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workbookProtection workbookPassword="DD9D" lockStructure="1"/>
  <bookViews>
    <workbookView xWindow="-15" yWindow="165" windowWidth="14400" windowHeight="11760" firstSheet="1" activeTab="1"/>
  </bookViews>
  <sheets>
    <sheet name="Config" sheetId="27" state="hidden" r:id="rId1"/>
    <sheet name="Home Page" sheetId="1" r:id="rId2"/>
    <sheet name="Personnel Salary and Fringe" sheetId="19" r:id="rId3"/>
    <sheet name="Contracts" sheetId="28" r:id="rId4"/>
    <sheet name="Consultants" sheetId="16" r:id="rId5"/>
    <sheet name="Basic Budget" sheetId="6" r:id="rId6"/>
    <sheet name="Domain 2 Budget" sheetId="11" r:id="rId7"/>
    <sheet name="Domain 3 Budget" sheetId="12" r:id="rId8"/>
    <sheet name="Domain 4 Budget" sheetId="13" r:id="rId9"/>
    <sheet name="Budget Reports" sheetId="14" r:id="rId10"/>
    <sheet name="Export" sheetId="29" state="hidden" r:id="rId11"/>
    <sheet name="424A-SectionB_PPHF" sheetId="30" r:id="rId12"/>
    <sheet name="424A-SectionB_Non-PPHF" sheetId="31" r:id="rId13"/>
    <sheet name="In-Kind Funding (Optional)" sheetId="21" r:id="rId14"/>
    <sheet name="Lookups" sheetId="15" state="hidden" r:id="rId15"/>
  </sheets>
  <definedNames>
    <definedName name="Basic_Sources">Lookups!$A$2:$A$38</definedName>
    <definedName name="BPct_Diabetes" comment="Percent of Basic that is Diabetes">Config!$N$2</definedName>
    <definedName name="BPct_HDSP" comment="Percent of Basic that is HDSP">Config!$M$2</definedName>
    <definedName name="BPct_NPAO" comment="Percent of Basic that is NPAO">Config!$O$2</definedName>
    <definedName name="BPct_SH" comment="Percent of Basic that is SH">Config!$P$2</definedName>
    <definedName name="D2_Sources">Lookups!$C$2:$C$40</definedName>
    <definedName name="D3_Sources">Lookups!$E$2:$E$12</definedName>
    <definedName name="D4_Sources">Lookups!$G$2:$G$25</definedName>
    <definedName name="FundType">Config!$B$2</definedName>
    <definedName name="_xlnm.Print_Area" localSheetId="12">'424A-SectionB_Non-PPHF'!$A$2:$H$17</definedName>
    <definedName name="_xlnm.Print_Area" localSheetId="11">'424A-SectionB_PPHF'!$A$2:$G$17</definedName>
    <definedName name="_xlnm.Print_Area" localSheetId="5">'Basic Budget'!$A$2:$M$131</definedName>
    <definedName name="_xlnm.Print_Area" localSheetId="9">'Budget Reports'!$A$2:$G$56</definedName>
    <definedName name="_xlnm.Print_Area" localSheetId="4">Consultants!$A$2:$J$681</definedName>
    <definedName name="_xlnm.Print_Area" localSheetId="3">Contracts!$A$2:$J$721</definedName>
    <definedName name="_xlnm.Print_Area" localSheetId="6">'Domain 2 Budget'!$A$2:$O$132</definedName>
    <definedName name="_xlnm.Print_Area" localSheetId="7">'Domain 3 Budget'!$A$2:$M$132</definedName>
    <definedName name="_xlnm.Print_Area" localSheetId="8">'Domain 4 Budget'!$A$2:$O$132</definedName>
    <definedName name="_xlnm.Print_Area" localSheetId="13">'In-Kind Funding (Optional)'!$A$2:$G$42</definedName>
    <definedName name="_xlnm.Print_Area" localSheetId="2">'Personnel Salary and Fringe'!$A$2:$J$481</definedName>
    <definedName name="_xlnm.Print_Titles" localSheetId="5">'Basic Budget'!$3:$3</definedName>
    <definedName name="_xlnm.Print_Titles" localSheetId="9">'Budget Reports'!$2:$3</definedName>
    <definedName name="_xlnm.Print_Titles" localSheetId="4">Consultants!$2:$2</definedName>
    <definedName name="_xlnm.Print_Titles" localSheetId="3">Contracts!$2:$2</definedName>
    <definedName name="_xlnm.Print_Titles" localSheetId="6">'Domain 2 Budget'!$3:$3</definedName>
    <definedName name="_xlnm.Print_Titles" localSheetId="7">'Domain 3 Budget'!$3:$3</definedName>
    <definedName name="_xlnm.Print_Titles" localSheetId="8">'Domain 4 Budget'!$3:$3</definedName>
    <definedName name="_xlnm.Print_Titles" localSheetId="13">'In-Kind Funding (Optional)'!$2:$2</definedName>
    <definedName name="_xlnm.Print_Titles" localSheetId="2">'Personnel Salary and Fringe'!$2:$2</definedName>
    <definedName name="StateName" comment="State Dropdown">Lookups!$K$2:$K$52</definedName>
    <definedName name="tarDiabetes_0">Config!$N$4</definedName>
    <definedName name="tarDiabetes_2">Config!$N$5</definedName>
    <definedName name="tarDiabetes_3">Config!$N$6</definedName>
    <definedName name="tarDiabetes_4">Config!$N$7</definedName>
    <definedName name="tarHDSP_0" comment="HDSP ceiling in Basic">Config!$M$4</definedName>
    <definedName name="tarHDSP_2" comment="HDSP Ceiling in Domain 2">Config!$M$5</definedName>
    <definedName name="tarHDSP_3" comment="HDSP Ceiling in Domain 2">Config!$M$6</definedName>
    <definedName name="tarHDSP_4" comment="HDSP Ceiling in Domain 2">Config!$M$7</definedName>
    <definedName name="tarNPAO_0" comment="Target">Config!$O$4</definedName>
    <definedName name="tarNPAO_2">Config!$O$5</definedName>
    <definedName name="tarNPAO_3">Config!$O$6</definedName>
    <definedName name="tarNPAO_4">Config!$O$7</definedName>
    <definedName name="tarSH_0">Config!$P$4</definedName>
    <definedName name="tarSH_2">Config!$P$5</definedName>
    <definedName name="tarSH_3">Config!$P$6</definedName>
    <definedName name="tarSH_4">Config!$P$7</definedName>
    <definedName name="TemplateConfig">Config!$A$2</definedName>
    <definedName name="TemplateTitle">Config!$E$2</definedName>
    <definedName name="TemplateType">Config!$C$2</definedName>
    <definedName name="Tolerance">Config!$I$2</definedName>
  </definedNames>
  <calcPr calcId="145621" calcOnSave="0"/>
</workbook>
</file>

<file path=xl/calcChain.xml><?xml version="1.0" encoding="utf-8"?>
<calcChain xmlns="http://schemas.openxmlformats.org/spreadsheetml/2006/main">
  <c r="F13" i="31" l="1"/>
  <c r="E13" i="31"/>
  <c r="D13" i="31"/>
  <c r="C13" i="31"/>
  <c r="B13" i="31"/>
  <c r="D13" i="30"/>
  <c r="C13" i="30"/>
  <c r="B13" i="30"/>
  <c r="G13" i="31" l="1"/>
  <c r="H13" i="31" s="1"/>
  <c r="E13" i="30"/>
  <c r="F13" i="30" s="1"/>
  <c r="B2" i="27" l="1"/>
  <c r="E8" i="27"/>
  <c r="D8" i="27"/>
  <c r="C8" i="27"/>
  <c r="B8" i="27"/>
  <c r="E7" i="27"/>
  <c r="D7" i="27"/>
  <c r="C7" i="27"/>
  <c r="B7" i="27"/>
  <c r="E6" i="27"/>
  <c r="D6" i="27"/>
  <c r="C6" i="27"/>
  <c r="B6" i="27"/>
  <c r="E5" i="27"/>
  <c r="D5" i="27"/>
  <c r="C5" i="27"/>
  <c r="B5" i="27"/>
  <c r="E2" i="27" l="1"/>
  <c r="I474" i="19"/>
  <c r="R478" i="19" s="1"/>
  <c r="F474" i="19"/>
  <c r="O480" i="19" s="1"/>
  <c r="F462" i="19"/>
  <c r="L456" i="19"/>
  <c r="I450" i="19"/>
  <c r="P454" i="19" s="1"/>
  <c r="F450" i="19"/>
  <c r="O456" i="19" s="1"/>
  <c r="F438" i="19"/>
  <c r="F426" i="19"/>
  <c r="N431" i="19" s="1"/>
  <c r="L417" i="19"/>
  <c r="F414" i="19"/>
  <c r="O420" i="19" s="1"/>
  <c r="F402" i="19"/>
  <c r="O395" i="19"/>
  <c r="F390" i="19"/>
  <c r="F378" i="19"/>
  <c r="O371" i="19"/>
  <c r="N370" i="19"/>
  <c r="F366" i="19"/>
  <c r="M372" i="19" s="1"/>
  <c r="L360" i="19"/>
  <c r="N358" i="19"/>
  <c r="I354" i="19"/>
  <c r="P358" i="19" s="1"/>
  <c r="F354" i="19"/>
  <c r="O360" i="19" s="1"/>
  <c r="F342" i="19"/>
  <c r="M335" i="19"/>
  <c r="N334" i="19"/>
  <c r="I330" i="19"/>
  <c r="F330" i="19"/>
  <c r="O336" i="19" s="1"/>
  <c r="O324" i="19"/>
  <c r="F318" i="19"/>
  <c r="M322" i="19" s="1"/>
  <c r="M312" i="19"/>
  <c r="I306" i="19"/>
  <c r="Q312" i="19" s="1"/>
  <c r="F306" i="19"/>
  <c r="O312" i="19" s="1"/>
  <c r="F294" i="19"/>
  <c r="L300" i="19" s="1"/>
  <c r="F282" i="19"/>
  <c r="F270" i="19"/>
  <c r="F258" i="19"/>
  <c r="N264" i="19" s="1"/>
  <c r="F246" i="19"/>
  <c r="N252" i="19" s="1"/>
  <c r="O240" i="19"/>
  <c r="L237" i="19"/>
  <c r="F234" i="19"/>
  <c r="L238" i="19" s="1"/>
  <c r="M228" i="19"/>
  <c r="O227" i="19"/>
  <c r="I222" i="19"/>
  <c r="P226" i="19" s="1"/>
  <c r="F222" i="19"/>
  <c r="O228" i="19" s="1"/>
  <c r="F210" i="19"/>
  <c r="O216" i="19" s="1"/>
  <c r="F198" i="19"/>
  <c r="L201" i="19" s="1"/>
  <c r="F186" i="19"/>
  <c r="N192" i="19" s="1"/>
  <c r="F174" i="19"/>
  <c r="M180" i="19" s="1"/>
  <c r="M167" i="19"/>
  <c r="M166" i="19"/>
  <c r="I162" i="19"/>
  <c r="S168" i="19" s="1"/>
  <c r="F162" i="19"/>
  <c r="O168" i="19" s="1"/>
  <c r="F150" i="19"/>
  <c r="M154" i="19" s="1"/>
  <c r="F138" i="19"/>
  <c r="N130" i="19"/>
  <c r="F126" i="19"/>
  <c r="O132" i="19" s="1"/>
  <c r="L118" i="19"/>
  <c r="F114" i="19"/>
  <c r="M120" i="19" s="1"/>
  <c r="L106" i="19"/>
  <c r="F102" i="19"/>
  <c r="O108" i="19" s="1"/>
  <c r="N95" i="19"/>
  <c r="O94" i="19"/>
  <c r="I90" i="19"/>
  <c r="S96" i="19" s="1"/>
  <c r="F90" i="19"/>
  <c r="O96" i="19" s="1"/>
  <c r="F78" i="19"/>
  <c r="N84" i="19" s="1"/>
  <c r="F66" i="19"/>
  <c r="F54" i="19"/>
  <c r="F42" i="19"/>
  <c r="M36" i="19"/>
  <c r="M35" i="19"/>
  <c r="I30" i="19"/>
  <c r="Q36" i="19" s="1"/>
  <c r="F30" i="19"/>
  <c r="O36" i="19" s="1"/>
  <c r="N22" i="19"/>
  <c r="F18" i="19"/>
  <c r="M24" i="19" s="1"/>
  <c r="Q721" i="28"/>
  <c r="K720" i="28"/>
  <c r="K719" i="28"/>
  <c r="K718" i="28"/>
  <c r="I718" i="28"/>
  <c r="I720" i="28" s="1"/>
  <c r="I721" i="28" s="1"/>
  <c r="Q703" i="28"/>
  <c r="K702" i="28"/>
  <c r="K701" i="28"/>
  <c r="K700" i="28"/>
  <c r="I700" i="28"/>
  <c r="I702" i="28" s="1"/>
  <c r="I703" i="28" s="1"/>
  <c r="Q685" i="28"/>
  <c r="K684" i="28"/>
  <c r="K683" i="28"/>
  <c r="K682" i="28"/>
  <c r="I682" i="28"/>
  <c r="I684" i="28" s="1"/>
  <c r="I685" i="28" s="1"/>
  <c r="Q667" i="28"/>
  <c r="K666" i="28"/>
  <c r="K665" i="28"/>
  <c r="K664" i="28"/>
  <c r="I664" i="28"/>
  <c r="I666" i="28" s="1"/>
  <c r="I667" i="28" s="1"/>
  <c r="Q649" i="28"/>
  <c r="K648" i="28"/>
  <c r="K647" i="28"/>
  <c r="K646" i="28"/>
  <c r="I646" i="28"/>
  <c r="I648" i="28" s="1"/>
  <c r="I649" i="28" s="1"/>
  <c r="M648" i="28" s="1"/>
  <c r="Q631" i="28"/>
  <c r="K630" i="28"/>
  <c r="K629" i="28"/>
  <c r="K628" i="28"/>
  <c r="I628" i="28"/>
  <c r="I630" i="28" s="1"/>
  <c r="I631" i="28" s="1"/>
  <c r="Q613" i="28"/>
  <c r="K612" i="28"/>
  <c r="K611" i="28"/>
  <c r="K610" i="28"/>
  <c r="I610" i="28"/>
  <c r="I612" i="28" s="1"/>
  <c r="I613" i="28" s="1"/>
  <c r="E613" i="28" s="1"/>
  <c r="Q595" i="28"/>
  <c r="K594" i="28"/>
  <c r="K593" i="28"/>
  <c r="K592" i="28"/>
  <c r="I592" i="28"/>
  <c r="I594" i="28" s="1"/>
  <c r="I595" i="28" s="1"/>
  <c r="Q577" i="28"/>
  <c r="K576" i="28"/>
  <c r="K575" i="28"/>
  <c r="K574" i="28"/>
  <c r="I574" i="28"/>
  <c r="I576" i="28" s="1"/>
  <c r="I577" i="28" s="1"/>
  <c r="Q559" i="28"/>
  <c r="K558" i="28"/>
  <c r="K557" i="28"/>
  <c r="K556" i="28"/>
  <c r="I556" i="28"/>
  <c r="I558" i="28" s="1"/>
  <c r="I559" i="28" s="1"/>
  <c r="Q541" i="28"/>
  <c r="K540" i="28"/>
  <c r="K539" i="28"/>
  <c r="K538" i="28"/>
  <c r="I538" i="28"/>
  <c r="I540" i="28" s="1"/>
  <c r="I541" i="28" s="1"/>
  <c r="Q523" i="28"/>
  <c r="K522" i="28"/>
  <c r="K521" i="28"/>
  <c r="K520" i="28"/>
  <c r="I520" i="28"/>
  <c r="I522" i="28" s="1"/>
  <c r="I523" i="28" s="1"/>
  <c r="Q505" i="28"/>
  <c r="K504" i="28"/>
  <c r="K503" i="28"/>
  <c r="K502" i="28"/>
  <c r="I502" i="28"/>
  <c r="I504" i="28" s="1"/>
  <c r="I505" i="28" s="1"/>
  <c r="Q487" i="28"/>
  <c r="K486" i="28"/>
  <c r="K485" i="28"/>
  <c r="K484" i="28"/>
  <c r="I484" i="28"/>
  <c r="I486" i="28" s="1"/>
  <c r="I487" i="28" s="1"/>
  <c r="N485" i="28" s="1"/>
  <c r="Q469" i="28"/>
  <c r="K468" i="28"/>
  <c r="K467" i="28"/>
  <c r="O466" i="28"/>
  <c r="K466" i="28"/>
  <c r="I466" i="28"/>
  <c r="I468" i="28" s="1"/>
  <c r="I469" i="28" s="1"/>
  <c r="E469" i="28" s="1"/>
  <c r="Q451" i="28"/>
  <c r="K450" i="28"/>
  <c r="K449" i="28"/>
  <c r="K448" i="28"/>
  <c r="I448" i="28"/>
  <c r="I450" i="28" s="1"/>
  <c r="I451" i="28" s="1"/>
  <c r="Q433" i="28"/>
  <c r="K432" i="28"/>
  <c r="K431" i="28"/>
  <c r="K430" i="28"/>
  <c r="I430" i="28"/>
  <c r="I432" i="28" s="1"/>
  <c r="I433" i="28" s="1"/>
  <c r="Q415" i="28"/>
  <c r="K414" i="28"/>
  <c r="K413" i="28"/>
  <c r="K412" i="28"/>
  <c r="I412" i="28"/>
  <c r="I414" i="28" s="1"/>
  <c r="I415" i="28" s="1"/>
  <c r="Q397" i="28"/>
  <c r="K396" i="28"/>
  <c r="I396" i="28"/>
  <c r="I397" i="28" s="1"/>
  <c r="K395" i="28"/>
  <c r="K394" i="28"/>
  <c r="I394" i="28"/>
  <c r="Q379" i="28"/>
  <c r="K378" i="28"/>
  <c r="K377" i="28"/>
  <c r="K376" i="28"/>
  <c r="I376" i="28"/>
  <c r="I378" i="28" s="1"/>
  <c r="I379" i="28" s="1"/>
  <c r="Q361" i="28"/>
  <c r="K360" i="28"/>
  <c r="K359" i="28"/>
  <c r="K358" i="28"/>
  <c r="I358" i="28"/>
  <c r="I360" i="28" s="1"/>
  <c r="I361" i="28" s="1"/>
  <c r="Q343" i="28"/>
  <c r="K342" i="28"/>
  <c r="K341" i="28"/>
  <c r="K340" i="28"/>
  <c r="I340" i="28"/>
  <c r="I342" i="28" s="1"/>
  <c r="I343" i="28" s="1"/>
  <c r="Q325" i="28"/>
  <c r="K324" i="28"/>
  <c r="K323" i="28"/>
  <c r="K322" i="28"/>
  <c r="I322" i="28"/>
  <c r="I324" i="28" s="1"/>
  <c r="I325" i="28" s="1"/>
  <c r="Q307" i="28"/>
  <c r="K306" i="28"/>
  <c r="K305" i="28"/>
  <c r="K304" i="28"/>
  <c r="I304" i="28"/>
  <c r="I306" i="28" s="1"/>
  <c r="I307" i="28" s="1"/>
  <c r="Q289" i="28"/>
  <c r="K288" i="28"/>
  <c r="K287" i="28"/>
  <c r="K286" i="28"/>
  <c r="I286" i="28"/>
  <c r="I288" i="28" s="1"/>
  <c r="I289" i="28" s="1"/>
  <c r="Q271" i="28"/>
  <c r="K270" i="28"/>
  <c r="K269" i="28"/>
  <c r="K268" i="28"/>
  <c r="I268" i="28"/>
  <c r="I270" i="28" s="1"/>
  <c r="I271" i="28" s="1"/>
  <c r="Q253" i="28"/>
  <c r="K252" i="28"/>
  <c r="K251" i="28"/>
  <c r="K250" i="28"/>
  <c r="I250" i="28"/>
  <c r="I252" i="28" s="1"/>
  <c r="I253" i="28" s="1"/>
  <c r="Q235" i="28"/>
  <c r="K234" i="28"/>
  <c r="K233" i="28"/>
  <c r="K232" i="28"/>
  <c r="I232" i="28"/>
  <c r="I234" i="28" s="1"/>
  <c r="I235" i="28" s="1"/>
  <c r="Q217" i="28"/>
  <c r="K216" i="28"/>
  <c r="K215" i="28"/>
  <c r="K214" i="28"/>
  <c r="I214" i="28"/>
  <c r="I216" i="28" s="1"/>
  <c r="I217" i="28" s="1"/>
  <c r="Q199" i="28"/>
  <c r="K198" i="28"/>
  <c r="K197" i="28"/>
  <c r="K196" i="28"/>
  <c r="I196" i="28"/>
  <c r="I198" i="28" s="1"/>
  <c r="I199" i="28" s="1"/>
  <c r="Q181" i="28"/>
  <c r="K180" i="28"/>
  <c r="K179" i="28"/>
  <c r="K178" i="28"/>
  <c r="I178" i="28"/>
  <c r="I180" i="28" s="1"/>
  <c r="I181" i="28" s="1"/>
  <c r="Q163" i="28"/>
  <c r="K162" i="28"/>
  <c r="K161" i="28"/>
  <c r="K160" i="28"/>
  <c r="I160" i="28"/>
  <c r="I162" i="28" s="1"/>
  <c r="I163" i="28" s="1"/>
  <c r="Q145" i="28"/>
  <c r="K144" i="28"/>
  <c r="K143" i="28"/>
  <c r="K142" i="28"/>
  <c r="I142" i="28"/>
  <c r="I144" i="28" s="1"/>
  <c r="I145" i="28" s="1"/>
  <c r="Q127" i="28"/>
  <c r="K126" i="28"/>
  <c r="I126" i="28"/>
  <c r="I127" i="28" s="1"/>
  <c r="K125" i="28"/>
  <c r="K124" i="28"/>
  <c r="I124" i="28"/>
  <c r="Q109" i="28"/>
  <c r="K108" i="28"/>
  <c r="K107" i="28"/>
  <c r="K106" i="28"/>
  <c r="I106" i="28"/>
  <c r="I108" i="28" s="1"/>
  <c r="I109" i="28" s="1"/>
  <c r="Q91" i="28"/>
  <c r="K90" i="28"/>
  <c r="K89" i="28"/>
  <c r="K88" i="28"/>
  <c r="I88" i="28"/>
  <c r="I90" i="28" s="1"/>
  <c r="I91" i="28" s="1"/>
  <c r="Q73" i="28"/>
  <c r="K72" i="28"/>
  <c r="K71" i="28"/>
  <c r="K70" i="28"/>
  <c r="I70" i="28"/>
  <c r="I72" i="28" s="1"/>
  <c r="I73" i="28" s="1"/>
  <c r="Q55" i="28"/>
  <c r="K54" i="28"/>
  <c r="K53" i="28"/>
  <c r="K52" i="28"/>
  <c r="I52" i="28"/>
  <c r="I54" i="28" s="1"/>
  <c r="I55" i="28" s="1"/>
  <c r="Q37" i="28"/>
  <c r="K36" i="28"/>
  <c r="K35" i="28"/>
  <c r="K34" i="28"/>
  <c r="I34" i="28"/>
  <c r="I36" i="28" s="1"/>
  <c r="I37" i="28" s="1"/>
  <c r="K680" i="16"/>
  <c r="I680" i="16"/>
  <c r="I681" i="16" s="1"/>
  <c r="F678" i="16" s="1"/>
  <c r="K679" i="16"/>
  <c r="K678" i="16"/>
  <c r="I670" i="16"/>
  <c r="K663" i="16"/>
  <c r="I663" i="16"/>
  <c r="K662" i="16"/>
  <c r="K661" i="16"/>
  <c r="I653" i="16"/>
  <c r="K646" i="16"/>
  <c r="I646" i="16"/>
  <c r="K645" i="16"/>
  <c r="K644" i="16"/>
  <c r="I636" i="16"/>
  <c r="K629" i="16"/>
  <c r="I629" i="16"/>
  <c r="I630" i="16" s="1"/>
  <c r="K628" i="16"/>
  <c r="K627" i="16"/>
  <c r="I619" i="16"/>
  <c r="K612" i="16"/>
  <c r="I612" i="16"/>
  <c r="K611" i="16"/>
  <c r="K610" i="16"/>
  <c r="I602" i="16"/>
  <c r="K595" i="16"/>
  <c r="I595" i="16"/>
  <c r="K594" i="16"/>
  <c r="K593" i="16"/>
  <c r="I585" i="16"/>
  <c r="K578" i="16"/>
  <c r="I578" i="16"/>
  <c r="K577" i="16"/>
  <c r="K576" i="16"/>
  <c r="I568" i="16"/>
  <c r="K561" i="16"/>
  <c r="I561" i="16"/>
  <c r="K560" i="16"/>
  <c r="K559" i="16"/>
  <c r="I551" i="16"/>
  <c r="K544" i="16"/>
  <c r="I544" i="16"/>
  <c r="K543" i="16"/>
  <c r="K542" i="16"/>
  <c r="I534" i="16"/>
  <c r="K527" i="16"/>
  <c r="I527" i="16"/>
  <c r="K526" i="16"/>
  <c r="K525" i="16"/>
  <c r="I517" i="16"/>
  <c r="K510" i="16"/>
  <c r="I510" i="16"/>
  <c r="K509" i="16"/>
  <c r="K508" i="16"/>
  <c r="I500" i="16"/>
  <c r="K493" i="16"/>
  <c r="I493" i="16"/>
  <c r="I494" i="16" s="1"/>
  <c r="K492" i="16"/>
  <c r="K491" i="16"/>
  <c r="I483" i="16"/>
  <c r="K476" i="16"/>
  <c r="I476" i="16"/>
  <c r="K475" i="16"/>
  <c r="K474" i="16"/>
  <c r="I466" i="16"/>
  <c r="K459" i="16"/>
  <c r="I459" i="16"/>
  <c r="K458" i="16"/>
  <c r="K457" i="16"/>
  <c r="I449" i="16"/>
  <c r="K442" i="16"/>
  <c r="I442" i="16"/>
  <c r="K441" i="16"/>
  <c r="K440" i="16"/>
  <c r="I432" i="16"/>
  <c r="K425" i="16"/>
  <c r="I425" i="16"/>
  <c r="K424" i="16"/>
  <c r="K423" i="16"/>
  <c r="I415" i="16"/>
  <c r="K408" i="16"/>
  <c r="I408" i="16"/>
  <c r="K407" i="16"/>
  <c r="K406" i="16"/>
  <c r="I398" i="16"/>
  <c r="I409" i="16" s="1"/>
  <c r="K391" i="16"/>
  <c r="I391" i="16"/>
  <c r="K390" i="16"/>
  <c r="K389" i="16"/>
  <c r="I381" i="16"/>
  <c r="K374" i="16"/>
  <c r="I374" i="16"/>
  <c r="K373" i="16"/>
  <c r="K372" i="16"/>
  <c r="I364" i="16"/>
  <c r="K357" i="16"/>
  <c r="I357" i="16"/>
  <c r="K356" i="16"/>
  <c r="K355" i="16"/>
  <c r="I347" i="16"/>
  <c r="I341" i="16"/>
  <c r="L338" i="16" s="1"/>
  <c r="K340" i="16"/>
  <c r="I340" i="16"/>
  <c r="K339" i="16"/>
  <c r="K338" i="16"/>
  <c r="I330" i="16"/>
  <c r="K323" i="16"/>
  <c r="I323" i="16"/>
  <c r="K322" i="16"/>
  <c r="K321" i="16"/>
  <c r="I313" i="16"/>
  <c r="K306" i="16"/>
  <c r="I306" i="16"/>
  <c r="K305" i="16"/>
  <c r="K304" i="16"/>
  <c r="I296" i="16"/>
  <c r="K289" i="16"/>
  <c r="I289" i="16"/>
  <c r="K288" i="16"/>
  <c r="K287" i="16"/>
  <c r="I279" i="16"/>
  <c r="K272" i="16"/>
  <c r="I272" i="16"/>
  <c r="K271" i="16"/>
  <c r="K270" i="16"/>
  <c r="I262" i="16"/>
  <c r="I256" i="16"/>
  <c r="P256" i="16" s="1"/>
  <c r="K255" i="16"/>
  <c r="I255" i="16"/>
  <c r="F255" i="16"/>
  <c r="K254" i="16"/>
  <c r="K253" i="16"/>
  <c r="F253" i="16"/>
  <c r="I245" i="16"/>
  <c r="K238" i="16"/>
  <c r="I238" i="16"/>
  <c r="K237" i="16"/>
  <c r="K236" i="16"/>
  <c r="I228" i="16"/>
  <c r="K221" i="16"/>
  <c r="I221" i="16"/>
  <c r="K220" i="16"/>
  <c r="K219" i="16"/>
  <c r="I211" i="16"/>
  <c r="K204" i="16"/>
  <c r="I204" i="16"/>
  <c r="K203" i="16"/>
  <c r="K202" i="16"/>
  <c r="I194" i="16"/>
  <c r="K187" i="16"/>
  <c r="I187" i="16"/>
  <c r="K186" i="16"/>
  <c r="K185" i="16"/>
  <c r="I177" i="16"/>
  <c r="K170" i="16"/>
  <c r="I170" i="16"/>
  <c r="K169" i="16"/>
  <c r="K168" i="16"/>
  <c r="I160" i="16"/>
  <c r="I171" i="16" s="1"/>
  <c r="K153" i="16"/>
  <c r="I153" i="16"/>
  <c r="I154" i="16" s="1"/>
  <c r="K152" i="16"/>
  <c r="K151" i="16"/>
  <c r="I143" i="16"/>
  <c r="K136" i="16"/>
  <c r="I136" i="16"/>
  <c r="I137" i="16" s="1"/>
  <c r="L134" i="16" s="1"/>
  <c r="K135" i="16"/>
  <c r="K134" i="16"/>
  <c r="I126" i="16"/>
  <c r="K119" i="16"/>
  <c r="I119" i="16"/>
  <c r="K118" i="16"/>
  <c r="K117" i="16"/>
  <c r="I109" i="16"/>
  <c r="K102" i="16"/>
  <c r="I102" i="16"/>
  <c r="K101" i="16"/>
  <c r="K100" i="16"/>
  <c r="I92" i="16"/>
  <c r="K85" i="16"/>
  <c r="I85" i="16"/>
  <c r="K84" i="16"/>
  <c r="K83" i="16"/>
  <c r="I75" i="16"/>
  <c r="K68" i="16"/>
  <c r="I68" i="16"/>
  <c r="I69" i="16" s="1"/>
  <c r="K67" i="16"/>
  <c r="K66" i="16"/>
  <c r="I58" i="16"/>
  <c r="K51" i="16"/>
  <c r="I51" i="16"/>
  <c r="I52" i="16" s="1"/>
  <c r="K50" i="16"/>
  <c r="K49" i="16"/>
  <c r="I41" i="16"/>
  <c r="K34" i="16"/>
  <c r="I34" i="16"/>
  <c r="K33" i="16"/>
  <c r="K32" i="16"/>
  <c r="I24" i="16"/>
  <c r="F145" i="29"/>
  <c r="E145" i="29" s="1"/>
  <c r="F136" i="29"/>
  <c r="E136" i="29" s="1"/>
  <c r="F135" i="29"/>
  <c r="E135" i="29" s="1"/>
  <c r="F134" i="29"/>
  <c r="E134" i="29" s="1"/>
  <c r="F133" i="29"/>
  <c r="E133" i="29" s="1"/>
  <c r="F132" i="29"/>
  <c r="E132" i="29" s="1"/>
  <c r="F131" i="29"/>
  <c r="E131" i="29" s="1"/>
  <c r="F130" i="29"/>
  <c r="E130" i="29" s="1"/>
  <c r="F129" i="29"/>
  <c r="E129" i="29" s="1"/>
  <c r="F128" i="29"/>
  <c r="E128" i="29" s="1"/>
  <c r="F127" i="29"/>
  <c r="E127" i="29" s="1"/>
  <c r="F118" i="29"/>
  <c r="E118" i="29" s="1"/>
  <c r="F109" i="29"/>
  <c r="E109" i="29" s="1"/>
  <c r="F108" i="29"/>
  <c r="E108" i="29" s="1"/>
  <c r="F107" i="29"/>
  <c r="E107" i="29" s="1"/>
  <c r="F106" i="29"/>
  <c r="E106" i="29" s="1"/>
  <c r="F105" i="29"/>
  <c r="E105" i="29" s="1"/>
  <c r="F104" i="29"/>
  <c r="E104" i="29" s="1"/>
  <c r="F103" i="29"/>
  <c r="E103" i="29" s="1"/>
  <c r="F102" i="29"/>
  <c r="E102" i="29" s="1"/>
  <c r="F101" i="29"/>
  <c r="E101" i="29" s="1"/>
  <c r="F100" i="29"/>
  <c r="E100" i="29" s="1"/>
  <c r="F99" i="29"/>
  <c r="E99" i="29" s="1"/>
  <c r="F98" i="29"/>
  <c r="E98" i="29" s="1"/>
  <c r="F97" i="29"/>
  <c r="E97" i="29" s="1"/>
  <c r="F96" i="29"/>
  <c r="E96" i="29" s="1"/>
  <c r="F95" i="29"/>
  <c r="E95" i="29" s="1"/>
  <c r="F94" i="29"/>
  <c r="E94" i="29" s="1"/>
  <c r="F93" i="29"/>
  <c r="E93" i="29" s="1"/>
  <c r="F92" i="29"/>
  <c r="E92" i="29" s="1"/>
  <c r="F91" i="29"/>
  <c r="E91" i="29" s="1"/>
  <c r="F82" i="29"/>
  <c r="E82" i="29" s="1"/>
  <c r="F73" i="29"/>
  <c r="E73" i="29" s="1"/>
  <c r="F64" i="29"/>
  <c r="E64" i="29" s="1"/>
  <c r="F55" i="29"/>
  <c r="E55" i="29" s="1"/>
  <c r="F54" i="29"/>
  <c r="E54" i="29" s="1"/>
  <c r="F53" i="29"/>
  <c r="E53" i="29" s="1"/>
  <c r="F52" i="29"/>
  <c r="E52" i="29" s="1"/>
  <c r="F51" i="29"/>
  <c r="E51" i="29" s="1"/>
  <c r="F50" i="29"/>
  <c r="E50" i="29" s="1"/>
  <c r="F49" i="29"/>
  <c r="E49" i="29" s="1"/>
  <c r="F48" i="29"/>
  <c r="E48" i="29" s="1"/>
  <c r="F47" i="29"/>
  <c r="E47" i="29" s="1"/>
  <c r="F46" i="29"/>
  <c r="E46" i="29" s="1"/>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F494" i="16" l="1"/>
  <c r="L490" i="16"/>
  <c r="M629" i="16"/>
  <c r="M627" i="16"/>
  <c r="I392" i="16"/>
  <c r="L389" i="16" s="1"/>
  <c r="I562" i="16"/>
  <c r="I103" i="16"/>
  <c r="I120" i="16"/>
  <c r="I222" i="16"/>
  <c r="E222" i="16" s="1"/>
  <c r="L254" i="16"/>
  <c r="M255" i="16"/>
  <c r="I290" i="16"/>
  <c r="I375" i="16"/>
  <c r="I86" i="16"/>
  <c r="N83" i="16" s="1"/>
  <c r="I188" i="16"/>
  <c r="N185" i="16" s="1"/>
  <c r="I239" i="16"/>
  <c r="I273" i="16"/>
  <c r="I307" i="16"/>
  <c r="I324" i="16"/>
  <c r="I528" i="16"/>
  <c r="F524" i="16" s="1"/>
  <c r="I596" i="16"/>
  <c r="O23" i="19"/>
  <c r="N34" i="19"/>
  <c r="M96" i="19"/>
  <c r="O106" i="19"/>
  <c r="L108" i="19"/>
  <c r="N120" i="19"/>
  <c r="M131" i="19"/>
  <c r="L168" i="19"/>
  <c r="L190" i="19"/>
  <c r="I210" i="19"/>
  <c r="M216" i="19"/>
  <c r="N226" i="19"/>
  <c r="S227" i="19"/>
  <c r="O239" i="19"/>
  <c r="O298" i="19"/>
  <c r="N310" i="19"/>
  <c r="R312" i="19"/>
  <c r="N360" i="19"/>
  <c r="L454" i="19"/>
  <c r="P456" i="19"/>
  <c r="L478" i="19"/>
  <c r="O479" i="19"/>
  <c r="N24" i="19"/>
  <c r="N108" i="19"/>
  <c r="L132" i="19"/>
  <c r="O214" i="19"/>
  <c r="M300" i="19"/>
  <c r="P310" i="19"/>
  <c r="M359" i="19"/>
  <c r="O478" i="19"/>
  <c r="S479" i="19"/>
  <c r="I18" i="19"/>
  <c r="Q24" i="19" s="1"/>
  <c r="O35" i="19"/>
  <c r="I102" i="19"/>
  <c r="N107" i="19"/>
  <c r="I126" i="19"/>
  <c r="M179" i="19"/>
  <c r="M227" i="19"/>
  <c r="N311" i="19"/>
  <c r="L321" i="19"/>
  <c r="O359" i="19"/>
  <c r="M455" i="19"/>
  <c r="M480" i="19"/>
  <c r="N215" i="19"/>
  <c r="N479" i="19"/>
  <c r="M408" i="16"/>
  <c r="N406" i="16"/>
  <c r="M407" i="16"/>
  <c r="C16" i="30"/>
  <c r="C16" i="31"/>
  <c r="P103" i="16"/>
  <c r="N100" i="16"/>
  <c r="M102" i="16"/>
  <c r="F100" i="16"/>
  <c r="F102" i="16"/>
  <c r="L101" i="16"/>
  <c r="F222" i="16"/>
  <c r="O221" i="16"/>
  <c r="F221" i="16"/>
  <c r="F220" i="16"/>
  <c r="F219" i="16"/>
  <c r="L220" i="16"/>
  <c r="M221" i="16"/>
  <c r="N220" i="16"/>
  <c r="N219" i="16"/>
  <c r="F218" i="16"/>
  <c r="L219" i="16"/>
  <c r="P273" i="16"/>
  <c r="M272" i="16"/>
  <c r="N271" i="16"/>
  <c r="N270" i="16"/>
  <c r="F269" i="16"/>
  <c r="L271" i="16"/>
  <c r="L270" i="16"/>
  <c r="E273" i="16"/>
  <c r="F307" i="16"/>
  <c r="N304" i="16"/>
  <c r="F306" i="16"/>
  <c r="M306" i="16"/>
  <c r="L305" i="16"/>
  <c r="F304" i="16"/>
  <c r="O432" i="19"/>
  <c r="N432" i="19"/>
  <c r="O431" i="19"/>
  <c r="O430" i="19"/>
  <c r="I426" i="19"/>
  <c r="L432" i="19"/>
  <c r="M431" i="19"/>
  <c r="L430" i="19"/>
  <c r="M432" i="19"/>
  <c r="N430" i="19"/>
  <c r="P69" i="16"/>
  <c r="M68" i="16"/>
  <c r="L67" i="16"/>
  <c r="F66" i="16"/>
  <c r="N66" i="16"/>
  <c r="F137" i="16"/>
  <c r="E137" i="16"/>
  <c r="M136" i="16"/>
  <c r="N135" i="16"/>
  <c r="N134" i="16"/>
  <c r="O136" i="16"/>
  <c r="F136" i="16"/>
  <c r="F135" i="16"/>
  <c r="F134" i="16"/>
  <c r="F133" i="16"/>
  <c r="P171" i="16"/>
  <c r="M170" i="16"/>
  <c r="L169" i="16"/>
  <c r="F168" i="16"/>
  <c r="N168" i="16"/>
  <c r="P341" i="16"/>
  <c r="E341" i="16"/>
  <c r="O340" i="16"/>
  <c r="F340" i="16"/>
  <c r="F339" i="16"/>
  <c r="F338" i="16"/>
  <c r="M340" i="16"/>
  <c r="N339" i="16"/>
  <c r="N338" i="16"/>
  <c r="F337" i="16"/>
  <c r="F68" i="16"/>
  <c r="P86" i="16"/>
  <c r="F85" i="16"/>
  <c r="M85" i="16"/>
  <c r="L84" i="16"/>
  <c r="F83" i="16"/>
  <c r="L135" i="16"/>
  <c r="F170" i="16"/>
  <c r="P188" i="16"/>
  <c r="F187" i="16"/>
  <c r="M187" i="16"/>
  <c r="L186" i="16"/>
  <c r="F185" i="16"/>
  <c r="L339" i="16"/>
  <c r="P397" i="28"/>
  <c r="M395" i="28"/>
  <c r="M60" i="19"/>
  <c r="N60" i="19"/>
  <c r="L58" i="19"/>
  <c r="O59" i="19"/>
  <c r="L384" i="19"/>
  <c r="N382" i="19"/>
  <c r="O383" i="19"/>
  <c r="D16" i="31"/>
  <c r="D16" i="30"/>
  <c r="F270" i="16"/>
  <c r="F272" i="16"/>
  <c r="P392" i="16"/>
  <c r="M390" i="16"/>
  <c r="N391" i="16"/>
  <c r="F388" i="16"/>
  <c r="F390" i="16"/>
  <c r="E528" i="16"/>
  <c r="F526" i="16"/>
  <c r="R132" i="19"/>
  <c r="P130" i="19"/>
  <c r="M144" i="19"/>
  <c r="L141" i="19"/>
  <c r="O142" i="19"/>
  <c r="I358" i="16"/>
  <c r="N356" i="16" s="1"/>
  <c r="I477" i="16"/>
  <c r="O179" i="19"/>
  <c r="P216" i="19"/>
  <c r="Q215" i="19"/>
  <c r="R214" i="19"/>
  <c r="N263" i="19"/>
  <c r="M263" i="19"/>
  <c r="L264" i="19"/>
  <c r="I258" i="19"/>
  <c r="L348" i="19"/>
  <c r="M348" i="19"/>
  <c r="O346" i="19"/>
  <c r="N347" i="19"/>
  <c r="I342" i="19"/>
  <c r="P346" i="19" s="1"/>
  <c r="N253" i="16"/>
  <c r="F373" i="16"/>
  <c r="I460" i="16"/>
  <c r="E596" i="16"/>
  <c r="F592" i="16"/>
  <c r="M48" i="19"/>
  <c r="N48" i="19"/>
  <c r="L46" i="19"/>
  <c r="M72" i="19"/>
  <c r="N72" i="19"/>
  <c r="L70" i="19"/>
  <c r="L178" i="19"/>
  <c r="P213" i="19"/>
  <c r="R215" i="19"/>
  <c r="P228" i="19"/>
  <c r="R228" i="19"/>
  <c r="R227" i="19"/>
  <c r="S226" i="19"/>
  <c r="Q228" i="19"/>
  <c r="N262" i="19"/>
  <c r="O288" i="19"/>
  <c r="L288" i="19"/>
  <c r="N286" i="19"/>
  <c r="M287" i="19"/>
  <c r="I282" i="19"/>
  <c r="J342" i="19"/>
  <c r="F347" i="19" s="1"/>
  <c r="M396" i="19"/>
  <c r="N395" i="19"/>
  <c r="O396" i="19"/>
  <c r="L394" i="19"/>
  <c r="R456" i="19"/>
  <c r="S455" i="19"/>
  <c r="R454" i="19"/>
  <c r="P453" i="19"/>
  <c r="Q455" i="19"/>
  <c r="P487" i="28"/>
  <c r="F487" i="28"/>
  <c r="E649" i="28"/>
  <c r="L646" i="28"/>
  <c r="O180" i="19"/>
  <c r="N180" i="19"/>
  <c r="N179" i="19"/>
  <c r="N178" i="19"/>
  <c r="L180" i="19"/>
  <c r="I174" i="19"/>
  <c r="S178" i="19" s="1"/>
  <c r="F16" i="31"/>
  <c r="E16" i="31"/>
  <c r="I35" i="16"/>
  <c r="F34" i="16" s="1"/>
  <c r="I205" i="16"/>
  <c r="L371" i="16"/>
  <c r="I426" i="16"/>
  <c r="M561" i="16"/>
  <c r="L561" i="16"/>
  <c r="L626" i="16"/>
  <c r="F629" i="16"/>
  <c r="E505" i="28"/>
  <c r="F503" i="28"/>
  <c r="M504" i="28"/>
  <c r="O47" i="19"/>
  <c r="O71" i="19"/>
  <c r="P108" i="19"/>
  <c r="P106" i="19"/>
  <c r="Q108" i="19"/>
  <c r="S107" i="19"/>
  <c r="R108" i="19"/>
  <c r="O155" i="19"/>
  <c r="O178" i="19"/>
  <c r="O191" i="19"/>
  <c r="O192" i="19"/>
  <c r="L189" i="19"/>
  <c r="O204" i="19"/>
  <c r="O263" i="19"/>
  <c r="S311" i="19"/>
  <c r="Q360" i="19"/>
  <c r="R360" i="19"/>
  <c r="S359" i="19"/>
  <c r="O372" i="19"/>
  <c r="L372" i="19"/>
  <c r="N371" i="19"/>
  <c r="O370" i="19"/>
  <c r="I366" i="19"/>
  <c r="N372" i="19"/>
  <c r="L370" i="19"/>
  <c r="M371" i="19"/>
  <c r="M394" i="19"/>
  <c r="R480" i="19"/>
  <c r="P478" i="19"/>
  <c r="P477" i="19"/>
  <c r="P480" i="19"/>
  <c r="I545" i="16"/>
  <c r="F542" i="16" s="1"/>
  <c r="I613" i="16"/>
  <c r="I647" i="16"/>
  <c r="M23" i="19"/>
  <c r="O34" i="19"/>
  <c r="L36" i="19"/>
  <c r="M95" i="19"/>
  <c r="N106" i="19"/>
  <c r="M107" i="19"/>
  <c r="O119" i="19"/>
  <c r="L130" i="19"/>
  <c r="O131" i="19"/>
  <c r="L165" i="19"/>
  <c r="N167" i="19"/>
  <c r="N214" i="19"/>
  <c r="M215" i="19"/>
  <c r="L216" i="19"/>
  <c r="L226" i="19"/>
  <c r="N228" i="19"/>
  <c r="N240" i="19"/>
  <c r="O310" i="19"/>
  <c r="O311" i="19"/>
  <c r="N312" i="19"/>
  <c r="L358" i="19"/>
  <c r="N480" i="19"/>
  <c r="I511" i="16"/>
  <c r="N510" i="16" s="1"/>
  <c r="I579" i="16"/>
  <c r="I664" i="16"/>
  <c r="L22" i="19"/>
  <c r="L24" i="19"/>
  <c r="L34" i="19"/>
  <c r="N35" i="19"/>
  <c r="N36" i="19"/>
  <c r="N94" i="19"/>
  <c r="L96" i="19"/>
  <c r="J102" i="19"/>
  <c r="F109" i="19" s="1"/>
  <c r="O107" i="19"/>
  <c r="M108" i="19"/>
  <c r="N132" i="19"/>
  <c r="N166" i="19"/>
  <c r="J210" i="19"/>
  <c r="T217" i="19" s="1"/>
  <c r="J222" i="19"/>
  <c r="O226" i="19"/>
  <c r="N227" i="19"/>
  <c r="L228" i="19"/>
  <c r="N299" i="19"/>
  <c r="L310" i="19"/>
  <c r="M311" i="19"/>
  <c r="L312" i="19"/>
  <c r="L336" i="19"/>
  <c r="J354" i="19"/>
  <c r="E361" i="19" s="1"/>
  <c r="O358" i="19"/>
  <c r="N359" i="19"/>
  <c r="M360" i="19"/>
  <c r="N454" i="19"/>
  <c r="O455" i="19"/>
  <c r="N456" i="19"/>
  <c r="N478" i="19"/>
  <c r="M479" i="19"/>
  <c r="L480" i="19"/>
  <c r="E541" i="28"/>
  <c r="L539" i="28"/>
  <c r="M540" i="28"/>
  <c r="L538" i="28"/>
  <c r="E415" i="28"/>
  <c r="F413" i="28"/>
  <c r="N413" i="28"/>
  <c r="O414" i="28"/>
  <c r="O413" i="28"/>
  <c r="M412" i="28"/>
  <c r="F412" i="28"/>
  <c r="P415" i="28"/>
  <c r="L414" i="28"/>
  <c r="L412" i="28"/>
  <c r="L411" i="28"/>
  <c r="F415" i="28"/>
  <c r="M556" i="28"/>
  <c r="F555" i="28"/>
  <c r="N702" i="28"/>
  <c r="M700" i="28"/>
  <c r="F699" i="28"/>
  <c r="F627" i="28"/>
  <c r="M628" i="28"/>
  <c r="F519" i="28"/>
  <c r="M520" i="28"/>
  <c r="F591" i="28"/>
  <c r="M592" i="28"/>
  <c r="F663" i="28"/>
  <c r="M664" i="28"/>
  <c r="E685" i="28"/>
  <c r="L683" i="28"/>
  <c r="M684" i="28"/>
  <c r="L682" i="28"/>
  <c r="E577" i="28"/>
  <c r="M576" i="28"/>
  <c r="L574" i="28"/>
  <c r="L575" i="28"/>
  <c r="E721" i="28"/>
  <c r="L719" i="28"/>
  <c r="P469" i="28"/>
  <c r="L465" i="28"/>
  <c r="F467" i="28"/>
  <c r="L484" i="28"/>
  <c r="L611" i="28"/>
  <c r="F393" i="28"/>
  <c r="F395" i="28"/>
  <c r="O468" i="28"/>
  <c r="L483" i="28"/>
  <c r="F485" i="28"/>
  <c r="N503" i="28"/>
  <c r="L647" i="28"/>
  <c r="L394" i="28"/>
  <c r="N396" i="28"/>
  <c r="N467" i="28"/>
  <c r="L486" i="28"/>
  <c r="L610" i="28"/>
  <c r="M612" i="28"/>
  <c r="D55" i="14"/>
  <c r="C55" i="14"/>
  <c r="E55" i="14"/>
  <c r="F55" i="14"/>
  <c r="M408" i="19"/>
  <c r="N407" i="19"/>
  <c r="O406" i="19"/>
  <c r="O384" i="19"/>
  <c r="L383" i="19"/>
  <c r="M382" i="19"/>
  <c r="L381" i="19"/>
  <c r="O382" i="19"/>
  <c r="L406" i="19"/>
  <c r="M407" i="19"/>
  <c r="O408" i="19"/>
  <c r="L420" i="19"/>
  <c r="M419" i="19"/>
  <c r="N418" i="19"/>
  <c r="N420" i="19"/>
  <c r="O419" i="19"/>
  <c r="L418" i="19"/>
  <c r="N444" i="19"/>
  <c r="O443" i="19"/>
  <c r="L442" i="19"/>
  <c r="L444" i="19"/>
  <c r="M443" i="19"/>
  <c r="N442" i="19"/>
  <c r="I438" i="19"/>
  <c r="L443" i="19"/>
  <c r="L468" i="19"/>
  <c r="M467" i="19"/>
  <c r="N466" i="19"/>
  <c r="I462" i="19"/>
  <c r="N468" i="19"/>
  <c r="O467" i="19"/>
  <c r="L466" i="19"/>
  <c r="L467" i="19"/>
  <c r="L369" i="19"/>
  <c r="M370" i="19"/>
  <c r="Q370" i="19"/>
  <c r="L371" i="19"/>
  <c r="P371" i="19"/>
  <c r="S372" i="19"/>
  <c r="I378" i="19"/>
  <c r="J378" i="19" s="1"/>
  <c r="M383" i="19"/>
  <c r="N384" i="19"/>
  <c r="L393" i="19"/>
  <c r="O394" i="19"/>
  <c r="M406" i="19"/>
  <c r="O407" i="19"/>
  <c r="I414" i="19"/>
  <c r="M418" i="19"/>
  <c r="L419" i="19"/>
  <c r="O442" i="19"/>
  <c r="N443" i="19"/>
  <c r="M444" i="19"/>
  <c r="S456" i="19"/>
  <c r="P455" i="19"/>
  <c r="Q454" i="19"/>
  <c r="Q456" i="19"/>
  <c r="R455" i="19"/>
  <c r="S454" i="19"/>
  <c r="O466" i="19"/>
  <c r="N467" i="19"/>
  <c r="M468" i="19"/>
  <c r="Q480" i="19"/>
  <c r="R479" i="19"/>
  <c r="S478" i="19"/>
  <c r="J474" i="19"/>
  <c r="S480" i="19"/>
  <c r="P479" i="19"/>
  <c r="Q478" i="19"/>
  <c r="Q479" i="19"/>
  <c r="L407" i="19"/>
  <c r="N408" i="19"/>
  <c r="M384" i="19"/>
  <c r="I402" i="19"/>
  <c r="M442" i="19"/>
  <c r="M466" i="19"/>
  <c r="P369" i="19"/>
  <c r="R370" i="19"/>
  <c r="Q371" i="19"/>
  <c r="L382" i="19"/>
  <c r="N383" i="19"/>
  <c r="L396" i="19"/>
  <c r="M395" i="19"/>
  <c r="N394" i="19"/>
  <c r="I390" i="19"/>
  <c r="L395" i="19"/>
  <c r="N396" i="19"/>
  <c r="L405" i="19"/>
  <c r="N406" i="19"/>
  <c r="L408" i="19"/>
  <c r="J414" i="19"/>
  <c r="O418" i="19"/>
  <c r="N419" i="19"/>
  <c r="M420" i="19"/>
  <c r="Q432" i="19"/>
  <c r="R431" i="19"/>
  <c r="S430" i="19"/>
  <c r="J426" i="19"/>
  <c r="S432" i="19"/>
  <c r="P431" i="19"/>
  <c r="Q430" i="19"/>
  <c r="Q431" i="19"/>
  <c r="L441" i="19"/>
  <c r="O444" i="19"/>
  <c r="L465" i="19"/>
  <c r="O468" i="19"/>
  <c r="L429" i="19"/>
  <c r="M430" i="19"/>
  <c r="L431" i="19"/>
  <c r="J450" i="19"/>
  <c r="O454" i="19"/>
  <c r="N455" i="19"/>
  <c r="M456" i="19"/>
  <c r="L477" i="19"/>
  <c r="M478" i="19"/>
  <c r="L479" i="19"/>
  <c r="L453" i="19"/>
  <c r="M454" i="19"/>
  <c r="L455" i="19"/>
  <c r="L249" i="19"/>
  <c r="M250" i="19"/>
  <c r="L251" i="19"/>
  <c r="O252" i="19"/>
  <c r="S264" i="19"/>
  <c r="P263" i="19"/>
  <c r="Q262" i="19"/>
  <c r="P262" i="19"/>
  <c r="R263" i="19"/>
  <c r="N276" i="19"/>
  <c r="O275" i="19"/>
  <c r="L274" i="19"/>
  <c r="M276" i="19"/>
  <c r="N275" i="19"/>
  <c r="O274" i="19"/>
  <c r="L276" i="19"/>
  <c r="M275" i="19"/>
  <c r="N274" i="19"/>
  <c r="I270" i="19"/>
  <c r="L275" i="19"/>
  <c r="S336" i="19"/>
  <c r="P335" i="19"/>
  <c r="Q334" i="19"/>
  <c r="R336" i="19"/>
  <c r="S335" i="19"/>
  <c r="P334" i="19"/>
  <c r="Q336" i="19"/>
  <c r="R335" i="19"/>
  <c r="S334" i="19"/>
  <c r="F348" i="19"/>
  <c r="I246" i="19"/>
  <c r="N250" i="19"/>
  <c r="M251" i="19"/>
  <c r="L252" i="19"/>
  <c r="J258" i="19"/>
  <c r="L262" i="19"/>
  <c r="R262" i="19"/>
  <c r="S263" i="19"/>
  <c r="P264" i="19"/>
  <c r="L273" i="19"/>
  <c r="N324" i="19"/>
  <c r="O323" i="19"/>
  <c r="L322" i="19"/>
  <c r="M324" i="19"/>
  <c r="N323" i="19"/>
  <c r="O322" i="19"/>
  <c r="L324" i="19"/>
  <c r="M323" i="19"/>
  <c r="N322" i="19"/>
  <c r="I318" i="19"/>
  <c r="L323" i="19"/>
  <c r="P333" i="19"/>
  <c r="Q335" i="19"/>
  <c r="O250" i="19"/>
  <c r="N251" i="19"/>
  <c r="M252" i="19"/>
  <c r="S262" i="19"/>
  <c r="Q264" i="19"/>
  <c r="M274" i="19"/>
  <c r="L250" i="19"/>
  <c r="O251" i="19"/>
  <c r="O264" i="19"/>
  <c r="L263" i="19"/>
  <c r="M262" i="19"/>
  <c r="L261" i="19"/>
  <c r="P261" i="19"/>
  <c r="O262" i="19"/>
  <c r="Q263" i="19"/>
  <c r="M264" i="19"/>
  <c r="R264" i="19"/>
  <c r="O276" i="19"/>
  <c r="S288" i="19"/>
  <c r="P287" i="19"/>
  <c r="Q286" i="19"/>
  <c r="R288" i="19"/>
  <c r="S287" i="19"/>
  <c r="P286" i="19"/>
  <c r="Q288" i="19"/>
  <c r="R287" i="19"/>
  <c r="S286" i="19"/>
  <c r="R334" i="19"/>
  <c r="P336" i="19"/>
  <c r="J282" i="19"/>
  <c r="O286" i="19"/>
  <c r="N287" i="19"/>
  <c r="M288" i="19"/>
  <c r="L298" i="19"/>
  <c r="O299" i="19"/>
  <c r="N300" i="19"/>
  <c r="L309" i="19"/>
  <c r="M310" i="19"/>
  <c r="Q310" i="19"/>
  <c r="L311" i="19"/>
  <c r="P311" i="19"/>
  <c r="S312" i="19"/>
  <c r="J330" i="19"/>
  <c r="O334" i="19"/>
  <c r="N335" i="19"/>
  <c r="M336" i="19"/>
  <c r="L346" i="19"/>
  <c r="O347" i="19"/>
  <c r="N348" i="19"/>
  <c r="L357" i="19"/>
  <c r="M358" i="19"/>
  <c r="Q358" i="19"/>
  <c r="L359" i="19"/>
  <c r="P359" i="19"/>
  <c r="S360" i="19"/>
  <c r="L286" i="19"/>
  <c r="O287" i="19"/>
  <c r="N288" i="19"/>
  <c r="L297" i="19"/>
  <c r="M298" i="19"/>
  <c r="L299" i="19"/>
  <c r="O300" i="19"/>
  <c r="P309" i="19"/>
  <c r="R310" i="19"/>
  <c r="Q311" i="19"/>
  <c r="P312" i="19"/>
  <c r="L334" i="19"/>
  <c r="O335" i="19"/>
  <c r="N336" i="19"/>
  <c r="L345" i="19"/>
  <c r="M346" i="19"/>
  <c r="Q346" i="19"/>
  <c r="L347" i="19"/>
  <c r="P347" i="19"/>
  <c r="O348" i="19"/>
  <c r="S348" i="19"/>
  <c r="P357" i="19"/>
  <c r="R358" i="19"/>
  <c r="Q359" i="19"/>
  <c r="P360" i="19"/>
  <c r="L285" i="19"/>
  <c r="M286" i="19"/>
  <c r="L287" i="19"/>
  <c r="I294" i="19"/>
  <c r="N298" i="19"/>
  <c r="M299" i="19"/>
  <c r="J306" i="19"/>
  <c r="S310" i="19"/>
  <c r="R311" i="19"/>
  <c r="L333" i="19"/>
  <c r="M334" i="19"/>
  <c r="L335" i="19"/>
  <c r="P345" i="19"/>
  <c r="N346" i="19"/>
  <c r="R346" i="19"/>
  <c r="M347" i="19"/>
  <c r="Q347" i="19"/>
  <c r="S358" i="19"/>
  <c r="R359" i="19"/>
  <c r="P129" i="19"/>
  <c r="R130" i="19"/>
  <c r="Q131" i="19"/>
  <c r="P132" i="19"/>
  <c r="S131" i="19"/>
  <c r="L144" i="19"/>
  <c r="M143" i="19"/>
  <c r="N142" i="19"/>
  <c r="N144" i="19"/>
  <c r="L143" i="19"/>
  <c r="I138" i="19"/>
  <c r="O143" i="19"/>
  <c r="M142" i="19"/>
  <c r="O144" i="19"/>
  <c r="N143" i="19"/>
  <c r="L142" i="19"/>
  <c r="S132" i="19"/>
  <c r="P131" i="19"/>
  <c r="Q130" i="19"/>
  <c r="Q132" i="19"/>
  <c r="R131" i="19"/>
  <c r="S130" i="19"/>
  <c r="M156" i="19"/>
  <c r="N155" i="19"/>
  <c r="O154" i="19"/>
  <c r="L155" i="19"/>
  <c r="N156" i="19"/>
  <c r="S166" i="19"/>
  <c r="P167" i="19"/>
  <c r="Q168" i="19"/>
  <c r="P180" i="19"/>
  <c r="Q179" i="19"/>
  <c r="S180" i="19"/>
  <c r="P179" i="19"/>
  <c r="Q178" i="19"/>
  <c r="P178" i="19"/>
  <c r="S179" i="19"/>
  <c r="Q180" i="19"/>
  <c r="N204" i="19"/>
  <c r="O203" i="19"/>
  <c r="L202" i="19"/>
  <c r="M204" i="19"/>
  <c r="N203" i="19"/>
  <c r="O202" i="19"/>
  <c r="M202" i="19"/>
  <c r="L203" i="19"/>
  <c r="F214" i="19"/>
  <c r="J126" i="19"/>
  <c r="O130" i="19"/>
  <c r="N131" i="19"/>
  <c r="M132" i="19"/>
  <c r="I150" i="19"/>
  <c r="L154" i="19"/>
  <c r="M155" i="19"/>
  <c r="O156" i="19"/>
  <c r="N168" i="19"/>
  <c r="O167" i="19"/>
  <c r="L166" i="19"/>
  <c r="P165" i="19"/>
  <c r="O166" i="19"/>
  <c r="L167" i="19"/>
  <c r="Q167" i="19"/>
  <c r="M168" i="19"/>
  <c r="J174" i="19"/>
  <c r="R178" i="19"/>
  <c r="R180" i="19"/>
  <c r="M192" i="19"/>
  <c r="N191" i="19"/>
  <c r="O190" i="19"/>
  <c r="L192" i="19"/>
  <c r="M191" i="19"/>
  <c r="N190" i="19"/>
  <c r="I186" i="19"/>
  <c r="M190" i="19"/>
  <c r="L191" i="19"/>
  <c r="I198" i="19"/>
  <c r="J198" i="19" s="1"/>
  <c r="N202" i="19"/>
  <c r="M203" i="19"/>
  <c r="L204" i="19"/>
  <c r="S216" i="19"/>
  <c r="P215" i="19"/>
  <c r="Q214" i="19"/>
  <c r="R216" i="19"/>
  <c r="S215" i="19"/>
  <c r="P214" i="19"/>
  <c r="M240" i="19"/>
  <c r="N239" i="19"/>
  <c r="O238" i="19"/>
  <c r="L240" i="19"/>
  <c r="M239" i="19"/>
  <c r="N238" i="19"/>
  <c r="I234" i="19"/>
  <c r="M238" i="19"/>
  <c r="L239" i="19"/>
  <c r="R168" i="19"/>
  <c r="S167" i="19"/>
  <c r="P166" i="19"/>
  <c r="Q166" i="19"/>
  <c r="R167" i="19"/>
  <c r="F215" i="19"/>
  <c r="L129" i="19"/>
  <c r="M130" i="19"/>
  <c r="L131" i="19"/>
  <c r="L153" i="19"/>
  <c r="N154" i="19"/>
  <c r="L156" i="19"/>
  <c r="J162" i="19"/>
  <c r="R166" i="19"/>
  <c r="P168" i="19"/>
  <c r="P177" i="19"/>
  <c r="R179" i="19"/>
  <c r="F229" i="19"/>
  <c r="E229" i="19"/>
  <c r="F228" i="19"/>
  <c r="F227" i="19"/>
  <c r="L177" i="19"/>
  <c r="M178" i="19"/>
  <c r="L179" i="19"/>
  <c r="L214" i="19"/>
  <c r="O215" i="19"/>
  <c r="N216" i="19"/>
  <c r="L225" i="19"/>
  <c r="M226" i="19"/>
  <c r="Q226" i="19"/>
  <c r="L227" i="19"/>
  <c r="P227" i="19"/>
  <c r="S228" i="19"/>
  <c r="L213" i="19"/>
  <c r="M214" i="19"/>
  <c r="L215" i="19"/>
  <c r="P225" i="19"/>
  <c r="R226" i="19"/>
  <c r="Q227" i="19"/>
  <c r="L81" i="19"/>
  <c r="Q95" i="19"/>
  <c r="L69" i="19"/>
  <c r="O72" i="19"/>
  <c r="I78" i="19"/>
  <c r="J78" i="19" s="1"/>
  <c r="N82" i="19"/>
  <c r="M83" i="19"/>
  <c r="L84" i="19"/>
  <c r="Q96" i="19"/>
  <c r="F107" i="19"/>
  <c r="I66" i="19"/>
  <c r="J66" i="19" s="1"/>
  <c r="N70" i="19"/>
  <c r="M71" i="19"/>
  <c r="L72" i="19"/>
  <c r="O82" i="19"/>
  <c r="N83" i="19"/>
  <c r="M84" i="19"/>
  <c r="L94" i="19"/>
  <c r="P94" i="19"/>
  <c r="O95" i="19"/>
  <c r="S95" i="19"/>
  <c r="N96" i="19"/>
  <c r="R96" i="19"/>
  <c r="L105" i="19"/>
  <c r="M106" i="19"/>
  <c r="Q106" i="19"/>
  <c r="L107" i="19"/>
  <c r="P107" i="19"/>
  <c r="F108" i="19"/>
  <c r="S108" i="19"/>
  <c r="E109" i="19"/>
  <c r="I114" i="19"/>
  <c r="J114" i="19" s="1"/>
  <c r="N118" i="19"/>
  <c r="M119" i="19"/>
  <c r="L120" i="19"/>
  <c r="M82" i="19"/>
  <c r="L83" i="19"/>
  <c r="O84" i="19"/>
  <c r="P93" i="19"/>
  <c r="R94" i="19"/>
  <c r="P96" i="19"/>
  <c r="F106" i="19"/>
  <c r="T109" i="19"/>
  <c r="M70" i="19"/>
  <c r="L71" i="19"/>
  <c r="J90" i="19"/>
  <c r="S94" i="19"/>
  <c r="R95" i="19"/>
  <c r="F105" i="19"/>
  <c r="L117" i="19"/>
  <c r="M118" i="19"/>
  <c r="L119" i="19"/>
  <c r="O120" i="19"/>
  <c r="O70" i="19"/>
  <c r="N71" i="19"/>
  <c r="L82" i="19"/>
  <c r="O83" i="19"/>
  <c r="L93" i="19"/>
  <c r="M94" i="19"/>
  <c r="Q94" i="19"/>
  <c r="L95" i="19"/>
  <c r="P95" i="19"/>
  <c r="P105" i="19"/>
  <c r="R106" i="19"/>
  <c r="Q107" i="19"/>
  <c r="O118" i="19"/>
  <c r="N119" i="19"/>
  <c r="L57" i="19"/>
  <c r="M58" i="19"/>
  <c r="L59" i="19"/>
  <c r="O60" i="19"/>
  <c r="I54" i="19"/>
  <c r="N58" i="19"/>
  <c r="M59" i="19"/>
  <c r="L60" i="19"/>
  <c r="J54" i="19"/>
  <c r="O58" i="19"/>
  <c r="N59" i="19"/>
  <c r="M46" i="19"/>
  <c r="L47" i="19"/>
  <c r="I42" i="19"/>
  <c r="N46" i="19"/>
  <c r="M47" i="19"/>
  <c r="L48" i="19"/>
  <c r="L45" i="19"/>
  <c r="O48" i="19"/>
  <c r="J42" i="19"/>
  <c r="O46" i="19"/>
  <c r="N47" i="19"/>
  <c r="P34" i="19"/>
  <c r="S35" i="19"/>
  <c r="R36" i="19"/>
  <c r="L33" i="19"/>
  <c r="M34" i="19"/>
  <c r="Q34" i="19"/>
  <c r="L35" i="19"/>
  <c r="P35" i="19"/>
  <c r="S36" i="19"/>
  <c r="P33" i="19"/>
  <c r="R34" i="19"/>
  <c r="Q35" i="19"/>
  <c r="P36" i="19"/>
  <c r="J30" i="19"/>
  <c r="S34" i="19"/>
  <c r="R35" i="19"/>
  <c r="P22" i="19"/>
  <c r="S23" i="19"/>
  <c r="R24" i="19"/>
  <c r="L21" i="19"/>
  <c r="M22" i="19"/>
  <c r="Q22" i="19"/>
  <c r="L23" i="19"/>
  <c r="P23" i="19"/>
  <c r="O24" i="19"/>
  <c r="S24" i="19"/>
  <c r="P21" i="19"/>
  <c r="R22" i="19"/>
  <c r="Q23" i="19"/>
  <c r="P24" i="19"/>
  <c r="J18" i="19"/>
  <c r="O22" i="19"/>
  <c r="S22" i="19"/>
  <c r="N23" i="19"/>
  <c r="R23" i="19"/>
  <c r="F379" i="28"/>
  <c r="P379" i="28"/>
  <c r="E379" i="28"/>
  <c r="O378" i="28"/>
  <c r="N377" i="28"/>
  <c r="F377" i="28"/>
  <c r="L376" i="28"/>
  <c r="L378" i="28"/>
  <c r="O377" i="28"/>
  <c r="O376" i="28"/>
  <c r="M377" i="28"/>
  <c r="N376" i="28"/>
  <c r="F376" i="28"/>
  <c r="N378" i="28"/>
  <c r="L377" i="28"/>
  <c r="M376" i="28"/>
  <c r="L375" i="28"/>
  <c r="M378" i="28"/>
  <c r="F378" i="28"/>
  <c r="F375" i="28"/>
  <c r="F451" i="28"/>
  <c r="L450" i="28"/>
  <c r="O449" i="28"/>
  <c r="M448" i="28"/>
  <c r="F448" i="28"/>
  <c r="P451" i="28"/>
  <c r="E451" i="28"/>
  <c r="O450" i="28"/>
  <c r="N449" i="28"/>
  <c r="F449" i="28"/>
  <c r="L448" i="28"/>
  <c r="L447" i="28"/>
  <c r="N450" i="28"/>
  <c r="F450" i="28"/>
  <c r="O448" i="28"/>
  <c r="F447" i="28"/>
  <c r="M450" i="28"/>
  <c r="M449" i="28"/>
  <c r="N448" i="28"/>
  <c r="L449" i="28"/>
  <c r="P433" i="28"/>
  <c r="E433" i="28"/>
  <c r="O432" i="28"/>
  <c r="N431" i="28"/>
  <c r="F431" i="28"/>
  <c r="L430" i="28"/>
  <c r="L429" i="28"/>
  <c r="N432" i="28"/>
  <c r="M431" i="28"/>
  <c r="O430" i="28"/>
  <c r="F429" i="28"/>
  <c r="F432" i="28"/>
  <c r="N430" i="28"/>
  <c r="F430" i="28"/>
  <c r="M432" i="28"/>
  <c r="O431" i="28"/>
  <c r="M430" i="28"/>
  <c r="F433" i="28"/>
  <c r="L432" i="28"/>
  <c r="L431" i="28"/>
  <c r="M522" i="28"/>
  <c r="F522" i="28"/>
  <c r="L521" i="28"/>
  <c r="N520" i="28"/>
  <c r="P523" i="28"/>
  <c r="E523" i="28"/>
  <c r="O522" i="28"/>
  <c r="N521" i="28"/>
  <c r="F521" i="28"/>
  <c r="L520" i="28"/>
  <c r="L519" i="28"/>
  <c r="F523" i="28"/>
  <c r="L522" i="28"/>
  <c r="M521" i="28"/>
  <c r="P559" i="28"/>
  <c r="E559" i="28"/>
  <c r="O558" i="28"/>
  <c r="N557" i="28"/>
  <c r="F557" i="28"/>
  <c r="L556" i="28"/>
  <c r="L555" i="28"/>
  <c r="M558" i="28"/>
  <c r="F558" i="28"/>
  <c r="L557" i="28"/>
  <c r="N556" i="28"/>
  <c r="F559" i="28"/>
  <c r="L558" i="28"/>
  <c r="M557" i="28"/>
  <c r="M594" i="28"/>
  <c r="F594" i="28"/>
  <c r="L593" i="28"/>
  <c r="N592" i="28"/>
  <c r="P595" i="28"/>
  <c r="E595" i="28"/>
  <c r="O594" i="28"/>
  <c r="N593" i="28"/>
  <c r="F593" i="28"/>
  <c r="L592" i="28"/>
  <c r="L591" i="28"/>
  <c r="F595" i="28"/>
  <c r="L594" i="28"/>
  <c r="M593" i="28"/>
  <c r="P631" i="28"/>
  <c r="E631" i="28"/>
  <c r="O630" i="28"/>
  <c r="N629" i="28"/>
  <c r="F629" i="28"/>
  <c r="L628" i="28"/>
  <c r="L627" i="28"/>
  <c r="M630" i="28"/>
  <c r="F630" i="28"/>
  <c r="L629" i="28"/>
  <c r="N628" i="28"/>
  <c r="F631" i="28"/>
  <c r="L630" i="28"/>
  <c r="M629" i="28"/>
  <c r="M666" i="28"/>
  <c r="F666" i="28"/>
  <c r="L665" i="28"/>
  <c r="N664" i="28"/>
  <c r="P667" i="28"/>
  <c r="E667" i="28"/>
  <c r="O666" i="28"/>
  <c r="N665" i="28"/>
  <c r="F665" i="28"/>
  <c r="L664" i="28"/>
  <c r="L663" i="28"/>
  <c r="F667" i="28"/>
  <c r="L666" i="28"/>
  <c r="M665" i="28"/>
  <c r="P703" i="28"/>
  <c r="E703" i="28"/>
  <c r="O702" i="28"/>
  <c r="N701" i="28"/>
  <c r="F701" i="28"/>
  <c r="L700" i="28"/>
  <c r="L699" i="28"/>
  <c r="M702" i="28"/>
  <c r="F702" i="28"/>
  <c r="L701" i="28"/>
  <c r="N700" i="28"/>
  <c r="F703" i="28"/>
  <c r="L702" i="28"/>
  <c r="M701" i="28"/>
  <c r="L718" i="28"/>
  <c r="M720" i="28"/>
  <c r="L393" i="28"/>
  <c r="O394" i="28"/>
  <c r="N395" i="28"/>
  <c r="O396" i="28"/>
  <c r="N414" i="28"/>
  <c r="M413" i="28"/>
  <c r="O412" i="28"/>
  <c r="F411" i="28"/>
  <c r="M414" i="28"/>
  <c r="F414" i="28"/>
  <c r="L413" i="28"/>
  <c r="N412" i="28"/>
  <c r="F465" i="28"/>
  <c r="L466" i="28"/>
  <c r="M467" i="28"/>
  <c r="N468" i="28"/>
  <c r="F484" i="28"/>
  <c r="M484" i="28"/>
  <c r="O485" i="28"/>
  <c r="O486" i="28"/>
  <c r="N502" i="28"/>
  <c r="O503" i="28"/>
  <c r="F520" i="28"/>
  <c r="O520" i="28"/>
  <c r="F556" i="28"/>
  <c r="O556" i="28"/>
  <c r="F592" i="28"/>
  <c r="O592" i="28"/>
  <c r="F628" i="28"/>
  <c r="O628" i="28"/>
  <c r="F664" i="28"/>
  <c r="O664" i="28"/>
  <c r="F700" i="28"/>
  <c r="O700" i="28"/>
  <c r="M396" i="28"/>
  <c r="F396" i="28"/>
  <c r="L395" i="28"/>
  <c r="N394" i="28"/>
  <c r="F397" i="28"/>
  <c r="L396" i="28"/>
  <c r="O395" i="28"/>
  <c r="M394" i="28"/>
  <c r="F394" i="28"/>
  <c r="N486" i="28"/>
  <c r="M485" i="28"/>
  <c r="O484" i="28"/>
  <c r="F483" i="28"/>
  <c r="M486" i="28"/>
  <c r="F486" i="28"/>
  <c r="L485" i="28"/>
  <c r="N484" i="28"/>
  <c r="F505" i="28"/>
  <c r="N504" i="28"/>
  <c r="M503" i="28"/>
  <c r="O502" i="28"/>
  <c r="F501" i="28"/>
  <c r="L503" i="28"/>
  <c r="M502" i="28"/>
  <c r="F502" i="28"/>
  <c r="P505" i="28"/>
  <c r="O504" i="28"/>
  <c r="F504" i="28"/>
  <c r="L502" i="28"/>
  <c r="L501" i="28"/>
  <c r="N522" i="28"/>
  <c r="N540" i="28"/>
  <c r="M539" i="28"/>
  <c r="O538" i="28"/>
  <c r="F537" i="28"/>
  <c r="F541" i="28"/>
  <c r="L540" i="28"/>
  <c r="O539" i="28"/>
  <c r="M538" i="28"/>
  <c r="F538" i="28"/>
  <c r="F540" i="28"/>
  <c r="F539" i="28"/>
  <c r="P541" i="28"/>
  <c r="O540" i="28"/>
  <c r="N539" i="28"/>
  <c r="N538" i="28"/>
  <c r="L537" i="28"/>
  <c r="N558" i="28"/>
  <c r="F577" i="28"/>
  <c r="L576" i="28"/>
  <c r="O575" i="28"/>
  <c r="M574" i="28"/>
  <c r="F574" i="28"/>
  <c r="N576" i="28"/>
  <c r="M575" i="28"/>
  <c r="O574" i="28"/>
  <c r="F573" i="28"/>
  <c r="F576" i="28"/>
  <c r="F575" i="28"/>
  <c r="P577" i="28"/>
  <c r="O576" i="28"/>
  <c r="N575" i="28"/>
  <c r="N574" i="28"/>
  <c r="L573" i="28"/>
  <c r="N594" i="28"/>
  <c r="N612" i="28"/>
  <c r="M611" i="28"/>
  <c r="O610" i="28"/>
  <c r="F609" i="28"/>
  <c r="F613" i="28"/>
  <c r="L612" i="28"/>
  <c r="O611" i="28"/>
  <c r="M610" i="28"/>
  <c r="F610" i="28"/>
  <c r="F612" i="28"/>
  <c r="F611" i="28"/>
  <c r="P613" i="28"/>
  <c r="O612" i="28"/>
  <c r="N611" i="28"/>
  <c r="N610" i="28"/>
  <c r="L609" i="28"/>
  <c r="N630" i="28"/>
  <c r="F649" i="28"/>
  <c r="L648" i="28"/>
  <c r="O647" i="28"/>
  <c r="M646" i="28"/>
  <c r="F646" i="28"/>
  <c r="N648" i="28"/>
  <c r="M647" i="28"/>
  <c r="O646" i="28"/>
  <c r="F645" i="28"/>
  <c r="F648" i="28"/>
  <c r="F647" i="28"/>
  <c r="P649" i="28"/>
  <c r="O648" i="28"/>
  <c r="N647" i="28"/>
  <c r="N646" i="28"/>
  <c r="L645" i="28"/>
  <c r="N666" i="28"/>
  <c r="N684" i="28"/>
  <c r="M683" i="28"/>
  <c r="O682" i="28"/>
  <c r="F681" i="28"/>
  <c r="F685" i="28"/>
  <c r="L684" i="28"/>
  <c r="O683" i="28"/>
  <c r="M682" i="28"/>
  <c r="F682" i="28"/>
  <c r="F684" i="28"/>
  <c r="F683" i="28"/>
  <c r="P685" i="28"/>
  <c r="O684" i="28"/>
  <c r="N683" i="28"/>
  <c r="N682" i="28"/>
  <c r="L681" i="28"/>
  <c r="F721" i="28"/>
  <c r="L720" i="28"/>
  <c r="O719" i="28"/>
  <c r="M718" i="28"/>
  <c r="F718" i="28"/>
  <c r="N720" i="28"/>
  <c r="M719" i="28"/>
  <c r="O718" i="28"/>
  <c r="F717" i="28"/>
  <c r="F720" i="28"/>
  <c r="F719" i="28"/>
  <c r="P721" i="28"/>
  <c r="O720" i="28"/>
  <c r="N719" i="28"/>
  <c r="N718" i="28"/>
  <c r="L717" i="28"/>
  <c r="E397" i="28"/>
  <c r="M468" i="28"/>
  <c r="F468" i="28"/>
  <c r="L467" i="28"/>
  <c r="N466" i="28"/>
  <c r="F469" i="28"/>
  <c r="L468" i="28"/>
  <c r="O467" i="28"/>
  <c r="M466" i="28"/>
  <c r="F466" i="28"/>
  <c r="E487" i="28"/>
  <c r="L504" i="28"/>
  <c r="O521" i="28"/>
  <c r="O557" i="28"/>
  <c r="O593" i="28"/>
  <c r="O629" i="28"/>
  <c r="O665" i="28"/>
  <c r="O701" i="28"/>
  <c r="N324" i="28"/>
  <c r="M323" i="28"/>
  <c r="O322" i="28"/>
  <c r="F321" i="28"/>
  <c r="M324" i="28"/>
  <c r="F324" i="28"/>
  <c r="L323" i="28"/>
  <c r="N322" i="28"/>
  <c r="F325" i="28"/>
  <c r="L324" i="28"/>
  <c r="O323" i="28"/>
  <c r="M322" i="28"/>
  <c r="F322" i="28"/>
  <c r="P325" i="28"/>
  <c r="E325" i="28"/>
  <c r="O324" i="28"/>
  <c r="N323" i="28"/>
  <c r="F323" i="28"/>
  <c r="L322" i="28"/>
  <c r="L321" i="28"/>
  <c r="P343" i="28"/>
  <c r="E343" i="28"/>
  <c r="O342" i="28"/>
  <c r="N341" i="28"/>
  <c r="F341" i="28"/>
  <c r="L340" i="28"/>
  <c r="L339" i="28"/>
  <c r="N342" i="28"/>
  <c r="M341" i="28"/>
  <c r="O340" i="28"/>
  <c r="F339" i="28"/>
  <c r="M342" i="28"/>
  <c r="F342" i="28"/>
  <c r="L341" i="28"/>
  <c r="N340" i="28"/>
  <c r="F343" i="28"/>
  <c r="L342" i="28"/>
  <c r="O341" i="28"/>
  <c r="M340" i="28"/>
  <c r="F340" i="28"/>
  <c r="F289" i="28"/>
  <c r="L288" i="28"/>
  <c r="O287" i="28"/>
  <c r="M286" i="28"/>
  <c r="F286" i="28"/>
  <c r="P289" i="28"/>
  <c r="E289" i="28"/>
  <c r="O288" i="28"/>
  <c r="N287" i="28"/>
  <c r="F287" i="28"/>
  <c r="L286" i="28"/>
  <c r="L285" i="28"/>
  <c r="N288" i="28"/>
  <c r="M287" i="28"/>
  <c r="O286" i="28"/>
  <c r="F285" i="28"/>
  <c r="M288" i="28"/>
  <c r="F288" i="28"/>
  <c r="L287" i="28"/>
  <c r="N286" i="28"/>
  <c r="M306" i="28"/>
  <c r="F306" i="28"/>
  <c r="L305" i="28"/>
  <c r="N304" i="28"/>
  <c r="F307" i="28"/>
  <c r="L306" i="28"/>
  <c r="O305" i="28"/>
  <c r="M304" i="28"/>
  <c r="F304" i="28"/>
  <c r="P307" i="28"/>
  <c r="E307" i="28"/>
  <c r="O306" i="28"/>
  <c r="N305" i="28"/>
  <c r="F305" i="28"/>
  <c r="L304" i="28"/>
  <c r="L303" i="28"/>
  <c r="N306" i="28"/>
  <c r="M305" i="28"/>
  <c r="O304" i="28"/>
  <c r="F303" i="28"/>
  <c r="F361" i="28"/>
  <c r="L360" i="28"/>
  <c r="O359" i="28"/>
  <c r="M358" i="28"/>
  <c r="F358" i="28"/>
  <c r="P361" i="28"/>
  <c r="E361" i="28"/>
  <c r="O360" i="28"/>
  <c r="N359" i="28"/>
  <c r="F359" i="28"/>
  <c r="L358" i="28"/>
  <c r="L357" i="28"/>
  <c r="N360" i="28"/>
  <c r="M359" i="28"/>
  <c r="O358" i="28"/>
  <c r="F357" i="28"/>
  <c r="M360" i="28"/>
  <c r="F360" i="28"/>
  <c r="L359" i="28"/>
  <c r="N358" i="28"/>
  <c r="F199" i="28"/>
  <c r="L198" i="28"/>
  <c r="O197" i="28"/>
  <c r="M196" i="28"/>
  <c r="F196" i="28"/>
  <c r="M197" i="28"/>
  <c r="M198" i="28"/>
  <c r="F198" i="28"/>
  <c r="P199" i="28"/>
  <c r="E199" i="28"/>
  <c r="O198" i="28"/>
  <c r="N197" i="28"/>
  <c r="F197" i="28"/>
  <c r="L196" i="28"/>
  <c r="L195" i="28"/>
  <c r="N198" i="28"/>
  <c r="O196" i="28"/>
  <c r="F195" i="28"/>
  <c r="L197" i="28"/>
  <c r="N196" i="28"/>
  <c r="M216" i="28"/>
  <c r="F216" i="28"/>
  <c r="L215" i="28"/>
  <c r="N214" i="28"/>
  <c r="P217" i="28"/>
  <c r="O216" i="28"/>
  <c r="N215" i="28"/>
  <c r="F215" i="28"/>
  <c r="L213" i="28"/>
  <c r="M215" i="28"/>
  <c r="O214" i="28"/>
  <c r="F217" i="28"/>
  <c r="L216" i="28"/>
  <c r="O215" i="28"/>
  <c r="M214" i="28"/>
  <c r="F214" i="28"/>
  <c r="E217" i="28"/>
  <c r="L214" i="28"/>
  <c r="N216" i="28"/>
  <c r="F213" i="28"/>
  <c r="P253" i="28"/>
  <c r="E253" i="28"/>
  <c r="O252" i="28"/>
  <c r="N251" i="28"/>
  <c r="F251" i="28"/>
  <c r="L250" i="28"/>
  <c r="L249" i="28"/>
  <c r="M252" i="28"/>
  <c r="L251" i="28"/>
  <c r="L252" i="28"/>
  <c r="O251" i="28"/>
  <c r="M250" i="28"/>
  <c r="F250" i="28"/>
  <c r="N252" i="28"/>
  <c r="M251" i="28"/>
  <c r="O250" i="28"/>
  <c r="F249" i="28"/>
  <c r="F252" i="28"/>
  <c r="N250" i="28"/>
  <c r="F253" i="28"/>
  <c r="N234" i="28"/>
  <c r="M233" i="28"/>
  <c r="O232" i="28"/>
  <c r="F231" i="28"/>
  <c r="L234" i="28"/>
  <c r="O233" i="28"/>
  <c r="E235" i="28"/>
  <c r="L232" i="28"/>
  <c r="L231" i="28"/>
  <c r="M234" i="28"/>
  <c r="F234" i="28"/>
  <c r="L233" i="28"/>
  <c r="N232" i="28"/>
  <c r="F235" i="28"/>
  <c r="M232" i="28"/>
  <c r="F232" i="28"/>
  <c r="P235" i="28"/>
  <c r="O234" i="28"/>
  <c r="N233" i="28"/>
  <c r="F233" i="28"/>
  <c r="F271" i="28"/>
  <c r="L270" i="28"/>
  <c r="O269" i="28"/>
  <c r="M268" i="28"/>
  <c r="F268" i="28"/>
  <c r="N270" i="28"/>
  <c r="M269" i="28"/>
  <c r="O268" i="28"/>
  <c r="F267" i="28"/>
  <c r="M270" i="28"/>
  <c r="F270" i="28"/>
  <c r="L269" i="28"/>
  <c r="N268" i="28"/>
  <c r="P271" i="28"/>
  <c r="E271" i="28"/>
  <c r="O270" i="28"/>
  <c r="N269" i="28"/>
  <c r="F269" i="28"/>
  <c r="L268" i="28"/>
  <c r="L267" i="28"/>
  <c r="N144" i="28"/>
  <c r="M143" i="28"/>
  <c r="O142" i="28"/>
  <c r="F141" i="28"/>
  <c r="M144" i="28"/>
  <c r="F144" i="28"/>
  <c r="L143" i="28"/>
  <c r="N142" i="28"/>
  <c r="F145" i="28"/>
  <c r="L144" i="28"/>
  <c r="O143" i="28"/>
  <c r="M142" i="28"/>
  <c r="F142" i="28"/>
  <c r="P145" i="28"/>
  <c r="E145" i="28"/>
  <c r="O144" i="28"/>
  <c r="N143" i="28"/>
  <c r="F143" i="28"/>
  <c r="L142" i="28"/>
  <c r="L141" i="28"/>
  <c r="M126" i="28"/>
  <c r="F126" i="28"/>
  <c r="L125" i="28"/>
  <c r="N124" i="28"/>
  <c r="F127" i="28"/>
  <c r="L126" i="28"/>
  <c r="O125" i="28"/>
  <c r="M124" i="28"/>
  <c r="F124" i="28"/>
  <c r="P127" i="28"/>
  <c r="E127" i="28"/>
  <c r="O126" i="28"/>
  <c r="N125" i="28"/>
  <c r="F125" i="28"/>
  <c r="L124" i="28"/>
  <c r="L123" i="28"/>
  <c r="N126" i="28"/>
  <c r="M125" i="28"/>
  <c r="O124" i="28"/>
  <c r="F123" i="28"/>
  <c r="P163" i="28"/>
  <c r="E163" i="28"/>
  <c r="O162" i="28"/>
  <c r="N161" i="28"/>
  <c r="F161" i="28"/>
  <c r="L160" i="28"/>
  <c r="L159" i="28"/>
  <c r="N162" i="28"/>
  <c r="M161" i="28"/>
  <c r="O160" i="28"/>
  <c r="F159" i="28"/>
  <c r="M162" i="28"/>
  <c r="F162" i="28"/>
  <c r="L161" i="28"/>
  <c r="N160" i="28"/>
  <c r="F163" i="28"/>
  <c r="L162" i="28"/>
  <c r="O161" i="28"/>
  <c r="M160" i="28"/>
  <c r="F160" i="28"/>
  <c r="F109" i="28"/>
  <c r="L108" i="28"/>
  <c r="O107" i="28"/>
  <c r="M106" i="28"/>
  <c r="F106" i="28"/>
  <c r="P109" i="28"/>
  <c r="E109" i="28"/>
  <c r="O108" i="28"/>
  <c r="N107" i="28"/>
  <c r="F107" i="28"/>
  <c r="L106" i="28"/>
  <c r="L105" i="28"/>
  <c r="N108" i="28"/>
  <c r="M107" i="28"/>
  <c r="O106" i="28"/>
  <c r="F105" i="28"/>
  <c r="M108" i="28"/>
  <c r="F108" i="28"/>
  <c r="L107" i="28"/>
  <c r="N106" i="28"/>
  <c r="F181" i="28"/>
  <c r="L180" i="28"/>
  <c r="O179" i="28"/>
  <c r="M178" i="28"/>
  <c r="F178" i="28"/>
  <c r="P181" i="28"/>
  <c r="E181" i="28"/>
  <c r="O180" i="28"/>
  <c r="N179" i="28"/>
  <c r="F179" i="28"/>
  <c r="L178" i="28"/>
  <c r="L177" i="28"/>
  <c r="N180" i="28"/>
  <c r="M179" i="28"/>
  <c r="O178" i="28"/>
  <c r="F177" i="28"/>
  <c r="M180" i="28"/>
  <c r="F180" i="28"/>
  <c r="L179" i="28"/>
  <c r="N178" i="28"/>
  <c r="F91" i="28"/>
  <c r="L90" i="28"/>
  <c r="O89" i="28"/>
  <c r="M88" i="28"/>
  <c r="F88" i="28"/>
  <c r="P91" i="28"/>
  <c r="E91" i="28"/>
  <c r="O90" i="28"/>
  <c r="N89" i="28"/>
  <c r="F89" i="28"/>
  <c r="L88" i="28"/>
  <c r="L87" i="28"/>
  <c r="N90" i="28"/>
  <c r="M89" i="28"/>
  <c r="O88" i="28"/>
  <c r="F87" i="28"/>
  <c r="M90" i="28"/>
  <c r="F90" i="28"/>
  <c r="L89" i="28"/>
  <c r="N88" i="28"/>
  <c r="F73" i="28"/>
  <c r="L72" i="28"/>
  <c r="O71" i="28"/>
  <c r="M70" i="28"/>
  <c r="F70" i="28"/>
  <c r="M71" i="28"/>
  <c r="M72" i="28"/>
  <c r="F72" i="28"/>
  <c r="N70" i="28"/>
  <c r="P73" i="28"/>
  <c r="E73" i="28"/>
  <c r="O72" i="28"/>
  <c r="N71" i="28"/>
  <c r="F71" i="28"/>
  <c r="L70" i="28"/>
  <c r="L69" i="28"/>
  <c r="N72" i="28"/>
  <c r="O70" i="28"/>
  <c r="F69" i="28"/>
  <c r="L71" i="28"/>
  <c r="F55" i="28"/>
  <c r="L54" i="28"/>
  <c r="O53" i="28"/>
  <c r="M52" i="28"/>
  <c r="F52" i="28"/>
  <c r="M54" i="28"/>
  <c r="L53" i="28"/>
  <c r="P55" i="28"/>
  <c r="E55" i="28"/>
  <c r="O54" i="28"/>
  <c r="N53" i="28"/>
  <c r="F53" i="28"/>
  <c r="L52" i="28"/>
  <c r="L51" i="28"/>
  <c r="N54" i="28"/>
  <c r="M53" i="28"/>
  <c r="O52" i="28"/>
  <c r="F51" i="28"/>
  <c r="F54" i="28"/>
  <c r="N52" i="28"/>
  <c r="F37" i="28"/>
  <c r="L36" i="28"/>
  <c r="O35" i="28"/>
  <c r="M34" i="28"/>
  <c r="F34" i="28"/>
  <c r="P37" i="28"/>
  <c r="E37" i="28"/>
  <c r="O36" i="28"/>
  <c r="N35" i="28"/>
  <c r="F35" i="28"/>
  <c r="L34" i="28"/>
  <c r="L33" i="28"/>
  <c r="N36" i="28"/>
  <c r="M35" i="28"/>
  <c r="O34" i="28"/>
  <c r="F33" i="28"/>
  <c r="M36" i="28"/>
  <c r="F36" i="28"/>
  <c r="L35" i="28"/>
  <c r="N34" i="28"/>
  <c r="O357" i="16"/>
  <c r="P358" i="16"/>
  <c r="M355" i="16"/>
  <c r="O355" i="16"/>
  <c r="O356" i="16"/>
  <c r="P375" i="16"/>
  <c r="N374" i="16"/>
  <c r="M373" i="16"/>
  <c r="O372" i="16"/>
  <c r="M374" i="16"/>
  <c r="F374" i="16"/>
  <c r="L373" i="16"/>
  <c r="N372" i="16"/>
  <c r="F372" i="16"/>
  <c r="M391" i="16"/>
  <c r="F391" i="16"/>
  <c r="L390" i="16"/>
  <c r="N389" i="16"/>
  <c r="F389" i="16"/>
  <c r="F392" i="16"/>
  <c r="L391" i="16"/>
  <c r="O390" i="16"/>
  <c r="M389" i="16"/>
  <c r="L388" i="16"/>
  <c r="F406" i="16"/>
  <c r="M459" i="16"/>
  <c r="F459" i="16"/>
  <c r="L458" i="16"/>
  <c r="N457" i="16"/>
  <c r="F457" i="16"/>
  <c r="F460" i="16"/>
  <c r="L459" i="16"/>
  <c r="O458" i="16"/>
  <c r="M457" i="16"/>
  <c r="L456" i="16"/>
  <c r="O459" i="16"/>
  <c r="N458" i="16"/>
  <c r="O457" i="16"/>
  <c r="P460" i="16"/>
  <c r="N459" i="16"/>
  <c r="M458" i="16"/>
  <c r="L457" i="16"/>
  <c r="M491" i="16"/>
  <c r="F493" i="16"/>
  <c r="M493" i="16"/>
  <c r="M509" i="16"/>
  <c r="O508" i="16"/>
  <c r="L509" i="16"/>
  <c r="N508" i="16"/>
  <c r="O509" i="16"/>
  <c r="M508" i="16"/>
  <c r="L510" i="16"/>
  <c r="N509" i="16"/>
  <c r="F594" i="16"/>
  <c r="E630" i="16"/>
  <c r="O629" i="16"/>
  <c r="N628" i="16"/>
  <c r="F628" i="16"/>
  <c r="L627" i="16"/>
  <c r="F626" i="16"/>
  <c r="P630" i="16"/>
  <c r="N629" i="16"/>
  <c r="M628" i="16"/>
  <c r="O627" i="16"/>
  <c r="L628" i="16"/>
  <c r="F627" i="16"/>
  <c r="F681" i="16"/>
  <c r="L680" i="16"/>
  <c r="O679" i="16"/>
  <c r="M678" i="16"/>
  <c r="L677" i="16"/>
  <c r="E681" i="16"/>
  <c r="O680" i="16"/>
  <c r="N679" i="16"/>
  <c r="F679" i="16"/>
  <c r="L678" i="16"/>
  <c r="F677" i="16"/>
  <c r="P681" i="16"/>
  <c r="N680" i="16"/>
  <c r="F680" i="16"/>
  <c r="O678" i="16"/>
  <c r="M680" i="16"/>
  <c r="M679" i="16"/>
  <c r="N678" i="16"/>
  <c r="E375" i="16"/>
  <c r="E392" i="16"/>
  <c r="L407" i="16"/>
  <c r="E426" i="16"/>
  <c r="O425" i="16"/>
  <c r="N424" i="16"/>
  <c r="F424" i="16"/>
  <c r="L423" i="16"/>
  <c r="F422" i="16"/>
  <c r="P426" i="16"/>
  <c r="N425" i="16"/>
  <c r="M424" i="16"/>
  <c r="O423" i="16"/>
  <c r="F477" i="16"/>
  <c r="L476" i="16"/>
  <c r="O475" i="16"/>
  <c r="M474" i="16"/>
  <c r="L473" i="16"/>
  <c r="E477" i="16"/>
  <c r="O476" i="16"/>
  <c r="N475" i="16"/>
  <c r="F475" i="16"/>
  <c r="L474" i="16"/>
  <c r="F473" i="16"/>
  <c r="P477" i="16"/>
  <c r="N476" i="16"/>
  <c r="F476" i="16"/>
  <c r="O474" i="16"/>
  <c r="M476" i="16"/>
  <c r="M475" i="16"/>
  <c r="N474" i="16"/>
  <c r="N491" i="16"/>
  <c r="M527" i="16"/>
  <c r="F527" i="16"/>
  <c r="L526" i="16"/>
  <c r="N525" i="16"/>
  <c r="F525" i="16"/>
  <c r="F528" i="16"/>
  <c r="L527" i="16"/>
  <c r="O526" i="16"/>
  <c r="M525" i="16"/>
  <c r="L524" i="16"/>
  <c r="O527" i="16"/>
  <c r="N526" i="16"/>
  <c r="O525" i="16"/>
  <c r="P528" i="16"/>
  <c r="N527" i="16"/>
  <c r="M526" i="16"/>
  <c r="L525" i="16"/>
  <c r="M559" i="16"/>
  <c r="F561" i="16"/>
  <c r="P579" i="16"/>
  <c r="M577" i="16"/>
  <c r="O576" i="16"/>
  <c r="M578" i="16"/>
  <c r="L577" i="16"/>
  <c r="N576" i="16"/>
  <c r="F576" i="16"/>
  <c r="O577" i="16"/>
  <c r="M576" i="16"/>
  <c r="F575" i="16"/>
  <c r="L578" i="16"/>
  <c r="N577" i="16"/>
  <c r="L576" i="16"/>
  <c r="O628" i="16"/>
  <c r="L629" i="16"/>
  <c r="F662" i="16"/>
  <c r="F409" i="16"/>
  <c r="L408" i="16"/>
  <c r="O407" i="16"/>
  <c r="M406" i="16"/>
  <c r="L405" i="16"/>
  <c r="E409" i="16"/>
  <c r="O408" i="16"/>
  <c r="N407" i="16"/>
  <c r="F407" i="16"/>
  <c r="L406" i="16"/>
  <c r="F405" i="16"/>
  <c r="E494" i="16"/>
  <c r="O493" i="16"/>
  <c r="N492" i="16"/>
  <c r="F492" i="16"/>
  <c r="L491" i="16"/>
  <c r="F490" i="16"/>
  <c r="P494" i="16"/>
  <c r="N493" i="16"/>
  <c r="M492" i="16"/>
  <c r="O491" i="16"/>
  <c r="L492" i="16"/>
  <c r="F491" i="16"/>
  <c r="L544" i="16"/>
  <c r="E545" i="16"/>
  <c r="L542" i="16"/>
  <c r="F544" i="16"/>
  <c r="N542" i="16"/>
  <c r="M595" i="16"/>
  <c r="F595" i="16"/>
  <c r="L594" i="16"/>
  <c r="N593" i="16"/>
  <c r="F593" i="16"/>
  <c r="F596" i="16"/>
  <c r="L595" i="16"/>
  <c r="O594" i="16"/>
  <c r="M593" i="16"/>
  <c r="L592" i="16"/>
  <c r="O595" i="16"/>
  <c r="N594" i="16"/>
  <c r="O593" i="16"/>
  <c r="P596" i="16"/>
  <c r="N595" i="16"/>
  <c r="M594" i="16"/>
  <c r="L593" i="16"/>
  <c r="P647" i="16"/>
  <c r="N646" i="16"/>
  <c r="M645" i="16"/>
  <c r="M646" i="16"/>
  <c r="F646" i="16"/>
  <c r="L645" i="16"/>
  <c r="F644" i="16"/>
  <c r="O646" i="16"/>
  <c r="O645" i="16"/>
  <c r="F643" i="16"/>
  <c r="F647" i="16"/>
  <c r="L646" i="16"/>
  <c r="L644" i="16"/>
  <c r="F371" i="16"/>
  <c r="M372" i="16"/>
  <c r="O373" i="16"/>
  <c r="O374" i="16"/>
  <c r="O389" i="16"/>
  <c r="N390" i="16"/>
  <c r="O391" i="16"/>
  <c r="O406" i="16"/>
  <c r="F408" i="16"/>
  <c r="N408" i="16"/>
  <c r="P409" i="16"/>
  <c r="E460" i="16"/>
  <c r="O492" i="16"/>
  <c r="L493" i="16"/>
  <c r="E511" i="16"/>
  <c r="E562" i="16"/>
  <c r="O561" i="16"/>
  <c r="N560" i="16"/>
  <c r="F560" i="16"/>
  <c r="L559" i="16"/>
  <c r="F558" i="16"/>
  <c r="P562" i="16"/>
  <c r="N561" i="16"/>
  <c r="M560" i="16"/>
  <c r="O559" i="16"/>
  <c r="L560" i="16"/>
  <c r="F559" i="16"/>
  <c r="F613" i="16"/>
  <c r="L612" i="16"/>
  <c r="O611" i="16"/>
  <c r="M610" i="16"/>
  <c r="L609" i="16"/>
  <c r="E613" i="16"/>
  <c r="O612" i="16"/>
  <c r="N611" i="16"/>
  <c r="F611" i="16"/>
  <c r="L610" i="16"/>
  <c r="F609" i="16"/>
  <c r="P613" i="16"/>
  <c r="N612" i="16"/>
  <c r="F612" i="16"/>
  <c r="O610" i="16"/>
  <c r="M612" i="16"/>
  <c r="M611" i="16"/>
  <c r="N610" i="16"/>
  <c r="N627" i="16"/>
  <c r="F630" i="16"/>
  <c r="M663" i="16"/>
  <c r="F663" i="16"/>
  <c r="L662" i="16"/>
  <c r="N661" i="16"/>
  <c r="F661" i="16"/>
  <c r="F664" i="16"/>
  <c r="L663" i="16"/>
  <c r="O662" i="16"/>
  <c r="M661" i="16"/>
  <c r="L660" i="16"/>
  <c r="O663" i="16"/>
  <c r="N662" i="16"/>
  <c r="O661" i="16"/>
  <c r="P664" i="16"/>
  <c r="N663" i="16"/>
  <c r="M662" i="16"/>
  <c r="L661" i="16"/>
  <c r="L679" i="16"/>
  <c r="I443" i="16"/>
  <c r="E324" i="16"/>
  <c r="O323" i="16"/>
  <c r="N322" i="16"/>
  <c r="F322" i="16"/>
  <c r="L321" i="16"/>
  <c r="F320" i="16"/>
  <c r="P324" i="16"/>
  <c r="N323" i="16"/>
  <c r="M322" i="16"/>
  <c r="O321" i="16"/>
  <c r="M323" i="16"/>
  <c r="F323" i="16"/>
  <c r="L322" i="16"/>
  <c r="N321" i="16"/>
  <c r="F321" i="16"/>
  <c r="F324" i="16"/>
  <c r="L323" i="16"/>
  <c r="O322" i="16"/>
  <c r="M321" i="16"/>
  <c r="L320" i="16"/>
  <c r="M289" i="16"/>
  <c r="F289" i="16"/>
  <c r="L288" i="16"/>
  <c r="N287" i="16"/>
  <c r="F287" i="16"/>
  <c r="F290" i="16"/>
  <c r="L289" i="16"/>
  <c r="O288" i="16"/>
  <c r="M287" i="16"/>
  <c r="L286" i="16"/>
  <c r="E290" i="16"/>
  <c r="O289" i="16"/>
  <c r="N288" i="16"/>
  <c r="F288" i="16"/>
  <c r="L287" i="16"/>
  <c r="F286" i="16"/>
  <c r="P290" i="16"/>
  <c r="N289" i="16"/>
  <c r="M288" i="16"/>
  <c r="O287" i="16"/>
  <c r="L269" i="16"/>
  <c r="M270" i="16"/>
  <c r="O271" i="16"/>
  <c r="L272" i="16"/>
  <c r="F273" i="16"/>
  <c r="O304" i="16"/>
  <c r="M305" i="16"/>
  <c r="N306" i="16"/>
  <c r="P307" i="16"/>
  <c r="L337" i="16"/>
  <c r="M338" i="16"/>
  <c r="O339" i="16"/>
  <c r="L340" i="16"/>
  <c r="F341" i="16"/>
  <c r="F303" i="16"/>
  <c r="L304" i="16"/>
  <c r="F305" i="16"/>
  <c r="N305" i="16"/>
  <c r="O306" i="16"/>
  <c r="E307" i="16"/>
  <c r="O270" i="16"/>
  <c r="M271" i="16"/>
  <c r="N272" i="16"/>
  <c r="L303" i="16"/>
  <c r="M304" i="16"/>
  <c r="O305" i="16"/>
  <c r="L306" i="16"/>
  <c r="O338" i="16"/>
  <c r="M339" i="16"/>
  <c r="N340" i="16"/>
  <c r="E239" i="16"/>
  <c r="O238" i="16"/>
  <c r="N237" i="16"/>
  <c r="F237" i="16"/>
  <c r="L236" i="16"/>
  <c r="F235" i="16"/>
  <c r="P239" i="16"/>
  <c r="N238" i="16"/>
  <c r="M237" i="16"/>
  <c r="O236" i="16"/>
  <c r="M238" i="16"/>
  <c r="F238" i="16"/>
  <c r="L237" i="16"/>
  <c r="N236" i="16"/>
  <c r="F236" i="16"/>
  <c r="F239" i="16"/>
  <c r="L238" i="16"/>
  <c r="O237" i="16"/>
  <c r="M236" i="16"/>
  <c r="L235" i="16"/>
  <c r="M204" i="16"/>
  <c r="F204" i="16"/>
  <c r="L203" i="16"/>
  <c r="N202" i="16"/>
  <c r="F202" i="16"/>
  <c r="F205" i="16"/>
  <c r="L204" i="16"/>
  <c r="O203" i="16"/>
  <c r="M202" i="16"/>
  <c r="L201" i="16"/>
  <c r="E205" i="16"/>
  <c r="O204" i="16"/>
  <c r="N203" i="16"/>
  <c r="F203" i="16"/>
  <c r="L202" i="16"/>
  <c r="F201" i="16"/>
  <c r="P205" i="16"/>
  <c r="N204" i="16"/>
  <c r="M203" i="16"/>
  <c r="O202" i="16"/>
  <c r="F184" i="16"/>
  <c r="L185" i="16"/>
  <c r="F186" i="16"/>
  <c r="N186" i="16"/>
  <c r="O187" i="16"/>
  <c r="E188" i="16"/>
  <c r="F252" i="16"/>
  <c r="L253" i="16"/>
  <c r="F254" i="16"/>
  <c r="N254" i="16"/>
  <c r="O255" i="16"/>
  <c r="E256" i="16"/>
  <c r="L184" i="16"/>
  <c r="M185" i="16"/>
  <c r="O186" i="16"/>
  <c r="L187" i="16"/>
  <c r="F188" i="16"/>
  <c r="O219" i="16"/>
  <c r="M220" i="16"/>
  <c r="N221" i="16"/>
  <c r="P222" i="16"/>
  <c r="L252" i="16"/>
  <c r="M253" i="16"/>
  <c r="O254" i="16"/>
  <c r="L255" i="16"/>
  <c r="F256" i="16"/>
  <c r="O185" i="16"/>
  <c r="M186" i="16"/>
  <c r="N187" i="16"/>
  <c r="L218" i="16"/>
  <c r="M219" i="16"/>
  <c r="O220" i="16"/>
  <c r="L221" i="16"/>
  <c r="O253" i="16"/>
  <c r="M254" i="16"/>
  <c r="N255" i="16"/>
  <c r="E154" i="16"/>
  <c r="O153" i="16"/>
  <c r="N152" i="16"/>
  <c r="F152" i="16"/>
  <c r="L151" i="16"/>
  <c r="F150" i="16"/>
  <c r="P154" i="16"/>
  <c r="N153" i="16"/>
  <c r="M152" i="16"/>
  <c r="O151" i="16"/>
  <c r="M153" i="16"/>
  <c r="F153" i="16"/>
  <c r="L152" i="16"/>
  <c r="N151" i="16"/>
  <c r="F151" i="16"/>
  <c r="F154" i="16"/>
  <c r="L153" i="16"/>
  <c r="O152" i="16"/>
  <c r="M151" i="16"/>
  <c r="L150" i="16"/>
  <c r="M119" i="16"/>
  <c r="F119" i="16"/>
  <c r="L118" i="16"/>
  <c r="N117" i="16"/>
  <c r="F117" i="16"/>
  <c r="F120" i="16"/>
  <c r="L119" i="16"/>
  <c r="O118" i="16"/>
  <c r="M117" i="16"/>
  <c r="L116" i="16"/>
  <c r="E120" i="16"/>
  <c r="O119" i="16"/>
  <c r="N118" i="16"/>
  <c r="F118" i="16"/>
  <c r="L117" i="16"/>
  <c r="F116" i="16"/>
  <c r="P120" i="16"/>
  <c r="N119" i="16"/>
  <c r="M118" i="16"/>
  <c r="O117" i="16"/>
  <c r="F99" i="16"/>
  <c r="L100" i="16"/>
  <c r="F101" i="16"/>
  <c r="N101" i="16"/>
  <c r="O102" i="16"/>
  <c r="E103" i="16"/>
  <c r="F167" i="16"/>
  <c r="L168" i="16"/>
  <c r="F169" i="16"/>
  <c r="N169" i="16"/>
  <c r="O170" i="16"/>
  <c r="E171" i="16"/>
  <c r="L99" i="16"/>
  <c r="M100" i="16"/>
  <c r="O101" i="16"/>
  <c r="L102" i="16"/>
  <c r="F103" i="16"/>
  <c r="O134" i="16"/>
  <c r="M135" i="16"/>
  <c r="N136" i="16"/>
  <c r="P137" i="16"/>
  <c r="L167" i="16"/>
  <c r="M168" i="16"/>
  <c r="O169" i="16"/>
  <c r="L170" i="16"/>
  <c r="F171" i="16"/>
  <c r="O100" i="16"/>
  <c r="M101" i="16"/>
  <c r="N102" i="16"/>
  <c r="L133" i="16"/>
  <c r="M134" i="16"/>
  <c r="O135" i="16"/>
  <c r="L136" i="16"/>
  <c r="O168" i="16"/>
  <c r="M169" i="16"/>
  <c r="N170" i="16"/>
  <c r="F82" i="16"/>
  <c r="L83" i="16"/>
  <c r="F84" i="16"/>
  <c r="N84" i="16"/>
  <c r="O85" i="16"/>
  <c r="E86" i="16"/>
  <c r="L82" i="16"/>
  <c r="M83" i="16"/>
  <c r="O84" i="16"/>
  <c r="L85" i="16"/>
  <c r="F86" i="16"/>
  <c r="O83" i="16"/>
  <c r="M84" i="16"/>
  <c r="N85" i="16"/>
  <c r="F65" i="16"/>
  <c r="L66" i="16"/>
  <c r="F67" i="16"/>
  <c r="N67" i="16"/>
  <c r="O68" i="16"/>
  <c r="E69" i="16"/>
  <c r="L65" i="16"/>
  <c r="M66" i="16"/>
  <c r="O67" i="16"/>
  <c r="L68" i="16"/>
  <c r="F69" i="16"/>
  <c r="O66" i="16"/>
  <c r="M67" i="16"/>
  <c r="N68" i="16"/>
  <c r="P52" i="16"/>
  <c r="N51" i="16"/>
  <c r="M50" i="16"/>
  <c r="O49" i="16"/>
  <c r="L51" i="16"/>
  <c r="O50" i="16"/>
  <c r="L48" i="16"/>
  <c r="O51" i="16"/>
  <c r="N50" i="16"/>
  <c r="F50" i="16"/>
  <c r="F48" i="16"/>
  <c r="M51" i="16"/>
  <c r="F51" i="16"/>
  <c r="L50" i="16"/>
  <c r="N49" i="16"/>
  <c r="F49" i="16"/>
  <c r="F52" i="16"/>
  <c r="M49" i="16"/>
  <c r="E52" i="16"/>
  <c r="L49" i="16"/>
  <c r="F32" i="16"/>
  <c r="F33" i="16"/>
  <c r="L508" i="16" l="1"/>
  <c r="F507" i="16"/>
  <c r="F508" i="16"/>
  <c r="M510" i="16"/>
  <c r="P511" i="16"/>
  <c r="O560" i="16"/>
  <c r="L558" i="16"/>
  <c r="F562" i="16"/>
  <c r="N559" i="16"/>
  <c r="F511" i="16"/>
  <c r="O510" i="16"/>
  <c r="F510" i="16"/>
  <c r="O272" i="16"/>
  <c r="F271" i="16"/>
  <c r="L374" i="16"/>
  <c r="F375" i="16"/>
  <c r="L372" i="16"/>
  <c r="N373" i="16"/>
  <c r="R107" i="19"/>
  <c r="S106" i="19"/>
  <c r="S214" i="19"/>
  <c r="Q216" i="19"/>
  <c r="N33" i="16"/>
  <c r="N32" i="16"/>
  <c r="O32" i="16"/>
  <c r="L31" i="16"/>
  <c r="E16" i="30"/>
  <c r="N34" i="16"/>
  <c r="O33" i="16"/>
  <c r="F31" i="16"/>
  <c r="M32" i="16"/>
  <c r="L33" i="16"/>
  <c r="P35" i="16"/>
  <c r="O34" i="16"/>
  <c r="F35" i="16"/>
  <c r="M34" i="16"/>
  <c r="M543" i="16"/>
  <c r="N544" i="16"/>
  <c r="F543" i="16"/>
  <c r="L541" i="16"/>
  <c r="F545" i="16"/>
  <c r="L357" i="16"/>
  <c r="F357" i="16"/>
  <c r="L356" i="16"/>
  <c r="L355" i="16"/>
  <c r="E358" i="16"/>
  <c r="F216" i="19"/>
  <c r="F358" i="19"/>
  <c r="R348" i="19"/>
  <c r="T349" i="19"/>
  <c r="E349" i="19"/>
  <c r="E664" i="16"/>
  <c r="F660" i="16"/>
  <c r="P372" i="19"/>
  <c r="R372" i="19"/>
  <c r="R371" i="19"/>
  <c r="S370" i="19"/>
  <c r="Q372" i="19"/>
  <c r="P370" i="19"/>
  <c r="S371" i="19"/>
  <c r="J366" i="19"/>
  <c r="P285" i="19"/>
  <c r="Q287" i="19"/>
  <c r="P288" i="19"/>
  <c r="R286" i="19"/>
  <c r="M544" i="16"/>
  <c r="P545" i="16"/>
  <c r="N543" i="16"/>
  <c r="M542" i="16"/>
  <c r="L354" i="16"/>
  <c r="F358" i="16"/>
  <c r="M357" i="16"/>
  <c r="M356" i="16"/>
  <c r="F356" i="16"/>
  <c r="E217" i="19"/>
  <c r="F346" i="19"/>
  <c r="F345" i="19"/>
  <c r="F349" i="19"/>
  <c r="T361" i="19"/>
  <c r="F359" i="19"/>
  <c r="F357" i="19"/>
  <c r="L575" i="16"/>
  <c r="E579" i="16"/>
  <c r="F577" i="16"/>
  <c r="E647" i="16"/>
  <c r="L643" i="16"/>
  <c r="P348" i="19"/>
  <c r="S346" i="19"/>
  <c r="Q348" i="19"/>
  <c r="R347" i="19"/>
  <c r="M33" i="16"/>
  <c r="L32" i="16"/>
  <c r="E35" i="16"/>
  <c r="L34" i="16"/>
  <c r="N645" i="16"/>
  <c r="M644" i="16"/>
  <c r="N644" i="16"/>
  <c r="O644" i="16"/>
  <c r="O542" i="16"/>
  <c r="F541" i="16"/>
  <c r="O544" i="16"/>
  <c r="O543" i="16"/>
  <c r="F579" i="16"/>
  <c r="O578" i="16"/>
  <c r="F578" i="16"/>
  <c r="N578" i="16"/>
  <c r="L543" i="16"/>
  <c r="F645" i="16"/>
  <c r="N355" i="16"/>
  <c r="F355" i="16"/>
  <c r="F354" i="16"/>
  <c r="N357" i="16"/>
  <c r="F217" i="19"/>
  <c r="F213" i="19"/>
  <c r="F361" i="19"/>
  <c r="F360" i="19"/>
  <c r="S347" i="19"/>
  <c r="F226" i="19"/>
  <c r="T229" i="19"/>
  <c r="F225" i="19"/>
  <c r="L507" i="16"/>
  <c r="F509" i="16"/>
  <c r="F610" i="16"/>
  <c r="L611" i="16"/>
  <c r="F426" i="16"/>
  <c r="F423" i="16"/>
  <c r="M425" i="16"/>
  <c r="F425" i="16"/>
  <c r="N423" i="16"/>
  <c r="L422" i="16"/>
  <c r="L425" i="16"/>
  <c r="O424" i="16"/>
  <c r="M423" i="16"/>
  <c r="L424" i="16"/>
  <c r="F456" i="16"/>
  <c r="F458" i="16"/>
  <c r="F474" i="16"/>
  <c r="L475" i="16"/>
  <c r="R430" i="19"/>
  <c r="R432" i="19"/>
  <c r="P432" i="19"/>
  <c r="P430" i="19"/>
  <c r="S431" i="19"/>
  <c r="P429" i="19"/>
  <c r="G16" i="31"/>
  <c r="G55" i="14"/>
  <c r="E385" i="19"/>
  <c r="F384" i="19"/>
  <c r="F383" i="19"/>
  <c r="T385" i="19"/>
  <c r="F382" i="19"/>
  <c r="F385" i="19"/>
  <c r="F381" i="19"/>
  <c r="P468" i="19"/>
  <c r="Q467" i="19"/>
  <c r="R466" i="19"/>
  <c r="P465" i="19"/>
  <c r="R468" i="19"/>
  <c r="S467" i="19"/>
  <c r="P466" i="19"/>
  <c r="P467" i="19"/>
  <c r="Q466" i="19"/>
  <c r="S468" i="19"/>
  <c r="S466" i="19"/>
  <c r="Q468" i="19"/>
  <c r="R467" i="19"/>
  <c r="T433" i="19"/>
  <c r="F430" i="19"/>
  <c r="E433" i="19"/>
  <c r="F432" i="19"/>
  <c r="F431" i="19"/>
  <c r="F433" i="19"/>
  <c r="F429" i="19"/>
  <c r="J462" i="19"/>
  <c r="S384" i="19"/>
  <c r="P383" i="19"/>
  <c r="Q382" i="19"/>
  <c r="P384" i="19"/>
  <c r="S383" i="19"/>
  <c r="R382" i="19"/>
  <c r="P381" i="19"/>
  <c r="R383" i="19"/>
  <c r="P382" i="19"/>
  <c r="R384" i="19"/>
  <c r="Q383" i="19"/>
  <c r="S382" i="19"/>
  <c r="Q384" i="19"/>
  <c r="R444" i="19"/>
  <c r="S443" i="19"/>
  <c r="P442" i="19"/>
  <c r="P444" i="19"/>
  <c r="Q443" i="19"/>
  <c r="R442" i="19"/>
  <c r="P441" i="19"/>
  <c r="P443" i="19"/>
  <c r="Q442" i="19"/>
  <c r="Q444" i="19"/>
  <c r="S442" i="19"/>
  <c r="S444" i="19"/>
  <c r="R443" i="19"/>
  <c r="P396" i="19"/>
  <c r="Q395" i="19"/>
  <c r="R394" i="19"/>
  <c r="P393" i="19"/>
  <c r="S396" i="19"/>
  <c r="R395" i="19"/>
  <c r="P394" i="19"/>
  <c r="Q396" i="19"/>
  <c r="S394" i="19"/>
  <c r="R396" i="19"/>
  <c r="P395" i="19"/>
  <c r="S395" i="19"/>
  <c r="J390" i="19"/>
  <c r="Q394" i="19"/>
  <c r="Q408" i="19"/>
  <c r="R407" i="19"/>
  <c r="S406" i="19"/>
  <c r="R408" i="19"/>
  <c r="P407" i="19"/>
  <c r="S407" i="19"/>
  <c r="Q406" i="19"/>
  <c r="P405" i="19"/>
  <c r="P408" i="19"/>
  <c r="R406" i="19"/>
  <c r="S408" i="19"/>
  <c r="Q407" i="19"/>
  <c r="P406" i="19"/>
  <c r="T481" i="19"/>
  <c r="F478" i="19"/>
  <c r="E481" i="19"/>
  <c r="F480" i="19"/>
  <c r="F481" i="19"/>
  <c r="F477" i="19"/>
  <c r="F479" i="19"/>
  <c r="P420" i="19"/>
  <c r="Q419" i="19"/>
  <c r="R418" i="19"/>
  <c r="P417" i="19"/>
  <c r="R420" i="19"/>
  <c r="S419" i="19"/>
  <c r="P418" i="19"/>
  <c r="Q420" i="19"/>
  <c r="R419" i="19"/>
  <c r="S418" i="19"/>
  <c r="P419" i="19"/>
  <c r="S420" i="19"/>
  <c r="Q418" i="19"/>
  <c r="J402" i="19"/>
  <c r="F421" i="19"/>
  <c r="F419" i="19"/>
  <c r="F417" i="19"/>
  <c r="T421" i="19"/>
  <c r="F418" i="19"/>
  <c r="E421" i="19"/>
  <c r="F420" i="19"/>
  <c r="E457" i="19"/>
  <c r="F456" i="19"/>
  <c r="T457" i="19"/>
  <c r="F454" i="19"/>
  <c r="F453" i="19"/>
  <c r="F455" i="19"/>
  <c r="F457" i="19"/>
  <c r="J438" i="19"/>
  <c r="P300" i="19"/>
  <c r="Q299" i="19"/>
  <c r="R298" i="19"/>
  <c r="P297" i="19"/>
  <c r="S300" i="19"/>
  <c r="P299" i="19"/>
  <c r="Q298" i="19"/>
  <c r="R300" i="19"/>
  <c r="S299" i="19"/>
  <c r="P298" i="19"/>
  <c r="R299" i="19"/>
  <c r="J294" i="19"/>
  <c r="Q300" i="19"/>
  <c r="S298" i="19"/>
  <c r="E337" i="19"/>
  <c r="F336" i="19"/>
  <c r="F335" i="19"/>
  <c r="F333" i="19"/>
  <c r="T337" i="19"/>
  <c r="F334" i="19"/>
  <c r="F337" i="19"/>
  <c r="R276" i="19"/>
  <c r="S275" i="19"/>
  <c r="P274" i="19"/>
  <c r="Q276" i="19"/>
  <c r="R275" i="19"/>
  <c r="S274" i="19"/>
  <c r="P276" i="19"/>
  <c r="Q275" i="19"/>
  <c r="R274" i="19"/>
  <c r="P273" i="19"/>
  <c r="Q274" i="19"/>
  <c r="P275" i="19"/>
  <c r="S276" i="19"/>
  <c r="J270" i="19"/>
  <c r="T313" i="19"/>
  <c r="F310" i="19"/>
  <c r="F313" i="19"/>
  <c r="E313" i="19"/>
  <c r="F312" i="19"/>
  <c r="F311" i="19"/>
  <c r="F309" i="19"/>
  <c r="E289" i="19"/>
  <c r="F288" i="19"/>
  <c r="F287" i="19"/>
  <c r="F285" i="19"/>
  <c r="T289" i="19"/>
  <c r="F286" i="19"/>
  <c r="F289" i="19"/>
  <c r="R324" i="19"/>
  <c r="S323" i="19"/>
  <c r="P322" i="19"/>
  <c r="Q324" i="19"/>
  <c r="R323" i="19"/>
  <c r="S322" i="19"/>
  <c r="P324" i="19"/>
  <c r="Q323" i="19"/>
  <c r="R322" i="19"/>
  <c r="P321" i="19"/>
  <c r="P323" i="19"/>
  <c r="S324" i="19"/>
  <c r="Q322" i="19"/>
  <c r="J318" i="19"/>
  <c r="T265" i="19"/>
  <c r="E265" i="19"/>
  <c r="F264" i="19"/>
  <c r="F265" i="19"/>
  <c r="F263" i="19"/>
  <c r="F261" i="19"/>
  <c r="F262" i="19"/>
  <c r="R252" i="19"/>
  <c r="S251" i="19"/>
  <c r="P250" i="19"/>
  <c r="Q252" i="19"/>
  <c r="R251" i="19"/>
  <c r="S250" i="19"/>
  <c r="P252" i="19"/>
  <c r="Q251" i="19"/>
  <c r="R250" i="19"/>
  <c r="P249" i="19"/>
  <c r="S252" i="19"/>
  <c r="P251" i="19"/>
  <c r="Q250" i="19"/>
  <c r="J246" i="19"/>
  <c r="F203" i="19"/>
  <c r="F201" i="19"/>
  <c r="T205" i="19"/>
  <c r="F202" i="19"/>
  <c r="F205" i="19"/>
  <c r="E205" i="19"/>
  <c r="F204" i="19"/>
  <c r="F181" i="19"/>
  <c r="E181" i="19"/>
  <c r="F180" i="19"/>
  <c r="F179" i="19"/>
  <c r="F177" i="19"/>
  <c r="T181" i="19"/>
  <c r="F178" i="19"/>
  <c r="Q156" i="19"/>
  <c r="R155" i="19"/>
  <c r="S154" i="19"/>
  <c r="R156" i="19"/>
  <c r="P155" i="19"/>
  <c r="S155" i="19"/>
  <c r="Q154" i="19"/>
  <c r="S156" i="19"/>
  <c r="Q155" i="19"/>
  <c r="P154" i="19"/>
  <c r="P153" i="19"/>
  <c r="R154" i="19"/>
  <c r="P156" i="19"/>
  <c r="E133" i="19"/>
  <c r="F132" i="19"/>
  <c r="T133" i="19"/>
  <c r="F130" i="19"/>
  <c r="F131" i="19"/>
  <c r="F133" i="19"/>
  <c r="F129" i="19"/>
  <c r="P144" i="19"/>
  <c r="Q143" i="19"/>
  <c r="R142" i="19"/>
  <c r="P141" i="19"/>
  <c r="S144" i="19"/>
  <c r="R143" i="19"/>
  <c r="P142" i="19"/>
  <c r="Q144" i="19"/>
  <c r="S142" i="19"/>
  <c r="S143" i="19"/>
  <c r="Q142" i="19"/>
  <c r="P143" i="19"/>
  <c r="J138" i="19"/>
  <c r="R144" i="19"/>
  <c r="J150" i="19"/>
  <c r="R204" i="19"/>
  <c r="S203" i="19"/>
  <c r="P202" i="19"/>
  <c r="Q204" i="19"/>
  <c r="R203" i="19"/>
  <c r="S202" i="19"/>
  <c r="P204" i="19"/>
  <c r="Q203" i="19"/>
  <c r="R202" i="19"/>
  <c r="P201" i="19"/>
  <c r="P203" i="19"/>
  <c r="Q202" i="19"/>
  <c r="S204" i="19"/>
  <c r="F167" i="19"/>
  <c r="F165" i="19"/>
  <c r="F168" i="19"/>
  <c r="T169" i="19"/>
  <c r="F166" i="19"/>
  <c r="F169" i="19"/>
  <c r="E169" i="19"/>
  <c r="Q240" i="19"/>
  <c r="R239" i="19"/>
  <c r="S238" i="19"/>
  <c r="P240" i="19"/>
  <c r="Q239" i="19"/>
  <c r="R238" i="19"/>
  <c r="P237" i="19"/>
  <c r="P239" i="19"/>
  <c r="Q238" i="19"/>
  <c r="P238" i="19"/>
  <c r="S240" i="19"/>
  <c r="R240" i="19"/>
  <c r="S239" i="19"/>
  <c r="J234" i="19"/>
  <c r="Q192" i="19"/>
  <c r="R191" i="19"/>
  <c r="S190" i="19"/>
  <c r="P192" i="19"/>
  <c r="Q191" i="19"/>
  <c r="R190" i="19"/>
  <c r="P189" i="19"/>
  <c r="P191" i="19"/>
  <c r="Q190" i="19"/>
  <c r="P190" i="19"/>
  <c r="S192" i="19"/>
  <c r="R192" i="19"/>
  <c r="S191" i="19"/>
  <c r="J186" i="19"/>
  <c r="F83" i="19"/>
  <c r="F81" i="19"/>
  <c r="E85" i="19"/>
  <c r="T85" i="19"/>
  <c r="F82" i="19"/>
  <c r="F85" i="19"/>
  <c r="F84" i="19"/>
  <c r="E97" i="19"/>
  <c r="F96" i="19"/>
  <c r="F95" i="19"/>
  <c r="F93" i="19"/>
  <c r="T97" i="19"/>
  <c r="F94" i="19"/>
  <c r="F97" i="19"/>
  <c r="T121" i="19"/>
  <c r="F118" i="19"/>
  <c r="E121" i="19"/>
  <c r="F120" i="19"/>
  <c r="F119" i="19"/>
  <c r="F117" i="19"/>
  <c r="F121" i="19"/>
  <c r="Q72" i="19"/>
  <c r="R71" i="19"/>
  <c r="S70" i="19"/>
  <c r="R72" i="19"/>
  <c r="P70" i="19"/>
  <c r="P72" i="19"/>
  <c r="Q71" i="19"/>
  <c r="R70" i="19"/>
  <c r="P69" i="19"/>
  <c r="S72" i="19"/>
  <c r="P71" i="19"/>
  <c r="Q70" i="19"/>
  <c r="S71" i="19"/>
  <c r="T73" i="19"/>
  <c r="F70" i="19"/>
  <c r="E73" i="19"/>
  <c r="F72" i="19"/>
  <c r="F73" i="19"/>
  <c r="F71" i="19"/>
  <c r="F69" i="19"/>
  <c r="Q120" i="19"/>
  <c r="R119" i="19"/>
  <c r="S118" i="19"/>
  <c r="P119" i="19"/>
  <c r="Q118" i="19"/>
  <c r="S119" i="19"/>
  <c r="P118" i="19"/>
  <c r="P120" i="19"/>
  <c r="Q119" i="19"/>
  <c r="R118" i="19"/>
  <c r="P117" i="19"/>
  <c r="S120" i="19"/>
  <c r="R120" i="19"/>
  <c r="R84" i="19"/>
  <c r="S83" i="19"/>
  <c r="P82" i="19"/>
  <c r="P84" i="19"/>
  <c r="Q83" i="19"/>
  <c r="R82" i="19"/>
  <c r="P81" i="19"/>
  <c r="S84" i="19"/>
  <c r="P83" i="19"/>
  <c r="Q84" i="19"/>
  <c r="R83" i="19"/>
  <c r="S82" i="19"/>
  <c r="Q82" i="19"/>
  <c r="T61" i="19"/>
  <c r="F58" i="19"/>
  <c r="F59" i="19"/>
  <c r="F61" i="19"/>
  <c r="E61" i="19"/>
  <c r="F60" i="19"/>
  <c r="F57" i="19"/>
  <c r="Q60" i="19"/>
  <c r="R59" i="19"/>
  <c r="S58" i="19"/>
  <c r="P60" i="19"/>
  <c r="Q59" i="19"/>
  <c r="R58" i="19"/>
  <c r="P57" i="19"/>
  <c r="R60" i="19"/>
  <c r="S59" i="19"/>
  <c r="S60" i="19"/>
  <c r="P59" i="19"/>
  <c r="Q58" i="19"/>
  <c r="P58" i="19"/>
  <c r="Q48" i="19"/>
  <c r="R47" i="19"/>
  <c r="S46" i="19"/>
  <c r="S48" i="19"/>
  <c r="P47" i="19"/>
  <c r="Q46" i="19"/>
  <c r="R48" i="19"/>
  <c r="P48" i="19"/>
  <c r="Q47" i="19"/>
  <c r="R46" i="19"/>
  <c r="P45" i="19"/>
  <c r="S47" i="19"/>
  <c r="P46" i="19"/>
  <c r="T49" i="19"/>
  <c r="F46" i="19"/>
  <c r="F49" i="19"/>
  <c r="E49" i="19"/>
  <c r="F48" i="19"/>
  <c r="F47" i="19"/>
  <c r="F45" i="19"/>
  <c r="T37" i="19"/>
  <c r="F34" i="19"/>
  <c r="F37" i="19"/>
  <c r="E37" i="19"/>
  <c r="F36" i="19"/>
  <c r="F35" i="19"/>
  <c r="F33" i="19"/>
  <c r="T25" i="19"/>
  <c r="F22" i="19"/>
  <c r="F25" i="19"/>
  <c r="E25" i="19"/>
  <c r="F24" i="19"/>
  <c r="F23" i="19"/>
  <c r="F21" i="19"/>
  <c r="N442" i="16"/>
  <c r="M441" i="16"/>
  <c r="O440" i="16"/>
  <c r="P443" i="16"/>
  <c r="M442" i="16"/>
  <c r="F442" i="16"/>
  <c r="L441" i="16"/>
  <c r="N440" i="16"/>
  <c r="F440" i="16"/>
  <c r="O442" i="16"/>
  <c r="O441" i="16"/>
  <c r="M440" i="16"/>
  <c r="F439" i="16"/>
  <c r="F443" i="16"/>
  <c r="L442" i="16"/>
  <c r="N441" i="16"/>
  <c r="L440" i="16"/>
  <c r="E443" i="16"/>
  <c r="F441" i="16"/>
  <c r="L439" i="16"/>
  <c r="E373" i="19" l="1"/>
  <c r="T373" i="19"/>
  <c r="F372" i="19"/>
  <c r="F369" i="19"/>
  <c r="F370" i="19"/>
  <c r="F373" i="19"/>
  <c r="F371" i="19"/>
  <c r="F443" i="19"/>
  <c r="F441" i="19"/>
  <c r="F445" i="19"/>
  <c r="E445" i="19"/>
  <c r="F444" i="19"/>
  <c r="T445" i="19"/>
  <c r="F442" i="19"/>
  <c r="T409" i="19"/>
  <c r="F406" i="19"/>
  <c r="E409" i="19"/>
  <c r="F407" i="19"/>
  <c r="F408" i="19"/>
  <c r="F405" i="19"/>
  <c r="F409" i="19"/>
  <c r="F469" i="19"/>
  <c r="F467" i="19"/>
  <c r="F465" i="19"/>
  <c r="E469" i="19"/>
  <c r="F468" i="19"/>
  <c r="T469" i="19"/>
  <c r="F466" i="19"/>
  <c r="F397" i="19"/>
  <c r="T397" i="19"/>
  <c r="F394" i="19"/>
  <c r="F396" i="19"/>
  <c r="F393" i="19"/>
  <c r="E397" i="19"/>
  <c r="F395" i="19"/>
  <c r="F251" i="19"/>
  <c r="F249" i="19"/>
  <c r="T253" i="19"/>
  <c r="F250" i="19"/>
  <c r="F253" i="19"/>
  <c r="E253" i="19"/>
  <c r="F252" i="19"/>
  <c r="F323" i="19"/>
  <c r="F321" i="19"/>
  <c r="T325" i="19"/>
  <c r="F322" i="19"/>
  <c r="F325" i="19"/>
  <c r="F324" i="19"/>
  <c r="E325" i="19"/>
  <c r="F301" i="19"/>
  <c r="E301" i="19"/>
  <c r="F300" i="19"/>
  <c r="F299" i="19"/>
  <c r="F297" i="19"/>
  <c r="T301" i="19"/>
  <c r="F298" i="19"/>
  <c r="F275" i="19"/>
  <c r="F273" i="19"/>
  <c r="T277" i="19"/>
  <c r="F274" i="19"/>
  <c r="F277" i="19"/>
  <c r="F276" i="19"/>
  <c r="E277" i="19"/>
  <c r="T241" i="19"/>
  <c r="F238" i="19"/>
  <c r="F241" i="19"/>
  <c r="E241" i="19"/>
  <c r="F237" i="19"/>
  <c r="F240" i="19"/>
  <c r="F239" i="19"/>
  <c r="T157" i="19"/>
  <c r="F154" i="19"/>
  <c r="E157" i="19"/>
  <c r="F155" i="19"/>
  <c r="F157" i="19"/>
  <c r="F156" i="19"/>
  <c r="F153" i="19"/>
  <c r="F145" i="19"/>
  <c r="T145" i="19"/>
  <c r="F142" i="19"/>
  <c r="F144" i="19"/>
  <c r="F141" i="19"/>
  <c r="E145" i="19"/>
  <c r="F143" i="19"/>
  <c r="T193" i="19"/>
  <c r="F190" i="19"/>
  <c r="F193" i="19"/>
  <c r="E193" i="19"/>
  <c r="F189" i="19"/>
  <c r="F192" i="19"/>
  <c r="F191" i="19"/>
  <c r="M4" i="27" l="1"/>
  <c r="N4" i="27"/>
  <c r="O4" i="27"/>
  <c r="P4" i="27"/>
  <c r="M5" i="27"/>
  <c r="N5" i="27"/>
  <c r="O5" i="27"/>
  <c r="P5" i="27"/>
  <c r="M6" i="27"/>
  <c r="N6" i="27"/>
  <c r="O6" i="27"/>
  <c r="P6" i="27"/>
  <c r="M7" i="27"/>
  <c r="N7" i="27"/>
  <c r="O7" i="27"/>
  <c r="P7" i="27"/>
  <c r="Q19" i="28"/>
  <c r="A3" i="14"/>
  <c r="P2" i="27" l="1"/>
  <c r="O2" i="27"/>
  <c r="N2" i="27"/>
  <c r="H1" i="1"/>
  <c r="M2" i="27"/>
  <c r="C18" i="13"/>
  <c r="B18" i="12"/>
  <c r="B18" i="11"/>
  <c r="B18" i="13"/>
  <c r="C18" i="12"/>
  <c r="D18" i="13"/>
  <c r="D18" i="11"/>
  <c r="C18" i="11"/>
  <c r="F7" i="14"/>
  <c r="L9" i="14"/>
  <c r="B579" i="16" l="1"/>
  <c r="B511" i="16"/>
  <c r="B426" i="16"/>
  <c r="B349" i="19"/>
  <c r="B415" i="28"/>
  <c r="B577" i="28"/>
  <c r="B649" i="28"/>
  <c r="B469" i="28"/>
  <c r="B199" i="28"/>
  <c r="B217" i="28"/>
  <c r="B235" i="28"/>
  <c r="B271" i="28"/>
  <c r="B109" i="28"/>
  <c r="B55" i="28"/>
  <c r="B630" i="16"/>
  <c r="B528" i="16"/>
  <c r="B613" i="16"/>
  <c r="B324" i="16"/>
  <c r="B290" i="16"/>
  <c r="B273" i="16"/>
  <c r="B373" i="19"/>
  <c r="B109" i="19"/>
  <c r="B379" i="28"/>
  <c r="B433" i="28"/>
  <c r="B163" i="28"/>
  <c r="B91" i="28"/>
  <c r="B460" i="16"/>
  <c r="B477" i="16"/>
  <c r="B409" i="16"/>
  <c r="B494" i="16"/>
  <c r="B596" i="16"/>
  <c r="B239" i="16"/>
  <c r="B205" i="16"/>
  <c r="B188" i="16"/>
  <c r="B154" i="16"/>
  <c r="B120" i="16"/>
  <c r="B103" i="16"/>
  <c r="B86" i="16"/>
  <c r="B69" i="16"/>
  <c r="B35" i="16"/>
  <c r="B229" i="19"/>
  <c r="B451" i="28"/>
  <c r="B505" i="28"/>
  <c r="B721" i="28"/>
  <c r="B559" i="28"/>
  <c r="B631" i="28"/>
  <c r="B703" i="28"/>
  <c r="B325" i="28"/>
  <c r="B289" i="28"/>
  <c r="B217" i="19"/>
  <c r="B361" i="19"/>
  <c r="B667" i="28"/>
  <c r="B647" i="16"/>
  <c r="B341" i="16"/>
  <c r="B171" i="16"/>
  <c r="B222" i="16"/>
  <c r="B613" i="28"/>
  <c r="B685" i="28"/>
  <c r="B343" i="28"/>
  <c r="B127" i="28"/>
  <c r="B181" i="28"/>
  <c r="B358" i="16"/>
  <c r="B397" i="28"/>
  <c r="B595" i="28"/>
  <c r="B361" i="28"/>
  <c r="B253" i="28"/>
  <c r="B145" i="28"/>
  <c r="B37" i="28"/>
  <c r="B562" i="16"/>
  <c r="B664" i="16"/>
  <c r="B256" i="16"/>
  <c r="B137" i="16"/>
  <c r="B52" i="16"/>
  <c r="B487" i="28"/>
  <c r="B523" i="28"/>
  <c r="B73" i="28"/>
  <c r="B392" i="16"/>
  <c r="B681" i="16"/>
  <c r="B545" i="16"/>
  <c r="B541" i="28"/>
  <c r="B307" i="28"/>
  <c r="B375" i="16"/>
  <c r="B307" i="16"/>
  <c r="B481" i="19"/>
  <c r="B421" i="19"/>
  <c r="B289" i="19"/>
  <c r="B265" i="19"/>
  <c r="B205" i="19"/>
  <c r="B97" i="19"/>
  <c r="B49" i="19"/>
  <c r="B25" i="19"/>
  <c r="B385" i="19"/>
  <c r="B169" i="19"/>
  <c r="B85" i="19"/>
  <c r="B457" i="19"/>
  <c r="B313" i="19"/>
  <c r="B133" i="19"/>
  <c r="B121" i="19"/>
  <c r="B73" i="19"/>
  <c r="B61" i="19"/>
  <c r="B37" i="19"/>
  <c r="B443" i="16"/>
  <c r="B433" i="19"/>
  <c r="B337" i="19"/>
  <c r="B181" i="19"/>
  <c r="B445" i="19"/>
  <c r="B469" i="19"/>
  <c r="B145" i="19"/>
  <c r="B193" i="19"/>
  <c r="B409" i="19"/>
  <c r="B397" i="19"/>
  <c r="B253" i="19"/>
  <c r="B157" i="19"/>
  <c r="B241" i="19"/>
  <c r="B325" i="19"/>
  <c r="B301" i="19"/>
  <c r="B277" i="19"/>
  <c r="C681" i="16"/>
  <c r="C341" i="16"/>
  <c r="C273" i="16"/>
  <c r="C229" i="19"/>
  <c r="C256" i="16"/>
  <c r="C171" i="16"/>
  <c r="C86" i="16"/>
  <c r="C426" i="16"/>
  <c r="C307" i="16"/>
  <c r="C477" i="16"/>
  <c r="C222" i="16"/>
  <c r="C137" i="16"/>
  <c r="C188" i="16"/>
  <c r="C103" i="16"/>
  <c r="C69" i="16"/>
  <c r="C613" i="16"/>
  <c r="C109" i="19"/>
  <c r="C451" i="28"/>
  <c r="C523" i="28"/>
  <c r="C595" i="28"/>
  <c r="C667" i="28"/>
  <c r="C487" i="28"/>
  <c r="C289" i="28"/>
  <c r="C253" i="28"/>
  <c r="C163" i="28"/>
  <c r="C181" i="28"/>
  <c r="C37" i="28"/>
  <c r="C392" i="16"/>
  <c r="C545" i="16"/>
  <c r="C579" i="16"/>
  <c r="C494" i="16"/>
  <c r="C664" i="16"/>
  <c r="C349" i="19"/>
  <c r="C379" i="28"/>
  <c r="C541" i="28"/>
  <c r="C577" i="28"/>
  <c r="C613" i="28"/>
  <c r="C649" i="28"/>
  <c r="C685" i="28"/>
  <c r="C469" i="28"/>
  <c r="C361" i="28"/>
  <c r="C217" i="28"/>
  <c r="C235" i="28"/>
  <c r="C55" i="28"/>
  <c r="C358" i="16"/>
  <c r="C409" i="16"/>
  <c r="C511" i="16"/>
  <c r="C630" i="16"/>
  <c r="C361" i="19"/>
  <c r="C559" i="28"/>
  <c r="C631" i="28"/>
  <c r="C703" i="28"/>
  <c r="C415" i="28"/>
  <c r="C397" i="28"/>
  <c r="C343" i="28"/>
  <c r="C505" i="28"/>
  <c r="C721" i="28"/>
  <c r="C91" i="28"/>
  <c r="C460" i="16"/>
  <c r="C596" i="16"/>
  <c r="C324" i="16"/>
  <c r="C205" i="16"/>
  <c r="C154" i="16"/>
  <c r="C373" i="19"/>
  <c r="C35" i="16"/>
  <c r="C307" i="28"/>
  <c r="C199" i="28"/>
  <c r="C127" i="28"/>
  <c r="C109" i="28"/>
  <c r="C73" i="28"/>
  <c r="C375" i="16"/>
  <c r="C528" i="16"/>
  <c r="C290" i="16"/>
  <c r="C120" i="16"/>
  <c r="C52" i="16"/>
  <c r="C217" i="19"/>
  <c r="C433" i="28"/>
  <c r="C325" i="28"/>
  <c r="C271" i="28"/>
  <c r="C145" i="28"/>
  <c r="C647" i="16"/>
  <c r="C562" i="16"/>
  <c r="C239" i="16"/>
  <c r="C433" i="19"/>
  <c r="C481" i="19"/>
  <c r="C421" i="19"/>
  <c r="C457" i="19"/>
  <c r="C337" i="19"/>
  <c r="C205" i="19"/>
  <c r="C181" i="19"/>
  <c r="C133" i="19"/>
  <c r="C37" i="19"/>
  <c r="C443" i="16"/>
  <c r="C97" i="19"/>
  <c r="C73" i="19"/>
  <c r="C61" i="19"/>
  <c r="C49" i="19"/>
  <c r="C25" i="19"/>
  <c r="C385" i="19"/>
  <c r="C289" i="19"/>
  <c r="C169" i="19"/>
  <c r="C85" i="19"/>
  <c r="C121" i="19"/>
  <c r="C313" i="19"/>
  <c r="C265" i="19"/>
  <c r="C445" i="19"/>
  <c r="C301" i="19"/>
  <c r="C241" i="19"/>
  <c r="C325" i="19"/>
  <c r="C277" i="19"/>
  <c r="C409" i="19"/>
  <c r="C469" i="19"/>
  <c r="C397" i="19"/>
  <c r="C157" i="19"/>
  <c r="C145" i="19"/>
  <c r="C193" i="19"/>
  <c r="C253" i="19"/>
  <c r="D361" i="19"/>
  <c r="D613" i="16"/>
  <c r="D477" i="16"/>
  <c r="D528" i="16"/>
  <c r="D460" i="16"/>
  <c r="D409" i="16"/>
  <c r="D109" i="19"/>
  <c r="D433" i="28"/>
  <c r="D505" i="28"/>
  <c r="D721" i="28"/>
  <c r="D325" i="28"/>
  <c r="D217" i="28"/>
  <c r="D235" i="28"/>
  <c r="D271" i="28"/>
  <c r="D109" i="28"/>
  <c r="D392" i="16"/>
  <c r="D579" i="16"/>
  <c r="D494" i="16"/>
  <c r="D681" i="16"/>
  <c r="D290" i="16"/>
  <c r="D545" i="16"/>
  <c r="D217" i="19"/>
  <c r="D379" i="28"/>
  <c r="D451" i="28"/>
  <c r="D415" i="28"/>
  <c r="D397" i="28"/>
  <c r="D343" i="28"/>
  <c r="D145" i="28"/>
  <c r="D91" i="28"/>
  <c r="D73" i="28"/>
  <c r="D511" i="16"/>
  <c r="D596" i="16"/>
  <c r="D630" i="16"/>
  <c r="D273" i="16"/>
  <c r="D205" i="16"/>
  <c r="D188" i="16"/>
  <c r="D120" i="16"/>
  <c r="D103" i="16"/>
  <c r="D35" i="16"/>
  <c r="D664" i="16"/>
  <c r="D373" i="19"/>
  <c r="D349" i="19"/>
  <c r="D229" i="19"/>
  <c r="D523" i="28"/>
  <c r="D559" i="28"/>
  <c r="D595" i="28"/>
  <c r="D631" i="28"/>
  <c r="D667" i="28"/>
  <c r="D703" i="28"/>
  <c r="D487" i="28"/>
  <c r="D541" i="28"/>
  <c r="D613" i="28"/>
  <c r="D685" i="28"/>
  <c r="D289" i="28"/>
  <c r="D55" i="28"/>
  <c r="D358" i="16"/>
  <c r="D86" i="16"/>
  <c r="D137" i="16"/>
  <c r="D307" i="28"/>
  <c r="D127" i="28"/>
  <c r="D647" i="16"/>
  <c r="D562" i="16"/>
  <c r="D341" i="16"/>
  <c r="D239" i="16"/>
  <c r="D222" i="16"/>
  <c r="D69" i="16"/>
  <c r="D577" i="28"/>
  <c r="D649" i="28"/>
  <c r="D361" i="28"/>
  <c r="D253" i="28"/>
  <c r="D37" i="28"/>
  <c r="D375" i="16"/>
  <c r="D171" i="16"/>
  <c r="D52" i="16"/>
  <c r="D469" i="28"/>
  <c r="D426" i="16"/>
  <c r="D324" i="16"/>
  <c r="D307" i="16"/>
  <c r="D256" i="16"/>
  <c r="D154" i="16"/>
  <c r="D199" i="28"/>
  <c r="D163" i="28"/>
  <c r="D181" i="28"/>
  <c r="D385" i="19"/>
  <c r="D433" i="19"/>
  <c r="D337" i="19"/>
  <c r="D205" i="19"/>
  <c r="D73" i="19"/>
  <c r="D61" i="19"/>
  <c r="D421" i="19"/>
  <c r="D265" i="19"/>
  <c r="D133" i="19"/>
  <c r="D85" i="19"/>
  <c r="D37" i="19"/>
  <c r="D481" i="19"/>
  <c r="D457" i="19"/>
  <c r="D289" i="19"/>
  <c r="D181" i="19"/>
  <c r="D97" i="19"/>
  <c r="D121" i="19"/>
  <c r="D443" i="16"/>
  <c r="D313" i="19"/>
  <c r="D169" i="19"/>
  <c r="D49" i="19"/>
  <c r="D25" i="19"/>
  <c r="D445" i="19"/>
  <c r="D409" i="19"/>
  <c r="D253" i="19"/>
  <c r="D301" i="19"/>
  <c r="D469" i="19"/>
  <c r="D397" i="19"/>
  <c r="D325" i="19"/>
  <c r="D277" i="19"/>
  <c r="D241" i="19"/>
  <c r="D145" i="19"/>
  <c r="D193" i="19"/>
  <c r="D157" i="19"/>
  <c r="F28" i="29"/>
  <c r="E28" i="29" s="1"/>
  <c r="F37" i="29"/>
  <c r="E37" i="29" s="1"/>
  <c r="F19" i="29"/>
  <c r="E19" i="29" s="1"/>
  <c r="F10" i="29"/>
  <c r="E10" i="29" s="1"/>
  <c r="B17" i="6"/>
  <c r="K11" i="14"/>
  <c r="J11" i="14"/>
  <c r="L10" i="14"/>
  <c r="L8" i="14"/>
  <c r="L7" i="14"/>
  <c r="B16" i="30" l="1"/>
  <c r="F16" i="30" s="1"/>
  <c r="B16" i="31"/>
  <c r="H16" i="31" s="1"/>
  <c r="C41" i="14"/>
  <c r="D41" i="14"/>
  <c r="L11" i="14"/>
  <c r="F11" i="14"/>
  <c r="F10" i="14"/>
  <c r="F22" i="14" s="1"/>
  <c r="F9" i="14"/>
  <c r="E11" i="14"/>
  <c r="E23" i="14" s="1"/>
  <c r="E10" i="14"/>
  <c r="E22" i="14" s="1"/>
  <c r="E9" i="14"/>
  <c r="D11" i="14"/>
  <c r="D10" i="14"/>
  <c r="D9" i="14"/>
  <c r="D21" i="14" s="1"/>
  <c r="C11" i="14"/>
  <c r="C10" i="14"/>
  <c r="C9" i="14"/>
  <c r="E7" i="14"/>
  <c r="D7" i="14"/>
  <c r="C7" i="14"/>
  <c r="E131" i="11"/>
  <c r="E130" i="11"/>
  <c r="G130" i="11" s="1"/>
  <c r="E129" i="11"/>
  <c r="E128" i="11"/>
  <c r="G128" i="11" s="1"/>
  <c r="E127" i="11"/>
  <c r="G126" i="11"/>
  <c r="E126" i="11"/>
  <c r="E125" i="11"/>
  <c r="E124" i="11"/>
  <c r="G124" i="11" s="1"/>
  <c r="E123" i="11"/>
  <c r="G122" i="11"/>
  <c r="E122" i="11"/>
  <c r="E121" i="11"/>
  <c r="E120" i="11"/>
  <c r="G120" i="11" s="1"/>
  <c r="E119" i="11"/>
  <c r="E118" i="11"/>
  <c r="G118" i="11" s="1"/>
  <c r="E117" i="11"/>
  <c r="E116" i="11"/>
  <c r="G116" i="11" s="1"/>
  <c r="E115" i="11"/>
  <c r="E114" i="11"/>
  <c r="G114" i="11" s="1"/>
  <c r="E113" i="11"/>
  <c r="E112" i="11"/>
  <c r="G112" i="11" s="1"/>
  <c r="E107" i="11"/>
  <c r="D107" i="11"/>
  <c r="C107" i="11"/>
  <c r="B107" i="11"/>
  <c r="F106" i="11"/>
  <c r="H106" i="11" s="1"/>
  <c r="F105" i="11"/>
  <c r="H104" i="11"/>
  <c r="F104" i="11"/>
  <c r="F103" i="11"/>
  <c r="F102" i="11"/>
  <c r="H102" i="11" s="1"/>
  <c r="F101" i="11"/>
  <c r="F100" i="11"/>
  <c r="H100" i="11" s="1"/>
  <c r="F99" i="11"/>
  <c r="F98" i="11"/>
  <c r="H98" i="11" s="1"/>
  <c r="F97" i="11"/>
  <c r="F96" i="11"/>
  <c r="H96" i="11" s="1"/>
  <c r="F95" i="11"/>
  <c r="F94" i="11"/>
  <c r="H94" i="11" s="1"/>
  <c r="F93" i="11"/>
  <c r="H92" i="11"/>
  <c r="F92" i="11"/>
  <c r="F91" i="11"/>
  <c r="F90" i="11"/>
  <c r="H90" i="11" s="1"/>
  <c r="F89" i="11"/>
  <c r="H89" i="11" s="1"/>
  <c r="H88" i="11"/>
  <c r="F88" i="11"/>
  <c r="F87" i="11"/>
  <c r="E81" i="11"/>
  <c r="G80" i="11"/>
  <c r="E80" i="11"/>
  <c r="E79" i="11"/>
  <c r="E78" i="11"/>
  <c r="G78" i="11" s="1"/>
  <c r="E77" i="11"/>
  <c r="I77" i="11" s="1"/>
  <c r="E76" i="11"/>
  <c r="I76" i="11" s="1"/>
  <c r="E75" i="11"/>
  <c r="I75" i="11" s="1"/>
  <c r="K74" i="11"/>
  <c r="E74" i="11"/>
  <c r="I74" i="11" s="1"/>
  <c r="E73" i="11"/>
  <c r="I73" i="11" s="1"/>
  <c r="E72" i="11"/>
  <c r="I72" i="11" s="1"/>
  <c r="K71" i="11"/>
  <c r="E71" i="11"/>
  <c r="I71" i="11" s="1"/>
  <c r="E70" i="11"/>
  <c r="I70" i="11" s="1"/>
  <c r="E69" i="11"/>
  <c r="I69" i="11" s="1"/>
  <c r="E68" i="11"/>
  <c r="I68" i="11" s="1"/>
  <c r="E67" i="11"/>
  <c r="I67" i="11" s="1"/>
  <c r="K66" i="11"/>
  <c r="E66" i="11"/>
  <c r="I66" i="11" s="1"/>
  <c r="E65" i="11"/>
  <c r="I65" i="11" s="1"/>
  <c r="E64" i="11"/>
  <c r="I64" i="11" s="1"/>
  <c r="K63" i="11"/>
  <c r="E63" i="11"/>
  <c r="I63" i="11" s="1"/>
  <c r="E62" i="11"/>
  <c r="I62" i="11" s="1"/>
  <c r="E56" i="11"/>
  <c r="I56" i="11" s="1"/>
  <c r="E55" i="11"/>
  <c r="I55" i="11" s="1"/>
  <c r="E54" i="11"/>
  <c r="I54" i="11" s="1"/>
  <c r="E53" i="11"/>
  <c r="I53" i="11" s="1"/>
  <c r="E52" i="11"/>
  <c r="I52" i="11" s="1"/>
  <c r="E51" i="11"/>
  <c r="I51" i="11" s="1"/>
  <c r="E50" i="11"/>
  <c r="I50" i="11" s="1"/>
  <c r="E49" i="11"/>
  <c r="I49" i="11" s="1"/>
  <c r="E48" i="11"/>
  <c r="I48" i="11" s="1"/>
  <c r="K47" i="11"/>
  <c r="E47" i="11"/>
  <c r="I47" i="11" s="1"/>
  <c r="E46" i="11"/>
  <c r="I46" i="11" s="1"/>
  <c r="E45" i="11"/>
  <c r="I45" i="11" s="1"/>
  <c r="E44" i="11"/>
  <c r="I44" i="11" s="1"/>
  <c r="K43" i="11"/>
  <c r="E43" i="11"/>
  <c r="I43" i="11" s="1"/>
  <c r="E42" i="11"/>
  <c r="I42" i="11" s="1"/>
  <c r="E41" i="11"/>
  <c r="I41" i="11" s="1"/>
  <c r="E40" i="11"/>
  <c r="I40" i="11" s="1"/>
  <c r="E39" i="11"/>
  <c r="I39" i="11" s="1"/>
  <c r="E38" i="11"/>
  <c r="I38" i="11" s="1"/>
  <c r="E37" i="11"/>
  <c r="I37" i="11" s="1"/>
  <c r="M16" i="11"/>
  <c r="L16" i="11"/>
  <c r="K16" i="11"/>
  <c r="J15" i="11"/>
  <c r="J17" i="11" s="1"/>
  <c r="I15" i="11"/>
  <c r="I17" i="11" s="1"/>
  <c r="H15" i="11"/>
  <c r="H17" i="11" s="1"/>
  <c r="G15" i="11"/>
  <c r="G17" i="11" s="1"/>
  <c r="F15" i="11"/>
  <c r="F17" i="11" s="1"/>
  <c r="E15" i="11"/>
  <c r="E17" i="11" s="1"/>
  <c r="D15" i="12"/>
  <c r="D17" i="12" s="1"/>
  <c r="E15" i="12"/>
  <c r="E17" i="12" s="1"/>
  <c r="F15" i="12"/>
  <c r="F17" i="12" s="1"/>
  <c r="G15" i="12"/>
  <c r="G17" i="12" s="1"/>
  <c r="H16" i="12"/>
  <c r="I16" i="12"/>
  <c r="K51" i="11" l="1"/>
  <c r="K62" i="11"/>
  <c r="K67" i="11"/>
  <c r="K70" i="11"/>
  <c r="K75" i="11"/>
  <c r="K39" i="11"/>
  <c r="K55" i="11"/>
  <c r="G38" i="11"/>
  <c r="G46" i="11"/>
  <c r="G50" i="11"/>
  <c r="G54" i="11"/>
  <c r="G65" i="11"/>
  <c r="G69" i="11"/>
  <c r="G73" i="11"/>
  <c r="G77" i="11"/>
  <c r="K50" i="11"/>
  <c r="G42" i="11"/>
  <c r="K38" i="11"/>
  <c r="K42" i="11"/>
  <c r="K46" i="11"/>
  <c r="K54" i="11"/>
  <c r="G37" i="11"/>
  <c r="G41" i="11"/>
  <c r="G45" i="11"/>
  <c r="G49" i="11"/>
  <c r="G53" i="11"/>
  <c r="G62" i="11"/>
  <c r="G66" i="11"/>
  <c r="G70" i="11"/>
  <c r="G74" i="11"/>
  <c r="K79" i="11"/>
  <c r="I79" i="11"/>
  <c r="K81" i="11"/>
  <c r="I81" i="11"/>
  <c r="L87" i="11"/>
  <c r="J87" i="11"/>
  <c r="L91" i="11"/>
  <c r="J91" i="11"/>
  <c r="L93" i="11"/>
  <c r="J93" i="11"/>
  <c r="L95" i="11"/>
  <c r="J95" i="11"/>
  <c r="L97" i="11"/>
  <c r="J97" i="11"/>
  <c r="L99" i="11"/>
  <c r="J99" i="11"/>
  <c r="L101" i="11"/>
  <c r="J101" i="11"/>
  <c r="L103" i="11"/>
  <c r="J103" i="11"/>
  <c r="L105" i="11"/>
  <c r="J105" i="11"/>
  <c r="F107" i="11"/>
  <c r="K113" i="11"/>
  <c r="I113" i="11"/>
  <c r="K115" i="11"/>
  <c r="I115" i="11"/>
  <c r="K117" i="11"/>
  <c r="I117" i="11"/>
  <c r="K119" i="11"/>
  <c r="I119" i="11"/>
  <c r="K121" i="11"/>
  <c r="I121" i="11"/>
  <c r="K123" i="11"/>
  <c r="I123" i="11"/>
  <c r="K125" i="11"/>
  <c r="I125" i="11"/>
  <c r="K127" i="11"/>
  <c r="I127" i="11"/>
  <c r="K129" i="11"/>
  <c r="I129" i="11"/>
  <c r="K131" i="11"/>
  <c r="I131" i="11"/>
  <c r="K37" i="11"/>
  <c r="G40" i="11"/>
  <c r="K41" i="11"/>
  <c r="G44" i="11"/>
  <c r="K45" i="11"/>
  <c r="G48" i="11"/>
  <c r="K49" i="11"/>
  <c r="G52" i="11"/>
  <c r="K53" i="11"/>
  <c r="G56" i="11"/>
  <c r="G64" i="11"/>
  <c r="K65" i="11"/>
  <c r="G68" i="11"/>
  <c r="K69" i="11"/>
  <c r="G72" i="11"/>
  <c r="K73" i="11"/>
  <c r="G76" i="11"/>
  <c r="K77" i="11"/>
  <c r="G79" i="11"/>
  <c r="G81" i="11"/>
  <c r="H87" i="11"/>
  <c r="H91" i="11"/>
  <c r="H93" i="11"/>
  <c r="H95" i="11"/>
  <c r="H97" i="11"/>
  <c r="H99" i="11"/>
  <c r="H101" i="11"/>
  <c r="H103" i="11"/>
  <c r="H105" i="11"/>
  <c r="G113" i="11"/>
  <c r="G115" i="11"/>
  <c r="G117" i="11"/>
  <c r="G119" i="11"/>
  <c r="G121" i="11"/>
  <c r="G123" i="11"/>
  <c r="G125" i="11"/>
  <c r="G127" i="11"/>
  <c r="G129" i="11"/>
  <c r="G131" i="11"/>
  <c r="G39" i="11"/>
  <c r="K40" i="11"/>
  <c r="G43" i="11"/>
  <c r="K44" i="11"/>
  <c r="G47" i="11"/>
  <c r="K48" i="11"/>
  <c r="G51" i="11"/>
  <c r="K52" i="11"/>
  <c r="G55" i="11"/>
  <c r="K56" i="11"/>
  <c r="G63" i="11"/>
  <c r="K64" i="11"/>
  <c r="G67" i="11"/>
  <c r="K68" i="11"/>
  <c r="G71" i="11"/>
  <c r="K72" i="11"/>
  <c r="G75" i="11"/>
  <c r="K76" i="11"/>
  <c r="K78" i="11"/>
  <c r="I78" i="11"/>
  <c r="K80" i="11"/>
  <c r="I80" i="11"/>
  <c r="E82" i="11"/>
  <c r="L88" i="11"/>
  <c r="J88" i="11"/>
  <c r="L90" i="11"/>
  <c r="J90" i="11"/>
  <c r="L92" i="11"/>
  <c r="J92" i="11"/>
  <c r="L94" i="11"/>
  <c r="J94" i="11"/>
  <c r="L96" i="11"/>
  <c r="J96" i="11"/>
  <c r="L98" i="11"/>
  <c r="J98" i="11"/>
  <c r="L100" i="11"/>
  <c r="J100" i="11"/>
  <c r="L102" i="11"/>
  <c r="J102" i="11"/>
  <c r="L104" i="11"/>
  <c r="J104" i="11"/>
  <c r="L106" i="11"/>
  <c r="J106" i="11"/>
  <c r="K112" i="11"/>
  <c r="I112" i="11"/>
  <c r="K114" i="11"/>
  <c r="I114" i="11"/>
  <c r="K116" i="11"/>
  <c r="I116" i="11"/>
  <c r="K118" i="11"/>
  <c r="I118" i="11"/>
  <c r="K120" i="11"/>
  <c r="I120" i="11"/>
  <c r="K122" i="11"/>
  <c r="I122" i="11"/>
  <c r="K124" i="11"/>
  <c r="I124" i="11"/>
  <c r="K126" i="11"/>
  <c r="I126" i="11"/>
  <c r="K128" i="11"/>
  <c r="I128" i="11"/>
  <c r="K130" i="11"/>
  <c r="I130" i="11"/>
  <c r="E132" i="11"/>
  <c r="L89" i="11"/>
  <c r="J89" i="11"/>
  <c r="I57" i="11"/>
  <c r="C10" i="11" s="1"/>
  <c r="F59" i="29" s="1"/>
  <c r="E59" i="29" s="1"/>
  <c r="F10" i="31" s="1"/>
  <c r="E57" i="11"/>
  <c r="G82" i="11" l="1"/>
  <c r="B11" i="11" s="1"/>
  <c r="F42" i="29" s="1"/>
  <c r="E42" i="29" s="1"/>
  <c r="G132" i="11"/>
  <c r="B13" i="11" s="1"/>
  <c r="F44" i="29" s="1"/>
  <c r="E44" i="29" s="1"/>
  <c r="G57" i="11"/>
  <c r="B10" i="11" s="1"/>
  <c r="F41" i="29" s="1"/>
  <c r="E41" i="29" s="1"/>
  <c r="I82" i="11"/>
  <c r="C11" i="11" s="1"/>
  <c r="F60" i="29" s="1"/>
  <c r="E60" i="29" s="1"/>
  <c r="K82" i="11"/>
  <c r="D11" i="11" s="1"/>
  <c r="F69" i="29" s="1"/>
  <c r="E69" i="29" s="1"/>
  <c r="M12" i="11"/>
  <c r="L107" i="11"/>
  <c r="D12" i="11" s="1"/>
  <c r="F70" i="29" s="1"/>
  <c r="E70" i="29" s="1"/>
  <c r="I132" i="11"/>
  <c r="C13" i="11" s="1"/>
  <c r="F62" i="29" s="1"/>
  <c r="E62" i="29" s="1"/>
  <c r="F14" i="31" s="1"/>
  <c r="H107" i="11"/>
  <c r="B12" i="11" s="1"/>
  <c r="F43" i="29" s="1"/>
  <c r="E43" i="29" s="1"/>
  <c r="K57" i="11"/>
  <c r="D10" i="11" s="1"/>
  <c r="F68" i="29" s="1"/>
  <c r="E68" i="29" s="1"/>
  <c r="K132" i="11"/>
  <c r="D13" i="11" s="1"/>
  <c r="F71" i="29" s="1"/>
  <c r="E71" i="29" s="1"/>
  <c r="J107" i="11"/>
  <c r="C12" i="11" s="1"/>
  <c r="F61" i="29" s="1"/>
  <c r="E61" i="29" s="1"/>
  <c r="K18" i="28"/>
  <c r="K17" i="28"/>
  <c r="K16" i="28"/>
  <c r="I16" i="28"/>
  <c r="I18" i="28" s="1"/>
  <c r="I19" i="28" s="1"/>
  <c r="M11" i="11" l="1"/>
  <c r="M13" i="11"/>
  <c r="M10" i="11"/>
  <c r="F11" i="31"/>
  <c r="E51" i="14"/>
  <c r="F9" i="31"/>
  <c r="E52" i="14"/>
  <c r="D19" i="28"/>
  <c r="C19" i="28"/>
  <c r="B19" i="28"/>
  <c r="F15" i="28"/>
  <c r="L15" i="28"/>
  <c r="B31" i="6" s="1"/>
  <c r="E19" i="28"/>
  <c r="P19" i="28"/>
  <c r="F19" i="28"/>
  <c r="O17" i="28"/>
  <c r="M16" i="28"/>
  <c r="N18" i="28"/>
  <c r="L16" i="28"/>
  <c r="C32" i="11" s="1"/>
  <c r="N17" i="28"/>
  <c r="F16" i="28"/>
  <c r="L18" i="28"/>
  <c r="C32" i="13" s="1"/>
  <c r="O16" i="28"/>
  <c r="E32" i="11" s="1"/>
  <c r="L17" i="28"/>
  <c r="C32" i="12" s="1"/>
  <c r="O18" i="28"/>
  <c r="E32" i="13" s="1"/>
  <c r="M18" i="28"/>
  <c r="D32" i="13" s="1"/>
  <c r="F18" i="28"/>
  <c r="F17" i="28"/>
  <c r="M17" i="28"/>
  <c r="D32" i="12" s="1"/>
  <c r="N16" i="28"/>
  <c r="D32" i="11" s="1"/>
  <c r="B32" i="11" l="1"/>
  <c r="F6" i="19"/>
  <c r="L9" i="19" s="1"/>
  <c r="B23" i="6" s="1"/>
  <c r="M12" i="19" l="1"/>
  <c r="L12" i="19"/>
  <c r="L10" i="19"/>
  <c r="C24" i="11" s="1"/>
  <c r="O11" i="19"/>
  <c r="L11" i="19"/>
  <c r="C24" i="12" s="1"/>
  <c r="N10" i="19"/>
  <c r="D24" i="11" s="1"/>
  <c r="C7" i="11" s="1"/>
  <c r="O12" i="19"/>
  <c r="N11" i="19"/>
  <c r="O10" i="19"/>
  <c r="E24" i="11" s="1"/>
  <c r="D7" i="11" s="1"/>
  <c r="N12" i="19"/>
  <c r="M11" i="19"/>
  <c r="D24" i="12" s="1"/>
  <c r="C7" i="12" s="1"/>
  <c r="M10" i="19"/>
  <c r="I6" i="19"/>
  <c r="P9" i="19" s="1"/>
  <c r="C23" i="6" s="1"/>
  <c r="F65" i="29" l="1"/>
  <c r="E65" i="29" s="1"/>
  <c r="M7" i="11"/>
  <c r="I7" i="12"/>
  <c r="F83" i="29"/>
  <c r="E83" i="29" s="1"/>
  <c r="B7" i="12"/>
  <c r="F74" i="29" s="1"/>
  <c r="E74" i="29" s="1"/>
  <c r="B24" i="12"/>
  <c r="L7" i="11"/>
  <c r="F56" i="29"/>
  <c r="E56" i="29" s="1"/>
  <c r="B7" i="11"/>
  <c r="F38" i="29" s="1"/>
  <c r="E38" i="29" s="1"/>
  <c r="B24" i="11"/>
  <c r="S12" i="19"/>
  <c r="R11" i="19"/>
  <c r="R10" i="19"/>
  <c r="H24" i="11" s="1"/>
  <c r="C8" i="11" s="1"/>
  <c r="R12" i="19"/>
  <c r="Q11" i="19"/>
  <c r="G24" i="12" s="1"/>
  <c r="C8" i="12" s="1"/>
  <c r="Q10" i="19"/>
  <c r="Q12" i="19"/>
  <c r="P12" i="19"/>
  <c r="P10" i="19"/>
  <c r="G24" i="11" s="1"/>
  <c r="S11" i="19"/>
  <c r="P11" i="19"/>
  <c r="F24" i="12" s="1"/>
  <c r="S10" i="19"/>
  <c r="I24" i="11" s="1"/>
  <c r="D8" i="11" s="1"/>
  <c r="J6" i="19"/>
  <c r="E53" i="14" l="1"/>
  <c r="F7" i="31"/>
  <c r="T13" i="19"/>
  <c r="F9" i="19"/>
  <c r="D13" i="19"/>
  <c r="C13" i="19"/>
  <c r="B13" i="19"/>
  <c r="E13" i="19"/>
  <c r="F66" i="29"/>
  <c r="E66" i="29" s="1"/>
  <c r="M8" i="11"/>
  <c r="I8" i="12"/>
  <c r="F84" i="29"/>
  <c r="E84" i="29" s="1"/>
  <c r="B8" i="12"/>
  <c r="E24" i="12"/>
  <c r="H7" i="12"/>
  <c r="L8" i="11"/>
  <c r="F57" i="29"/>
  <c r="E57" i="29" s="1"/>
  <c r="K7" i="11"/>
  <c r="B8" i="11"/>
  <c r="F39" i="29" s="1"/>
  <c r="E39" i="29" s="1"/>
  <c r="F24" i="11"/>
  <c r="F10" i="19"/>
  <c r="F13" i="19"/>
  <c r="F12" i="19"/>
  <c r="F11" i="19"/>
  <c r="E50" i="14" l="1"/>
  <c r="F8" i="31"/>
  <c r="H8" i="12"/>
  <c r="F75" i="29"/>
  <c r="E75" i="29" s="1"/>
  <c r="K8" i="11"/>
  <c r="C16" i="21"/>
  <c r="D16" i="21"/>
  <c r="E16" i="21"/>
  <c r="F16" i="21"/>
  <c r="B16" i="21"/>
  <c r="G9" i="21"/>
  <c r="G10" i="21"/>
  <c r="G11" i="21"/>
  <c r="G12" i="21"/>
  <c r="G13" i="21"/>
  <c r="G14" i="21"/>
  <c r="G15" i="21"/>
  <c r="G8" i="21"/>
  <c r="G16" i="21" l="1"/>
  <c r="J15" i="13"/>
  <c r="J17" i="13" s="1"/>
  <c r="I15" i="13"/>
  <c r="I17" i="13" s="1"/>
  <c r="H15" i="13"/>
  <c r="H17" i="13" s="1"/>
  <c r="D14" i="6"/>
  <c r="G15" i="13" l="1"/>
  <c r="F15" i="13"/>
  <c r="E15" i="13"/>
  <c r="C14" i="6"/>
  <c r="C16" i="6" s="1"/>
  <c r="F17" i="13" l="1"/>
  <c r="G17" i="13"/>
  <c r="E17" i="13"/>
  <c r="E36" i="6"/>
  <c r="E37" i="6"/>
  <c r="E38" i="6"/>
  <c r="E39" i="6"/>
  <c r="E40" i="6"/>
  <c r="E41" i="6"/>
  <c r="E42" i="6"/>
  <c r="E43" i="6"/>
  <c r="E44" i="6"/>
  <c r="E45" i="6"/>
  <c r="E46" i="6"/>
  <c r="E47" i="6"/>
  <c r="E48" i="6"/>
  <c r="E49" i="6"/>
  <c r="E50" i="6"/>
  <c r="E51" i="6"/>
  <c r="E52" i="6"/>
  <c r="E53" i="6"/>
  <c r="E54" i="6"/>
  <c r="E55" i="6"/>
  <c r="D107" i="13"/>
  <c r="D107" i="12"/>
  <c r="D106" i="6"/>
  <c r="E118" i="13" l="1"/>
  <c r="K118" i="13" s="1"/>
  <c r="E117" i="13"/>
  <c r="K117" i="13" s="1"/>
  <c r="E116" i="13"/>
  <c r="K116" i="13" s="1"/>
  <c r="E115" i="13"/>
  <c r="K115" i="13" s="1"/>
  <c r="E114" i="13"/>
  <c r="K114" i="13" s="1"/>
  <c r="E123" i="13"/>
  <c r="G123" i="13" s="1"/>
  <c r="E122" i="13"/>
  <c r="G122" i="13" s="1"/>
  <c r="E121" i="13"/>
  <c r="G121" i="13" s="1"/>
  <c r="E120" i="13"/>
  <c r="G120" i="13" s="1"/>
  <c r="E119" i="13"/>
  <c r="G119" i="13" s="1"/>
  <c r="F93" i="13"/>
  <c r="L93" i="13" s="1"/>
  <c r="F92" i="13"/>
  <c r="L92" i="13" s="1"/>
  <c r="F91" i="13"/>
  <c r="L91" i="13" s="1"/>
  <c r="F90" i="13"/>
  <c r="L90" i="13" s="1"/>
  <c r="F89" i="13"/>
  <c r="L89" i="13" s="1"/>
  <c r="F98" i="13"/>
  <c r="L98" i="13" s="1"/>
  <c r="F97" i="13"/>
  <c r="L97" i="13" s="1"/>
  <c r="F96" i="13"/>
  <c r="L96" i="13" s="1"/>
  <c r="F95" i="13"/>
  <c r="L95" i="13" s="1"/>
  <c r="F94" i="13"/>
  <c r="L94" i="13" s="1"/>
  <c r="E69" i="13"/>
  <c r="K69" i="13" s="1"/>
  <c r="E68" i="13"/>
  <c r="K68" i="13" s="1"/>
  <c r="E67" i="13"/>
  <c r="K67" i="13" s="1"/>
  <c r="E66" i="13"/>
  <c r="K66" i="13" s="1"/>
  <c r="E65" i="13"/>
  <c r="K65" i="13" s="1"/>
  <c r="E74" i="13"/>
  <c r="K74" i="13" s="1"/>
  <c r="E73" i="13"/>
  <c r="K73" i="13" s="1"/>
  <c r="E72" i="13"/>
  <c r="K72" i="13" s="1"/>
  <c r="E71" i="13"/>
  <c r="K71" i="13" s="1"/>
  <c r="E70" i="13"/>
  <c r="K70" i="13" s="1"/>
  <c r="E43" i="13"/>
  <c r="I43" i="13" s="1"/>
  <c r="E42" i="13"/>
  <c r="I42" i="13" s="1"/>
  <c r="E41" i="13"/>
  <c r="I41" i="13" s="1"/>
  <c r="E40" i="13"/>
  <c r="I40" i="13" s="1"/>
  <c r="E39" i="13"/>
  <c r="I39" i="13" s="1"/>
  <c r="E48" i="13"/>
  <c r="K48" i="13" s="1"/>
  <c r="E47" i="13"/>
  <c r="K47" i="13" s="1"/>
  <c r="E46" i="13"/>
  <c r="K46" i="13" s="1"/>
  <c r="E45" i="13"/>
  <c r="K45" i="13" s="1"/>
  <c r="E44" i="13"/>
  <c r="K44" i="13" s="1"/>
  <c r="E119" i="12"/>
  <c r="I119" i="12" s="1"/>
  <c r="E118" i="12"/>
  <c r="G118" i="12" s="1"/>
  <c r="E117" i="12"/>
  <c r="I117" i="12" s="1"/>
  <c r="E116" i="12"/>
  <c r="I116" i="12" s="1"/>
  <c r="E115" i="12"/>
  <c r="I115" i="12" s="1"/>
  <c r="E124" i="12"/>
  <c r="I124" i="12" s="1"/>
  <c r="E123" i="12"/>
  <c r="G123" i="12" s="1"/>
  <c r="E122" i="12"/>
  <c r="G122" i="12" s="1"/>
  <c r="E121" i="12"/>
  <c r="I121" i="12" s="1"/>
  <c r="E120" i="12"/>
  <c r="I120" i="12" s="1"/>
  <c r="F93" i="12"/>
  <c r="J93" i="12" s="1"/>
  <c r="F92" i="12"/>
  <c r="H92" i="12" s="1"/>
  <c r="F91" i="12"/>
  <c r="H91" i="12" s="1"/>
  <c r="F90" i="12"/>
  <c r="J90" i="12" s="1"/>
  <c r="F89" i="12"/>
  <c r="J89" i="12" s="1"/>
  <c r="F98" i="12"/>
  <c r="H98" i="12" s="1"/>
  <c r="F97" i="12"/>
  <c r="J97" i="12" s="1"/>
  <c r="F96" i="12"/>
  <c r="H96" i="12" s="1"/>
  <c r="F95" i="12"/>
  <c r="J95" i="12" s="1"/>
  <c r="F94" i="12"/>
  <c r="H94" i="12" s="1"/>
  <c r="E67" i="12"/>
  <c r="I67" i="12" s="1"/>
  <c r="E66" i="12"/>
  <c r="G66" i="12" s="1"/>
  <c r="E65" i="12"/>
  <c r="I65" i="12" s="1"/>
  <c r="E64" i="12"/>
  <c r="I64" i="12" s="1"/>
  <c r="E63" i="12"/>
  <c r="I63" i="12" s="1"/>
  <c r="E72" i="12"/>
  <c r="G72" i="12" s="1"/>
  <c r="E71" i="12"/>
  <c r="G71" i="12" s="1"/>
  <c r="E70" i="12"/>
  <c r="I70" i="12" s="1"/>
  <c r="E69" i="12"/>
  <c r="I69" i="12" s="1"/>
  <c r="E68" i="12"/>
  <c r="G68" i="12" s="1"/>
  <c r="E43" i="12"/>
  <c r="I43" i="12" s="1"/>
  <c r="E42" i="12"/>
  <c r="I42" i="12" s="1"/>
  <c r="E41" i="12"/>
  <c r="G41" i="12" s="1"/>
  <c r="E40" i="12"/>
  <c r="I40" i="12" s="1"/>
  <c r="E39" i="12"/>
  <c r="I39" i="12" s="1"/>
  <c r="E48" i="12"/>
  <c r="I48" i="12" s="1"/>
  <c r="E47" i="12"/>
  <c r="I47" i="12" s="1"/>
  <c r="E46" i="12"/>
  <c r="G46" i="12" s="1"/>
  <c r="E45" i="12"/>
  <c r="I45" i="12" s="1"/>
  <c r="E44" i="12"/>
  <c r="I44" i="12" s="1"/>
  <c r="E117" i="6"/>
  <c r="E116" i="6"/>
  <c r="E115" i="6"/>
  <c r="E114" i="6"/>
  <c r="E113" i="6"/>
  <c r="E122" i="6"/>
  <c r="E121" i="6"/>
  <c r="E120" i="6"/>
  <c r="E119" i="6"/>
  <c r="E118" i="6"/>
  <c r="F91" i="6"/>
  <c r="F90" i="6"/>
  <c r="F89" i="6"/>
  <c r="F88" i="6"/>
  <c r="F87" i="6"/>
  <c r="F96" i="6"/>
  <c r="F95" i="6"/>
  <c r="F94" i="6"/>
  <c r="F93" i="6"/>
  <c r="F92" i="6"/>
  <c r="E66" i="6"/>
  <c r="E65" i="6"/>
  <c r="E64" i="6"/>
  <c r="E63" i="6"/>
  <c r="E62" i="6"/>
  <c r="E71" i="6"/>
  <c r="E70" i="6"/>
  <c r="E69" i="6"/>
  <c r="E68" i="6"/>
  <c r="E67" i="6"/>
  <c r="D24" i="13" l="1"/>
  <c r="C7" i="13" s="1"/>
  <c r="F119" i="29" s="1"/>
  <c r="E119" i="29" s="1"/>
  <c r="E24" i="13"/>
  <c r="D7" i="13" s="1"/>
  <c r="F137" i="29" s="1"/>
  <c r="E137" i="29" s="1"/>
  <c r="B6" i="6"/>
  <c r="C24" i="13"/>
  <c r="B7" i="13" s="1"/>
  <c r="F110" i="29" s="1"/>
  <c r="E110" i="29" s="1"/>
  <c r="K121" i="13"/>
  <c r="I46" i="12"/>
  <c r="I41" i="12"/>
  <c r="I122" i="12"/>
  <c r="J94" i="12"/>
  <c r="H97" i="12"/>
  <c r="I71" i="12"/>
  <c r="G40" i="12"/>
  <c r="I66" i="12"/>
  <c r="G45" i="12"/>
  <c r="J91" i="12"/>
  <c r="K120" i="13"/>
  <c r="I120" i="13"/>
  <c r="I72" i="12"/>
  <c r="G65" i="12"/>
  <c r="J92" i="12"/>
  <c r="G121" i="12"/>
  <c r="I118" i="12"/>
  <c r="I68" i="12"/>
  <c r="J98" i="12"/>
  <c r="G117" i="12"/>
  <c r="I119" i="13"/>
  <c r="I123" i="13"/>
  <c r="K119" i="13"/>
  <c r="I122" i="13"/>
  <c r="K123" i="13"/>
  <c r="I73" i="13"/>
  <c r="I121" i="13"/>
  <c r="K122" i="13"/>
  <c r="G115" i="13"/>
  <c r="G118" i="13"/>
  <c r="I114" i="13"/>
  <c r="I115" i="13"/>
  <c r="I116" i="13"/>
  <c r="I117" i="13"/>
  <c r="I118" i="13"/>
  <c r="G114" i="13"/>
  <c r="G116" i="13"/>
  <c r="G117" i="13"/>
  <c r="J89" i="13"/>
  <c r="J91" i="13"/>
  <c r="J93" i="13"/>
  <c r="J90" i="13"/>
  <c r="J92" i="13"/>
  <c r="I71" i="13"/>
  <c r="H89" i="13"/>
  <c r="H90" i="13"/>
  <c r="H91" i="13"/>
  <c r="H92" i="13"/>
  <c r="H93" i="13"/>
  <c r="H95" i="13"/>
  <c r="H98" i="13"/>
  <c r="I70" i="13"/>
  <c r="I72" i="13"/>
  <c r="I74" i="13"/>
  <c r="J94" i="13"/>
  <c r="J95" i="13"/>
  <c r="J96" i="13"/>
  <c r="J97" i="13"/>
  <c r="J98" i="13"/>
  <c r="H94" i="13"/>
  <c r="H96" i="13"/>
  <c r="H97" i="13"/>
  <c r="G65" i="13"/>
  <c r="G68" i="13"/>
  <c r="I65" i="13"/>
  <c r="I66" i="13"/>
  <c r="I67" i="13"/>
  <c r="I68" i="13"/>
  <c r="I69" i="13"/>
  <c r="G66" i="13"/>
  <c r="G67" i="13"/>
  <c r="G69" i="13"/>
  <c r="K40" i="13"/>
  <c r="K42" i="13"/>
  <c r="G70" i="13"/>
  <c r="G71" i="13"/>
  <c r="G72" i="13"/>
  <c r="G73" i="13"/>
  <c r="G74" i="13"/>
  <c r="K39" i="13"/>
  <c r="K41" i="13"/>
  <c r="K43" i="13"/>
  <c r="G39" i="13"/>
  <c r="G40" i="13"/>
  <c r="G41" i="13"/>
  <c r="G42" i="13"/>
  <c r="G43" i="13"/>
  <c r="G44" i="13"/>
  <c r="G45" i="13"/>
  <c r="G46" i="13"/>
  <c r="G47" i="13"/>
  <c r="G48" i="13"/>
  <c r="I44" i="13"/>
  <c r="I45" i="13"/>
  <c r="I46" i="13"/>
  <c r="I47" i="13"/>
  <c r="I48" i="13"/>
  <c r="G116" i="12"/>
  <c r="G115" i="12"/>
  <c r="G119" i="12"/>
  <c r="I123" i="12"/>
  <c r="G120" i="12"/>
  <c r="G124" i="12"/>
  <c r="H90" i="12"/>
  <c r="H89" i="12"/>
  <c r="H93" i="12"/>
  <c r="H95" i="12"/>
  <c r="J96" i="12"/>
  <c r="G64" i="12"/>
  <c r="G63" i="12"/>
  <c r="G67" i="12"/>
  <c r="G70" i="12"/>
  <c r="G69" i="12"/>
  <c r="G39" i="12"/>
  <c r="G43" i="12"/>
  <c r="G42" i="12"/>
  <c r="G44" i="12"/>
  <c r="G48" i="12"/>
  <c r="G47" i="12"/>
  <c r="C7" i="30" l="1"/>
  <c r="C7" i="31"/>
  <c r="E7" i="31"/>
  <c r="D7" i="30"/>
  <c r="D7" i="31"/>
  <c r="F2" i="29"/>
  <c r="E2" i="29" s="1"/>
  <c r="F29" i="29"/>
  <c r="E29" i="29" s="1"/>
  <c r="F11" i="29"/>
  <c r="E11" i="29" s="1"/>
  <c r="F20" i="29"/>
  <c r="E20" i="29" s="1"/>
  <c r="H24" i="13"/>
  <c r="C8" i="13" s="1"/>
  <c r="F120" i="29" s="1"/>
  <c r="E120" i="29" s="1"/>
  <c r="B7" i="6"/>
  <c r="G24" i="13"/>
  <c r="B8" i="13" s="1"/>
  <c r="F111" i="29" s="1"/>
  <c r="E111" i="29" s="1"/>
  <c r="I24" i="13"/>
  <c r="D8" i="13" s="1"/>
  <c r="F138" i="29" s="1"/>
  <c r="E138" i="29" s="1"/>
  <c r="B24" i="13"/>
  <c r="C8" i="31" l="1"/>
  <c r="C8" i="30"/>
  <c r="G7" i="31"/>
  <c r="E8" i="31"/>
  <c r="D8" i="31"/>
  <c r="D8" i="30"/>
  <c r="B7" i="31"/>
  <c r="B7" i="30"/>
  <c r="E7" i="30"/>
  <c r="F21" i="29"/>
  <c r="E21" i="29" s="1"/>
  <c r="F12" i="29"/>
  <c r="E12" i="29" s="1"/>
  <c r="F3" i="29"/>
  <c r="E3" i="29" s="1"/>
  <c r="F30" i="29"/>
  <c r="E30" i="29" s="1"/>
  <c r="F24" i="13"/>
  <c r="H7" i="31" l="1"/>
  <c r="E8" i="30"/>
  <c r="B8" i="30"/>
  <c r="B8" i="31"/>
  <c r="F7" i="30"/>
  <c r="G8" i="31"/>
  <c r="H8" i="31" l="1"/>
  <c r="F8" i="30"/>
  <c r="F8" i="14"/>
  <c r="E8" i="14"/>
  <c r="F12" i="14" l="1"/>
  <c r="D8" i="14"/>
  <c r="E12" i="14"/>
  <c r="C8" i="14"/>
  <c r="C12" i="14" s="1"/>
  <c r="G10" i="14"/>
  <c r="G11" i="14"/>
  <c r="G9" i="14"/>
  <c r="G7" i="14"/>
  <c r="E131" i="13"/>
  <c r="I131" i="13" s="1"/>
  <c r="E130" i="13"/>
  <c r="G130" i="13" s="1"/>
  <c r="E129" i="13"/>
  <c r="G129" i="13" s="1"/>
  <c r="E128" i="13"/>
  <c r="G128" i="13" s="1"/>
  <c r="E127" i="13"/>
  <c r="I127" i="13" s="1"/>
  <c r="E126" i="13"/>
  <c r="G126" i="13" s="1"/>
  <c r="E125" i="13"/>
  <c r="G125" i="13" s="1"/>
  <c r="E124" i="13"/>
  <c r="G124" i="13" s="1"/>
  <c r="E113" i="13"/>
  <c r="E112" i="13"/>
  <c r="G112" i="13" s="1"/>
  <c r="E107" i="13"/>
  <c r="C107" i="13"/>
  <c r="B107" i="13"/>
  <c r="F106" i="13"/>
  <c r="J106" i="13" s="1"/>
  <c r="F105" i="13"/>
  <c r="H105" i="13" s="1"/>
  <c r="F104" i="13"/>
  <c r="H104" i="13" s="1"/>
  <c r="F103" i="13"/>
  <c r="H103" i="13" s="1"/>
  <c r="F102" i="13"/>
  <c r="J102" i="13" s="1"/>
  <c r="F101" i="13"/>
  <c r="H101" i="13" s="1"/>
  <c r="F100" i="13"/>
  <c r="J100" i="13" s="1"/>
  <c r="F99" i="13"/>
  <c r="H99" i="13" s="1"/>
  <c r="F88" i="13"/>
  <c r="J88" i="13" s="1"/>
  <c r="F87" i="13"/>
  <c r="J87" i="13" s="1"/>
  <c r="E81" i="13"/>
  <c r="G81" i="13" s="1"/>
  <c r="E80" i="13"/>
  <c r="I80" i="13" s="1"/>
  <c r="E79" i="13"/>
  <c r="G79" i="13" s="1"/>
  <c r="E78" i="13"/>
  <c r="G78" i="13" s="1"/>
  <c r="E77" i="13"/>
  <c r="G77" i="13" s="1"/>
  <c r="E76" i="13"/>
  <c r="I76" i="13" s="1"/>
  <c r="E75" i="13"/>
  <c r="G75" i="13" s="1"/>
  <c r="E64" i="13"/>
  <c r="G64" i="13" s="1"/>
  <c r="E63" i="13"/>
  <c r="G63" i="13" s="1"/>
  <c r="E62" i="13"/>
  <c r="K62" i="13" s="1"/>
  <c r="E56" i="13"/>
  <c r="G56" i="13" s="1"/>
  <c r="E55" i="13"/>
  <c r="G55" i="13" s="1"/>
  <c r="E54" i="13"/>
  <c r="I54" i="13" s="1"/>
  <c r="E53" i="13"/>
  <c r="G53" i="13" s="1"/>
  <c r="E52" i="13"/>
  <c r="I52" i="13" s="1"/>
  <c r="E51" i="13"/>
  <c r="G51" i="13" s="1"/>
  <c r="E50" i="13"/>
  <c r="I50" i="13" s="1"/>
  <c r="E49" i="13"/>
  <c r="G49" i="13" s="1"/>
  <c r="E38" i="13"/>
  <c r="I38" i="13" s="1"/>
  <c r="E37" i="13"/>
  <c r="G37" i="13" s="1"/>
  <c r="E131" i="12"/>
  <c r="I131" i="12" s="1"/>
  <c r="E130" i="12"/>
  <c r="G130" i="12" s="1"/>
  <c r="E129" i="12"/>
  <c r="G129" i="12" s="1"/>
  <c r="E128" i="12"/>
  <c r="G128" i="12" s="1"/>
  <c r="E127" i="12"/>
  <c r="I127" i="12" s="1"/>
  <c r="E126" i="12"/>
  <c r="G126" i="12" s="1"/>
  <c r="E125" i="12"/>
  <c r="I125" i="12" s="1"/>
  <c r="E114" i="12"/>
  <c r="G114" i="12" s="1"/>
  <c r="E113" i="12"/>
  <c r="E112" i="12"/>
  <c r="G112" i="12" s="1"/>
  <c r="E107" i="12"/>
  <c r="C107" i="12"/>
  <c r="B107" i="12"/>
  <c r="F106" i="12"/>
  <c r="J106" i="12" s="1"/>
  <c r="F105" i="12"/>
  <c r="H105" i="12" s="1"/>
  <c r="F104" i="12"/>
  <c r="H104" i="12" s="1"/>
  <c r="F103" i="12"/>
  <c r="H103" i="12" s="1"/>
  <c r="F102" i="12"/>
  <c r="J102" i="12" s="1"/>
  <c r="F101" i="12"/>
  <c r="H101" i="12" s="1"/>
  <c r="F100" i="12"/>
  <c r="J100" i="12" s="1"/>
  <c r="F99" i="12"/>
  <c r="H99" i="12" s="1"/>
  <c r="F88" i="12"/>
  <c r="J88" i="12" s="1"/>
  <c r="F87" i="12"/>
  <c r="E81" i="12"/>
  <c r="G81" i="12" s="1"/>
  <c r="E80" i="12"/>
  <c r="I80" i="12" s="1"/>
  <c r="E79" i="12"/>
  <c r="G79" i="12" s="1"/>
  <c r="E78" i="12"/>
  <c r="G78" i="12" s="1"/>
  <c r="E77" i="12"/>
  <c r="G77" i="12" s="1"/>
  <c r="E76" i="12"/>
  <c r="I76" i="12" s="1"/>
  <c r="E75" i="12"/>
  <c r="G75" i="12" s="1"/>
  <c r="E74" i="12"/>
  <c r="G74" i="12" s="1"/>
  <c r="E73" i="12"/>
  <c r="G73" i="12" s="1"/>
  <c r="E62" i="12"/>
  <c r="G62" i="12" s="1"/>
  <c r="E56" i="12"/>
  <c r="G56" i="12" s="1"/>
  <c r="E55" i="12"/>
  <c r="G55" i="12" s="1"/>
  <c r="E54" i="12"/>
  <c r="I54" i="12" s="1"/>
  <c r="E53" i="12"/>
  <c r="G53" i="12" s="1"/>
  <c r="E52" i="12"/>
  <c r="G52" i="12" s="1"/>
  <c r="E51" i="12"/>
  <c r="G51" i="12" s="1"/>
  <c r="E50" i="12"/>
  <c r="I50" i="12" s="1"/>
  <c r="E49" i="12"/>
  <c r="G49" i="12" s="1"/>
  <c r="E38" i="12"/>
  <c r="I38" i="12" s="1"/>
  <c r="E37" i="12"/>
  <c r="G37" i="12" s="1"/>
  <c r="L13" i="11"/>
  <c r="L12" i="11"/>
  <c r="L11" i="11"/>
  <c r="I7" i="16"/>
  <c r="K17" i="16"/>
  <c r="K16" i="16"/>
  <c r="K15" i="16"/>
  <c r="D12" i="14" l="1"/>
  <c r="L10" i="11"/>
  <c r="G8" i="14"/>
  <c r="G12" i="14" s="1"/>
  <c r="M7" i="13"/>
  <c r="I52" i="12"/>
  <c r="I74" i="12"/>
  <c r="F107" i="12"/>
  <c r="G38" i="12"/>
  <c r="J104" i="12"/>
  <c r="I129" i="12"/>
  <c r="E82" i="12"/>
  <c r="J101" i="12"/>
  <c r="I126" i="12"/>
  <c r="K13" i="11"/>
  <c r="K128" i="13"/>
  <c r="K124" i="13"/>
  <c r="K113" i="13"/>
  <c r="K125" i="13"/>
  <c r="K127" i="13"/>
  <c r="K129" i="13"/>
  <c r="K131" i="13"/>
  <c r="L106" i="13"/>
  <c r="K112" i="13"/>
  <c r="K126" i="13"/>
  <c r="K130" i="13"/>
  <c r="L88" i="13"/>
  <c r="L102" i="13"/>
  <c r="L100" i="13"/>
  <c r="L104" i="13"/>
  <c r="L87" i="13"/>
  <c r="L99" i="13"/>
  <c r="L101" i="13"/>
  <c r="L103" i="13"/>
  <c r="L105" i="13"/>
  <c r="K64" i="13"/>
  <c r="K78" i="13"/>
  <c r="K76" i="13"/>
  <c r="K49" i="13"/>
  <c r="K63" i="13"/>
  <c r="K75" i="13"/>
  <c r="K77" i="13"/>
  <c r="K79" i="13"/>
  <c r="K81" i="13"/>
  <c r="K53" i="13"/>
  <c r="K80" i="13"/>
  <c r="K37" i="13"/>
  <c r="K51" i="13"/>
  <c r="K55" i="13"/>
  <c r="K38" i="13"/>
  <c r="K50" i="13"/>
  <c r="K52" i="13"/>
  <c r="K54" i="13"/>
  <c r="K56" i="13"/>
  <c r="I64" i="13"/>
  <c r="K7" i="13"/>
  <c r="I56" i="13"/>
  <c r="I125" i="13"/>
  <c r="I78" i="13"/>
  <c r="J104" i="13"/>
  <c r="E82" i="13"/>
  <c r="I129" i="13"/>
  <c r="I49" i="13"/>
  <c r="G52" i="13"/>
  <c r="I79" i="13"/>
  <c r="H100" i="13"/>
  <c r="I75" i="13"/>
  <c r="I112" i="13"/>
  <c r="I53" i="13"/>
  <c r="F107" i="13"/>
  <c r="J101" i="13"/>
  <c r="I126" i="13"/>
  <c r="G38" i="13"/>
  <c r="E132" i="13"/>
  <c r="J105" i="13"/>
  <c r="I130" i="13"/>
  <c r="I37" i="13"/>
  <c r="G50" i="13"/>
  <c r="I51" i="13"/>
  <c r="G54" i="13"/>
  <c r="I55" i="13"/>
  <c r="E57" i="13"/>
  <c r="G62" i="13"/>
  <c r="I63" i="13"/>
  <c r="G76" i="13"/>
  <c r="I77" i="13"/>
  <c r="G80" i="13"/>
  <c r="I81" i="13"/>
  <c r="H88" i="13"/>
  <c r="J99" i="13"/>
  <c r="H102" i="13"/>
  <c r="J103" i="13"/>
  <c r="H106" i="13"/>
  <c r="G113" i="13"/>
  <c r="I124" i="13"/>
  <c r="G127" i="13"/>
  <c r="I128" i="13"/>
  <c r="G131" i="13"/>
  <c r="I62" i="13"/>
  <c r="H87" i="13"/>
  <c r="I113" i="13"/>
  <c r="I49" i="12"/>
  <c r="I56" i="12"/>
  <c r="I78" i="12"/>
  <c r="J105" i="12"/>
  <c r="I130" i="12"/>
  <c r="I79" i="12"/>
  <c r="J87" i="12"/>
  <c r="H100" i="12"/>
  <c r="G125" i="12"/>
  <c r="I112" i="12"/>
  <c r="I53" i="12"/>
  <c r="I75" i="12"/>
  <c r="E132" i="12"/>
  <c r="I37" i="12"/>
  <c r="G50" i="12"/>
  <c r="I51" i="12"/>
  <c r="G54" i="12"/>
  <c r="I55" i="12"/>
  <c r="E57" i="12"/>
  <c r="I73" i="12"/>
  <c r="G76" i="12"/>
  <c r="I77" i="12"/>
  <c r="G80" i="12"/>
  <c r="I81" i="12"/>
  <c r="H88" i="12"/>
  <c r="J99" i="12"/>
  <c r="H102" i="12"/>
  <c r="J103" i="12"/>
  <c r="H106" i="12"/>
  <c r="G113" i="12"/>
  <c r="I114" i="12"/>
  <c r="G127" i="12"/>
  <c r="I128" i="12"/>
  <c r="G131" i="12"/>
  <c r="I62" i="12"/>
  <c r="H87" i="12"/>
  <c r="I113" i="12"/>
  <c r="K12" i="11"/>
  <c r="K11" i="11"/>
  <c r="K10" i="11" l="1"/>
  <c r="I132" i="12"/>
  <c r="C13" i="12" s="1"/>
  <c r="J107" i="12"/>
  <c r="C12" i="12" s="1"/>
  <c r="K132" i="13"/>
  <c r="D13" i="13" s="1"/>
  <c r="L107" i="13"/>
  <c r="D12" i="13" s="1"/>
  <c r="K82" i="13"/>
  <c r="D11" i="13" s="1"/>
  <c r="K57" i="13"/>
  <c r="D10" i="13" s="1"/>
  <c r="J107" i="13"/>
  <c r="C12" i="13" s="1"/>
  <c r="G57" i="13"/>
  <c r="B10" i="13" s="1"/>
  <c r="I132" i="13"/>
  <c r="C13" i="13" s="1"/>
  <c r="G132" i="13"/>
  <c r="B13" i="13" s="1"/>
  <c r="G82" i="13"/>
  <c r="B11" i="13" s="1"/>
  <c r="L8" i="13"/>
  <c r="H107" i="13"/>
  <c r="B12" i="13" s="1"/>
  <c r="L7" i="13"/>
  <c r="I82" i="13"/>
  <c r="C11" i="13" s="1"/>
  <c r="I57" i="13"/>
  <c r="C10" i="13" s="1"/>
  <c r="G132" i="12"/>
  <c r="B13" i="12" s="1"/>
  <c r="G57" i="12"/>
  <c r="I82" i="12"/>
  <c r="C11" i="12" s="1"/>
  <c r="I57" i="12"/>
  <c r="H107" i="12"/>
  <c r="B12" i="12" s="1"/>
  <c r="G82" i="12"/>
  <c r="B11" i="12" s="1"/>
  <c r="I11" i="12" l="1"/>
  <c r="F87" i="29"/>
  <c r="E87" i="29" s="1"/>
  <c r="K11" i="13"/>
  <c r="F114" i="29"/>
  <c r="E114" i="29" s="1"/>
  <c r="L12" i="13"/>
  <c r="F124" i="29"/>
  <c r="E124" i="29" s="1"/>
  <c r="H11" i="12"/>
  <c r="F78" i="29"/>
  <c r="E78" i="29" s="1"/>
  <c r="M10" i="13"/>
  <c r="F140" i="29"/>
  <c r="E140" i="29" s="1"/>
  <c r="I12" i="12"/>
  <c r="F88" i="29"/>
  <c r="E88" i="29" s="1"/>
  <c r="H12" i="12"/>
  <c r="F79" i="29"/>
  <c r="E79" i="29" s="1"/>
  <c r="H13" i="12"/>
  <c r="F80" i="29"/>
  <c r="E80" i="29" s="1"/>
  <c r="K12" i="13"/>
  <c r="F115" i="29"/>
  <c r="E115" i="29" s="1"/>
  <c r="L13" i="13"/>
  <c r="F125" i="29"/>
  <c r="E125" i="29" s="1"/>
  <c r="M11" i="13"/>
  <c r="F141" i="29"/>
  <c r="E141" i="29" s="1"/>
  <c r="I13" i="12"/>
  <c r="F89" i="29"/>
  <c r="E89" i="29" s="1"/>
  <c r="L11" i="13"/>
  <c r="F123" i="29"/>
  <c r="E123" i="29" s="1"/>
  <c r="M13" i="13"/>
  <c r="F143" i="29"/>
  <c r="E143" i="29" s="1"/>
  <c r="K13" i="13"/>
  <c r="F116" i="29"/>
  <c r="E116" i="29" s="1"/>
  <c r="L10" i="13"/>
  <c r="F122" i="29"/>
  <c r="E122" i="29" s="1"/>
  <c r="K10" i="13"/>
  <c r="F113" i="29"/>
  <c r="E113" i="29" s="1"/>
  <c r="M12" i="13"/>
  <c r="F142" i="29"/>
  <c r="E142" i="29" s="1"/>
  <c r="C10" i="12"/>
  <c r="F86" i="29" s="1"/>
  <c r="E86" i="29" s="1"/>
  <c r="B10" i="12"/>
  <c r="M8" i="13"/>
  <c r="K8" i="13"/>
  <c r="C14" i="30" l="1"/>
  <c r="C14" i="31"/>
  <c r="C53" i="14"/>
  <c r="D52" i="14"/>
  <c r="D9" i="30"/>
  <c r="D9" i="31"/>
  <c r="C11" i="31"/>
  <c r="C51" i="14"/>
  <c r="C11" i="30"/>
  <c r="E9" i="31"/>
  <c r="F52" i="14"/>
  <c r="D14" i="30"/>
  <c r="D14" i="31"/>
  <c r="D53" i="14"/>
  <c r="F51" i="14"/>
  <c r="E11" i="31"/>
  <c r="E14" i="31"/>
  <c r="F53" i="14"/>
  <c r="H10" i="12"/>
  <c r="F77" i="29"/>
  <c r="E77" i="29" s="1"/>
  <c r="C9" i="30"/>
  <c r="C9" i="31"/>
  <c r="C52" i="14"/>
  <c r="E10" i="31"/>
  <c r="F50" i="14"/>
  <c r="D11" i="31"/>
  <c r="D51" i="14"/>
  <c r="D11" i="30"/>
  <c r="D10" i="30"/>
  <c r="D10" i="31"/>
  <c r="D50" i="14"/>
  <c r="I10" i="12"/>
  <c r="I17" i="16"/>
  <c r="G9" i="31" l="1"/>
  <c r="C10" i="30"/>
  <c r="E10" i="30" s="1"/>
  <c r="C10" i="31"/>
  <c r="G10" i="31" s="1"/>
  <c r="C50" i="14"/>
  <c r="G50" i="14" s="1"/>
  <c r="G51" i="14"/>
  <c r="G52" i="14"/>
  <c r="G11" i="31"/>
  <c r="G53" i="14"/>
  <c r="G14" i="31"/>
  <c r="E9" i="30"/>
  <c r="E11" i="30"/>
  <c r="E14" i="30"/>
  <c r="I18" i="16"/>
  <c r="E112" i="6"/>
  <c r="E123" i="6"/>
  <c r="E124" i="6"/>
  <c r="E125" i="6"/>
  <c r="E126" i="6"/>
  <c r="E127" i="6"/>
  <c r="E128" i="6"/>
  <c r="F97" i="6"/>
  <c r="F98" i="6"/>
  <c r="F99" i="6"/>
  <c r="F100" i="6"/>
  <c r="F101" i="6"/>
  <c r="F102" i="6"/>
  <c r="F103" i="6"/>
  <c r="E72" i="6"/>
  <c r="E73" i="6"/>
  <c r="E74" i="6"/>
  <c r="E75" i="6"/>
  <c r="E76" i="6"/>
  <c r="E77" i="6"/>
  <c r="E78" i="6"/>
  <c r="E129" i="6"/>
  <c r="E130" i="6"/>
  <c r="E111" i="6"/>
  <c r="E18" i="16" l="1"/>
  <c r="B18" i="16"/>
  <c r="D18" i="16"/>
  <c r="C18" i="16"/>
  <c r="L14" i="16"/>
  <c r="B27" i="6" s="1"/>
  <c r="P18" i="16"/>
  <c r="F18" i="16"/>
  <c r="O17" i="16"/>
  <c r="E28" i="13" s="1"/>
  <c r="D9" i="13" s="1"/>
  <c r="F139" i="29" s="1"/>
  <c r="E139" i="29" s="1"/>
  <c r="N17" i="16"/>
  <c r="N16" i="16"/>
  <c r="N15" i="16"/>
  <c r="M17" i="16"/>
  <c r="D28" i="13" s="1"/>
  <c r="C9" i="13" s="1"/>
  <c r="F121" i="29" s="1"/>
  <c r="E121" i="29" s="1"/>
  <c r="M16" i="16"/>
  <c r="M15" i="16"/>
  <c r="L17" i="16"/>
  <c r="C28" i="13" s="1"/>
  <c r="L16" i="16"/>
  <c r="C28" i="12" s="1"/>
  <c r="B9" i="12" s="1"/>
  <c r="F76" i="29" s="1"/>
  <c r="E76" i="29" s="1"/>
  <c r="L15" i="16"/>
  <c r="O16" i="16"/>
  <c r="O15" i="16"/>
  <c r="F16" i="16"/>
  <c r="F15" i="16"/>
  <c r="F14" i="16"/>
  <c r="F17" i="16"/>
  <c r="C14" i="13"/>
  <c r="B14" i="12"/>
  <c r="B13" i="6"/>
  <c r="D14" i="13"/>
  <c r="C14" i="12"/>
  <c r="E131" i="6"/>
  <c r="B12" i="6" s="1"/>
  <c r="E106" i="6"/>
  <c r="C106" i="6"/>
  <c r="B106" i="6"/>
  <c r="F105" i="6"/>
  <c r="F104" i="6"/>
  <c r="F86" i="6"/>
  <c r="E80" i="6"/>
  <c r="E79" i="6"/>
  <c r="E61" i="6"/>
  <c r="E56" i="6"/>
  <c r="B9" i="6" s="1"/>
  <c r="F14" i="29" l="1"/>
  <c r="E14" i="29" s="1"/>
  <c r="D36" i="14" s="1"/>
  <c r="F5" i="29"/>
  <c r="E5" i="29" s="1"/>
  <c r="F23" i="29"/>
  <c r="E23" i="29" s="1"/>
  <c r="F32" i="29"/>
  <c r="E32" i="29" s="1"/>
  <c r="F26" i="29"/>
  <c r="E26" i="29" s="1"/>
  <c r="F17" i="29"/>
  <c r="E17" i="29" s="1"/>
  <c r="D39" i="14" s="1"/>
  <c r="F8" i="29"/>
  <c r="E8" i="29" s="1"/>
  <c r="F35" i="29"/>
  <c r="E35" i="29" s="1"/>
  <c r="F27" i="29"/>
  <c r="E27" i="29" s="1"/>
  <c r="E34" i="14" s="1"/>
  <c r="F36" i="29"/>
  <c r="E36" i="29" s="1"/>
  <c r="F34" i="14" s="1"/>
  <c r="F18" i="29"/>
  <c r="E18" i="29" s="1"/>
  <c r="D40" i="14" s="1"/>
  <c r="F9" i="29"/>
  <c r="E9" i="29" s="1"/>
  <c r="H14" i="12"/>
  <c r="F81" i="29"/>
  <c r="E81" i="29" s="1"/>
  <c r="I14" i="12"/>
  <c r="F90" i="29"/>
  <c r="E90" i="29" s="1"/>
  <c r="L14" i="13"/>
  <c r="F126" i="29"/>
  <c r="E126" i="29" s="1"/>
  <c r="M14" i="13"/>
  <c r="F144" i="29"/>
  <c r="E144" i="29" s="1"/>
  <c r="C14" i="11"/>
  <c r="D28" i="11"/>
  <c r="C9" i="11" s="1"/>
  <c r="F58" i="29" s="1"/>
  <c r="E58" i="29" s="1"/>
  <c r="D14" i="11"/>
  <c r="E28" i="11"/>
  <c r="D9" i="11" s="1"/>
  <c r="F67" i="29" s="1"/>
  <c r="E67" i="29" s="1"/>
  <c r="C28" i="11"/>
  <c r="B14" i="11"/>
  <c r="D28" i="12"/>
  <c r="B28" i="12" s="1"/>
  <c r="H9" i="12"/>
  <c r="B15" i="12"/>
  <c r="B8" i="6"/>
  <c r="L9" i="13"/>
  <c r="L16" i="13"/>
  <c r="C15" i="13"/>
  <c r="M9" i="13"/>
  <c r="M16" i="13"/>
  <c r="D15" i="13"/>
  <c r="B32" i="12"/>
  <c r="B14" i="13"/>
  <c r="B32" i="13"/>
  <c r="B28" i="13"/>
  <c r="B9" i="13"/>
  <c r="F112" i="29" s="1"/>
  <c r="E112" i="29" s="1"/>
  <c r="E13" i="6"/>
  <c r="E9" i="6"/>
  <c r="E81" i="6"/>
  <c r="B10" i="6" s="1"/>
  <c r="E12" i="6"/>
  <c r="F106" i="6"/>
  <c r="B11" i="6" s="1"/>
  <c r="B9" i="11" l="1"/>
  <c r="F40" i="29" s="1"/>
  <c r="E40" i="29" s="1"/>
  <c r="B28" i="11"/>
  <c r="F47" i="14"/>
  <c r="F49" i="14"/>
  <c r="D54" i="14"/>
  <c r="C40" i="14"/>
  <c r="F39" i="14"/>
  <c r="F36" i="14"/>
  <c r="B14" i="31"/>
  <c r="H14" i="31" s="1"/>
  <c r="B14" i="30"/>
  <c r="F14" i="30" s="1"/>
  <c r="C39" i="14"/>
  <c r="E36" i="14"/>
  <c r="E47" i="14"/>
  <c r="E49" i="14"/>
  <c r="B10" i="30"/>
  <c r="F10" i="30" s="1"/>
  <c r="B10" i="31"/>
  <c r="H10" i="31" s="1"/>
  <c r="C36" i="14"/>
  <c r="F15" i="29"/>
  <c r="E15" i="29" s="1"/>
  <c r="D37" i="14" s="1"/>
  <c r="F33" i="29"/>
  <c r="E33" i="29" s="1"/>
  <c r="F6" i="29"/>
  <c r="E6" i="29" s="1"/>
  <c r="F24" i="29"/>
  <c r="E24" i="29" s="1"/>
  <c r="F34" i="29"/>
  <c r="E34" i="29" s="1"/>
  <c r="F41" i="14" s="1"/>
  <c r="F25" i="29"/>
  <c r="E25" i="29" s="1"/>
  <c r="E41" i="14" s="1"/>
  <c r="F16" i="29"/>
  <c r="E16" i="29" s="1"/>
  <c r="D38" i="14" s="1"/>
  <c r="F7" i="29"/>
  <c r="E7" i="29" s="1"/>
  <c r="C49" i="14"/>
  <c r="E38" i="14"/>
  <c r="E39" i="14"/>
  <c r="C34" i="14"/>
  <c r="D34" i="14"/>
  <c r="K14" i="13"/>
  <c r="F117" i="29"/>
  <c r="E117" i="29" s="1"/>
  <c r="M14" i="11"/>
  <c r="F72" i="29"/>
  <c r="E72" i="29" s="1"/>
  <c r="D16" i="6"/>
  <c r="F31" i="29"/>
  <c r="E31" i="29" s="1"/>
  <c r="F33" i="14" s="1"/>
  <c r="F22" i="29"/>
  <c r="E22" i="29" s="1"/>
  <c r="E33" i="14" s="1"/>
  <c r="F4" i="29"/>
  <c r="E4" i="29" s="1"/>
  <c r="C35" i="14" s="1"/>
  <c r="F13" i="29"/>
  <c r="E13" i="29" s="1"/>
  <c r="D35" i="14" s="1"/>
  <c r="K14" i="11"/>
  <c r="F45" i="29"/>
  <c r="E45" i="29" s="1"/>
  <c r="L14" i="11"/>
  <c r="F63" i="29"/>
  <c r="E63" i="29" s="1"/>
  <c r="M9" i="11"/>
  <c r="D15" i="11"/>
  <c r="C9" i="12"/>
  <c r="F85" i="29" s="1"/>
  <c r="E85" i="29" s="1"/>
  <c r="L9" i="11"/>
  <c r="C15" i="11"/>
  <c r="C17" i="11" s="1"/>
  <c r="K9" i="11"/>
  <c r="B15" i="11"/>
  <c r="H15" i="12"/>
  <c r="B17" i="12"/>
  <c r="C17" i="13"/>
  <c r="L15" i="13"/>
  <c r="K9" i="13"/>
  <c r="B15" i="13"/>
  <c r="K16" i="13"/>
  <c r="D17" i="13"/>
  <c r="M15" i="13"/>
  <c r="B14" i="6"/>
  <c r="E11" i="6"/>
  <c r="E10" i="6"/>
  <c r="G41" i="14" l="1"/>
  <c r="F40" i="14"/>
  <c r="F37" i="14"/>
  <c r="B12" i="30"/>
  <c r="C47" i="14"/>
  <c r="D49" i="14"/>
  <c r="G49" i="14" s="1"/>
  <c r="F48" i="14"/>
  <c r="E12" i="31"/>
  <c r="E15" i="31" s="1"/>
  <c r="E17" i="31" s="1"/>
  <c r="F54" i="14"/>
  <c r="E48" i="14"/>
  <c r="F12" i="31"/>
  <c r="F15" i="31" s="1"/>
  <c r="F17" i="31" s="1"/>
  <c r="E54" i="14"/>
  <c r="C12" i="31"/>
  <c r="C12" i="30"/>
  <c r="C54" i="14"/>
  <c r="B9" i="31"/>
  <c r="B9" i="30"/>
  <c r="C38" i="14"/>
  <c r="E40" i="14"/>
  <c r="E37" i="14"/>
  <c r="G36" i="14"/>
  <c r="G39" i="14"/>
  <c r="B11" i="30"/>
  <c r="F11" i="30" s="1"/>
  <c r="B11" i="31"/>
  <c r="H11" i="31" s="1"/>
  <c r="C37" i="14"/>
  <c r="F35" i="14"/>
  <c r="B12" i="31"/>
  <c r="D12" i="31"/>
  <c r="D15" i="31" s="1"/>
  <c r="D17" i="31" s="1"/>
  <c r="E35" i="14"/>
  <c r="F38" i="14"/>
  <c r="D12" i="30"/>
  <c r="D15" i="30" s="1"/>
  <c r="D17" i="30" s="1"/>
  <c r="C48" i="14"/>
  <c r="G34" i="14"/>
  <c r="C33" i="14"/>
  <c r="D47" i="14"/>
  <c r="G47" i="14" s="1"/>
  <c r="D33" i="14"/>
  <c r="D42" i="14" s="1"/>
  <c r="D48" i="14"/>
  <c r="K15" i="11"/>
  <c r="B17" i="11"/>
  <c r="I9" i="12"/>
  <c r="C15" i="12"/>
  <c r="D17" i="11"/>
  <c r="M15" i="11"/>
  <c r="L15" i="11"/>
  <c r="H17" i="12"/>
  <c r="B19" i="12"/>
  <c r="L17" i="13"/>
  <c r="D17" i="14"/>
  <c r="D23" i="14" s="1"/>
  <c r="M17" i="13"/>
  <c r="F17" i="14"/>
  <c r="F23" i="14" s="1"/>
  <c r="E14" i="6"/>
  <c r="B16" i="6"/>
  <c r="K15" i="13"/>
  <c r="B17" i="13"/>
  <c r="E7" i="6"/>
  <c r="E6" i="6"/>
  <c r="C56" i="14" l="1"/>
  <c r="F42" i="14"/>
  <c r="G38" i="14"/>
  <c r="G40" i="14"/>
  <c r="E42" i="14"/>
  <c r="G37" i="14"/>
  <c r="E56" i="14"/>
  <c r="G35" i="14"/>
  <c r="B15" i="30"/>
  <c r="B17" i="30" s="1"/>
  <c r="F9" i="30"/>
  <c r="G12" i="31"/>
  <c r="H12" i="31" s="1"/>
  <c r="C15" i="31"/>
  <c r="E12" i="30"/>
  <c r="F12" i="30" s="1"/>
  <c r="C15" i="30"/>
  <c r="B15" i="31"/>
  <c r="B17" i="31" s="1"/>
  <c r="H9" i="31"/>
  <c r="F56" i="14"/>
  <c r="G54" i="14"/>
  <c r="G33" i="14"/>
  <c r="C42" i="14"/>
  <c r="D56" i="14"/>
  <c r="G48" i="14"/>
  <c r="G56" i="14" s="1"/>
  <c r="F15" i="14"/>
  <c r="F21" i="14" s="1"/>
  <c r="D19" i="11"/>
  <c r="M17" i="11"/>
  <c r="C15" i="14"/>
  <c r="C21" i="14" s="1"/>
  <c r="K17" i="11"/>
  <c r="B19" i="11"/>
  <c r="C17" i="12"/>
  <c r="I15" i="12"/>
  <c r="E15" i="14"/>
  <c r="E21" i="14" s="1"/>
  <c r="C19" i="11"/>
  <c r="L17" i="11"/>
  <c r="E13" i="14"/>
  <c r="F13" i="14"/>
  <c r="D13" i="14"/>
  <c r="C13" i="14"/>
  <c r="K17" i="13"/>
  <c r="C17" i="14"/>
  <c r="C23" i="14" s="1"/>
  <c r="C16" i="14"/>
  <c r="C22" i="14" s="1"/>
  <c r="E16" i="6"/>
  <c r="C19" i="13"/>
  <c r="G42" i="14" l="1"/>
  <c r="C17" i="30"/>
  <c r="E17" i="30" s="1"/>
  <c r="F17" i="30" s="1"/>
  <c r="E15" i="30"/>
  <c r="F15" i="30" s="1"/>
  <c r="C17" i="31"/>
  <c r="G17" i="31" s="1"/>
  <c r="H17" i="31" s="1"/>
  <c r="G15" i="31"/>
  <c r="H15" i="31" s="1"/>
  <c r="I17" i="12"/>
  <c r="D16" i="14"/>
  <c r="G16" i="14" s="1"/>
  <c r="C19" i="12"/>
  <c r="E14" i="14"/>
  <c r="E20" i="14" s="1"/>
  <c r="C14" i="14"/>
  <c r="C20" i="14" s="1"/>
  <c r="F14" i="14"/>
  <c r="F20" i="14" s="1"/>
  <c r="G13" i="14"/>
  <c r="C19" i="14"/>
  <c r="G15" i="14"/>
  <c r="F19" i="14"/>
  <c r="E19" i="14"/>
  <c r="G17" i="14"/>
  <c r="G23" i="14"/>
  <c r="D19" i="14"/>
  <c r="B19" i="13"/>
  <c r="E24" i="14" l="1"/>
  <c r="E18" i="14"/>
  <c r="D22" i="14"/>
  <c r="G22" i="14" s="1"/>
  <c r="D14" i="14"/>
  <c r="C24" i="14"/>
  <c r="C18" i="14"/>
  <c r="G21" i="14"/>
  <c r="G14" i="14"/>
  <c r="G18" i="14" s="1"/>
  <c r="F18" i="14"/>
  <c r="G19" i="14"/>
  <c r="D19" i="13"/>
  <c r="D20" i="14" l="1"/>
  <c r="D24" i="14" s="1"/>
  <c r="D18" i="14"/>
  <c r="F24" i="14"/>
  <c r="G20" i="14" l="1"/>
  <c r="G24" i="14" s="1"/>
  <c r="E8" i="6"/>
  <c r="B18" i="6" l="1"/>
</calcChain>
</file>

<file path=xl/sharedStrings.xml><?xml version="1.0" encoding="utf-8"?>
<sst xmlns="http://schemas.openxmlformats.org/spreadsheetml/2006/main" count="6255" uniqueCount="356">
  <si>
    <t>State Public Health Actions to Prevent and Control Diabetes, Heart Disease, Obesity and Associated Risk Factors and Promote School Health</t>
  </si>
  <si>
    <t>Domain 2</t>
  </si>
  <si>
    <t>Domain 3</t>
  </si>
  <si>
    <t>Domain 4</t>
  </si>
  <si>
    <t>NPAO</t>
  </si>
  <si>
    <t>SH</t>
  </si>
  <si>
    <t>HDSP</t>
  </si>
  <si>
    <t>Fringe Benefits</t>
  </si>
  <si>
    <t>Equipment</t>
  </si>
  <si>
    <t>Supplies</t>
  </si>
  <si>
    <t>Travel</t>
  </si>
  <si>
    <t>Other</t>
  </si>
  <si>
    <t>Months</t>
  </si>
  <si>
    <t>Justification</t>
  </si>
  <si>
    <t>Amount funded by NPAO</t>
  </si>
  <si>
    <t>Amount funded by SH</t>
  </si>
  <si>
    <t>Amount funded by HDSP</t>
  </si>
  <si>
    <t>Domain 2: Environmental Approaches that Promote Health</t>
  </si>
  <si>
    <t>Salary and Wages</t>
  </si>
  <si>
    <t>TOTAL:</t>
  </si>
  <si>
    <t>BUDGET FOR DOMAIN 2</t>
  </si>
  <si>
    <t>Domain 3: Health System Interventions</t>
  </si>
  <si>
    <t>BUDGET FOR DOMAIN 3</t>
  </si>
  <si>
    <t>Consultant Costs</t>
  </si>
  <si>
    <t>Name of Consultant</t>
  </si>
  <si>
    <t>Organizational Affiliation</t>
  </si>
  <si>
    <t>Expected Daily Rate of Compensation</t>
  </si>
  <si>
    <t>Item Requested</t>
  </si>
  <si>
    <t>Number Needed</t>
  </si>
  <si>
    <t>Unit Cost</t>
  </si>
  <si>
    <t>Type (if appropriate)</t>
  </si>
  <si>
    <t>Name of Contractor</t>
  </si>
  <si>
    <t>Method of Selection</t>
  </si>
  <si>
    <t>Contractual Costs</t>
  </si>
  <si>
    <t>Cost of Airfare or Mileage</t>
  </si>
  <si>
    <t>Description and Number of People</t>
  </si>
  <si>
    <t>Cost of Per Diem or Lodging</t>
  </si>
  <si>
    <t>Cost of Ground Transportation</t>
  </si>
  <si>
    <t>Domain 4: Community-Clinical Linkages</t>
  </si>
  <si>
    <t>BUDGET FOR DOMAIN 4</t>
  </si>
  <si>
    <t>Basic</t>
  </si>
  <si>
    <t>BUDGET FOR BASIC</t>
  </si>
  <si>
    <t>Basic Funding</t>
  </si>
  <si>
    <t>Amount Planned</t>
  </si>
  <si>
    <t>Total Amount Planned</t>
  </si>
  <si>
    <t>Nature of Services to Be Rendered</t>
  </si>
  <si>
    <t>Relevance of Service to the Project</t>
  </si>
  <si>
    <t>Method of Accountability</t>
  </si>
  <si>
    <t>Consultants</t>
  </si>
  <si>
    <t>Contracts</t>
  </si>
  <si>
    <t>Number of Days of Consultation</t>
  </si>
  <si>
    <t>Basic Information</t>
  </si>
  <si>
    <t>&lt;enter description&gt;</t>
  </si>
  <si>
    <t>Per Diem (total for all days consultation)</t>
  </si>
  <si>
    <t>Indirect Costs</t>
  </si>
  <si>
    <t>Indirect Rate</t>
  </si>
  <si>
    <t>TOTAL DIRECT COSTS</t>
  </si>
  <si>
    <t>TOTAL</t>
  </si>
  <si>
    <t>TARGET</t>
  </si>
  <si>
    <t>Period of Performance</t>
  </si>
  <si>
    <t>Scope of Work</t>
  </si>
  <si>
    <t>Itemized Costs</t>
  </si>
  <si>
    <t>Subcontract Costs</t>
  </si>
  <si>
    <t>Planned Budget</t>
  </si>
  <si>
    <t>Instructions</t>
  </si>
  <si>
    <t>Diabetes</t>
  </si>
  <si>
    <t>TOTAL INDIRECT COSTS</t>
  </si>
  <si>
    <t>Domain 2 Activities</t>
  </si>
  <si>
    <t>Domain 3 Activities</t>
  </si>
  <si>
    <t>Domain 4 Activities</t>
  </si>
  <si>
    <t>Domain Total</t>
  </si>
  <si>
    <t>Justification for Sole Source Selection (if applicable)</t>
  </si>
  <si>
    <t>Other (specify)</t>
  </si>
  <si>
    <t>National Health Interview Survey (NHIS)</t>
  </si>
  <si>
    <t>National Immunization Survey (NIS)</t>
  </si>
  <si>
    <t>School Health Profiles</t>
  </si>
  <si>
    <t>Budget Reports</t>
  </si>
  <si>
    <t>Workbook Contents</t>
  </si>
  <si>
    <t>Fringe (%)</t>
  </si>
  <si>
    <t>Annual Salary and Wages</t>
  </si>
  <si>
    <t>Fringe</t>
  </si>
  <si>
    <t>Allocation of Cost by Domain and Funding Category</t>
  </si>
  <si>
    <t>Amount funded by Diabetes</t>
  </si>
  <si>
    <t xml:space="preserve">           Funding Category
Domain</t>
  </si>
  <si>
    <t>Funding Category Total</t>
  </si>
  <si>
    <t>Funding Category</t>
  </si>
  <si>
    <t>BASE COMPENSATION SUBTOTAL</t>
  </si>
  <si>
    <t>EXPENSES SUBTOTAL</t>
  </si>
  <si>
    <t>TOTAL FOR CONSULTANT</t>
  </si>
  <si>
    <t>TOTAL FOR CONTRACT</t>
  </si>
  <si>
    <t>Obligated to Date</t>
  </si>
  <si>
    <t>Heart Disease and Stroke Prevention</t>
  </si>
  <si>
    <t>Nutrition, Physical Activity, and Obesity</t>
  </si>
  <si>
    <t>School Health</t>
  </si>
  <si>
    <t>% allocated to NPAO activities</t>
  </si>
  <si>
    <t>% allocated to SH activities</t>
  </si>
  <si>
    <t>% allocated to HDSP activities</t>
  </si>
  <si>
    <t>% allocated to Diabetes activities</t>
  </si>
  <si>
    <t>Deliverable Cost</t>
  </si>
  <si>
    <t>Other Costs</t>
  </si>
  <si>
    <t>Personnel Salary and Fringe</t>
  </si>
  <si>
    <t>Name</t>
  </si>
  <si>
    <t>Position Title</t>
  </si>
  <si>
    <t>% Paid by This Grant</t>
  </si>
  <si>
    <t>Total Planned</t>
  </si>
  <si>
    <t>Personnel Cost</t>
  </si>
  <si>
    <t>Salary</t>
  </si>
  <si>
    <r>
      <t xml:space="preserve">Fringe ($) 
</t>
    </r>
    <r>
      <rPr>
        <b/>
        <sz val="10"/>
        <rFont val="Arial"/>
        <family val="2"/>
      </rPr>
      <t>if not %</t>
    </r>
  </si>
  <si>
    <t>Totaled from Personnel Salary and Fringe tab (click to view)</t>
  </si>
  <si>
    <t>Total Salary and Wages Planned</t>
  </si>
  <si>
    <t>Total Fringe Planned</t>
  </si>
  <si>
    <t>Salary and Wages funded by NPAO</t>
  </si>
  <si>
    <t>Salary and Wages funded by SH</t>
  </si>
  <si>
    <t>Fringe funded by NPAO</t>
  </si>
  <si>
    <t>Fringe funded by SH</t>
  </si>
  <si>
    <t>Salary and Wages funded by HDSP</t>
  </si>
  <si>
    <t>Salary and Wages funded by Diabetes</t>
  </si>
  <si>
    <t>Fringe funded by HDSP</t>
  </si>
  <si>
    <t>Fringe funded by Diabetes</t>
  </si>
  <si>
    <t>Total Direct Costs</t>
  </si>
  <si>
    <t>Select</t>
  </si>
  <si>
    <t>Target versus Planned Budget by Domain and Funding Category</t>
  </si>
  <si>
    <t>Target Funding</t>
  </si>
  <si>
    <t>TOTAL TARGET</t>
  </si>
  <si>
    <t>TOTAL PLANNED</t>
  </si>
  <si>
    <t>NET BALANCE</t>
  </si>
  <si>
    <t>Balance 
(Not Yet Planned)</t>
  </si>
  <si>
    <t xml:space="preserve">                    Funding Category
Domain</t>
  </si>
  <si>
    <t>Basic Activities</t>
  </si>
  <si>
    <t>Expended to Date</t>
  </si>
  <si>
    <t>Unobligated Balance</t>
  </si>
  <si>
    <t>DIFFERENCE (should be zero)</t>
  </si>
  <si>
    <r>
      <t xml:space="preserve">Description of Indirect Cost Calculations
</t>
    </r>
    <r>
      <rPr>
        <sz val="10"/>
        <rFont val="Arial"/>
        <family val="2"/>
      </rPr>
      <t>(also applies to enhanced domains)</t>
    </r>
  </si>
  <si>
    <t>In-Kind Funding (Optional)</t>
  </si>
  <si>
    <t>Total non-Federal Funds (if not using table below)</t>
  </si>
  <si>
    <t>Applicant Funds</t>
  </si>
  <si>
    <t>State Funds</t>
  </si>
  <si>
    <t>Local Funds</t>
  </si>
  <si>
    <t>Estimated In-Kind Funding</t>
  </si>
  <si>
    <t>Program Income</t>
  </si>
  <si>
    <t>Object Class</t>
  </si>
  <si>
    <t>You may use the space below to provide additional detail on in-kind and matching funds provided.</t>
  </si>
  <si>
    <t>Uniform Data Set (UDS)</t>
  </si>
  <si>
    <t>Healthcare Effectiveness Data and Information Set (HEDIS)</t>
  </si>
  <si>
    <t>CMS Physician Quality Reporting System (PQRS)</t>
  </si>
  <si>
    <t>State Health Information Exchange (HIE)</t>
  </si>
  <si>
    <t>Behavioral Risk Factor Surveillance System (BRFSS)</t>
  </si>
  <si>
    <t>Health Interview Survey</t>
  </si>
  <si>
    <t>State Health Systems Database</t>
  </si>
  <si>
    <t>CMS Medicare Advantage HEDIS Data</t>
  </si>
  <si>
    <t>National Committee for Quality Assurance (NCQA)</t>
  </si>
  <si>
    <t>Joint Commission, Utilization Review Accreditation Commission (URAC)</t>
  </si>
  <si>
    <t>The Accreditation Association for Ambulatory Health Care (AAAHC)</t>
  </si>
  <si>
    <t>Health Plan Database</t>
  </si>
  <si>
    <t>Health Systems Registry Database</t>
  </si>
  <si>
    <t>Health Resources and Services Administration (HRSA) Data Warehouse</t>
  </si>
  <si>
    <t>Electronic Health Record (EHR) data</t>
  </si>
  <si>
    <t>US Census</t>
  </si>
  <si>
    <t>CDC Healthier Food Retailer Census Tract Spreadsheet</t>
  </si>
  <si>
    <t>USDA Food Environment Atlas</t>
  </si>
  <si>
    <t>CDC National Healthy Worksite Program (NHWP) Employee Health Assessment (CAPTURE)</t>
  </si>
  <si>
    <t>National Household Travel Survey (NHTS)</t>
  </si>
  <si>
    <t>National Resources Center for Health and Safety for ECE</t>
  </si>
  <si>
    <t>Behavioral Risk Factor Surveillance Survey (BRFSS)</t>
  </si>
  <si>
    <t>Nutrition and Physical Activity Self Assessment for Child Care (NAPSACC)</t>
  </si>
  <si>
    <t>State Indicator Report on Physical Activity</t>
  </si>
  <si>
    <t>National Hospital Discharge Survey (NHDS)</t>
  </si>
  <si>
    <t>Centers for Medicare &amp; Medicaid Services (CMS)</t>
  </si>
  <si>
    <t>Medicaid Managed Care Provider</t>
  </si>
  <si>
    <t>State/Local Employee Benefits Agency</t>
  </si>
  <si>
    <t>CDC Diabetes Prevention Recognition Program (DPRP)</t>
  </si>
  <si>
    <t>Chronic Disease Self-Management Program (CDSMP) Sites</t>
  </si>
  <si>
    <t>Shape of the Nation Report</t>
  </si>
  <si>
    <t>Youth Risk Behavior Survey (YRBS)</t>
  </si>
  <si>
    <t/>
  </si>
  <si>
    <t>Office of the National Coordinator for Health Information Technology (ONC)</t>
  </si>
  <si>
    <t>Alliance for Walking and Biking Benchmark Report 2012</t>
  </si>
  <si>
    <t>Administrative Data – Community</t>
  </si>
  <si>
    <t>Administrative Data – Organization</t>
  </si>
  <si>
    <t>Administrative Data - State</t>
  </si>
  <si>
    <t>Claims Data</t>
  </si>
  <si>
    <t>Created Tool (specify)</t>
  </si>
  <si>
    <t>DSME Program Sites</t>
  </si>
  <si>
    <t>GIS Mapping/Data</t>
  </si>
  <si>
    <t>Local Reporting System (specify)</t>
  </si>
  <si>
    <t>Maternity Practices in Infant Nutrition and Care (mPINC) Survey</t>
  </si>
  <si>
    <t>National Center for Education Statistics Database</t>
  </si>
  <si>
    <t>Stanford DSMP Sites</t>
  </si>
  <si>
    <t>State Department of Education Database</t>
  </si>
  <si>
    <t>State-Wide Reporting Database or System (specify)</t>
  </si>
  <si>
    <t>Student and School Data Reports</t>
  </si>
  <si>
    <t>CDC Worksite Health Score Card</t>
  </si>
  <si>
    <t>Training Tracker System (specify)</t>
  </si>
  <si>
    <t>USDA Agricultural Marketing Service</t>
  </si>
  <si>
    <t>State Quality Improvement Organization (QIO) Database</t>
  </si>
  <si>
    <t>National Ambulatory Medical Care Survey (NAMCS)</t>
  </si>
  <si>
    <t>Electronic Health Record (EHR) Data</t>
  </si>
  <si>
    <t>American Heart Association (AHA)</t>
  </si>
  <si>
    <t>DSME Program Site</t>
  </si>
  <si>
    <t>School Attendance Records</t>
  </si>
  <si>
    <t>School Nurse or Clinic Records</t>
  </si>
  <si>
    <t>Stanford DSMP Site</t>
  </si>
  <si>
    <t>State Data (specify)</t>
  </si>
  <si>
    <t>State Medicaid Agency</t>
  </si>
  <si>
    <t>State Pharmacy Board</t>
  </si>
  <si>
    <t>In most cases, awardees may not use funds from this grant for the purchase of furniture or equipment.  Select "Yes" at right if you plan to purchase equipment.</t>
  </si>
  <si>
    <t>Enhanced</t>
  </si>
  <si>
    <t>Object Class Categories</t>
  </si>
  <si>
    <t>a.  Personnel</t>
  </si>
  <si>
    <t>b.  Fringe Benefits</t>
  </si>
  <si>
    <t>c.  Travel</t>
  </si>
  <si>
    <t>d.  Equipment</t>
  </si>
  <si>
    <t>e.  Supplies</t>
  </si>
  <si>
    <t>g.  Construction</t>
  </si>
  <si>
    <t>h.  Other</t>
  </si>
  <si>
    <t>k.  TOTALS (sum of i and j)</t>
  </si>
  <si>
    <t>Enhanced
Heart Disease &amp; Stroke Prev</t>
  </si>
  <si>
    <t>Enhanced
Diabetes</t>
  </si>
  <si>
    <t>&lt;-- Is table 100% Allocated?</t>
  </si>
  <si>
    <t>0 = N/A</t>
  </si>
  <si>
    <t>B</t>
  </si>
  <si>
    <t>1 = Funded</t>
  </si>
  <si>
    <t>Lookup Table:</t>
  </si>
  <si>
    <t>Template</t>
  </si>
  <si>
    <t>FundType</t>
  </si>
  <si>
    <t>Cohort</t>
  </si>
  <si>
    <t>Continuation_BA_19_B</t>
  </si>
  <si>
    <t>Continuation</t>
  </si>
  <si>
    <t>Continuation_BA_19_2</t>
  </si>
  <si>
    <t>PPHF</t>
  </si>
  <si>
    <t>Continuation_BA_19_3</t>
  </si>
  <si>
    <t>Continuation_BA_19_4</t>
  </si>
  <si>
    <t>Continuation_PPHF_19_B</t>
  </si>
  <si>
    <t>Supplement</t>
  </si>
  <si>
    <t>Continuation_PPHF_19_2</t>
  </si>
  <si>
    <t>Continuation_PPHF_19_3</t>
  </si>
  <si>
    <t>Continuation_PPHF_19_4</t>
  </si>
  <si>
    <t>Continuation_BA_32_B</t>
  </si>
  <si>
    <t>Continuation_BA_32_2</t>
  </si>
  <si>
    <t>Continuation_BA_32_3</t>
  </si>
  <si>
    <t>Continuation_BA_32_4</t>
  </si>
  <si>
    <t>Continuation_PPHF_32_B</t>
  </si>
  <si>
    <t>Continuation_PPHF_32_2</t>
  </si>
  <si>
    <t>Continuation_PPHF_32_3</t>
  </si>
  <si>
    <t>Continuation_PPHF_32_4</t>
  </si>
  <si>
    <t>Supplement_PPHF_32_B</t>
  </si>
  <si>
    <t>Supplement_PPHF_32_2</t>
  </si>
  <si>
    <t>Supplement_PPHF_32_3</t>
  </si>
  <si>
    <t>Supplement_PPHF_32_4</t>
  </si>
  <si>
    <t>UNIQUE COMBOS</t>
  </si>
  <si>
    <t>Continuation_BA_32</t>
  </si>
  <si>
    <t>Continuation_PPHF_19</t>
  </si>
  <si>
    <t>Continuation_BA_19</t>
  </si>
  <si>
    <t>Continuation_PPHF_32</t>
  </si>
  <si>
    <t>Supplement_PPHF_32</t>
  </si>
  <si>
    <t>Totaled from Consultants tab
(click to view)</t>
  </si>
  <si>
    <t>Totaled from Contracts tab
(click to view)</t>
  </si>
  <si>
    <t>% of Basic</t>
  </si>
  <si>
    <t>Domain</t>
  </si>
  <si>
    <t>&lt;Enter State Name&gt;</t>
  </si>
  <si>
    <t>Targets (Default to table values unless user entered)</t>
  </si>
  <si>
    <t>Non-PPHF</t>
  </si>
  <si>
    <t>Automatically imported values:</t>
  </si>
  <si>
    <t>Provides dopdown config and TemplatType</t>
  </si>
  <si>
    <t>TemplateConfig:</t>
  </si>
  <si>
    <t>TemplateTitle:</t>
  </si>
  <si>
    <t>ObjectClass</t>
  </si>
  <si>
    <t>Amount</t>
  </si>
  <si>
    <t>Category</t>
  </si>
  <si>
    <t>Component</t>
  </si>
  <si>
    <t>Planned Budget by Object Class and Funding Category</t>
  </si>
  <si>
    <t>If this template was provided without targets, enter target funding in this table:</t>
  </si>
  <si>
    <t>StateName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</si>
  <si>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</si>
  <si>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</si>
  <si>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</si>
  <si>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</si>
  <si>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</si>
  <si>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</si>
  <si>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</si>
  <si>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</si>
  <si>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</si>
  <si>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</si>
  <si>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</si>
  <si>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</si>
  <si>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</si>
  <si>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</si>
  <si>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</si>
  <si>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</si>
  <si>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</si>
  <si>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</si>
  <si>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</si>
  <si>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</si>
  <si>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</si>
  <si>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</si>
  <si>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</si>
  <si>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</si>
  <si>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</si>
  <si>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</si>
  <si>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</si>
  <si>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</si>
  <si>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</si>
  <si>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</si>
  <si>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</si>
  <si>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</si>
  <si>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</si>
  <si>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</si>
  <si>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</si>
  <si>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</si>
  <si>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</si>
  <si>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</si>
  <si>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</si>
  <si>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</si>
  <si>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</si>
  <si>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</si>
  <si>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</si>
  <si>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</si>
  <si>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</si>
  <si>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</si>
  <si>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</si>
  <si>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</si>
  <si>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</si>
  <si>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</si>
  <si>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</si>
  <si>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Amount_NoError</t>
  </si>
  <si>
    <t>Enhanced Component</t>
  </si>
  <si>
    <t>Basic Component</t>
  </si>
  <si>
    <t>PPHF Funding</t>
  </si>
  <si>
    <t>TEST</t>
  </si>
  <si>
    <t>For testing only…</t>
  </si>
  <si>
    <t>TEST_B</t>
  </si>
  <si>
    <t>TEST_2</t>
  </si>
  <si>
    <t>TEST_3</t>
  </si>
  <si>
    <t>TEST_4</t>
  </si>
  <si>
    <t>f.   Contractual</t>
  </si>
  <si>
    <t>i.   Total Direct Charges (sum of a-h)</t>
  </si>
  <si>
    <t>j.   Indirect Charges</t>
  </si>
  <si>
    <t>Form 424A, Section B</t>
  </si>
  <si>
    <t>TOTAL Enhanced  (sum of C-F)</t>
  </si>
  <si>
    <t>TOTAL Award (Basic &amp; Enhanced)
(sum of B and G)</t>
  </si>
  <si>
    <t>Enhanced
School Health</t>
  </si>
  <si>
    <t>Enhanced
Nutrition, PA &amp; Obesity</t>
  </si>
  <si>
    <t>Non-PPHF Funding</t>
  </si>
  <si>
    <t>FundType:</t>
  </si>
  <si>
    <t>[Fund Type]</t>
  </si>
  <si>
    <t>Basic
(HDSP, Diabetes, NPAO)</t>
  </si>
  <si>
    <t>Basic
(SH)</t>
  </si>
  <si>
    <t>i.e. red conditional formatting</t>
  </si>
  <si>
    <t>Format Tolerance:</t>
  </si>
  <si>
    <t xml:space="preserve">searching existing data sources, gathering and maintaining the data needed and completing and reviewing the collection of information. </t>
  </si>
  <si>
    <t>An agency may not conduct or sponsor, and a person is not required to respond to a collection of information unless it displays a</t>
  </si>
  <si>
    <t xml:space="preserve">currently valid OMB control number. Send comments regarding this burden estimate or any other aspect of this collection of </t>
  </si>
  <si>
    <t xml:space="preserve">information, including suggestions for reducing this burden to CDC/ATSDR Reports Clearance Officer, 1600 Clifton Road NE, MS D-74, </t>
  </si>
  <si>
    <t xml:space="preserve">Atlanta, Georgia 30333; ATTN:PRA (0920-XXXX). </t>
  </si>
  <si>
    <t>Form Approved
OMB No. 0920-XXXX
Exp. Date XX/XX/XXXX</t>
  </si>
  <si>
    <t>Public reporting of this collection of information varies from 1 to 9 hours per response, including the time for reviewing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</si>
</sst>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_(&quot;$&quot;* #,##0_);_(&quot;$&quot;* \(#,##0\);_(&quot;$&quot;* &quot;-&quot;??_);_(@_)"/>
    <numFmt numFmtId="165" formatCode="0.0"/>
    <numFmt numFmtId="166" formatCode=";;;"/>
    <numFmt numFmtId="167" formatCode="_(&quot;$&quot;* #,##0.0_);_(&quot;$&quot;* \(#,##0.0\);_(&quot;$&quot;* &quot;-&quot;??_);_(@_)"/>
    <numFmt numFmtId="168"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b/>
      <sz val="10"/>
      <name val="Arial"/>
      <family val="2"/>
    </font>
    <font>
      <b/>
      <sz val="12"/>
      <name val="Arial"/>
      <family val="2"/>
    </font>
    <font>
      <b/>
      <sz val="10"/>
      <color rgb="FFFF0000"/>
      <name val="Arial"/>
      <family val="2"/>
    </font>
    <font>
      <sz val="10"/>
      <color theme="1"/>
      <name val="Arial"/>
      <family val="2"/>
    </font>
    <font>
      <b/>
      <i/>
      <sz val="16"/>
      <color theme="0"/>
      <name val="Arial"/>
      <family val="2"/>
    </font>
    <font>
      <b/>
      <sz val="10"/>
      <color theme="1"/>
      <name val="Arial"/>
      <family val="2"/>
    </font>
    <font>
      <b/>
      <sz val="12"/>
      <color theme="1"/>
      <name val="Arial"/>
      <family val="2"/>
    </font>
    <font>
      <i/>
      <sz val="10"/>
      <name val="Arial"/>
      <family val="2"/>
    </font>
    <font>
      <b/>
      <i/>
      <sz val="10"/>
      <name val="Arial"/>
      <family val="2"/>
    </font>
    <font>
      <b/>
      <i/>
      <sz val="10"/>
      <color theme="0"/>
      <name val="Arial"/>
      <family val="2"/>
    </font>
    <font>
      <b/>
      <sz val="11"/>
      <color theme="1"/>
      <name val="Arial"/>
      <family val="2"/>
    </font>
    <font>
      <sz val="11"/>
      <color theme="1"/>
      <name val="Arial"/>
      <family val="2"/>
    </font>
    <font>
      <b/>
      <sz val="10"/>
      <color theme="0"/>
      <name val="Arial"/>
      <family val="2"/>
    </font>
    <font>
      <b/>
      <i/>
      <sz val="12"/>
      <name val="Arial"/>
      <family val="2"/>
    </font>
    <font>
      <i/>
      <sz val="11"/>
      <color theme="1"/>
      <name val="Calibri"/>
      <family val="2"/>
      <scheme val="minor"/>
    </font>
    <font>
      <sz val="11"/>
      <name val="Arial"/>
      <family val="2"/>
    </font>
    <font>
      <sz val="11"/>
      <name val="Calibri"/>
      <family val="2"/>
      <scheme val="minor"/>
    </font>
    <font>
      <b/>
      <sz val="11"/>
      <name val="Arial"/>
      <family val="2"/>
    </font>
    <font>
      <b/>
      <sz val="11"/>
      <color rgb="FF7030A0"/>
      <name val="Calibri"/>
      <family val="2"/>
      <scheme val="minor"/>
    </font>
    <font>
      <b/>
      <sz val="11"/>
      <color rgb="FF00B050"/>
      <name val="Calibri"/>
      <family val="2"/>
      <scheme val="minor"/>
    </font>
    <font>
      <b/>
      <sz val="11"/>
      <color rgb="FFFA7D00"/>
      <name val="Calibri"/>
      <family val="2"/>
      <scheme val="minor"/>
    </font>
    <font>
      <sz val="11"/>
      <color theme="0"/>
      <name val="Calibri"/>
      <family val="2"/>
      <scheme val="minor"/>
    </font>
    <font>
      <sz val="11"/>
      <color theme="0"/>
      <name val="Arial"/>
      <family val="2"/>
    </font>
    <font>
      <sz val="10"/>
      <color theme="0"/>
      <name val="Arial"/>
      <family val="2"/>
    </font>
    <font>
      <sz val="10"/>
      <color theme="3"/>
      <name val="Arial"/>
      <family val="2"/>
    </font>
    <font>
      <b/>
      <sz val="14"/>
      <name val="Arial"/>
      <family val="2"/>
    </font>
    <font>
      <sz val="11"/>
      <color rgb="FF3F3F76"/>
      <name val="Calibri"/>
      <family val="2"/>
      <scheme val="minor"/>
    </font>
    <font>
      <b/>
      <sz val="10"/>
      <color rgb="FFC00000"/>
      <name val="Arial"/>
      <family val="2"/>
    </font>
    <font>
      <sz val="11"/>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0.14999847407452621"/>
        <bgColor theme="0" tint="-0.14999847407452621"/>
      </patternFill>
    </fill>
    <fill>
      <patternFill patternType="solid">
        <fgColor rgb="FFFFCC99"/>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1"/>
      </top>
      <bottom/>
      <diagonal/>
    </border>
    <border>
      <left/>
      <right/>
      <top/>
      <bottom style="thin">
        <color theme="1"/>
      </bottom>
      <diagonal/>
    </border>
  </borders>
  <cellStyleXfs count="7">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25" fillId="15" borderId="69" applyNumberFormat="0" applyAlignment="0" applyProtection="0"/>
    <xf numFmtId="0" fontId="31" fillId="17" borderId="69" applyNumberFormat="0" applyAlignment="0" applyProtection="0"/>
  </cellStyleXfs>
  <cellXfs count="686">
    <xf numFmtId="0" fontId="0" fillId="0" borderId="0" xfId="0"/>
    <xf numFmtId="0" fontId="0" fillId="0" borderId="0" xfId="0" applyAlignment="1">
      <alignment wrapText="1"/>
    </xf>
    <xf numFmtId="0" fontId="2" fillId="0" borderId="0" xfId="0" applyFont="1"/>
    <xf numFmtId="0" fontId="3" fillId="0" borderId="0" xfId="2"/>
    <xf numFmtId="0" fontId="3" fillId="0" borderId="0" xfId="2" applyAlignment="1">
      <alignment vertical="center"/>
    </xf>
    <xf numFmtId="0" fontId="5" fillId="0" borderId="0" xfId="2" applyFont="1" applyFill="1" applyBorder="1" applyAlignment="1">
      <alignment horizontal="center" vertical="center"/>
    </xf>
    <xf numFmtId="0" fontId="3" fillId="0" borderId="0" xfId="2" applyFont="1" applyBorder="1" applyAlignment="1">
      <alignment horizontal="center" vertical="center"/>
    </xf>
    <xf numFmtId="164" fontId="3" fillId="0" borderId="1" xfId="2" applyNumberFormat="1" applyFont="1" applyFill="1" applyBorder="1" applyAlignment="1">
      <alignment horizontal="left" vertical="center"/>
    </xf>
    <xf numFmtId="164" fontId="3" fillId="0" borderId="31" xfId="2" applyNumberFormat="1" applyFont="1" applyFill="1" applyBorder="1" applyAlignment="1">
      <alignment horizontal="left" vertical="center"/>
    </xf>
    <xf numFmtId="0" fontId="5" fillId="0" borderId="0" xfId="2" applyFont="1" applyAlignment="1">
      <alignment vertical="center"/>
    </xf>
    <xf numFmtId="0" fontId="3" fillId="0" borderId="0" xfId="2" applyAlignment="1">
      <alignment vertical="center" wrapText="1"/>
    </xf>
    <xf numFmtId="0" fontId="3" fillId="0" borderId="0" xfId="2" applyFont="1" applyAlignment="1">
      <alignment vertical="center"/>
    </xf>
    <xf numFmtId="164" fontId="5" fillId="0" borderId="33" xfId="1" applyNumberFormat="1" applyFont="1" applyFill="1" applyBorder="1" applyAlignment="1">
      <alignment horizontal="left" vertical="center"/>
    </xf>
    <xf numFmtId="0" fontId="5" fillId="0" borderId="33" xfId="2" applyFont="1" applyBorder="1" applyAlignment="1">
      <alignment horizontal="left" vertical="center"/>
    </xf>
    <xf numFmtId="164" fontId="5" fillId="0" borderId="33" xfId="1" applyNumberFormat="1" applyFont="1" applyFill="1" applyBorder="1" applyAlignment="1">
      <alignment vertical="center"/>
    </xf>
    <xf numFmtId="164" fontId="3" fillId="0" borderId="1" xfId="2" applyNumberFormat="1" applyFont="1" applyFill="1" applyBorder="1" applyAlignment="1">
      <alignment horizontal="left" vertical="center" wrapText="1"/>
    </xf>
    <xf numFmtId="0" fontId="3" fillId="0" borderId="0" xfId="2" applyFont="1" applyAlignment="1">
      <alignment vertical="center" wrapText="1"/>
    </xf>
    <xf numFmtId="164" fontId="3" fillId="0" borderId="31" xfId="2" applyNumberFormat="1" applyFont="1" applyFill="1" applyBorder="1" applyAlignment="1">
      <alignment horizontal="left" vertical="center" wrapText="1"/>
    </xf>
    <xf numFmtId="0" fontId="6" fillId="7" borderId="0" xfId="2" applyFont="1" applyFill="1" applyBorder="1" applyAlignment="1">
      <alignment vertical="center"/>
    </xf>
    <xf numFmtId="0" fontId="6" fillId="7" borderId="0" xfId="2" applyFont="1" applyFill="1" applyAlignment="1">
      <alignment horizontal="center" vertical="center"/>
    </xf>
    <xf numFmtId="0" fontId="3" fillId="7" borderId="0" xfId="2" applyFill="1" applyAlignment="1">
      <alignment vertical="center"/>
    </xf>
    <xf numFmtId="0" fontId="7" fillId="7" borderId="0" xfId="2" applyFont="1" applyFill="1" applyAlignment="1">
      <alignment vertical="center"/>
    </xf>
    <xf numFmtId="0" fontId="5" fillId="7" borderId="0" xfId="2" applyFont="1" applyFill="1" applyBorder="1" applyAlignment="1">
      <alignment horizontal="center" vertical="center"/>
    </xf>
    <xf numFmtId="0" fontId="3" fillId="7" borderId="0" xfId="2" applyFont="1" applyFill="1" applyBorder="1" applyAlignment="1">
      <alignment horizontal="center" vertical="center"/>
    </xf>
    <xf numFmtId="0" fontId="3" fillId="7" borderId="0" xfId="2" applyFont="1" applyFill="1" applyAlignment="1">
      <alignment vertical="center"/>
    </xf>
    <xf numFmtId="0" fontId="3" fillId="5" borderId="1" xfId="2" applyFont="1" applyFill="1" applyBorder="1" applyAlignment="1">
      <alignment horizontal="center" vertical="center" wrapText="1"/>
    </xf>
    <xf numFmtId="0" fontId="5" fillId="5" borderId="22" xfId="2" applyFont="1" applyFill="1" applyBorder="1" applyAlignment="1">
      <alignment vertical="center"/>
    </xf>
    <xf numFmtId="0" fontId="5" fillId="5" borderId="22" xfId="2" applyFont="1" applyFill="1" applyBorder="1" applyAlignment="1">
      <alignment horizontal="left" vertical="center"/>
    </xf>
    <xf numFmtId="0" fontId="5" fillId="7" borderId="0" xfId="2" applyFont="1" applyFill="1" applyBorder="1" applyAlignment="1">
      <alignment vertical="center"/>
    </xf>
    <xf numFmtId="0" fontId="5" fillId="7" borderId="0" xfId="2" applyFont="1" applyFill="1" applyAlignment="1">
      <alignment horizontal="center" vertical="center"/>
    </xf>
    <xf numFmtId="0" fontId="5" fillId="0" borderId="0" xfId="2" applyFont="1" applyAlignment="1">
      <alignment horizontal="center" vertical="center"/>
    </xf>
    <xf numFmtId="0" fontId="5" fillId="5" borderId="38" xfId="2" applyFont="1" applyFill="1" applyBorder="1" applyAlignment="1">
      <alignment vertical="center"/>
    </xf>
    <xf numFmtId="0" fontId="5" fillId="5" borderId="35" xfId="2" applyFont="1" applyFill="1" applyBorder="1" applyAlignment="1">
      <alignment vertical="center"/>
    </xf>
    <xf numFmtId="0" fontId="5" fillId="5" borderId="41" xfId="2" applyFont="1" applyFill="1" applyBorder="1" applyAlignment="1">
      <alignment vertical="center"/>
    </xf>
    <xf numFmtId="0" fontId="3" fillId="5" borderId="22" xfId="2" applyFont="1" applyFill="1" applyBorder="1" applyAlignment="1">
      <alignment horizontal="left" vertical="center" wrapText="1"/>
    </xf>
    <xf numFmtId="0" fontId="3" fillId="7" borderId="0" xfId="2" applyFill="1"/>
    <xf numFmtId="0" fontId="3" fillId="7" borderId="0" xfId="2" applyFill="1" applyAlignment="1">
      <alignment horizontal="left"/>
    </xf>
    <xf numFmtId="0" fontId="3" fillId="7" borderId="0" xfId="2" applyFill="1" applyAlignment="1">
      <alignment wrapText="1"/>
    </xf>
    <xf numFmtId="9" fontId="3" fillId="7" borderId="0" xfId="2" applyNumberFormat="1" applyFill="1" applyAlignment="1">
      <alignment wrapText="1"/>
    </xf>
    <xf numFmtId="0" fontId="5" fillId="0" borderId="0" xfId="2" applyFont="1" applyFill="1" applyAlignment="1">
      <alignment horizontal="center" vertical="center" wrapText="1"/>
    </xf>
    <xf numFmtId="0" fontId="6" fillId="7" borderId="0" xfId="2" applyFont="1" applyFill="1" applyAlignment="1">
      <alignment horizontal="center" vertical="center" wrapText="1"/>
    </xf>
    <xf numFmtId="0" fontId="3" fillId="7" borderId="0" xfId="2" applyFill="1" applyAlignment="1">
      <alignment vertical="center" wrapText="1"/>
    </xf>
    <xf numFmtId="0" fontId="5" fillId="5" borderId="18" xfId="2" applyFont="1" applyFill="1" applyBorder="1" applyAlignment="1">
      <alignment horizontal="left" vertical="center"/>
    </xf>
    <xf numFmtId="0" fontId="10" fillId="7" borderId="0" xfId="2" applyFont="1" applyFill="1" applyBorder="1" applyAlignment="1">
      <alignment vertical="center"/>
    </xf>
    <xf numFmtId="0" fontId="5" fillId="5" borderId="60" xfId="2" applyFont="1" applyFill="1" applyBorder="1" applyAlignment="1">
      <alignment horizontal="left" vertical="center"/>
    </xf>
    <xf numFmtId="0" fontId="5" fillId="5" borderId="11" xfId="2" applyFont="1" applyFill="1" applyBorder="1" applyAlignment="1">
      <alignment horizontal="left" vertical="center"/>
    </xf>
    <xf numFmtId="0" fontId="5" fillId="5" borderId="61" xfId="2" applyFont="1" applyFill="1" applyBorder="1" applyAlignment="1">
      <alignment horizontal="left" vertical="center"/>
    </xf>
    <xf numFmtId="0" fontId="5" fillId="5" borderId="6" xfId="2" applyFont="1" applyFill="1" applyBorder="1" applyAlignment="1">
      <alignment horizontal="left" vertical="center"/>
    </xf>
    <xf numFmtId="9" fontId="3" fillId="5" borderId="1" xfId="3" applyFont="1" applyFill="1" applyBorder="1" applyAlignment="1">
      <alignment horizontal="center" vertical="center" wrapText="1"/>
    </xf>
    <xf numFmtId="0" fontId="3" fillId="4" borderId="62" xfId="2" applyFont="1" applyFill="1" applyBorder="1" applyAlignment="1">
      <alignment horizontal="left" vertical="center" wrapText="1"/>
    </xf>
    <xf numFmtId="9" fontId="5" fillId="5" borderId="23" xfId="3" applyFont="1" applyFill="1" applyBorder="1" applyAlignment="1">
      <alignment horizontal="center" vertical="center" wrapText="1"/>
    </xf>
    <xf numFmtId="9" fontId="5" fillId="7" borderId="23" xfId="3" applyFont="1" applyFill="1" applyBorder="1" applyAlignment="1">
      <alignment horizontal="center" vertical="center" wrapText="1"/>
    </xf>
    <xf numFmtId="0" fontId="5" fillId="5" borderId="24" xfId="2" applyFont="1" applyFill="1" applyBorder="1" applyAlignment="1">
      <alignment horizontal="right" vertical="center"/>
    </xf>
    <xf numFmtId="0" fontId="14" fillId="3" borderId="24" xfId="4" applyFont="1" applyFill="1" applyBorder="1" applyAlignment="1">
      <alignment horizontal="center" vertical="center" wrapText="1"/>
    </xf>
    <xf numFmtId="0" fontId="3" fillId="5" borderId="54" xfId="2" applyFont="1" applyFill="1" applyBorder="1" applyAlignment="1">
      <alignment vertical="center" wrapText="1"/>
    </xf>
    <xf numFmtId="0" fontId="3" fillId="0" borderId="0" xfId="2" applyAlignment="1"/>
    <xf numFmtId="164" fontId="5" fillId="3" borderId="1" xfId="1" applyNumberFormat="1" applyFont="1" applyFill="1" applyBorder="1" applyAlignment="1">
      <alignment horizontal="left" vertical="center"/>
    </xf>
    <xf numFmtId="164" fontId="5" fillId="3" borderId="1" xfId="2" applyNumberFormat="1" applyFont="1" applyFill="1" applyBorder="1" applyAlignment="1">
      <alignment horizontal="left" vertical="center"/>
    </xf>
    <xf numFmtId="164" fontId="5" fillId="3" borderId="31" xfId="2" applyNumberFormat="1" applyFont="1" applyFill="1" applyBorder="1" applyAlignment="1">
      <alignment horizontal="left" vertical="center"/>
    </xf>
    <xf numFmtId="164" fontId="5" fillId="3" borderId="23" xfId="1" applyNumberFormat="1" applyFont="1" applyFill="1" applyBorder="1" applyAlignment="1">
      <alignment horizontal="left" vertical="center"/>
    </xf>
    <xf numFmtId="164" fontId="5" fillId="3" borderId="19" xfId="2" applyNumberFormat="1" applyFont="1" applyFill="1" applyBorder="1" applyAlignment="1">
      <alignment horizontal="left" vertical="center"/>
    </xf>
    <xf numFmtId="164" fontId="5" fillId="3" borderId="24" xfId="1" applyNumberFormat="1" applyFont="1" applyFill="1" applyBorder="1" applyAlignment="1">
      <alignment horizontal="left" vertical="center"/>
    </xf>
    <xf numFmtId="0" fontId="5" fillId="5" borderId="38" xfId="2" applyFont="1" applyFill="1" applyBorder="1" applyAlignment="1">
      <alignment horizontal="right" vertical="center"/>
    </xf>
    <xf numFmtId="164" fontId="5" fillId="3" borderId="45" xfId="1" applyNumberFormat="1" applyFont="1" applyFill="1" applyBorder="1" applyAlignment="1">
      <alignment horizontal="left" vertical="center"/>
    </xf>
    <xf numFmtId="164" fontId="5" fillId="3" borderId="46" xfId="2" applyNumberFormat="1" applyFont="1" applyFill="1" applyBorder="1" applyAlignment="1">
      <alignment horizontal="left" vertical="center"/>
    </xf>
    <xf numFmtId="0" fontId="8" fillId="5" borderId="1" xfId="0" applyFont="1" applyFill="1" applyBorder="1" applyAlignment="1">
      <alignment horizontal="center" vertical="center" wrapText="1"/>
    </xf>
    <xf numFmtId="0" fontId="3" fillId="5" borderId="52" xfId="2" applyFont="1" applyFill="1" applyBorder="1" applyAlignment="1">
      <alignment horizontal="left" vertical="center" wrapText="1"/>
    </xf>
    <xf numFmtId="0" fontId="8" fillId="7" borderId="0" xfId="0" applyFont="1" applyFill="1"/>
    <xf numFmtId="44" fontId="5" fillId="0" borderId="33" xfId="1" applyFont="1" applyFill="1" applyBorder="1" applyAlignment="1">
      <alignment vertical="center"/>
    </xf>
    <xf numFmtId="0" fontId="5" fillId="0" borderId="0" xfId="2" applyFont="1" applyAlignment="1">
      <alignment horizontal="center" vertical="center" wrapText="1"/>
    </xf>
    <xf numFmtId="0" fontId="5" fillId="5" borderId="18" xfId="2" applyFont="1" applyFill="1" applyBorder="1" applyAlignment="1">
      <alignment horizontal="left" vertical="center" wrapText="1"/>
    </xf>
    <xf numFmtId="0" fontId="5" fillId="5" borderId="57" xfId="2" applyFont="1" applyFill="1" applyBorder="1" applyAlignment="1">
      <alignment horizontal="left" vertical="center" wrapText="1"/>
    </xf>
    <xf numFmtId="9" fontId="5" fillId="7" borderId="31" xfId="3" applyFont="1" applyFill="1" applyBorder="1" applyAlignment="1">
      <alignment horizontal="center" vertical="center" wrapText="1"/>
    </xf>
    <xf numFmtId="44" fontId="3" fillId="0" borderId="51" xfId="1" applyFont="1" applyBorder="1" applyAlignment="1">
      <alignment horizontal="left" vertical="center"/>
    </xf>
    <xf numFmtId="44" fontId="3" fillId="0" borderId="23" xfId="1" applyFont="1" applyBorder="1" applyAlignment="1">
      <alignment horizontal="left" vertical="center"/>
    </xf>
    <xf numFmtId="44" fontId="3" fillId="7" borderId="1" xfId="1" applyFont="1" applyFill="1" applyBorder="1" applyAlignment="1">
      <alignment horizontal="left" vertical="center"/>
    </xf>
    <xf numFmtId="44" fontId="3" fillId="7" borderId="23" xfId="1" applyFont="1" applyFill="1" applyBorder="1" applyAlignment="1">
      <alignment horizontal="left" vertical="center"/>
    </xf>
    <xf numFmtId="44" fontId="5" fillId="0" borderId="61" xfId="1" applyFont="1" applyBorder="1" applyAlignment="1">
      <alignment horizontal="left" vertical="center"/>
    </xf>
    <xf numFmtId="44" fontId="5" fillId="0" borderId="34" xfId="1" applyFont="1" applyBorder="1" applyAlignment="1">
      <alignment horizontal="left" vertical="center"/>
    </xf>
    <xf numFmtId="44" fontId="5" fillId="0" borderId="40" xfId="1" applyFont="1" applyBorder="1" applyAlignment="1">
      <alignment horizontal="left" vertical="center"/>
    </xf>
    <xf numFmtId="44" fontId="5" fillId="0" borderId="51" xfId="1" applyFont="1" applyBorder="1" applyAlignment="1">
      <alignment horizontal="left" vertical="center"/>
    </xf>
    <xf numFmtId="44" fontId="5" fillId="0" borderId="23" xfId="1" applyFont="1" applyBorder="1" applyAlignment="1">
      <alignment horizontal="left" vertical="center"/>
    </xf>
    <xf numFmtId="44" fontId="5" fillId="0" borderId="8" xfId="1" applyFont="1" applyFill="1" applyBorder="1" applyAlignment="1">
      <alignment horizontal="left" vertical="center"/>
    </xf>
    <xf numFmtId="44" fontId="5" fillId="0" borderId="19" xfId="1" applyFont="1" applyFill="1" applyBorder="1" applyAlignment="1">
      <alignment horizontal="left" vertical="center"/>
    </xf>
    <xf numFmtId="44" fontId="3" fillId="0" borderId="22" xfId="1" applyFont="1" applyBorder="1" applyAlignment="1">
      <alignment horizontal="left" vertical="center"/>
    </xf>
    <xf numFmtId="44" fontId="3" fillId="0" borderId="1" xfId="1" applyFont="1" applyBorder="1" applyAlignment="1">
      <alignment horizontal="left" vertical="center"/>
    </xf>
    <xf numFmtId="44" fontId="5" fillId="0" borderId="1" xfId="1" applyFont="1" applyBorder="1" applyAlignment="1">
      <alignment horizontal="left" vertical="center"/>
    </xf>
    <xf numFmtId="44" fontId="5" fillId="0" borderId="31" xfId="1" applyFont="1" applyFill="1" applyBorder="1" applyAlignment="1">
      <alignment horizontal="left" vertical="center"/>
    </xf>
    <xf numFmtId="44" fontId="5" fillId="0" borderId="24" xfId="1" applyFont="1" applyBorder="1" applyAlignment="1">
      <alignment horizontal="left" vertical="center"/>
    </xf>
    <xf numFmtId="44" fontId="5" fillId="0" borderId="37" xfId="1" applyFont="1" applyFill="1" applyBorder="1" applyAlignment="1">
      <alignment horizontal="left" vertical="center"/>
    </xf>
    <xf numFmtId="0" fontId="5" fillId="5" borderId="21" xfId="2" applyFont="1" applyFill="1" applyBorder="1" applyAlignment="1">
      <alignment horizontal="left" vertical="center" wrapText="1"/>
    </xf>
    <xf numFmtId="44" fontId="5" fillId="0" borderId="22" xfId="1" applyFont="1" applyBorder="1" applyAlignment="1">
      <alignment horizontal="left" vertical="center"/>
    </xf>
    <xf numFmtId="44" fontId="5" fillId="0" borderId="18" xfId="1" applyFont="1" applyFill="1" applyBorder="1" applyAlignment="1">
      <alignment horizontal="left" vertical="center"/>
    </xf>
    <xf numFmtId="44" fontId="5" fillId="0" borderId="32" xfId="1" applyFont="1" applyBorder="1" applyAlignment="1">
      <alignment horizontal="left" vertical="center"/>
    </xf>
    <xf numFmtId="44" fontId="5" fillId="0" borderId="33" xfId="1" applyFont="1" applyBorder="1" applyAlignment="1">
      <alignment horizontal="left" vertical="center"/>
    </xf>
    <xf numFmtId="164" fontId="5" fillId="3" borderId="22" xfId="1" applyNumberFormat="1" applyFont="1" applyFill="1" applyBorder="1" applyAlignment="1">
      <alignment horizontal="left" vertical="center"/>
    </xf>
    <xf numFmtId="164" fontId="5" fillId="3" borderId="18" xfId="2" applyNumberFormat="1" applyFont="1" applyFill="1" applyBorder="1" applyAlignment="1">
      <alignment horizontal="left" vertical="center"/>
    </xf>
    <xf numFmtId="164" fontId="5" fillId="3" borderId="37" xfId="2" applyNumberFormat="1" applyFont="1" applyFill="1" applyBorder="1" applyAlignment="1">
      <alignment horizontal="left" vertical="center"/>
    </xf>
    <xf numFmtId="44" fontId="3" fillId="7" borderId="22" xfId="1" applyFont="1" applyFill="1" applyBorder="1" applyAlignment="1">
      <alignment horizontal="left" vertical="center"/>
    </xf>
    <xf numFmtId="164" fontId="5" fillId="3" borderId="22" xfId="2" applyNumberFormat="1" applyFont="1" applyFill="1" applyBorder="1" applyAlignment="1">
      <alignment horizontal="left" vertical="center"/>
    </xf>
    <xf numFmtId="44" fontId="5" fillId="0" borderId="31" xfId="1" applyFont="1" applyBorder="1" applyAlignment="1">
      <alignment horizontal="left" vertical="center"/>
    </xf>
    <xf numFmtId="44" fontId="5" fillId="0" borderId="19" xfId="1" applyFont="1" applyBorder="1" applyAlignment="1">
      <alignment horizontal="left" vertical="center"/>
    </xf>
    <xf numFmtId="0" fontId="5" fillId="2" borderId="22" xfId="2" applyFont="1" applyFill="1" applyBorder="1" applyAlignment="1">
      <alignment horizontal="left" vertical="center"/>
    </xf>
    <xf numFmtId="0" fontId="5" fillId="0" borderId="0" xfId="2" applyFont="1" applyAlignment="1">
      <alignment vertical="center" wrapText="1"/>
    </xf>
    <xf numFmtId="0" fontId="10" fillId="7" borderId="0" xfId="2" applyFont="1" applyFill="1" applyBorder="1" applyAlignment="1">
      <alignment vertical="center" wrapText="1"/>
    </xf>
    <xf numFmtId="0" fontId="10" fillId="4" borderId="57" xfId="2" applyFont="1" applyFill="1" applyBorder="1" applyAlignment="1">
      <alignment horizontal="center" vertical="center" wrapText="1"/>
    </xf>
    <xf numFmtId="44" fontId="3" fillId="0" borderId="58" xfId="1" applyFont="1" applyBorder="1" applyAlignment="1">
      <alignment horizontal="left" vertical="center" wrapText="1"/>
    </xf>
    <xf numFmtId="0" fontId="5" fillId="7" borderId="0" xfId="2" applyFont="1" applyFill="1" applyAlignment="1">
      <alignment horizontal="left" vertical="center" wrapText="1"/>
    </xf>
    <xf numFmtId="44" fontId="5" fillId="0" borderId="60" xfId="1" applyFont="1" applyBorder="1" applyAlignment="1">
      <alignment horizontal="left" vertical="center" wrapText="1"/>
    </xf>
    <xf numFmtId="44" fontId="5" fillId="0" borderId="58" xfId="1" applyFont="1" applyBorder="1" applyAlignment="1">
      <alignment horizontal="left" vertical="center" wrapText="1"/>
    </xf>
    <xf numFmtId="44" fontId="5" fillId="0" borderId="5" xfId="1" applyFont="1" applyFill="1" applyBorder="1" applyAlignment="1">
      <alignment horizontal="left" vertical="center" wrapText="1"/>
    </xf>
    <xf numFmtId="0" fontId="5" fillId="7" borderId="0" xfId="2" applyFont="1" applyFill="1" applyBorder="1" applyAlignment="1">
      <alignment horizontal="center" vertical="center" wrapText="1"/>
    </xf>
    <xf numFmtId="0" fontId="3" fillId="7"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3" fillId="0" borderId="0" xfId="2" applyFont="1" applyBorder="1" applyAlignment="1">
      <alignment horizontal="center" vertical="center" wrapText="1"/>
    </xf>
    <xf numFmtId="0" fontId="3" fillId="0" borderId="0" xfId="2" applyAlignment="1">
      <alignment wrapText="1"/>
    </xf>
    <xf numFmtId="0" fontId="9" fillId="7" borderId="0" xfId="2" applyFont="1" applyFill="1" applyBorder="1" applyAlignment="1">
      <alignment vertical="center"/>
    </xf>
    <xf numFmtId="0" fontId="8" fillId="5" borderId="1" xfId="0" applyFont="1" applyFill="1" applyBorder="1" applyAlignment="1">
      <alignment horizontal="center" vertical="center" wrapText="1"/>
    </xf>
    <xf numFmtId="0" fontId="3" fillId="6" borderId="1" xfId="2" applyFont="1" applyFill="1" applyBorder="1" applyAlignment="1" applyProtection="1">
      <alignment horizontal="left" vertical="center" wrapText="1"/>
      <protection locked="0"/>
    </xf>
    <xf numFmtId="9" fontId="3" fillId="6" borderId="1" xfId="3" applyFont="1" applyFill="1" applyBorder="1" applyAlignment="1" applyProtection="1">
      <alignment horizontal="center" vertical="center" wrapText="1"/>
      <protection locked="0"/>
    </xf>
    <xf numFmtId="0" fontId="3" fillId="6" borderId="1" xfId="2" applyFont="1" applyFill="1" applyBorder="1" applyAlignment="1" applyProtection="1">
      <alignment horizontal="center" vertical="center" wrapText="1"/>
      <protection locked="0"/>
    </xf>
    <xf numFmtId="0" fontId="3" fillId="6" borderId="31" xfId="2" applyFont="1" applyFill="1" applyBorder="1" applyAlignment="1" applyProtection="1">
      <alignment horizontal="left" vertical="center" wrapText="1"/>
      <protection locked="0"/>
    </xf>
    <xf numFmtId="44" fontId="3" fillId="6" borderId="31" xfId="1" applyFont="1" applyFill="1" applyBorder="1" applyAlignment="1" applyProtection="1">
      <alignment horizontal="left" vertical="center" wrapText="1"/>
      <protection locked="0"/>
    </xf>
    <xf numFmtId="9" fontId="3" fillId="6" borderId="31" xfId="3" applyFont="1" applyFill="1" applyBorder="1" applyAlignment="1" applyProtection="1">
      <alignment horizontal="center" vertical="center" wrapText="1"/>
      <protection locked="0"/>
    </xf>
    <xf numFmtId="0" fontId="3" fillId="6" borderId="31" xfId="2"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44" fontId="3" fillId="6" borderId="1" xfId="1" applyFont="1" applyFill="1" applyBorder="1" applyAlignment="1" applyProtection="1">
      <alignment horizontal="center" vertical="center" wrapText="1"/>
      <protection locked="0"/>
    </xf>
    <xf numFmtId="1" fontId="3" fillId="6" borderId="31" xfId="1" applyNumberFormat="1" applyFont="1" applyFill="1" applyBorder="1" applyAlignment="1" applyProtection="1">
      <alignment horizontal="center" vertical="center" wrapText="1"/>
      <protection locked="0"/>
    </xf>
    <xf numFmtId="44" fontId="3" fillId="6" borderId="31" xfId="1" applyFont="1" applyFill="1" applyBorder="1" applyAlignment="1" applyProtection="1">
      <alignment horizontal="center" vertical="center" wrapText="1"/>
      <protection locked="0"/>
    </xf>
    <xf numFmtId="164" fontId="3" fillId="6" borderId="1" xfId="2" applyNumberFormat="1" applyFont="1" applyFill="1" applyBorder="1" applyAlignment="1" applyProtection="1">
      <alignment horizontal="left" vertical="center" wrapText="1"/>
      <protection locked="0"/>
    </xf>
    <xf numFmtId="164" fontId="3" fillId="6" borderId="31" xfId="2" applyNumberFormat="1" applyFont="1" applyFill="1" applyBorder="1" applyAlignment="1" applyProtection="1">
      <alignment horizontal="left" vertical="center" wrapText="1"/>
      <protection locked="0"/>
    </xf>
    <xf numFmtId="44" fontId="3" fillId="6" borderId="1" xfId="1" applyFont="1" applyFill="1" applyBorder="1" applyAlignment="1" applyProtection="1">
      <alignment horizontal="left" vertical="center"/>
      <protection locked="0"/>
    </xf>
    <xf numFmtId="44" fontId="3" fillId="6" borderId="23" xfId="1" applyFont="1" applyFill="1" applyBorder="1" applyAlignment="1" applyProtection="1">
      <alignment horizontal="left" vertical="center"/>
      <protection locked="0"/>
    </xf>
    <xf numFmtId="44" fontId="3" fillId="6" borderId="22" xfId="1" applyFont="1" applyFill="1" applyBorder="1" applyAlignment="1" applyProtection="1">
      <alignment horizontal="left" vertical="center"/>
      <protection locked="0"/>
    </xf>
    <xf numFmtId="44" fontId="3" fillId="6" borderId="23" xfId="1" applyFont="1" applyFill="1" applyBorder="1" applyAlignment="1" applyProtection="1">
      <alignment horizontal="center" vertical="center"/>
      <protection locked="0"/>
    </xf>
    <xf numFmtId="0" fontId="3" fillId="6" borderId="1" xfId="2"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5" fillId="5" borderId="56" xfId="2" applyFont="1" applyFill="1" applyBorder="1" applyAlignment="1">
      <alignment horizontal="left" vertical="center" wrapText="1"/>
    </xf>
    <xf numFmtId="168" fontId="3" fillId="6" borderId="31" xfId="3" applyNumberFormat="1" applyFont="1" applyFill="1" applyBorder="1" applyAlignment="1" applyProtection="1">
      <alignment horizontal="center" vertical="center" wrapText="1"/>
      <protection locked="0"/>
    </xf>
    <xf numFmtId="168" fontId="3" fillId="6" borderId="1" xfId="3" applyNumberFormat="1" applyFont="1" applyFill="1" applyBorder="1" applyAlignment="1" applyProtection="1">
      <alignment horizontal="center" vertical="center"/>
      <protection locked="0"/>
    </xf>
    <xf numFmtId="168" fontId="3" fillId="6" borderId="31" xfId="3" applyNumberFormat="1" applyFont="1" applyFill="1" applyBorder="1" applyAlignment="1" applyProtection="1">
      <alignment horizontal="center" vertical="center"/>
      <protection locked="0"/>
    </xf>
    <xf numFmtId="0" fontId="3" fillId="6" borderId="18" xfId="2" applyFont="1" applyFill="1" applyBorder="1" applyAlignment="1" applyProtection="1">
      <alignment horizontal="left" vertical="center" wrapText="1"/>
      <protection locked="0"/>
    </xf>
    <xf numFmtId="164" fontId="3" fillId="6" borderId="31" xfId="1" applyNumberFormat="1" applyFont="1" applyFill="1" applyBorder="1" applyAlignment="1" applyProtection="1">
      <alignment horizontal="center" vertical="center" wrapText="1"/>
      <protection locked="0"/>
    </xf>
    <xf numFmtId="44" fontId="3" fillId="0" borderId="61" xfId="1" applyFont="1" applyBorder="1" applyAlignment="1">
      <alignment horizontal="left" vertical="center"/>
    </xf>
    <xf numFmtId="44" fontId="3" fillId="0" borderId="34" xfId="1" applyFont="1" applyBorder="1" applyAlignment="1">
      <alignment horizontal="left" vertical="center"/>
    </xf>
    <xf numFmtId="44" fontId="3" fillId="6" borderId="33" xfId="1" applyFont="1" applyFill="1" applyBorder="1" applyAlignment="1" applyProtection="1">
      <alignment horizontal="left" vertical="center"/>
      <protection locked="0"/>
    </xf>
    <xf numFmtId="44" fontId="3" fillId="6" borderId="34" xfId="1" applyFont="1" applyFill="1" applyBorder="1" applyAlignment="1" applyProtection="1">
      <alignment horizontal="left" vertical="center"/>
      <protection locked="0"/>
    </xf>
    <xf numFmtId="44" fontId="3" fillId="7" borderId="33" xfId="1" applyFont="1" applyFill="1" applyBorder="1" applyAlignment="1">
      <alignment horizontal="left" vertical="center"/>
    </xf>
    <xf numFmtId="44" fontId="3" fillId="7" borderId="34" xfId="1" applyFont="1" applyFill="1" applyBorder="1" applyAlignment="1">
      <alignment horizontal="left" vertical="center"/>
    </xf>
    <xf numFmtId="0" fontId="5" fillId="5" borderId="21" xfId="2" applyFont="1" applyFill="1" applyBorder="1" applyAlignment="1">
      <alignment horizontal="center" vertical="center" wrapText="1"/>
    </xf>
    <xf numFmtId="0" fontId="5" fillId="5" borderId="17" xfId="2" applyFont="1" applyFill="1" applyBorder="1" applyAlignment="1">
      <alignment horizontal="center" vertical="center" wrapText="1"/>
    </xf>
    <xf numFmtId="44" fontId="3" fillId="0" borderId="56" xfId="1" applyFont="1" applyBorder="1" applyAlignment="1">
      <alignment horizontal="left" vertical="center"/>
    </xf>
    <xf numFmtId="44" fontId="3" fillId="0" borderId="19" xfId="1" applyFont="1" applyBorder="1" applyAlignment="1">
      <alignment horizontal="left" vertical="center"/>
    </xf>
    <xf numFmtId="44" fontId="3" fillId="6" borderId="32" xfId="1" applyFont="1" applyFill="1" applyBorder="1" applyAlignment="1" applyProtection="1">
      <alignment horizontal="left" vertical="center"/>
      <protection locked="0"/>
    </xf>
    <xf numFmtId="44" fontId="3" fillId="6" borderId="18" xfId="1" applyFont="1" applyFill="1" applyBorder="1" applyAlignment="1" applyProtection="1">
      <alignment horizontal="left" vertical="center"/>
      <protection locked="0"/>
    </xf>
    <xf numFmtId="44" fontId="3" fillId="6" borderId="19" xfId="1" applyFont="1" applyFill="1" applyBorder="1" applyAlignment="1" applyProtection="1">
      <alignment horizontal="left" vertical="center"/>
      <protection locked="0"/>
    </xf>
    <xf numFmtId="44" fontId="3" fillId="7" borderId="32" xfId="1" applyFont="1" applyFill="1" applyBorder="1" applyAlignment="1">
      <alignment horizontal="left" vertical="center"/>
    </xf>
    <xf numFmtId="44" fontId="3" fillId="7" borderId="18" xfId="1" applyFont="1" applyFill="1" applyBorder="1" applyAlignment="1">
      <alignment horizontal="left" vertical="center"/>
    </xf>
    <xf numFmtId="44" fontId="3" fillId="7" borderId="19" xfId="1" applyFont="1" applyFill="1" applyBorder="1" applyAlignment="1">
      <alignment horizontal="left" vertical="center"/>
    </xf>
    <xf numFmtId="44" fontId="3" fillId="0" borderId="32" xfId="1" applyFont="1" applyBorder="1" applyAlignment="1">
      <alignment horizontal="left" vertical="center"/>
    </xf>
    <xf numFmtId="44" fontId="3" fillId="0" borderId="33" xfId="1" applyFont="1" applyBorder="1" applyAlignment="1">
      <alignment horizontal="left" vertical="center"/>
    </xf>
    <xf numFmtId="0" fontId="5" fillId="5" borderId="16" xfId="2" applyFont="1" applyFill="1" applyBorder="1" applyAlignment="1">
      <alignment horizontal="center" vertical="center" wrapText="1"/>
    </xf>
    <xf numFmtId="0" fontId="5" fillId="5" borderId="43" xfId="2" applyFont="1" applyFill="1" applyBorder="1" applyAlignment="1">
      <alignment horizontal="center" vertical="center" wrapText="1"/>
    </xf>
    <xf numFmtId="0" fontId="5" fillId="5" borderId="17" xfId="2" applyFont="1" applyFill="1" applyBorder="1" applyAlignment="1">
      <alignment horizontal="center" vertical="center"/>
    </xf>
    <xf numFmtId="44" fontId="3" fillId="0" borderId="18" xfId="1" applyFont="1" applyBorder="1" applyAlignment="1">
      <alignment horizontal="left" vertical="center"/>
    </xf>
    <xf numFmtId="44" fontId="3" fillId="0" borderId="31" xfId="1" applyFont="1" applyBorder="1" applyAlignment="1">
      <alignment horizontal="left" vertical="center"/>
    </xf>
    <xf numFmtId="44" fontId="3" fillId="6" borderId="31" xfId="1" applyFont="1" applyFill="1" applyBorder="1" applyAlignment="1" applyProtection="1">
      <alignment horizontal="left" vertical="center"/>
      <protection locked="0"/>
    </xf>
    <xf numFmtId="44" fontId="3" fillId="7" borderId="31" xfId="1" applyFont="1" applyFill="1" applyBorder="1" applyAlignment="1">
      <alignment horizontal="left" vertical="center"/>
    </xf>
    <xf numFmtId="0" fontId="18" fillId="7" borderId="0" xfId="2" applyFont="1" applyFill="1" applyAlignment="1">
      <alignment horizontal="center" vertical="center" wrapText="1"/>
    </xf>
    <xf numFmtId="0" fontId="12" fillId="0" borderId="0" xfId="2" applyFont="1" applyAlignment="1">
      <alignment vertical="center" wrapText="1"/>
    </xf>
    <xf numFmtId="0" fontId="19" fillId="0" borderId="0" xfId="0" applyFont="1"/>
    <xf numFmtId="0" fontId="13" fillId="7" borderId="0" xfId="2" applyFont="1" applyFill="1" applyAlignment="1">
      <alignment horizontal="center" vertical="center"/>
    </xf>
    <xf numFmtId="0" fontId="12" fillId="7" borderId="0" xfId="2" applyFont="1" applyFill="1" applyAlignment="1">
      <alignment vertical="center"/>
    </xf>
    <xf numFmtId="0" fontId="12" fillId="0" borderId="0" xfId="2" applyFont="1" applyAlignment="1">
      <alignment vertical="center"/>
    </xf>
    <xf numFmtId="0" fontId="13" fillId="5" borderId="60" xfId="2" applyFont="1" applyFill="1" applyBorder="1" applyAlignment="1">
      <alignment horizontal="left" vertical="center"/>
    </xf>
    <xf numFmtId="0" fontId="5" fillId="5" borderId="60" xfId="2" applyFont="1" applyFill="1" applyBorder="1" applyAlignment="1">
      <alignment horizontal="left" vertical="center" indent="2"/>
    </xf>
    <xf numFmtId="0" fontId="5" fillId="5" borderId="58" xfId="2" applyFont="1" applyFill="1" applyBorder="1" applyAlignment="1">
      <alignment horizontal="left" vertical="center" indent="2"/>
    </xf>
    <xf numFmtId="0" fontId="5" fillId="5" borderId="59" xfId="2" applyFont="1" applyFill="1" applyBorder="1" applyAlignment="1">
      <alignment horizontal="left" vertical="center" indent="2"/>
    </xf>
    <xf numFmtId="44" fontId="3" fillId="0" borderId="66" xfId="1" applyFont="1" applyBorder="1" applyAlignment="1">
      <alignment horizontal="left" vertical="center" wrapText="1"/>
    </xf>
    <xf numFmtId="44" fontId="13" fillId="0" borderId="21" xfId="1" applyFont="1" applyBorder="1" applyAlignment="1">
      <alignment horizontal="left" vertical="center"/>
    </xf>
    <xf numFmtId="44" fontId="13" fillId="0" borderId="17" xfId="1" applyFont="1" applyBorder="1" applyAlignment="1">
      <alignment horizontal="left" vertical="center"/>
    </xf>
    <xf numFmtId="44" fontId="13" fillId="0" borderId="38" xfId="1" applyFont="1" applyBorder="1" applyAlignment="1">
      <alignment horizontal="left" vertical="center"/>
    </xf>
    <xf numFmtId="44" fontId="13" fillId="0" borderId="67" xfId="1" applyFont="1" applyBorder="1" applyAlignment="1">
      <alignment horizontal="left" vertical="center"/>
    </xf>
    <xf numFmtId="44" fontId="13" fillId="0" borderId="39" xfId="1" applyFont="1" applyBorder="1" applyAlignment="1">
      <alignment horizontal="left" vertical="center"/>
    </xf>
    <xf numFmtId="0" fontId="5" fillId="5" borderId="21" xfId="2" applyFont="1" applyFill="1" applyBorder="1" applyAlignment="1">
      <alignment horizontal="left" vertical="center" wrapText="1" indent="1"/>
    </xf>
    <xf numFmtId="0" fontId="5" fillId="5" borderId="51" xfId="2" applyFont="1" applyFill="1" applyBorder="1" applyAlignment="1">
      <alignment horizontal="left" vertical="center" wrapText="1" indent="1"/>
    </xf>
    <xf numFmtId="0" fontId="5" fillId="5" borderId="54" xfId="2" applyFont="1" applyFill="1" applyBorder="1" applyAlignment="1">
      <alignment horizontal="left" vertical="center" wrapText="1" indent="1"/>
    </xf>
    <xf numFmtId="0" fontId="13" fillId="5" borderId="21" xfId="2" applyFont="1" applyFill="1" applyBorder="1" applyAlignment="1">
      <alignment horizontal="left" vertical="center" wrapText="1"/>
    </xf>
    <xf numFmtId="0" fontId="13" fillId="5" borderId="56" xfId="2" applyFont="1" applyFill="1" applyBorder="1" applyAlignment="1">
      <alignment horizontal="left" vertical="center" wrapText="1"/>
    </xf>
    <xf numFmtId="0" fontId="5" fillId="5" borderId="61" xfId="2" applyFont="1" applyFill="1" applyBorder="1" applyAlignment="1">
      <alignment horizontal="left" vertical="center" wrapText="1"/>
    </xf>
    <xf numFmtId="0" fontId="5" fillId="5" borderId="6" xfId="2" applyFont="1" applyFill="1" applyBorder="1" applyAlignment="1">
      <alignment horizontal="left" vertical="center" wrapText="1"/>
    </xf>
    <xf numFmtId="44" fontId="13" fillId="0" borderId="57" xfId="1" applyFont="1" applyBorder="1" applyAlignment="1">
      <alignment horizontal="left" vertical="center" wrapText="1"/>
    </xf>
    <xf numFmtId="0" fontId="13" fillId="5" borderId="21" xfId="2" applyFont="1" applyFill="1" applyBorder="1" applyAlignment="1">
      <alignment horizontal="left" vertical="center"/>
    </xf>
    <xf numFmtId="44" fontId="13" fillId="0" borderId="16" xfId="1" applyFont="1" applyBorder="1" applyAlignment="1">
      <alignment horizontal="left" vertical="center"/>
    </xf>
    <xf numFmtId="44" fontId="13" fillId="0" borderId="43" xfId="1" applyFont="1" applyBorder="1" applyAlignment="1">
      <alignment horizontal="left" vertical="center"/>
    </xf>
    <xf numFmtId="0" fontId="13" fillId="5" borderId="8" xfId="2" applyFont="1" applyFill="1" applyBorder="1" applyAlignment="1">
      <alignment horizontal="left" vertical="center"/>
    </xf>
    <xf numFmtId="44" fontId="13" fillId="0" borderId="53" xfId="1" applyFont="1" applyBorder="1" applyAlignment="1">
      <alignment horizontal="left" vertical="center"/>
    </xf>
    <xf numFmtId="44" fontId="13" fillId="0" borderId="68" xfId="1" applyFont="1" applyBorder="1" applyAlignment="1">
      <alignment horizontal="left" vertical="center"/>
    </xf>
    <xf numFmtId="44" fontId="13" fillId="0" borderId="21" xfId="1" applyFont="1" applyBorder="1" applyAlignment="1">
      <alignment horizontal="left" vertical="center" wrapText="1"/>
    </xf>
    <xf numFmtId="0" fontId="5" fillId="4" borderId="21" xfId="2" applyFont="1" applyFill="1" applyBorder="1" applyAlignment="1">
      <alignment horizontal="center" vertical="center" wrapText="1"/>
    </xf>
    <xf numFmtId="0" fontId="5" fillId="5" borderId="56" xfId="2" applyFont="1" applyFill="1" applyBorder="1" applyAlignment="1">
      <alignment horizontal="left" vertical="center" wrapText="1"/>
    </xf>
    <xf numFmtId="0" fontId="3" fillId="5" borderId="52" xfId="2" applyFont="1" applyFill="1" applyBorder="1" applyAlignment="1">
      <alignment horizontal="left" vertical="center" wrapText="1"/>
    </xf>
    <xf numFmtId="0" fontId="0" fillId="7" borderId="0" xfId="0" applyFill="1" applyProtection="1"/>
    <xf numFmtId="166" fontId="0" fillId="7" borderId="0" xfId="0" applyNumberFormat="1" applyFill="1" applyProtection="1"/>
    <xf numFmtId="0" fontId="0" fillId="7" borderId="0" xfId="0" applyFill="1" applyAlignment="1" applyProtection="1">
      <alignment horizontal="left"/>
    </xf>
    <xf numFmtId="0" fontId="0" fillId="7" borderId="0" xfId="0" applyFill="1" applyAlignment="1" applyProtection="1">
      <alignment wrapText="1"/>
    </xf>
    <xf numFmtId="0" fontId="3" fillId="5" borderId="22" xfId="2" applyFont="1" applyFill="1" applyBorder="1" applyAlignment="1" applyProtection="1">
      <alignment horizontal="center" vertical="center" wrapText="1"/>
    </xf>
    <xf numFmtId="0" fontId="3" fillId="5" borderId="1" xfId="2" applyFont="1" applyFill="1" applyBorder="1" applyAlignment="1" applyProtection="1">
      <alignment horizontal="center" vertical="center" wrapText="1"/>
    </xf>
    <xf numFmtId="0" fontId="3" fillId="5" borderId="23" xfId="2" applyFont="1" applyFill="1" applyBorder="1" applyAlignment="1" applyProtection="1">
      <alignment horizontal="center" vertical="center" wrapText="1"/>
    </xf>
    <xf numFmtId="44" fontId="3" fillId="0" borderId="31" xfId="1" applyFont="1" applyFill="1" applyBorder="1" applyAlignment="1" applyProtection="1">
      <alignment horizontal="left" vertical="center" wrapText="1"/>
    </xf>
    <xf numFmtId="44" fontId="3" fillId="0" borderId="19" xfId="1" applyFont="1" applyFill="1" applyBorder="1" applyAlignment="1" applyProtection="1">
      <alignment horizontal="left" vertical="center" wrapText="1"/>
    </xf>
    <xf numFmtId="0" fontId="3" fillId="4" borderId="62" xfId="2" applyFont="1" applyFill="1" applyBorder="1" applyAlignment="1" applyProtection="1">
      <alignment horizontal="left" vertical="center" wrapText="1"/>
    </xf>
    <xf numFmtId="9" fontId="3" fillId="5" borderId="1" xfId="3" applyFont="1" applyFill="1" applyBorder="1" applyAlignment="1" applyProtection="1">
      <alignment horizontal="center" vertical="center" wrapText="1"/>
    </xf>
    <xf numFmtId="9" fontId="5" fillId="5" borderId="23" xfId="3" applyFont="1" applyFill="1" applyBorder="1" applyAlignment="1" applyProtection="1">
      <alignment horizontal="center" vertical="center" wrapText="1"/>
    </xf>
    <xf numFmtId="0" fontId="3" fillId="5" borderId="22" xfId="2" applyFont="1" applyFill="1" applyBorder="1" applyAlignment="1" applyProtection="1">
      <alignment horizontal="left" vertical="center" wrapText="1"/>
    </xf>
    <xf numFmtId="9" fontId="5" fillId="7" borderId="23" xfId="3" applyFont="1" applyFill="1" applyBorder="1" applyAlignment="1" applyProtection="1">
      <alignment horizontal="center" vertical="center" wrapText="1"/>
    </xf>
    <xf numFmtId="0" fontId="5" fillId="5" borderId="18" xfId="2" applyFont="1" applyFill="1" applyBorder="1" applyAlignment="1" applyProtection="1">
      <alignment horizontal="left" vertical="center" wrapText="1"/>
    </xf>
    <xf numFmtId="9" fontId="5" fillId="7" borderId="31" xfId="3" applyFont="1" applyFill="1" applyBorder="1" applyAlignment="1" applyProtection="1">
      <alignment horizontal="center" vertical="center" wrapText="1"/>
    </xf>
    <xf numFmtId="9" fontId="5" fillId="7" borderId="19" xfId="2" applyNumberFormat="1" applyFont="1" applyFill="1" applyBorder="1" applyAlignment="1" applyProtection="1">
      <alignment horizontal="center" vertical="center" wrapText="1"/>
    </xf>
    <xf numFmtId="0" fontId="3" fillId="7" borderId="0" xfId="2" applyFill="1" applyAlignment="1" applyProtection="1">
      <alignment horizontal="left"/>
    </xf>
    <xf numFmtId="0" fontId="3" fillId="7" borderId="0" xfId="2" applyFill="1" applyAlignment="1" applyProtection="1">
      <alignment wrapText="1"/>
    </xf>
    <xf numFmtId="166" fontId="3" fillId="7" borderId="0" xfId="2" applyNumberFormat="1" applyFill="1" applyProtection="1"/>
    <xf numFmtId="0" fontId="3" fillId="7" borderId="0" xfId="2" applyFill="1" applyProtection="1"/>
    <xf numFmtId="0" fontId="5" fillId="2" borderId="1" xfId="2" applyFont="1" applyFill="1" applyBorder="1" applyAlignment="1">
      <alignment horizontal="center" vertical="center" wrapText="1"/>
    </xf>
    <xf numFmtId="44" fontId="3" fillId="6" borderId="51" xfId="1" applyFont="1" applyFill="1" applyBorder="1" applyAlignment="1" applyProtection="1">
      <alignment vertical="center" wrapText="1"/>
      <protection locked="0"/>
    </xf>
    <xf numFmtId="44" fontId="3" fillId="6" borderId="56" xfId="1" applyFont="1" applyFill="1" applyBorder="1" applyAlignment="1" applyProtection="1">
      <alignment vertical="center" wrapText="1"/>
      <protection locked="0"/>
    </xf>
    <xf numFmtId="44" fontId="13" fillId="0" borderId="21" xfId="1" applyFont="1" applyBorder="1" applyAlignment="1">
      <alignment vertical="center" wrapText="1"/>
    </xf>
    <xf numFmtId="44" fontId="5" fillId="0" borderId="21" xfId="1" applyFont="1" applyBorder="1" applyAlignment="1">
      <alignment vertical="center" wrapText="1"/>
    </xf>
    <xf numFmtId="167" fontId="5" fillId="3" borderId="51" xfId="1" applyNumberFormat="1" applyFont="1" applyFill="1" applyBorder="1" applyAlignment="1">
      <alignment vertical="center" wrapText="1"/>
    </xf>
    <xf numFmtId="167" fontId="5" fillId="3" borderId="56" xfId="1" applyNumberFormat="1" applyFont="1" applyFill="1" applyBorder="1" applyAlignment="1">
      <alignment vertical="center" wrapText="1"/>
    </xf>
    <xf numFmtId="44" fontId="3" fillId="7" borderId="58" xfId="1" applyFont="1" applyFill="1" applyBorder="1" applyAlignment="1">
      <alignment vertical="center" wrapText="1"/>
    </xf>
    <xf numFmtId="44" fontId="3" fillId="7" borderId="59" xfId="1" applyFont="1" applyFill="1" applyBorder="1" applyAlignment="1">
      <alignment vertical="center" wrapText="1"/>
    </xf>
    <xf numFmtId="44" fontId="13" fillId="0" borderId="57" xfId="1" applyFont="1" applyBorder="1" applyAlignment="1">
      <alignment vertical="center" wrapText="1"/>
    </xf>
    <xf numFmtId="44" fontId="13" fillId="0" borderId="59" xfId="1" applyFont="1" applyBorder="1" applyAlignment="1">
      <alignment vertical="center" wrapText="1"/>
    </xf>
    <xf numFmtId="44" fontId="5" fillId="0" borderId="57" xfId="1" applyFont="1" applyBorder="1" applyAlignment="1">
      <alignment vertical="center" wrapText="1"/>
    </xf>
    <xf numFmtId="167" fontId="5" fillId="3" borderId="58" xfId="1" applyNumberFormat="1" applyFont="1" applyFill="1" applyBorder="1" applyAlignment="1">
      <alignment vertical="center" wrapText="1"/>
    </xf>
    <xf numFmtId="167" fontId="5" fillId="3" borderId="59" xfId="1" applyNumberFormat="1" applyFont="1" applyFill="1" applyBorder="1" applyAlignment="1">
      <alignment vertical="center" wrapText="1"/>
    </xf>
    <xf numFmtId="0" fontId="5" fillId="4" borderId="57" xfId="2" applyFont="1" applyFill="1" applyBorder="1" applyAlignment="1">
      <alignment horizontal="center" vertical="center" wrapText="1"/>
    </xf>
    <xf numFmtId="44" fontId="3" fillId="6" borderId="32" xfId="1" applyFont="1" applyFill="1" applyBorder="1" applyAlignment="1" applyProtection="1">
      <alignment horizontal="center" vertical="center"/>
      <protection locked="0"/>
    </xf>
    <xf numFmtId="44" fontId="3" fillId="6" borderId="34" xfId="1" applyFont="1" applyFill="1" applyBorder="1" applyAlignment="1" applyProtection="1">
      <alignment horizontal="center" vertical="center"/>
      <protection locked="0"/>
    </xf>
    <xf numFmtId="44" fontId="3" fillId="6" borderId="22" xfId="1" applyFont="1" applyFill="1" applyBorder="1" applyAlignment="1" applyProtection="1">
      <alignment horizontal="center" vertical="center"/>
      <protection locked="0"/>
    </xf>
    <xf numFmtId="44" fontId="3" fillId="6" borderId="18" xfId="1" applyFont="1" applyFill="1" applyBorder="1" applyAlignment="1" applyProtection="1">
      <alignment horizontal="center" vertical="center"/>
      <protection locked="0"/>
    </xf>
    <xf numFmtId="44" fontId="3" fillId="6" borderId="19" xfId="1" applyFont="1" applyFill="1" applyBorder="1" applyAlignment="1" applyProtection="1">
      <alignment horizontal="center" vertical="center"/>
      <protection locked="0"/>
    </xf>
    <xf numFmtId="0" fontId="14" fillId="3" borderId="22" xfId="4" applyFont="1" applyFill="1" applyBorder="1" applyAlignment="1">
      <alignment horizontal="center" vertical="center" wrapText="1"/>
    </xf>
    <xf numFmtId="1" fontId="3" fillId="6" borderId="50" xfId="1" applyNumberFormat="1" applyFont="1" applyFill="1" applyBorder="1" applyAlignment="1" applyProtection="1">
      <alignment horizontal="center" vertical="center" wrapText="1"/>
      <protection locked="0"/>
    </xf>
    <xf numFmtId="44" fontId="3" fillId="6" borderId="50" xfId="1" applyFont="1" applyFill="1" applyBorder="1" applyAlignment="1" applyProtection="1">
      <alignment horizontal="center" vertical="center" wrapText="1"/>
      <protection locked="0"/>
    </xf>
    <xf numFmtId="164" fontId="3" fillId="0" borderId="50" xfId="2" applyNumberFormat="1" applyFont="1" applyFill="1" applyBorder="1" applyAlignment="1">
      <alignment horizontal="left" vertical="center" wrapText="1"/>
    </xf>
    <xf numFmtId="0" fontId="3" fillId="6" borderId="50" xfId="2" applyFont="1" applyFill="1" applyBorder="1" applyAlignment="1" applyProtection="1">
      <alignment horizontal="center" vertical="center" wrapText="1"/>
      <protection locked="0"/>
    </xf>
    <xf numFmtId="0" fontId="5" fillId="2" borderId="23" xfId="2" applyFont="1" applyFill="1" applyBorder="1" applyAlignment="1">
      <alignment horizontal="center" vertical="center" wrapText="1"/>
    </xf>
    <xf numFmtId="44" fontId="5" fillId="6" borderId="1" xfId="1" applyFont="1" applyFill="1" applyBorder="1" applyAlignment="1" applyProtection="1">
      <alignment horizontal="left" vertical="center"/>
      <protection locked="0"/>
    </xf>
    <xf numFmtId="0" fontId="3" fillId="7" borderId="0" xfId="2" applyFill="1" applyProtection="1">
      <protection locked="0"/>
    </xf>
    <xf numFmtId="44" fontId="3" fillId="6" borderId="30" xfId="1" applyFont="1" applyFill="1" applyBorder="1" applyProtection="1">
      <protection locked="0"/>
    </xf>
    <xf numFmtId="0" fontId="10" fillId="7" borderId="0" xfId="0" applyFont="1" applyFill="1" applyAlignment="1">
      <alignment horizontal="center"/>
    </xf>
    <xf numFmtId="14" fontId="10" fillId="7" borderId="0" xfId="0" applyNumberFormat="1" applyFont="1" applyFill="1" applyAlignment="1">
      <alignment horizontal="left"/>
    </xf>
    <xf numFmtId="0" fontId="10" fillId="7" borderId="0" xfId="0" applyFont="1" applyFill="1" applyAlignment="1" applyProtection="1">
      <alignment horizontal="center"/>
    </xf>
    <xf numFmtId="0" fontId="5" fillId="0" borderId="0" xfId="2" applyFont="1"/>
    <xf numFmtId="0" fontId="16" fillId="7" borderId="0" xfId="0" applyFont="1" applyFill="1" applyProtection="1"/>
    <xf numFmtId="166" fontId="16" fillId="7" borderId="0" xfId="0" applyNumberFormat="1" applyFont="1" applyFill="1" applyProtection="1"/>
    <xf numFmtId="0" fontId="3" fillId="6" borderId="31" xfId="2" applyFont="1" applyFill="1" applyBorder="1" applyAlignment="1" applyProtection="1">
      <alignment horizontal="left" vertical="center" wrapText="1"/>
      <protection locked="0"/>
    </xf>
    <xf numFmtId="0" fontId="3" fillId="6" borderId="31" xfId="2" applyFont="1" applyFill="1" applyBorder="1" applyAlignment="1" applyProtection="1">
      <alignment horizontal="center" vertical="center" wrapText="1"/>
      <protection locked="0"/>
    </xf>
    <xf numFmtId="44" fontId="13" fillId="6" borderId="59" xfId="1" applyFont="1" applyFill="1" applyBorder="1" applyAlignment="1" applyProtection="1">
      <alignment horizontal="left" vertical="center" wrapText="1"/>
      <protection locked="0"/>
    </xf>
    <xf numFmtId="44" fontId="13" fillId="6" borderId="56" xfId="1" applyFont="1" applyFill="1" applyBorder="1" applyAlignment="1" applyProtection="1">
      <alignment vertical="center" wrapText="1"/>
      <protection locked="0"/>
    </xf>
    <xf numFmtId="44" fontId="13" fillId="6" borderId="8" xfId="1" applyFont="1" applyFill="1" applyBorder="1" applyAlignment="1" applyProtection="1">
      <alignment horizontal="left" vertical="center"/>
      <protection locked="0"/>
    </xf>
    <xf numFmtId="44" fontId="13" fillId="6" borderId="67" xfId="1" applyFont="1" applyFill="1" applyBorder="1" applyAlignment="1" applyProtection="1">
      <alignment horizontal="left" vertical="center"/>
      <protection locked="0"/>
    </xf>
    <xf numFmtId="44" fontId="13" fillId="6" borderId="39" xfId="1" applyFont="1" applyFill="1" applyBorder="1" applyAlignment="1" applyProtection="1">
      <alignment horizontal="left" vertical="center"/>
      <protection locked="0"/>
    </xf>
    <xf numFmtId="44" fontId="13" fillId="6" borderId="53" xfId="1" applyFont="1" applyFill="1" applyBorder="1" applyAlignment="1" applyProtection="1">
      <alignment horizontal="left" vertical="center"/>
      <protection locked="0"/>
    </xf>
    <xf numFmtId="44" fontId="13" fillId="6" borderId="68" xfId="1" applyFont="1" applyFill="1" applyBorder="1" applyAlignment="1" applyProtection="1">
      <alignment horizontal="left" vertical="center"/>
      <protection locked="0"/>
    </xf>
    <xf numFmtId="0" fontId="3" fillId="5" borderId="51" xfId="2" applyFont="1" applyFill="1" applyBorder="1" applyAlignment="1">
      <alignment horizontal="left" vertical="center" wrapText="1"/>
    </xf>
    <xf numFmtId="165" fontId="3" fillId="6" borderId="24" xfId="3" applyNumberFormat="1" applyFont="1" applyFill="1" applyBorder="1" applyAlignment="1" applyProtection="1">
      <alignment horizontal="center" vertical="center"/>
      <protection locked="0"/>
    </xf>
    <xf numFmtId="44" fontId="3" fillId="6" borderId="24" xfId="1" applyFont="1" applyFill="1" applyBorder="1" applyAlignment="1" applyProtection="1">
      <alignment horizontal="center" vertical="center"/>
      <protection locked="0"/>
    </xf>
    <xf numFmtId="164" fontId="5" fillId="7" borderId="24" xfId="1" applyNumberFormat="1" applyFont="1" applyFill="1" applyBorder="1" applyAlignment="1">
      <alignment horizontal="center" vertical="center"/>
    </xf>
    <xf numFmtId="164" fontId="3" fillId="6" borderId="24" xfId="1" applyNumberFormat="1" applyFont="1" applyFill="1" applyBorder="1" applyAlignment="1" applyProtection="1">
      <alignment horizontal="center" vertical="center"/>
      <protection locked="0"/>
    </xf>
    <xf numFmtId="164" fontId="5" fillId="7" borderId="37" xfId="1" applyNumberFormat="1" applyFont="1" applyFill="1" applyBorder="1" applyAlignment="1">
      <alignment horizontal="center" vertical="center"/>
    </xf>
    <xf numFmtId="0" fontId="3" fillId="5" borderId="22" xfId="2" applyFont="1" applyFill="1" applyBorder="1" applyAlignment="1">
      <alignment horizontal="left" vertical="center" wrapText="1" indent="1"/>
    </xf>
    <xf numFmtId="9" fontId="5" fillId="5" borderId="24" xfId="3" applyFont="1" applyFill="1" applyBorder="1" applyAlignment="1">
      <alignment horizontal="center" vertical="center" wrapText="1"/>
    </xf>
    <xf numFmtId="9" fontId="5" fillId="7" borderId="24" xfId="3" applyFont="1" applyFill="1" applyBorder="1" applyAlignment="1">
      <alignment horizontal="center" vertical="center" wrapText="1"/>
    </xf>
    <xf numFmtId="164" fontId="3" fillId="6" borderId="1" xfId="1" applyNumberFormat="1" applyFont="1" applyFill="1" applyBorder="1" applyAlignment="1" applyProtection="1">
      <alignment horizontal="center" vertical="center"/>
      <protection locked="0"/>
    </xf>
    <xf numFmtId="164" fontId="5" fillId="7" borderId="1" xfId="1" applyNumberFormat="1" applyFont="1" applyFill="1" applyBorder="1" applyAlignment="1">
      <alignment horizontal="center" vertical="center"/>
    </xf>
    <xf numFmtId="9" fontId="3" fillId="6" borderId="1" xfId="3" applyFont="1" applyFill="1" applyBorder="1" applyAlignment="1" applyProtection="1">
      <alignment horizontal="center" vertical="center"/>
      <protection locked="0"/>
    </xf>
    <xf numFmtId="164" fontId="5" fillId="7" borderId="31" xfId="1" applyNumberFormat="1" applyFont="1" applyFill="1" applyBorder="1" applyAlignment="1">
      <alignment vertical="center"/>
    </xf>
    <xf numFmtId="44" fontId="16" fillId="0" borderId="1" xfId="1" applyFont="1" applyBorder="1"/>
    <xf numFmtId="44" fontId="16" fillId="0" borderId="23" xfId="1" applyFont="1" applyBorder="1"/>
    <xf numFmtId="44" fontId="16" fillId="0" borderId="31" xfId="1" applyFont="1" applyBorder="1"/>
    <xf numFmtId="44" fontId="16" fillId="0" borderId="19" xfId="1" applyFont="1" applyBorder="1"/>
    <xf numFmtId="0" fontId="16" fillId="5" borderId="22" xfId="0" applyFont="1" applyFill="1" applyBorder="1" applyAlignment="1">
      <alignment horizontal="left" indent="2"/>
    </xf>
    <xf numFmtId="0" fontId="16" fillId="5" borderId="22" xfId="0" applyFont="1" applyFill="1" applyBorder="1" applyAlignment="1">
      <alignment horizontal="left" wrapText="1" indent="2"/>
    </xf>
    <xf numFmtId="0" fontId="16" fillId="5" borderId="18" xfId="0" applyFont="1" applyFill="1" applyBorder="1" applyAlignment="1">
      <alignment horizontal="left" indent="2"/>
    </xf>
    <xf numFmtId="0" fontId="16" fillId="2" borderId="1" xfId="0" applyFont="1" applyFill="1" applyBorder="1" applyAlignment="1">
      <alignment horizontal="center" wrapText="1"/>
    </xf>
    <xf numFmtId="49" fontId="16" fillId="7" borderId="0" xfId="0" applyNumberFormat="1" applyFont="1" applyFill="1" applyAlignment="1" applyProtection="1">
      <alignment horizontal="left"/>
    </xf>
    <xf numFmtId="49" fontId="3" fillId="0" borderId="0" xfId="2" applyNumberFormat="1" applyAlignment="1">
      <alignment horizontal="left" vertical="center"/>
    </xf>
    <xf numFmtId="49" fontId="3" fillId="0" borderId="0" xfId="2" applyNumberFormat="1" applyFont="1" applyAlignment="1">
      <alignment horizontal="left" vertical="center"/>
    </xf>
    <xf numFmtId="49" fontId="12" fillId="0" borderId="0" xfId="2" applyNumberFormat="1" applyFont="1" applyAlignment="1">
      <alignment horizontal="left" vertical="center"/>
    </xf>
    <xf numFmtId="49" fontId="3" fillId="0" borderId="0" xfId="2" applyNumberFormat="1" applyFont="1" applyAlignment="1">
      <alignment horizontal="left" vertical="center" wrapText="1"/>
    </xf>
    <xf numFmtId="49" fontId="5" fillId="0" borderId="0" xfId="2" applyNumberFormat="1" applyFont="1" applyAlignment="1">
      <alignment horizontal="left" vertical="center"/>
    </xf>
    <xf numFmtId="49" fontId="3" fillId="0" borderId="0" xfId="2" applyNumberFormat="1" applyAlignment="1">
      <alignment horizontal="left"/>
    </xf>
    <xf numFmtId="49" fontId="3" fillId="0" borderId="0" xfId="2" applyNumberFormat="1" applyAlignment="1">
      <alignment horizontal="left" vertical="center" wrapText="1"/>
    </xf>
    <xf numFmtId="49" fontId="0" fillId="0" borderId="0" xfId="0" applyNumberFormat="1" applyAlignment="1">
      <alignment horizontal="left" wrapText="1"/>
    </xf>
    <xf numFmtId="49" fontId="12" fillId="0" borderId="0" xfId="2" applyNumberFormat="1" applyFont="1" applyAlignment="1">
      <alignment horizontal="left" vertical="center" wrapText="1"/>
    </xf>
    <xf numFmtId="49" fontId="5" fillId="0" borderId="0" xfId="2" applyNumberFormat="1" applyFont="1" applyAlignment="1">
      <alignment horizontal="left" vertical="center" wrapText="1"/>
    </xf>
    <xf numFmtId="49" fontId="3" fillId="0" borderId="0" xfId="2" applyNumberFormat="1" applyAlignment="1">
      <alignment horizontal="left" wrapText="1"/>
    </xf>
    <xf numFmtId="0" fontId="3" fillId="0" borderId="0" xfId="2" applyNumberFormat="1" applyAlignment="1">
      <alignment horizontal="left" wrapText="1"/>
    </xf>
    <xf numFmtId="0" fontId="3" fillId="0" borderId="0" xfId="2" applyNumberFormat="1" applyAlignment="1">
      <alignment horizontal="left"/>
    </xf>
    <xf numFmtId="168" fontId="3" fillId="6" borderId="1" xfId="3" applyNumberFormat="1" applyFont="1" applyFill="1" applyBorder="1" applyAlignment="1" applyProtection="1">
      <alignment horizontal="center" vertical="center" wrapText="1"/>
      <protection locked="0"/>
    </xf>
    <xf numFmtId="168" fontId="3" fillId="6" borderId="1" xfId="3" applyNumberFormat="1" applyFont="1" applyFill="1" applyBorder="1" applyAlignment="1" applyProtection="1">
      <alignment horizontal="center" vertical="center" wrapText="1"/>
      <protection locked="0"/>
    </xf>
    <xf numFmtId="0" fontId="3" fillId="5" borderId="22"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3" fillId="5" borderId="52" xfId="2" applyFont="1" applyFill="1" applyBorder="1" applyAlignment="1">
      <alignment horizontal="left" vertical="center" wrapText="1"/>
    </xf>
    <xf numFmtId="0" fontId="3" fillId="5" borderId="1" xfId="2" applyFont="1" applyFill="1" applyBorder="1" applyAlignment="1">
      <alignment horizontal="center" vertical="center" wrapText="1"/>
    </xf>
    <xf numFmtId="0" fontId="20" fillId="7" borderId="0" xfId="0" applyNumberFormat="1" applyFont="1" applyFill="1" applyProtection="1"/>
    <xf numFmtId="0" fontId="3" fillId="7" borderId="0" xfId="2" applyNumberFormat="1" applyFont="1" applyFill="1" applyAlignment="1" applyProtection="1">
      <alignment vertical="center"/>
    </xf>
    <xf numFmtId="0" fontId="21" fillId="7" borderId="0" xfId="0" applyNumberFormat="1" applyFont="1" applyFill="1" applyProtection="1"/>
    <xf numFmtId="0" fontId="3" fillId="7" borderId="0" xfId="2" applyNumberFormat="1" applyFont="1" applyFill="1" applyAlignment="1" applyProtection="1">
      <alignment vertical="center" wrapText="1"/>
    </xf>
    <xf numFmtId="0" fontId="3" fillId="7" borderId="0" xfId="2" applyNumberFormat="1" applyFont="1" applyFill="1" applyProtection="1"/>
    <xf numFmtId="0" fontId="3" fillId="7" borderId="0" xfId="2" applyNumberFormat="1" applyFont="1" applyFill="1" applyAlignment="1">
      <alignment vertical="center"/>
    </xf>
    <xf numFmtId="0" fontId="3" fillId="7" borderId="0" xfId="2" applyNumberFormat="1" applyFont="1" applyFill="1"/>
    <xf numFmtId="0" fontId="3" fillId="7" borderId="0" xfId="2" applyNumberFormat="1" applyFont="1" applyFill="1" applyAlignment="1">
      <alignment vertical="center" wrapText="1"/>
    </xf>
    <xf numFmtId="0" fontId="3" fillId="7" borderId="0" xfId="1" applyNumberFormat="1" applyFont="1" applyFill="1" applyAlignment="1">
      <alignment vertical="center"/>
    </xf>
    <xf numFmtId="0" fontId="2" fillId="0" borderId="36" xfId="0" applyFont="1" applyBorder="1"/>
    <xf numFmtId="0" fontId="22" fillId="7" borderId="1" xfId="3" applyNumberFormat="1" applyFont="1" applyFill="1" applyBorder="1" applyAlignment="1" applyProtection="1">
      <alignment horizontal="center" vertical="center" wrapText="1"/>
      <protection locked="0"/>
    </xf>
    <xf numFmtId="0" fontId="23" fillId="0" borderId="0" xfId="0" applyFont="1"/>
    <xf numFmtId="0" fontId="24" fillId="0" borderId="0" xfId="0" applyFont="1"/>
    <xf numFmtId="0" fontId="5" fillId="14" borderId="1" xfId="3" applyNumberFormat="1" applyFont="1" applyFill="1" applyBorder="1" applyAlignment="1" applyProtection="1">
      <alignment horizontal="center" vertical="center" wrapText="1"/>
      <protection locked="0"/>
    </xf>
    <xf numFmtId="0" fontId="5" fillId="7" borderId="1" xfId="3" applyNumberFormat="1" applyFont="1" applyFill="1" applyBorder="1" applyAlignment="1" applyProtection="1">
      <alignment horizontal="center" vertical="center" wrapText="1"/>
      <protection locked="0"/>
    </xf>
    <xf numFmtId="0" fontId="3" fillId="6" borderId="1" xfId="2" applyFont="1" applyFill="1" applyBorder="1" applyAlignment="1" applyProtection="1">
      <alignment horizontal="left" vertical="center" wrapText="1"/>
      <protection locked="0"/>
    </xf>
    <xf numFmtId="0" fontId="3" fillId="6" borderId="31" xfId="2" applyFont="1" applyFill="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3" fillId="5" borderId="1" xfId="2" applyFont="1" applyFill="1" applyBorder="1" applyAlignment="1">
      <alignment horizontal="center" vertical="center" wrapText="1"/>
    </xf>
    <xf numFmtId="0" fontId="3" fillId="0" borderId="0" xfId="2" applyNumberFormat="1" applyFont="1" applyAlignment="1">
      <alignment horizontal="left" vertical="center" wrapText="1"/>
    </xf>
    <xf numFmtId="0" fontId="5" fillId="5" borderId="38" xfId="2" applyFont="1" applyFill="1" applyBorder="1" applyAlignment="1">
      <alignment horizontal="right" vertical="center"/>
    </xf>
    <xf numFmtId="0" fontId="3" fillId="6" borderId="1" xfId="2" applyFont="1" applyFill="1" applyBorder="1" applyAlignment="1" applyProtection="1">
      <alignment horizontal="center" vertical="center" wrapText="1"/>
      <protection locked="0"/>
    </xf>
    <xf numFmtId="0" fontId="3" fillId="6" borderId="31" xfId="2" applyFont="1" applyFill="1" applyBorder="1" applyAlignment="1" applyProtection="1">
      <alignment horizontal="center" vertical="center" wrapText="1"/>
      <protection locked="0"/>
    </xf>
    <xf numFmtId="0" fontId="5" fillId="5" borderId="24" xfId="2" applyFont="1" applyFill="1" applyBorder="1" applyAlignment="1">
      <alignment horizontal="right" vertical="center"/>
    </xf>
    <xf numFmtId="0" fontId="3" fillId="0" borderId="0" xfId="2" applyNumberFormat="1" applyFont="1" applyAlignment="1">
      <alignment horizontal="left" vertical="center"/>
    </xf>
    <xf numFmtId="0" fontId="16" fillId="0" borderId="0" xfId="0" applyFont="1" applyFill="1"/>
    <xf numFmtId="0" fontId="15" fillId="0" borderId="0" xfId="0" applyFont="1" applyFill="1" applyAlignment="1">
      <alignment vertical="center" wrapText="1"/>
    </xf>
    <xf numFmtId="0" fontId="15" fillId="0" borderId="0" xfId="0" applyFont="1" applyFill="1" applyAlignment="1"/>
    <xf numFmtId="0" fontId="15" fillId="0" borderId="0" xfId="0" applyFont="1" applyFill="1" applyAlignment="1">
      <alignment horizontal="center"/>
    </xf>
    <xf numFmtId="0" fontId="15" fillId="0" borderId="9" xfId="0" applyFont="1" applyFill="1" applyBorder="1" applyAlignment="1" applyProtection="1">
      <alignment horizontal="left"/>
      <protection locked="0"/>
    </xf>
    <xf numFmtId="0" fontId="15" fillId="0" borderId="9" xfId="0" applyFont="1" applyFill="1" applyBorder="1" applyAlignment="1">
      <alignment horizontal="center"/>
    </xf>
    <xf numFmtId="0" fontId="15" fillId="0" borderId="9" xfId="0" applyFont="1" applyFill="1" applyBorder="1" applyAlignment="1"/>
    <xf numFmtId="0" fontId="16" fillId="0" borderId="9" xfId="0" applyFont="1" applyFill="1" applyBorder="1"/>
    <xf numFmtId="0" fontId="15" fillId="0" borderId="0" xfId="0" applyFont="1" applyFill="1" applyBorder="1" applyAlignment="1" applyProtection="1">
      <alignment horizontal="left"/>
      <protection locked="0"/>
    </xf>
    <xf numFmtId="0" fontId="15" fillId="0" borderId="0" xfId="0" applyFont="1" applyFill="1" applyBorder="1" applyAlignment="1">
      <alignment horizontal="center"/>
    </xf>
    <xf numFmtId="0" fontId="15" fillId="0" borderId="0" xfId="0" applyFont="1" applyFill="1" applyBorder="1" applyAlignment="1"/>
    <xf numFmtId="0" fontId="16" fillId="0" borderId="0" xfId="0" applyFont="1" applyFill="1" applyBorder="1"/>
    <xf numFmtId="0" fontId="8" fillId="0" borderId="0" xfId="0" applyFont="1" applyFill="1"/>
    <xf numFmtId="0" fontId="0" fillId="0" borderId="0" xfId="0" applyBorder="1" applyAlignment="1">
      <alignment horizontal="center"/>
    </xf>
    <xf numFmtId="0" fontId="0" fillId="0" borderId="0" xfId="0" applyBorder="1"/>
    <xf numFmtId="0" fontId="2" fillId="0" borderId="57" xfId="0" applyFont="1" applyBorder="1" applyAlignment="1">
      <alignment horizontal="center"/>
    </xf>
    <xf numFmtId="0" fontId="0" fillId="0" borderId="58" xfId="0" applyBorder="1" applyAlignment="1">
      <alignment horizontal="center"/>
    </xf>
    <xf numFmtId="0" fontId="2" fillId="0" borderId="0" xfId="0" applyFont="1" applyBorder="1" applyAlignment="1">
      <alignment horizontal="center"/>
    </xf>
    <xf numFmtId="44" fontId="5" fillId="0" borderId="0" xfId="1" applyFont="1" applyFill="1" applyBorder="1" applyAlignment="1">
      <alignment vertical="center" wrapText="1"/>
    </xf>
    <xf numFmtId="0" fontId="5" fillId="0" borderId="0" xfId="2" applyFont="1" applyFill="1" applyBorder="1" applyAlignment="1">
      <alignment horizontal="right" vertical="center" wrapText="1"/>
    </xf>
    <xf numFmtId="0" fontId="3" fillId="0" borderId="0" xfId="2" applyFont="1" applyFill="1" applyAlignment="1">
      <alignment vertical="center" wrapText="1"/>
    </xf>
    <xf numFmtId="0" fontId="3" fillId="0" borderId="0" xfId="2" applyNumberFormat="1" applyFont="1" applyFill="1" applyAlignment="1">
      <alignment horizontal="left" vertical="center" wrapText="1"/>
    </xf>
    <xf numFmtId="49" fontId="3" fillId="0" borderId="0" xfId="2" applyNumberFormat="1" applyFont="1" applyFill="1" applyAlignment="1">
      <alignment horizontal="left" vertical="center" wrapText="1"/>
    </xf>
    <xf numFmtId="44" fontId="5" fillId="0" borderId="0" xfId="1" applyFont="1" applyFill="1" applyBorder="1" applyAlignment="1">
      <alignment vertical="center"/>
    </xf>
    <xf numFmtId="0" fontId="5" fillId="0" borderId="0" xfId="2" applyFont="1" applyFill="1" applyBorder="1" applyAlignment="1">
      <alignment horizontal="right" vertical="center"/>
    </xf>
    <xf numFmtId="0" fontId="3" fillId="0" borderId="0" xfId="2" applyFont="1" applyFill="1" applyAlignment="1">
      <alignment vertical="center"/>
    </xf>
    <xf numFmtId="0" fontId="3" fillId="0" borderId="0" xfId="2" applyNumberFormat="1" applyFont="1" applyFill="1" applyAlignment="1">
      <alignment horizontal="left" vertical="center"/>
    </xf>
    <xf numFmtId="49" fontId="3" fillId="0" borderId="0" xfId="2" applyNumberFormat="1" applyFont="1" applyFill="1" applyAlignment="1">
      <alignment horizontal="left" vertical="center"/>
    </xf>
    <xf numFmtId="0" fontId="3" fillId="0" borderId="0" xfId="2" applyFont="1" applyFill="1" applyBorder="1" applyAlignment="1">
      <alignment horizontal="center" vertical="center"/>
    </xf>
    <xf numFmtId="0" fontId="5" fillId="0" borderId="0" xfId="2" applyFont="1" applyFill="1" applyAlignment="1">
      <alignment horizontal="center" vertical="center"/>
    </xf>
    <xf numFmtId="0" fontId="14" fillId="3" borderId="1" xfId="4" applyFont="1" applyFill="1" applyBorder="1" applyAlignment="1">
      <alignment horizontal="center" vertical="center" wrapText="1"/>
    </xf>
    <xf numFmtId="0" fontId="5" fillId="5" borderId="1" xfId="2" applyFont="1" applyFill="1" applyBorder="1" applyAlignment="1">
      <alignment horizontal="right" vertical="center"/>
    </xf>
    <xf numFmtId="44" fontId="5" fillId="0" borderId="1" xfId="1" applyFont="1" applyFill="1" applyBorder="1" applyAlignment="1">
      <alignment vertical="center"/>
    </xf>
    <xf numFmtId="0" fontId="5" fillId="5" borderId="1" xfId="2" applyFont="1" applyFill="1" applyBorder="1" applyAlignment="1">
      <alignment horizontal="right" vertical="center" wrapText="1"/>
    </xf>
    <xf numFmtId="44" fontId="5" fillId="0" borderId="1" xfId="1" applyFont="1" applyFill="1" applyBorder="1" applyAlignment="1">
      <alignment vertical="center" wrapText="1"/>
    </xf>
    <xf numFmtId="0" fontId="6" fillId="0" borderId="0" xfId="2" applyFont="1"/>
    <xf numFmtId="0" fontId="5" fillId="0" borderId="1" xfId="2" applyFont="1" applyBorder="1" applyAlignment="1">
      <alignment horizontal="center"/>
    </xf>
    <xf numFmtId="10" fontId="3" fillId="0" borderId="1" xfId="3" applyNumberFormat="1" applyFont="1" applyBorder="1" applyAlignment="1">
      <alignment horizontal="center"/>
    </xf>
    <xf numFmtId="0" fontId="3" fillId="0" borderId="1" xfId="2" applyBorder="1" applyAlignment="1">
      <alignment horizontal="center"/>
    </xf>
    <xf numFmtId="0" fontId="3" fillId="0" borderId="23" xfId="2" applyBorder="1" applyAlignment="1">
      <alignment horizontal="center"/>
    </xf>
    <xf numFmtId="0" fontId="3" fillId="0" borderId="31" xfId="2" applyBorder="1" applyAlignment="1">
      <alignment horizontal="center"/>
    </xf>
    <xf numFmtId="0" fontId="3" fillId="0" borderId="19" xfId="2" applyBorder="1" applyAlignment="1">
      <alignment horizontal="center"/>
    </xf>
    <xf numFmtId="0" fontId="3" fillId="0" borderId="16" xfId="2" applyBorder="1" applyAlignment="1">
      <alignment horizontal="center"/>
    </xf>
    <xf numFmtId="0" fontId="3" fillId="0" borderId="43" xfId="2" applyBorder="1" applyAlignment="1">
      <alignment horizontal="center"/>
    </xf>
    <xf numFmtId="0" fontId="3" fillId="0" borderId="17" xfId="2" applyBorder="1" applyAlignment="1">
      <alignment horizontal="center"/>
    </xf>
    <xf numFmtId="0" fontId="3" fillId="0" borderId="22" xfId="2" applyBorder="1" applyAlignment="1">
      <alignment horizontal="center"/>
    </xf>
    <xf numFmtId="0" fontId="3" fillId="0" borderId="18" xfId="2" applyBorder="1" applyAlignment="1">
      <alignment horizontal="center"/>
    </xf>
    <xf numFmtId="0" fontId="5" fillId="5" borderId="24" xfId="2" applyFont="1" applyFill="1" applyBorder="1" applyAlignment="1">
      <alignment horizontal="center"/>
    </xf>
    <xf numFmtId="0" fontId="5" fillId="5" borderId="50" xfId="2" applyFont="1" applyFill="1" applyBorder="1" applyAlignment="1">
      <alignment horizontal="center"/>
    </xf>
    <xf numFmtId="0" fontId="5" fillId="4" borderId="1" xfId="2" applyFont="1" applyFill="1" applyBorder="1" applyAlignment="1">
      <alignment horizontal="center"/>
    </xf>
    <xf numFmtId="0" fontId="10" fillId="7" borderId="0" xfId="0" applyFont="1" applyFill="1" applyAlignment="1" applyProtection="1">
      <alignment horizontal="right" vertical="center"/>
    </xf>
    <xf numFmtId="0" fontId="10" fillId="7" borderId="0" xfId="0" applyFont="1" applyFill="1" applyAlignment="1" applyProtection="1"/>
    <xf numFmtId="0" fontId="5" fillId="2" borderId="15" xfId="2" applyFont="1" applyFill="1" applyBorder="1" applyAlignment="1" applyProtection="1">
      <alignment horizontal="center" vertical="center" wrapText="1"/>
    </xf>
    <xf numFmtId="0" fontId="5" fillId="2" borderId="16" xfId="2" applyFont="1" applyFill="1" applyBorder="1" applyAlignment="1" applyProtection="1">
      <alignment horizontal="left" vertical="center" wrapText="1"/>
    </xf>
    <xf numFmtId="0" fontId="5" fillId="2" borderId="43" xfId="2" applyFont="1" applyFill="1" applyBorder="1" applyAlignment="1" applyProtection="1">
      <alignment horizontal="center" vertical="center" wrapText="1"/>
    </xf>
    <xf numFmtId="0" fontId="5" fillId="2" borderId="38" xfId="2" applyFont="1" applyFill="1" applyBorder="1" applyAlignment="1" applyProtection="1">
      <alignment horizontal="center" vertical="center" wrapText="1"/>
    </xf>
    <xf numFmtId="0" fontId="5" fillId="2" borderId="17" xfId="2" applyFont="1" applyFill="1" applyBorder="1" applyAlignment="1" applyProtection="1">
      <alignment horizontal="center" vertical="center" wrapText="1"/>
    </xf>
    <xf numFmtId="0" fontId="5" fillId="5" borderId="32" xfId="2" applyFont="1" applyFill="1" applyBorder="1" applyAlignment="1" applyProtection="1">
      <alignment vertical="center"/>
    </xf>
    <xf numFmtId="44" fontId="3" fillId="0" borderId="33" xfId="1" applyFont="1" applyBorder="1" applyAlignment="1" applyProtection="1">
      <alignment horizontal="left"/>
    </xf>
    <xf numFmtId="44" fontId="5" fillId="7" borderId="34" xfId="1" applyFont="1" applyFill="1" applyBorder="1" applyAlignment="1" applyProtection="1">
      <alignment horizontal="left"/>
    </xf>
    <xf numFmtId="0" fontId="13" fillId="5" borderId="22" xfId="2" applyFont="1" applyFill="1" applyBorder="1" applyAlignment="1" applyProtection="1">
      <alignment horizontal="left" vertical="center" indent="2"/>
    </xf>
    <xf numFmtId="44" fontId="5" fillId="7" borderId="23" xfId="1" applyFont="1" applyFill="1" applyBorder="1" applyAlignment="1" applyProtection="1">
      <alignment horizontal="left"/>
    </xf>
    <xf numFmtId="0" fontId="5" fillId="5" borderId="53" xfId="2" applyFont="1" applyFill="1" applyBorder="1" applyAlignment="1" applyProtection="1">
      <alignment horizontal="left" vertical="center"/>
    </xf>
    <xf numFmtId="44" fontId="5" fillId="0" borderId="31" xfId="1" applyFont="1" applyBorder="1" applyAlignment="1" applyProtection="1">
      <alignment horizontal="left"/>
    </xf>
    <xf numFmtId="44" fontId="5" fillId="0" borderId="37" xfId="1" applyFont="1" applyBorder="1" applyAlignment="1" applyProtection="1">
      <alignment horizontal="left"/>
    </xf>
    <xf numFmtId="44" fontId="5" fillId="7" borderId="19" xfId="1" applyFont="1" applyFill="1" applyBorder="1" applyAlignment="1" applyProtection="1">
      <alignment horizontal="left"/>
    </xf>
    <xf numFmtId="0" fontId="5" fillId="5" borderId="22" xfId="2" applyFont="1" applyFill="1" applyBorder="1" applyAlignment="1" applyProtection="1">
      <alignment vertical="center"/>
    </xf>
    <xf numFmtId="44" fontId="3" fillId="0" borderId="1" xfId="1" applyFont="1" applyBorder="1" applyAlignment="1" applyProtection="1">
      <alignment horizontal="left"/>
    </xf>
    <xf numFmtId="44" fontId="3" fillId="0" borderId="40" xfId="1" applyFont="1" applyBorder="1" applyAlignment="1" applyProtection="1">
      <alignment horizontal="left"/>
    </xf>
    <xf numFmtId="44" fontId="3" fillId="3" borderId="33" xfId="1" applyFont="1" applyFill="1" applyBorder="1" applyAlignment="1" applyProtection="1">
      <alignment horizontal="left"/>
    </xf>
    <xf numFmtId="0" fontId="5" fillId="5" borderId="22" xfId="2" applyFont="1" applyFill="1" applyBorder="1" applyAlignment="1" applyProtection="1">
      <alignment horizontal="left" vertical="center"/>
    </xf>
    <xf numFmtId="44" fontId="3" fillId="6" borderId="33" xfId="1" applyFont="1" applyFill="1" applyBorder="1" applyAlignment="1" applyProtection="1">
      <alignment horizontal="left"/>
      <protection locked="0"/>
    </xf>
    <xf numFmtId="0" fontId="5" fillId="5" borderId="18" xfId="2" applyFont="1" applyFill="1" applyBorder="1" applyAlignment="1">
      <alignment horizontal="left" vertical="center" wrapText="1"/>
    </xf>
    <xf numFmtId="0" fontId="3" fillId="5" borderId="22" xfId="2" applyFont="1" applyFill="1" applyBorder="1" applyAlignment="1">
      <alignment horizontal="left" vertical="center" wrapText="1"/>
    </xf>
    <xf numFmtId="0" fontId="3" fillId="5" borderId="52" xfId="2" applyFont="1" applyFill="1" applyBorder="1" applyAlignment="1">
      <alignment horizontal="left" vertical="center" wrapText="1"/>
    </xf>
    <xf numFmtId="0" fontId="3" fillId="6" borderId="31" xfId="2" applyFont="1" applyFill="1" applyBorder="1" applyAlignment="1" applyProtection="1">
      <alignment horizontal="left" vertical="center" wrapText="1"/>
      <protection locked="0"/>
    </xf>
    <xf numFmtId="0" fontId="3" fillId="5" borderId="1" xfId="2" applyFont="1" applyFill="1" applyBorder="1" applyAlignment="1">
      <alignment horizontal="center" vertical="center" wrapText="1"/>
    </xf>
    <xf numFmtId="0" fontId="3" fillId="6" borderId="31" xfId="2" applyFont="1" applyFill="1" applyBorder="1" applyAlignment="1" applyProtection="1">
      <alignment horizontal="center" vertical="center" wrapText="1"/>
      <protection locked="0"/>
    </xf>
    <xf numFmtId="166" fontId="20" fillId="7" borderId="0" xfId="0" applyNumberFormat="1" applyFont="1" applyFill="1" applyProtection="1"/>
    <xf numFmtId="166" fontId="3" fillId="7" borderId="0" xfId="0" applyNumberFormat="1" applyFont="1" applyFill="1" applyAlignment="1" applyProtection="1">
      <alignment wrapText="1"/>
    </xf>
    <xf numFmtId="166" fontId="3" fillId="7" borderId="0" xfId="2" applyNumberFormat="1" applyFont="1" applyFill="1" applyAlignment="1" applyProtection="1">
      <alignment vertical="center"/>
    </xf>
    <xf numFmtId="166" fontId="21" fillId="7" borderId="0" xfId="0" applyNumberFormat="1" applyFont="1" applyFill="1" applyProtection="1"/>
    <xf numFmtId="166" fontId="3" fillId="7" borderId="0" xfId="2" applyNumberFormat="1" applyFont="1" applyFill="1" applyAlignment="1" applyProtection="1">
      <alignment vertical="center" wrapText="1"/>
    </xf>
    <xf numFmtId="166" fontId="3" fillId="7" borderId="0" xfId="1" applyNumberFormat="1" applyFont="1" applyFill="1" applyAlignment="1" applyProtection="1">
      <alignment vertical="center"/>
    </xf>
    <xf numFmtId="166" fontId="3" fillId="7" borderId="0" xfId="2" applyNumberFormat="1" applyFont="1" applyFill="1" applyProtection="1"/>
    <xf numFmtId="0" fontId="0" fillId="6" borderId="1" xfId="0" applyFill="1" applyBorder="1" applyProtection="1">
      <protection locked="0"/>
    </xf>
    <xf numFmtId="0" fontId="3" fillId="13" borderId="22" xfId="2" applyFont="1" applyFill="1" applyBorder="1" applyAlignment="1" applyProtection="1">
      <alignment horizontal="left" vertical="center" wrapText="1"/>
      <protection locked="0"/>
    </xf>
    <xf numFmtId="0" fontId="3" fillId="5" borderId="22" xfId="2" applyFont="1" applyFill="1" applyBorder="1" applyAlignment="1" applyProtection="1">
      <alignment horizontal="left" vertical="center" wrapText="1"/>
      <protection locked="0"/>
    </xf>
    <xf numFmtId="0" fontId="0" fillId="0" borderId="0" xfId="0" applyProtection="1">
      <protection locked="0"/>
    </xf>
    <xf numFmtId="166" fontId="27" fillId="7" borderId="0" xfId="0" applyNumberFormat="1" applyFont="1" applyFill="1" applyProtection="1">
      <protection hidden="1"/>
    </xf>
    <xf numFmtId="166" fontId="28" fillId="7" borderId="0" xfId="2" applyNumberFormat="1" applyFont="1" applyFill="1" applyAlignment="1" applyProtection="1">
      <alignment vertical="center"/>
      <protection hidden="1"/>
    </xf>
    <xf numFmtId="166" fontId="28" fillId="7" borderId="0" xfId="2" applyNumberFormat="1" applyFont="1" applyFill="1" applyProtection="1">
      <protection hidden="1"/>
    </xf>
    <xf numFmtId="166" fontId="28" fillId="7" borderId="0" xfId="2" applyNumberFormat="1" applyFont="1" applyFill="1" applyAlignment="1" applyProtection="1">
      <alignment vertical="center" wrapText="1"/>
      <protection hidden="1"/>
    </xf>
    <xf numFmtId="166" fontId="28" fillId="7" borderId="0" xfId="1" applyNumberFormat="1" applyFont="1" applyFill="1" applyAlignment="1" applyProtection="1">
      <alignment vertical="center"/>
      <protection hidden="1"/>
    </xf>
    <xf numFmtId="166" fontId="28" fillId="7" borderId="0" xfId="0" applyNumberFormat="1" applyFont="1" applyFill="1" applyAlignment="1" applyProtection="1">
      <alignment wrapText="1"/>
      <protection hidden="1"/>
    </xf>
    <xf numFmtId="166" fontId="26" fillId="7" borderId="0" xfId="0" applyNumberFormat="1" applyFont="1" applyFill="1" applyProtection="1">
      <protection hidden="1"/>
    </xf>
    <xf numFmtId="0" fontId="25" fillId="15" borderId="69" xfId="5"/>
    <xf numFmtId="166" fontId="0" fillId="0" borderId="0" xfId="0" applyNumberFormat="1"/>
    <xf numFmtId="0" fontId="15" fillId="0" borderId="0" xfId="0" applyFont="1"/>
    <xf numFmtId="0" fontId="10" fillId="16" borderId="70" xfId="0" applyFont="1" applyFill="1" applyBorder="1"/>
    <xf numFmtId="0" fontId="8" fillId="0" borderId="1" xfId="0" applyFont="1" applyBorder="1" applyAlignment="1">
      <alignment horizontal="left"/>
    </xf>
    <xf numFmtId="44" fontId="8" fillId="0" borderId="1" xfId="0" applyNumberFormat="1" applyFont="1" applyBorder="1"/>
    <xf numFmtId="44" fontId="10" fillId="16" borderId="71" xfId="0" applyNumberFormat="1" applyFont="1" applyFill="1" applyBorder="1"/>
    <xf numFmtId="0" fontId="10" fillId="16" borderId="70" xfId="0" applyFont="1" applyFill="1" applyBorder="1" applyAlignment="1">
      <alignment horizontal="center"/>
    </xf>
    <xf numFmtId="0" fontId="10" fillId="16" borderId="71" xfId="0"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xf>
    <xf numFmtId="0" fontId="3" fillId="0" borderId="20" xfId="2" applyBorder="1" applyAlignment="1">
      <alignment horizontal="center"/>
    </xf>
    <xf numFmtId="0" fontId="31" fillId="17" borderId="69" xfId="6" applyAlignment="1" applyProtection="1">
      <alignment horizontal="center"/>
      <protection locked="0"/>
    </xf>
    <xf numFmtId="0" fontId="25" fillId="0" borderId="0" xfId="5" applyFill="1" applyBorder="1"/>
    <xf numFmtId="0" fontId="3" fillId="6" borderId="1" xfId="2" applyFont="1" applyFill="1" applyBorder="1" applyAlignment="1" applyProtection="1">
      <alignment horizontal="left" vertical="center" wrapText="1"/>
      <protection locked="0"/>
    </xf>
    <xf numFmtId="0" fontId="3" fillId="6" borderId="31" xfId="2" applyFont="1" applyFill="1" applyBorder="1" applyAlignment="1" applyProtection="1">
      <alignment horizontal="left" vertical="center" wrapText="1"/>
      <protection locked="0"/>
    </xf>
    <xf numFmtId="0" fontId="3" fillId="6" borderId="50" xfId="2" applyFont="1" applyFill="1" applyBorder="1" applyAlignment="1" applyProtection="1">
      <alignment horizontal="left" vertical="center" wrapText="1"/>
      <protection locked="0"/>
    </xf>
    <xf numFmtId="0" fontId="3" fillId="5" borderId="1" xfId="2" applyFont="1" applyFill="1" applyBorder="1" applyAlignment="1">
      <alignment horizontal="center" vertical="center" wrapText="1"/>
    </xf>
    <xf numFmtId="0" fontId="3" fillId="0" borderId="0" xfId="2" applyNumberFormat="1" applyFont="1" applyAlignment="1">
      <alignment horizontal="left" vertical="center" wrapText="1"/>
    </xf>
    <xf numFmtId="0" fontId="16" fillId="7" borderId="0" xfId="0" applyNumberFormat="1" applyFont="1" applyFill="1" applyAlignment="1" applyProtection="1">
      <alignment horizontal="left"/>
    </xf>
    <xf numFmtId="0" fontId="3" fillId="6" borderId="1" xfId="2" applyFont="1" applyFill="1" applyBorder="1" applyAlignment="1" applyProtection="1">
      <alignment horizontal="center" vertical="center" wrapText="1"/>
      <protection locked="0"/>
    </xf>
    <xf numFmtId="0" fontId="5" fillId="7" borderId="0" xfId="2" applyNumberFormat="1" applyFont="1" applyFill="1" applyAlignment="1">
      <alignment horizontal="left" vertical="center"/>
    </xf>
    <xf numFmtId="0" fontId="13" fillId="7" borderId="0" xfId="2" applyNumberFormat="1" applyFont="1" applyFill="1" applyAlignment="1">
      <alignment horizontal="left" vertical="center"/>
    </xf>
    <xf numFmtId="0" fontId="3" fillId="0" borderId="0" xfId="2" applyNumberFormat="1" applyFont="1" applyAlignment="1">
      <alignment horizontal="left" vertical="center"/>
    </xf>
    <xf numFmtId="0" fontId="0" fillId="0" borderId="6" xfId="0" applyNumberFormat="1" applyBorder="1" applyAlignment="1">
      <alignment horizontal="left"/>
    </xf>
    <xf numFmtId="0" fontId="0" fillId="0" borderId="0" xfId="0" applyNumberFormat="1" applyBorder="1" applyAlignment="1">
      <alignment horizontal="left"/>
    </xf>
    <xf numFmtId="0" fontId="0" fillId="0" borderId="49" xfId="0" applyNumberFormat="1" applyBorder="1" applyAlignment="1">
      <alignment horizontal="left"/>
    </xf>
    <xf numFmtId="0" fontId="3" fillId="0" borderId="0" xfId="2" applyNumberFormat="1" applyAlignment="1">
      <alignment horizontal="left" vertical="center"/>
    </xf>
    <xf numFmtId="0" fontId="5" fillId="0" borderId="49" xfId="2" applyNumberFormat="1" applyFont="1" applyBorder="1" applyAlignment="1">
      <alignment horizontal="left" vertical="center"/>
    </xf>
    <xf numFmtId="0" fontId="5" fillId="0" borderId="0" xfId="2" applyNumberFormat="1" applyFont="1" applyAlignment="1">
      <alignment horizontal="left" vertical="center"/>
    </xf>
    <xf numFmtId="164" fontId="5" fillId="0" borderId="43" xfId="1" applyNumberFormat="1" applyFont="1" applyFill="1" applyBorder="1" applyAlignment="1">
      <alignment vertical="center" wrapText="1"/>
    </xf>
    <xf numFmtId="0" fontId="5" fillId="5" borderId="40" xfId="2" applyFont="1" applyFill="1" applyBorder="1" applyAlignment="1">
      <alignment horizontal="right" vertical="center" wrapText="1"/>
    </xf>
    <xf numFmtId="164" fontId="5" fillId="0" borderId="33" xfId="1" applyNumberFormat="1" applyFont="1" applyFill="1" applyBorder="1" applyAlignment="1">
      <alignment vertical="center" wrapText="1"/>
    </xf>
    <xf numFmtId="164" fontId="5" fillId="0" borderId="33" xfId="1" applyNumberFormat="1" applyFont="1" applyFill="1" applyBorder="1" applyAlignment="1">
      <alignment horizontal="left" vertical="center" wrapText="1"/>
    </xf>
    <xf numFmtId="0" fontId="32" fillId="7" borderId="0" xfId="2" applyFont="1" applyFill="1"/>
    <xf numFmtId="0" fontId="0" fillId="0" borderId="59" xfId="0" applyFill="1" applyBorder="1" applyAlignment="1">
      <alignment horizontal="center"/>
    </xf>
    <xf numFmtId="49" fontId="16" fillId="7" borderId="0" xfId="0" applyNumberFormat="1" applyFont="1" applyFill="1" applyAlignment="1" applyProtection="1">
      <alignment wrapText="1"/>
    </xf>
    <xf numFmtId="49" fontId="3" fillId="7" borderId="0" xfId="2" applyNumberFormat="1" applyFill="1" applyAlignment="1">
      <alignment wrapText="1"/>
    </xf>
    <xf numFmtId="49" fontId="5" fillId="4" borderId="17" xfId="2" applyNumberFormat="1" applyFont="1" applyFill="1" applyBorder="1" applyAlignment="1">
      <alignment horizontal="center" vertical="center" wrapText="1"/>
    </xf>
    <xf numFmtId="49" fontId="5" fillId="7" borderId="23" xfId="1" applyNumberFormat="1" applyFont="1" applyFill="1" applyBorder="1" applyAlignment="1">
      <alignment horizontal="center" vertical="center" wrapText="1"/>
    </xf>
    <xf numFmtId="49" fontId="3" fillId="6" borderId="23" xfId="3" applyNumberFormat="1" applyFont="1" applyFill="1" applyBorder="1" applyAlignment="1" applyProtection="1">
      <alignment horizontal="left" vertical="top" wrapText="1"/>
      <protection locked="0"/>
    </xf>
    <xf numFmtId="49" fontId="3" fillId="6" borderId="23" xfId="1" applyNumberFormat="1" applyFont="1" applyFill="1" applyBorder="1" applyAlignment="1" applyProtection="1">
      <alignment horizontal="left" vertical="top" wrapText="1"/>
      <protection locked="0"/>
    </xf>
    <xf numFmtId="49" fontId="5" fillId="7" borderId="23" xfId="1" applyNumberFormat="1" applyFont="1" applyFill="1" applyBorder="1" applyAlignment="1">
      <alignment horizontal="left" vertical="top" wrapText="1"/>
    </xf>
    <xf numFmtId="49" fontId="29" fillId="7" borderId="19" xfId="1" applyNumberFormat="1" applyFont="1" applyFill="1" applyBorder="1" applyAlignment="1">
      <alignment horizontal="center" vertical="center" wrapText="1"/>
    </xf>
    <xf numFmtId="0" fontId="33" fillId="0" borderId="0" xfId="0" applyFont="1"/>
    <xf numFmtId="2" fontId="31" fillId="17" borderId="69" xfId="1" applyNumberFormat="1" applyFont="1" applyFill="1" applyBorder="1"/>
    <xf numFmtId="0" fontId="2" fillId="0" borderId="74" xfId="0" applyFont="1" applyBorder="1"/>
    <xf numFmtId="0" fontId="0" fillId="16" borderId="74" xfId="0" applyFont="1" applyFill="1" applyBorder="1"/>
    <xf numFmtId="44" fontId="0" fillId="16" borderId="74" xfId="0" applyNumberFormat="1" applyFont="1" applyFill="1" applyBorder="1"/>
    <xf numFmtId="0" fontId="0" fillId="0" borderId="0" xfId="0" applyFont="1"/>
    <xf numFmtId="44" fontId="0" fillId="0" borderId="0" xfId="0" applyNumberFormat="1" applyFont="1"/>
    <xf numFmtId="0" fontId="0" fillId="16" borderId="0" xfId="0" applyFont="1" applyFill="1"/>
    <xf numFmtId="44" fontId="0" fillId="16" borderId="0" xfId="0" applyNumberFormat="1" applyFont="1" applyFill="1"/>
    <xf numFmtId="0" fontId="0" fillId="0" borderId="75" xfId="0" applyFont="1" applyBorder="1"/>
    <xf numFmtId="44" fontId="0" fillId="0" borderId="75" xfId="0" applyNumberFormat="1" applyFont="1" applyBorder="1"/>
    <xf numFmtId="49" fontId="3" fillId="6" borderId="23" xfId="1" applyNumberFormat="1" applyFont="1" applyFill="1" applyBorder="1" applyAlignment="1" applyProtection="1">
      <alignment vertical="center" wrapText="1"/>
      <protection locked="0"/>
    </xf>
    <xf numFmtId="49" fontId="5" fillId="7" borderId="23" xfId="1" applyNumberFormat="1" applyFont="1" applyFill="1" applyBorder="1" applyAlignment="1">
      <alignment vertical="center" wrapText="1"/>
    </xf>
    <xf numFmtId="49" fontId="3" fillId="6" borderId="23" xfId="3" applyNumberFormat="1" applyFont="1" applyFill="1" applyBorder="1" applyAlignment="1" applyProtection="1">
      <alignment vertical="center" wrapText="1"/>
      <protection locked="0"/>
    </xf>
    <xf numFmtId="49" fontId="29" fillId="7" borderId="19" xfId="1" applyNumberFormat="1" applyFont="1" applyFill="1" applyBorder="1" applyAlignment="1" applyProtection="1">
      <alignment vertical="center" wrapText="1"/>
      <protection hidden="1"/>
    </xf>
    <xf numFmtId="0" fontId="8" fillId="0" borderId="0" xfId="0" applyFont="1" applyFill="1" applyAlignment="1"/>
    <xf numFmtId="0" fontId="16" fillId="0" borderId="0" xfId="0" applyFont="1" applyFill="1" applyAlignment="1">
      <alignment horizontal="right" wrapText="1"/>
    </xf>
    <xf numFmtId="0" fontId="15" fillId="0" borderId="0" xfId="0" applyFont="1" applyFill="1" applyAlignment="1">
      <alignment horizontal="center" vertical="center" wrapText="1"/>
    </xf>
    <xf numFmtId="0" fontId="15" fillId="6" borderId="0" xfId="0" applyFont="1" applyFill="1" applyBorder="1" applyAlignment="1" applyProtection="1">
      <alignment horizontal="center"/>
      <protection locked="0"/>
    </xf>
    <xf numFmtId="0" fontId="15" fillId="0" borderId="0" xfId="0" applyFont="1" applyFill="1" applyAlignment="1">
      <alignment horizontal="center"/>
    </xf>
    <xf numFmtId="0" fontId="30" fillId="0" borderId="0" xfId="0" applyFont="1" applyFill="1" applyAlignment="1">
      <alignment horizontal="center" vertical="center" wrapText="1"/>
    </xf>
    <xf numFmtId="0" fontId="5" fillId="4" borderId="21" xfId="2" applyFont="1" applyFill="1" applyBorder="1" applyAlignment="1" applyProtection="1">
      <alignment horizontal="center" vertical="center"/>
    </xf>
    <xf numFmtId="0" fontId="5" fillId="4" borderId="35" xfId="2" applyFont="1" applyFill="1" applyBorder="1" applyAlignment="1" applyProtection="1">
      <alignment horizontal="center" vertical="center"/>
    </xf>
    <xf numFmtId="0" fontId="5" fillId="4" borderId="27" xfId="2" applyFont="1" applyFill="1" applyBorder="1" applyAlignment="1" applyProtection="1">
      <alignment horizontal="center" vertical="center"/>
    </xf>
    <xf numFmtId="0" fontId="5" fillId="4" borderId="16" xfId="2" applyFont="1" applyFill="1" applyBorder="1" applyAlignment="1" applyProtection="1">
      <alignment horizontal="center" vertical="center" wrapText="1"/>
    </xf>
    <xf numFmtId="0" fontId="5" fillId="4" borderId="43" xfId="2" applyFont="1" applyFill="1" applyBorder="1" applyAlignment="1" applyProtection="1">
      <alignment horizontal="center" vertical="center" wrapText="1"/>
    </xf>
    <xf numFmtId="0" fontId="5" fillId="4" borderId="17" xfId="2" applyFont="1" applyFill="1" applyBorder="1" applyAlignment="1" applyProtection="1">
      <alignment horizontal="center" vertical="center" wrapText="1"/>
    </xf>
    <xf numFmtId="0" fontId="0" fillId="6" borderId="54" xfId="0" applyFill="1" applyBorder="1" applyAlignment="1" applyProtection="1">
      <alignment horizontal="left" vertical="top" wrapText="1"/>
      <protection locked="0"/>
    </xf>
    <xf numFmtId="0" fontId="0" fillId="6" borderId="48" xfId="0" applyFill="1" applyBorder="1" applyAlignment="1" applyProtection="1">
      <alignment horizontal="left" vertical="top" wrapText="1"/>
      <protection locked="0"/>
    </xf>
    <xf numFmtId="0" fontId="0" fillId="6" borderId="55" xfId="0"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168" fontId="3" fillId="6" borderId="24" xfId="3" applyNumberFormat="1" applyFont="1" applyFill="1" applyBorder="1" applyAlignment="1" applyProtection="1">
      <alignment horizontal="center" vertical="center" wrapText="1"/>
      <protection locked="0"/>
    </xf>
    <xf numFmtId="168" fontId="3" fillId="6" borderId="25" xfId="3" applyNumberFormat="1" applyFont="1" applyFill="1" applyBorder="1" applyAlignment="1" applyProtection="1">
      <alignment horizontal="center" vertical="center" wrapText="1"/>
      <protection locked="0"/>
    </xf>
    <xf numFmtId="168" fontId="3" fillId="6" borderId="20" xfId="3" applyNumberFormat="1" applyFont="1" applyFill="1" applyBorder="1" applyAlignment="1" applyProtection="1">
      <alignment horizontal="center" vertical="center" wrapText="1"/>
      <protection locked="0"/>
    </xf>
    <xf numFmtId="0" fontId="9" fillId="11" borderId="2" xfId="2" applyFont="1" applyFill="1" applyBorder="1" applyAlignment="1" applyProtection="1">
      <alignment horizontal="center" vertical="center"/>
    </xf>
    <xf numFmtId="0" fontId="9" fillId="11" borderId="3" xfId="2" applyFont="1" applyFill="1" applyBorder="1" applyAlignment="1" applyProtection="1">
      <alignment horizontal="center" vertical="center"/>
    </xf>
    <xf numFmtId="0" fontId="9" fillId="11" borderId="4" xfId="2" applyFont="1" applyFill="1" applyBorder="1" applyAlignment="1" applyProtection="1">
      <alignment horizontal="center" vertical="center"/>
    </xf>
    <xf numFmtId="0" fontId="9" fillId="11" borderId="2" xfId="2" applyFont="1" applyFill="1" applyBorder="1" applyAlignment="1">
      <alignment horizontal="center" vertical="center" wrapText="1"/>
    </xf>
    <xf numFmtId="0" fontId="9" fillId="11" borderId="3" xfId="2" applyFont="1" applyFill="1" applyBorder="1" applyAlignment="1">
      <alignment horizontal="center" vertical="center" wrapText="1"/>
    </xf>
    <xf numFmtId="0" fontId="3" fillId="6" borderId="1" xfId="2" applyFont="1" applyFill="1" applyBorder="1" applyAlignment="1" applyProtection="1">
      <alignment horizontal="left" vertical="top" wrapText="1"/>
      <protection locked="0"/>
    </xf>
    <xf numFmtId="0" fontId="3" fillId="6" borderId="24" xfId="2" applyFont="1" applyFill="1" applyBorder="1" applyAlignment="1" applyProtection="1">
      <alignment horizontal="left" vertical="top" wrapText="1"/>
      <protection locked="0"/>
    </xf>
    <xf numFmtId="0" fontId="3" fillId="5" borderId="22" xfId="2" applyFont="1" applyFill="1" applyBorder="1" applyAlignment="1">
      <alignment horizontal="left" vertical="center" wrapText="1"/>
    </xf>
    <xf numFmtId="0" fontId="3" fillId="5" borderId="1" xfId="2" applyFont="1" applyFill="1" applyBorder="1" applyAlignment="1">
      <alignment horizontal="left" vertical="center" wrapText="1"/>
    </xf>
    <xf numFmtId="0" fontId="5" fillId="4" borderId="21" xfId="2" applyFont="1" applyFill="1" applyBorder="1" applyAlignment="1">
      <alignment horizontal="center" vertical="center"/>
    </xf>
    <xf numFmtId="0" fontId="5" fillId="4" borderId="35" xfId="2" applyFont="1" applyFill="1" applyBorder="1" applyAlignment="1">
      <alignment horizontal="center" vertical="center"/>
    </xf>
    <xf numFmtId="0" fontId="5" fillId="4" borderId="16" xfId="2" applyFont="1" applyFill="1" applyBorder="1" applyAlignment="1">
      <alignment horizontal="center" vertical="center"/>
    </xf>
    <xf numFmtId="0" fontId="5" fillId="4" borderId="43" xfId="2" applyFont="1" applyFill="1" applyBorder="1" applyAlignment="1">
      <alignment horizontal="center" vertical="center"/>
    </xf>
    <xf numFmtId="0" fontId="5" fillId="5" borderId="18" xfId="2" applyFont="1" applyFill="1" applyBorder="1" applyAlignment="1">
      <alignment horizontal="left" vertical="center" wrapText="1"/>
    </xf>
    <xf numFmtId="0" fontId="5" fillId="5" borderId="31" xfId="2" applyFont="1" applyFill="1" applyBorder="1" applyAlignment="1">
      <alignment horizontal="left" vertical="center" wrapText="1"/>
    </xf>
    <xf numFmtId="0" fontId="5" fillId="4" borderId="21" xfId="2" applyFont="1" applyFill="1" applyBorder="1" applyAlignment="1">
      <alignment horizontal="center" vertical="center" wrapText="1"/>
    </xf>
    <xf numFmtId="0" fontId="5" fillId="4" borderId="35" xfId="2" applyFont="1" applyFill="1" applyBorder="1" applyAlignment="1">
      <alignment horizontal="center" vertical="center" wrapText="1"/>
    </xf>
    <xf numFmtId="0" fontId="5" fillId="5" borderId="22" xfId="2" applyFont="1" applyFill="1" applyBorder="1" applyAlignment="1">
      <alignment horizontal="left" vertical="center" wrapText="1"/>
    </xf>
    <xf numFmtId="0" fontId="5" fillId="5" borderId="1" xfId="2" applyFont="1" applyFill="1" applyBorder="1" applyAlignment="1">
      <alignment horizontal="left" vertical="center" wrapText="1"/>
    </xf>
    <xf numFmtId="0" fontId="3" fillId="5" borderId="52" xfId="2" applyFont="1" applyFill="1" applyBorder="1" applyAlignment="1">
      <alignment horizontal="left" vertical="center" wrapText="1"/>
    </xf>
    <xf numFmtId="0" fontId="3" fillId="5" borderId="32" xfId="2" applyFont="1" applyFill="1" applyBorder="1" applyAlignment="1">
      <alignment horizontal="left" vertical="center" wrapText="1"/>
    </xf>
    <xf numFmtId="0" fontId="3" fillId="5" borderId="53" xfId="2" applyFont="1" applyFill="1" applyBorder="1" applyAlignment="1">
      <alignment horizontal="left" vertical="center" wrapText="1"/>
    </xf>
    <xf numFmtId="0" fontId="3" fillId="6" borderId="31" xfId="2" applyFont="1" applyFill="1" applyBorder="1" applyAlignment="1" applyProtection="1">
      <alignment horizontal="left" vertical="top" wrapText="1"/>
      <protection locked="0"/>
    </xf>
    <xf numFmtId="0" fontId="3" fillId="6" borderId="37" xfId="2" applyFont="1" applyFill="1" applyBorder="1" applyAlignment="1" applyProtection="1">
      <alignment horizontal="left" vertical="top" wrapText="1"/>
      <protection locked="0"/>
    </xf>
    <xf numFmtId="0" fontId="3" fillId="6" borderId="37"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46" xfId="2" applyFont="1" applyFill="1" applyBorder="1" applyAlignment="1" applyProtection="1">
      <alignment horizontal="left" vertical="center" wrapText="1"/>
      <protection locked="0"/>
    </xf>
    <xf numFmtId="0" fontId="5" fillId="4" borderId="16" xfId="2" applyFont="1" applyFill="1" applyBorder="1" applyAlignment="1">
      <alignment horizontal="center" vertical="center" wrapText="1"/>
    </xf>
    <xf numFmtId="0" fontId="5" fillId="4" borderId="17" xfId="2" applyFont="1" applyFill="1" applyBorder="1" applyAlignment="1">
      <alignment horizontal="center" vertical="center" wrapText="1"/>
    </xf>
    <xf numFmtId="0" fontId="3" fillId="5" borderId="51" xfId="2" applyFont="1" applyFill="1" applyBorder="1" applyAlignment="1">
      <alignment horizontal="left" vertical="center" wrapText="1" indent="1"/>
    </xf>
    <xf numFmtId="0" fontId="3" fillId="5" borderId="20" xfId="2" applyFont="1" applyFill="1" applyBorder="1" applyAlignment="1">
      <alignment horizontal="left" vertical="center" wrapText="1" indent="1"/>
    </xf>
    <xf numFmtId="0" fontId="3" fillId="6" borderId="26" xfId="2" applyFont="1" applyFill="1" applyBorder="1" applyAlignment="1" applyProtection="1">
      <alignment horizontal="left" vertical="top" wrapText="1"/>
      <protection locked="0"/>
    </xf>
    <xf numFmtId="0" fontId="3" fillId="6" borderId="48" xfId="2" applyFont="1" applyFill="1" applyBorder="1" applyAlignment="1" applyProtection="1">
      <alignment horizontal="left" vertical="top" wrapText="1"/>
      <protection locked="0"/>
    </xf>
    <xf numFmtId="0" fontId="3" fillId="6" borderId="55" xfId="2" applyFont="1" applyFill="1" applyBorder="1" applyAlignment="1" applyProtection="1">
      <alignment horizontal="left" vertical="top" wrapText="1"/>
      <protection locked="0"/>
    </xf>
    <xf numFmtId="0" fontId="3" fillId="6" borderId="40" xfId="2" applyFont="1" applyFill="1" applyBorder="1" applyAlignment="1" applyProtection="1">
      <alignment horizontal="left" vertical="top" wrapText="1"/>
      <protection locked="0"/>
    </xf>
    <xf numFmtId="0" fontId="3" fillId="6" borderId="36" xfId="2" applyFont="1" applyFill="1" applyBorder="1" applyAlignment="1" applyProtection="1">
      <alignment horizontal="left" vertical="top" wrapText="1"/>
      <protection locked="0"/>
    </xf>
    <xf numFmtId="0" fontId="3" fillId="6" borderId="44" xfId="2" applyFont="1" applyFill="1" applyBorder="1" applyAlignment="1" applyProtection="1">
      <alignment horizontal="left" vertical="top" wrapText="1"/>
      <protection locked="0"/>
    </xf>
    <xf numFmtId="0" fontId="5" fillId="5" borderId="51" xfId="2" applyFont="1" applyFill="1" applyBorder="1" applyAlignment="1">
      <alignment horizontal="left" vertical="center" wrapText="1" indent="1"/>
    </xf>
    <xf numFmtId="0" fontId="5" fillId="5" borderId="20" xfId="2" applyFont="1" applyFill="1" applyBorder="1" applyAlignment="1">
      <alignment horizontal="left" vertical="center" wrapText="1" indent="1"/>
    </xf>
    <xf numFmtId="0" fontId="5" fillId="4" borderId="27" xfId="2" applyFont="1" applyFill="1" applyBorder="1" applyAlignment="1">
      <alignment horizontal="center" vertical="center"/>
    </xf>
    <xf numFmtId="0" fontId="3" fillId="6" borderId="23" xfId="2" applyFont="1" applyFill="1" applyBorder="1" applyAlignment="1" applyProtection="1">
      <alignment horizontal="left" vertical="top" wrapText="1"/>
      <protection locked="0"/>
    </xf>
    <xf numFmtId="0" fontId="3" fillId="6" borderId="25" xfId="2" applyFont="1" applyFill="1" applyBorder="1" applyAlignment="1" applyProtection="1">
      <alignment horizontal="left" vertical="top" wrapText="1"/>
      <protection locked="0"/>
    </xf>
    <xf numFmtId="0" fontId="3" fillId="6" borderId="45" xfId="2" applyFont="1" applyFill="1" applyBorder="1" applyAlignment="1" applyProtection="1">
      <alignment horizontal="left" vertical="top" wrapText="1"/>
      <protection locked="0"/>
    </xf>
    <xf numFmtId="0" fontId="5" fillId="5" borderId="56" xfId="2" applyFont="1" applyFill="1" applyBorder="1" applyAlignment="1">
      <alignment horizontal="left" vertical="center" wrapText="1" indent="1"/>
    </xf>
    <xf numFmtId="0" fontId="5" fillId="5" borderId="42" xfId="2" applyFont="1" applyFill="1" applyBorder="1" applyAlignment="1">
      <alignment horizontal="left" vertical="center" wrapText="1" indent="1"/>
    </xf>
    <xf numFmtId="0" fontId="3" fillId="0" borderId="0" xfId="2" applyNumberFormat="1" applyFont="1" applyBorder="1" applyAlignment="1">
      <alignment horizontal="left" vertical="center" wrapText="1"/>
    </xf>
    <xf numFmtId="0" fontId="3" fillId="0" borderId="0" xfId="2" applyNumberFormat="1" applyFont="1" applyAlignment="1">
      <alignment horizontal="left" vertical="center" wrapText="1"/>
    </xf>
    <xf numFmtId="0" fontId="5" fillId="0" borderId="0" xfId="2" applyNumberFormat="1" applyFont="1" applyBorder="1" applyAlignment="1">
      <alignment horizontal="left" vertical="center" wrapText="1"/>
    </xf>
    <xf numFmtId="0" fontId="5" fillId="0" borderId="0" xfId="2" applyNumberFormat="1" applyFont="1" applyAlignment="1">
      <alignment horizontal="left" vertical="center" wrapText="1"/>
    </xf>
    <xf numFmtId="0" fontId="16" fillId="7" borderId="0" xfId="0" applyNumberFormat="1" applyFont="1" applyFill="1" applyAlignment="1" applyProtection="1">
      <alignment horizontal="left"/>
    </xf>
    <xf numFmtId="0" fontId="3" fillId="0" borderId="6" xfId="2" applyNumberFormat="1" applyBorder="1" applyAlignment="1">
      <alignment horizontal="left" vertical="center" wrapText="1"/>
    </xf>
    <xf numFmtId="0" fontId="3" fillId="0" borderId="0" xfId="2" applyNumberFormat="1" applyAlignment="1">
      <alignment horizontal="left" vertical="center" wrapText="1"/>
    </xf>
    <xf numFmtId="0" fontId="3" fillId="0" borderId="49" xfId="2" applyNumberFormat="1" applyBorder="1" applyAlignment="1">
      <alignment horizontal="left" vertical="center" wrapText="1"/>
    </xf>
    <xf numFmtId="0" fontId="3" fillId="6" borderId="1" xfId="2" applyFont="1" applyFill="1" applyBorder="1" applyAlignment="1" applyProtection="1">
      <alignment horizontal="left" vertical="center" wrapText="1"/>
      <protection locked="0"/>
    </xf>
    <xf numFmtId="0" fontId="5" fillId="4" borderId="1" xfId="2" applyFont="1" applyFill="1" applyBorder="1" applyAlignment="1">
      <alignment horizontal="left" vertical="center" wrapText="1"/>
    </xf>
    <xf numFmtId="0" fontId="3" fillId="6" borderId="24" xfId="2" applyFont="1" applyFill="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5" fillId="4" borderId="24" xfId="2" applyFont="1" applyFill="1" applyBorder="1" applyAlignment="1">
      <alignment horizontal="left" vertical="center" wrapText="1"/>
    </xf>
    <xf numFmtId="0" fontId="5" fillId="4" borderId="25" xfId="2" applyFont="1" applyFill="1" applyBorder="1" applyAlignment="1">
      <alignment horizontal="left" vertical="center" wrapText="1"/>
    </xf>
    <xf numFmtId="0" fontId="5" fillId="4" borderId="20" xfId="2" applyFont="1" applyFill="1" applyBorder="1" applyAlignment="1">
      <alignment horizontal="left" vertical="center" wrapText="1"/>
    </xf>
    <xf numFmtId="0" fontId="3" fillId="6" borderId="50" xfId="2" applyFont="1" applyFill="1" applyBorder="1" applyAlignment="1" applyProtection="1">
      <alignment horizontal="left" vertical="center" wrapText="1"/>
      <protection locked="0"/>
    </xf>
    <xf numFmtId="0" fontId="5" fillId="0" borderId="43" xfId="2" applyFont="1" applyBorder="1" applyAlignment="1">
      <alignment horizontal="center" vertical="center" wrapText="1"/>
    </xf>
    <xf numFmtId="0" fontId="5" fillId="5" borderId="40" xfId="2" applyFont="1" applyFill="1" applyBorder="1" applyAlignment="1">
      <alignment horizontal="right" vertical="center" wrapText="1"/>
    </xf>
    <xf numFmtId="0" fontId="5" fillId="5" borderId="36" xfId="2" applyFont="1" applyFill="1" applyBorder="1" applyAlignment="1">
      <alignment horizontal="right" vertical="center" wrapText="1"/>
    </xf>
    <xf numFmtId="0" fontId="5" fillId="5" borderId="73" xfId="2" applyFont="1" applyFill="1" applyBorder="1" applyAlignment="1">
      <alignment horizontal="right" vertical="center" wrapText="1"/>
    </xf>
    <xf numFmtId="0" fontId="3" fillId="5" borderId="24" xfId="2" applyFont="1" applyFill="1" applyBorder="1" applyAlignment="1">
      <alignment horizontal="center" vertical="center" wrapText="1"/>
    </xf>
    <xf numFmtId="0" fontId="3" fillId="5" borderId="20"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4" borderId="26" xfId="2" applyFont="1" applyFill="1" applyBorder="1" applyAlignment="1">
      <alignment horizontal="left" vertical="center" wrapText="1"/>
    </xf>
    <xf numFmtId="0" fontId="5" fillId="4" borderId="48" xfId="2" applyFont="1" applyFill="1" applyBorder="1" applyAlignment="1">
      <alignment horizontal="left" vertical="center" wrapText="1"/>
    </xf>
    <xf numFmtId="0" fontId="5" fillId="4" borderId="72" xfId="2" applyFont="1" applyFill="1" applyBorder="1" applyAlignment="1">
      <alignment horizontal="left" vertical="center" wrapText="1"/>
    </xf>
    <xf numFmtId="0" fontId="5" fillId="5" borderId="38" xfId="2" applyFont="1" applyFill="1" applyBorder="1" applyAlignment="1">
      <alignment horizontal="right" vertical="center" wrapText="1"/>
    </xf>
    <xf numFmtId="0" fontId="5" fillId="5" borderId="35" xfId="2" applyFont="1" applyFill="1" applyBorder="1" applyAlignment="1">
      <alignment horizontal="right" vertical="center" wrapText="1"/>
    </xf>
    <xf numFmtId="0" fontId="5" fillId="5" borderId="41" xfId="2" applyFont="1" applyFill="1" applyBorder="1" applyAlignment="1">
      <alignment horizontal="right" vertical="center" wrapText="1"/>
    </xf>
    <xf numFmtId="0" fontId="3" fillId="5" borderId="1" xfId="2" applyFont="1" applyFill="1" applyBorder="1" applyAlignment="1">
      <alignment horizontal="center" vertical="center" wrapText="1"/>
    </xf>
    <xf numFmtId="0" fontId="9" fillId="11" borderId="4" xfId="2" applyFont="1" applyFill="1" applyBorder="1" applyAlignment="1">
      <alignment horizontal="center" vertical="center" wrapText="1"/>
    </xf>
    <xf numFmtId="0" fontId="11" fillId="8" borderId="1" xfId="2"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6" borderId="1" xfId="2" applyFont="1" applyFill="1" applyBorder="1" applyAlignment="1" applyProtection="1">
      <alignment horizontal="center" vertical="center"/>
      <protection locked="0"/>
    </xf>
    <xf numFmtId="0" fontId="3" fillId="6" borderId="12" xfId="2" applyFont="1" applyFill="1" applyBorder="1" applyAlignment="1" applyProtection="1">
      <alignment horizontal="left" vertical="top" wrapText="1"/>
      <protection locked="0"/>
    </xf>
    <xf numFmtId="0" fontId="3" fillId="6" borderId="13" xfId="2" applyFont="1" applyFill="1" applyBorder="1" applyAlignment="1" applyProtection="1">
      <alignment horizontal="left" vertical="top" wrapText="1"/>
      <protection locked="0"/>
    </xf>
    <xf numFmtId="0" fontId="3" fillId="6" borderId="14" xfId="2" applyFont="1" applyFill="1" applyBorder="1" applyAlignment="1" applyProtection="1">
      <alignment horizontal="left" vertical="top" wrapText="1"/>
      <protection locked="0"/>
    </xf>
    <xf numFmtId="0" fontId="3" fillId="6" borderId="6" xfId="2" applyFont="1" applyFill="1" applyBorder="1" applyAlignment="1" applyProtection="1">
      <alignment horizontal="left" vertical="top" wrapText="1"/>
      <protection locked="0"/>
    </xf>
    <xf numFmtId="0" fontId="3" fillId="6" borderId="0" xfId="2" applyFont="1" applyFill="1" applyBorder="1" applyAlignment="1" applyProtection="1">
      <alignment horizontal="left" vertical="top" wrapText="1"/>
      <protection locked="0"/>
    </xf>
    <xf numFmtId="0" fontId="3" fillId="6" borderId="7" xfId="2" applyFont="1" applyFill="1" applyBorder="1" applyAlignment="1" applyProtection="1">
      <alignment horizontal="left" vertical="top" wrapText="1"/>
      <protection locked="0"/>
    </xf>
    <xf numFmtId="0" fontId="3" fillId="6" borderId="8" xfId="2" applyFont="1" applyFill="1" applyBorder="1" applyAlignment="1" applyProtection="1">
      <alignment horizontal="left" vertical="top" wrapText="1"/>
      <protection locked="0"/>
    </xf>
    <xf numFmtId="0" fontId="3" fillId="6" borderId="9" xfId="2" applyFont="1" applyFill="1" applyBorder="1" applyAlignment="1" applyProtection="1">
      <alignment horizontal="left" vertical="top" wrapText="1"/>
      <protection locked="0"/>
    </xf>
    <xf numFmtId="0" fontId="3" fillId="6" borderId="10" xfId="2" applyFont="1" applyFill="1" applyBorder="1" applyAlignment="1" applyProtection="1">
      <alignment horizontal="left" vertical="top" wrapText="1"/>
      <protection locked="0"/>
    </xf>
    <xf numFmtId="0" fontId="3" fillId="6" borderId="31" xfId="2" applyFont="1" applyFill="1" applyBorder="1" applyAlignment="1" applyProtection="1">
      <alignment horizontal="left" vertical="center" wrapText="1"/>
      <protection locked="0"/>
    </xf>
    <xf numFmtId="0" fontId="5" fillId="0" borderId="40"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73" xfId="2" applyFont="1" applyBorder="1" applyAlignment="1">
      <alignment horizontal="center" vertical="center" wrapText="1"/>
    </xf>
    <xf numFmtId="0" fontId="3" fillId="6" borderId="42" xfId="2" applyFont="1" applyFill="1" applyBorder="1" applyAlignment="1" applyProtection="1">
      <alignment horizontal="left" vertical="center" wrapText="1"/>
      <protection locked="0"/>
    </xf>
    <xf numFmtId="0" fontId="3" fillId="6" borderId="31" xfId="2" applyFont="1" applyFill="1" applyBorder="1" applyAlignment="1" applyProtection="1">
      <alignment horizontal="center" vertical="center" wrapText="1"/>
      <protection locked="0"/>
    </xf>
    <xf numFmtId="0" fontId="3" fillId="6" borderId="1" xfId="2" applyFont="1" applyFill="1" applyBorder="1" applyAlignment="1" applyProtection="1">
      <alignment horizontal="center" vertical="center" wrapText="1"/>
      <protection locked="0"/>
    </xf>
    <xf numFmtId="0" fontId="3" fillId="0" borderId="0" xfId="2" applyNumberFormat="1" applyFont="1" applyAlignment="1">
      <alignment horizontal="left" vertical="center"/>
    </xf>
    <xf numFmtId="0" fontId="5" fillId="0" borderId="33" xfId="2" applyFont="1" applyBorder="1" applyAlignment="1">
      <alignment horizontal="center" vertical="center"/>
    </xf>
    <xf numFmtId="0" fontId="5" fillId="4" borderId="1" xfId="2" applyFont="1" applyFill="1" applyBorder="1" applyAlignment="1">
      <alignment horizontal="left" vertical="center"/>
    </xf>
    <xf numFmtId="0" fontId="5" fillId="0" borderId="38" xfId="2" applyFont="1" applyBorder="1" applyAlignment="1">
      <alignment horizontal="center" vertical="center"/>
    </xf>
    <xf numFmtId="0" fontId="5" fillId="0" borderId="35" xfId="2" applyFont="1" applyBorder="1" applyAlignment="1">
      <alignment horizontal="center" vertical="center"/>
    </xf>
    <xf numFmtId="0" fontId="5" fillId="0" borderId="41" xfId="2" applyFont="1" applyBorder="1" applyAlignment="1">
      <alignment horizontal="center" vertical="center"/>
    </xf>
    <xf numFmtId="0" fontId="5" fillId="7" borderId="0" xfId="2" applyNumberFormat="1" applyFont="1" applyFill="1" applyAlignment="1">
      <alignment horizontal="left" vertical="center"/>
    </xf>
    <xf numFmtId="0" fontId="3" fillId="0" borderId="0" xfId="2" applyNumberFormat="1" applyFont="1" applyFill="1" applyAlignment="1">
      <alignment horizontal="left" vertical="center"/>
    </xf>
    <xf numFmtId="0" fontId="9" fillId="10" borderId="2" xfId="2" applyFont="1" applyFill="1" applyBorder="1" applyAlignment="1">
      <alignment horizontal="center" vertical="center"/>
    </xf>
    <xf numFmtId="0" fontId="9" fillId="10" borderId="3" xfId="2" applyFont="1" applyFill="1" applyBorder="1" applyAlignment="1">
      <alignment horizontal="center" vertical="center"/>
    </xf>
    <xf numFmtId="0" fontId="9" fillId="10" borderId="4" xfId="2" applyFont="1" applyFill="1" applyBorder="1" applyAlignment="1">
      <alignment horizontal="center" vertical="center"/>
    </xf>
    <xf numFmtId="0" fontId="11" fillId="9" borderId="38" xfId="2" applyFont="1" applyFill="1" applyBorder="1" applyAlignment="1">
      <alignment horizontal="center" vertical="center"/>
    </xf>
    <xf numFmtId="0" fontId="11" fillId="9" borderId="35" xfId="2" applyFont="1" applyFill="1" applyBorder="1" applyAlignment="1">
      <alignment horizontal="center" vertical="center"/>
    </xf>
    <xf numFmtId="0" fontId="11" fillId="9" borderId="41" xfId="2" applyFont="1" applyFill="1" applyBorder="1" applyAlignment="1">
      <alignment horizontal="center" vertical="center"/>
    </xf>
    <xf numFmtId="0" fontId="10" fillId="4" borderId="2"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4"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13" fillId="7" borderId="0" xfId="2" applyNumberFormat="1" applyFont="1" applyFill="1" applyAlignment="1">
      <alignment horizontal="left" vertical="center"/>
    </xf>
    <xf numFmtId="0" fontId="3" fillId="0" borderId="0" xfId="2" applyNumberFormat="1" applyFont="1" applyFill="1" applyAlignment="1">
      <alignment horizontal="left" vertical="center" wrapText="1"/>
    </xf>
    <xf numFmtId="0" fontId="3" fillId="6" borderId="24" xfId="2" applyFont="1" applyFill="1" applyBorder="1" applyAlignment="1" applyProtection="1">
      <alignment horizontal="center" vertical="center" wrapText="1"/>
      <protection locked="0"/>
    </xf>
    <xf numFmtId="0" fontId="3" fillId="6" borderId="25" xfId="2" applyFont="1" applyFill="1" applyBorder="1" applyAlignment="1" applyProtection="1">
      <alignment horizontal="center" vertical="center" wrapText="1"/>
      <protection locked="0"/>
    </xf>
    <xf numFmtId="0" fontId="3" fillId="6" borderId="20" xfId="2" applyFont="1" applyFill="1" applyBorder="1" applyAlignment="1" applyProtection="1">
      <alignment horizontal="center" vertical="center" wrapText="1"/>
      <protection locked="0"/>
    </xf>
    <xf numFmtId="0" fontId="3" fillId="6" borderId="37" xfId="2" applyFont="1" applyFill="1" applyBorder="1" applyAlignment="1" applyProtection="1">
      <alignment horizontal="center" vertical="center" wrapText="1"/>
      <protection locked="0"/>
    </xf>
    <xf numFmtId="0" fontId="3" fillId="6" borderId="47" xfId="2" applyFont="1" applyFill="1" applyBorder="1" applyAlignment="1" applyProtection="1">
      <alignment horizontal="center" vertical="center" wrapText="1"/>
      <protection locked="0"/>
    </xf>
    <xf numFmtId="0" fontId="3" fillId="6" borderId="42" xfId="2" applyFont="1" applyFill="1" applyBorder="1" applyAlignment="1" applyProtection="1">
      <alignment horizontal="center" vertical="center" wrapText="1"/>
      <protection locked="0"/>
    </xf>
    <xf numFmtId="0" fontId="5" fillId="5" borderId="38" xfId="2" applyFont="1" applyFill="1" applyBorder="1" applyAlignment="1">
      <alignment horizontal="right" vertical="center"/>
    </xf>
    <xf numFmtId="0" fontId="5" fillId="5" borderId="35" xfId="2" applyFont="1" applyFill="1" applyBorder="1" applyAlignment="1">
      <alignment horizontal="right" vertical="center"/>
    </xf>
    <xf numFmtId="0" fontId="5" fillId="5" borderId="41" xfId="2" applyFont="1" applyFill="1" applyBorder="1" applyAlignment="1">
      <alignment horizontal="right" vertical="center"/>
    </xf>
    <xf numFmtId="0" fontId="5" fillId="5" borderId="24" xfId="2" applyFont="1" applyFill="1" applyBorder="1" applyAlignment="1">
      <alignment horizontal="left" vertical="center" wrapText="1"/>
    </xf>
    <xf numFmtId="0" fontId="5" fillId="5" borderId="25" xfId="2" applyFont="1" applyFill="1" applyBorder="1" applyAlignment="1">
      <alignment horizontal="left" vertical="center" wrapText="1"/>
    </xf>
    <xf numFmtId="0" fontId="5" fillId="5" borderId="20" xfId="2" applyFont="1" applyFill="1" applyBorder="1" applyAlignment="1">
      <alignment horizontal="left"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0" xfId="2" applyFont="1" applyFill="1" applyBorder="1" applyAlignment="1">
      <alignment horizontal="left" vertical="center"/>
    </xf>
    <xf numFmtId="0" fontId="5" fillId="4" borderId="64" xfId="2" applyFont="1" applyFill="1" applyBorder="1" applyAlignment="1">
      <alignment horizontal="center" vertical="center"/>
    </xf>
    <xf numFmtId="0" fontId="5" fillId="4" borderId="65" xfId="2" applyFont="1" applyFill="1" applyBorder="1" applyAlignment="1">
      <alignment horizontal="center" vertical="center"/>
    </xf>
    <xf numFmtId="0" fontId="5" fillId="4" borderId="63" xfId="2" applyFont="1" applyFill="1" applyBorder="1" applyAlignment="1">
      <alignment horizontal="center" vertical="center"/>
    </xf>
    <xf numFmtId="0" fontId="10" fillId="4" borderId="64" xfId="2" applyFont="1" applyFill="1" applyBorder="1" applyAlignment="1">
      <alignment horizontal="center" vertical="center"/>
    </xf>
    <xf numFmtId="0" fontId="10" fillId="4" borderId="65" xfId="2" applyFont="1" applyFill="1" applyBorder="1" applyAlignment="1">
      <alignment horizontal="center" vertical="center"/>
    </xf>
    <xf numFmtId="0" fontId="10" fillId="4" borderId="63" xfId="2" applyFont="1" applyFill="1" applyBorder="1" applyAlignment="1">
      <alignment horizontal="center" vertical="center"/>
    </xf>
    <xf numFmtId="0" fontId="10" fillId="16" borderId="24" xfId="0" applyFont="1" applyFill="1" applyBorder="1" applyAlignment="1">
      <alignment horizontal="center"/>
    </xf>
    <xf numFmtId="0" fontId="10" fillId="16" borderId="25" xfId="0" applyFont="1" applyFill="1" applyBorder="1" applyAlignment="1">
      <alignment horizontal="center"/>
    </xf>
    <xf numFmtId="0" fontId="10" fillId="16" borderId="20" xfId="0" applyFont="1" applyFill="1" applyBorder="1" applyAlignment="1">
      <alignment horizontal="center"/>
    </xf>
    <xf numFmtId="0" fontId="17" fillId="12" borderId="2" xfId="2" applyFont="1" applyFill="1" applyBorder="1" applyAlignment="1" applyProtection="1">
      <alignment horizontal="center" vertical="center"/>
    </xf>
    <xf numFmtId="0" fontId="17" fillId="12" borderId="3" xfId="2" applyFont="1" applyFill="1" applyBorder="1" applyAlignment="1" applyProtection="1">
      <alignment horizontal="center" vertical="center"/>
    </xf>
    <xf numFmtId="0" fontId="17" fillId="12" borderId="4" xfId="2" applyFont="1" applyFill="1" applyBorder="1" applyAlignment="1" applyProtection="1">
      <alignment horizontal="center" vertical="center"/>
    </xf>
    <xf numFmtId="0" fontId="18" fillId="2" borderId="2" xfId="2" applyFont="1" applyFill="1" applyBorder="1" applyAlignment="1">
      <alignment horizontal="center" vertical="center"/>
    </xf>
    <xf numFmtId="0" fontId="18" fillId="2" borderId="3" xfId="2" applyFont="1" applyFill="1" applyBorder="1" applyAlignment="1">
      <alignment horizontal="center" vertical="center"/>
    </xf>
    <xf numFmtId="0" fontId="18" fillId="2" borderId="4" xfId="2" applyFont="1" applyFill="1" applyBorder="1" applyAlignment="1">
      <alignment horizontal="center" vertical="center"/>
    </xf>
    <xf numFmtId="0" fontId="9" fillId="12" borderId="2" xfId="2" applyFont="1" applyFill="1" applyBorder="1" applyAlignment="1">
      <alignment horizontal="center" vertical="center"/>
    </xf>
    <xf numFmtId="0" fontId="9" fillId="12" borderId="3" xfId="2" applyFont="1" applyFill="1" applyBorder="1" applyAlignment="1">
      <alignment horizontal="center" vertical="center"/>
    </xf>
    <xf numFmtId="0" fontId="9" fillId="12" borderId="4" xfId="2" applyFont="1" applyFill="1" applyBorder="1" applyAlignment="1">
      <alignment horizontal="center" vertical="center"/>
    </xf>
    <xf numFmtId="0" fontId="5" fillId="2" borderId="11" xfId="2" applyFont="1" applyFill="1" applyBorder="1" applyAlignment="1" applyProtection="1">
      <alignment horizontal="center" vertical="center" wrapText="1"/>
    </xf>
    <xf numFmtId="0" fontId="5" fillId="2" borderId="5" xfId="2" applyFont="1" applyFill="1" applyBorder="1" applyAlignment="1" applyProtection="1">
      <alignment horizontal="center" vertical="center" wrapText="1"/>
    </xf>
    <xf numFmtId="0" fontId="5" fillId="2" borderId="15" xfId="2" applyFont="1" applyFill="1" applyBorder="1" applyAlignment="1" applyProtection="1">
      <alignment horizontal="center" vertical="center" wrapText="1"/>
    </xf>
    <xf numFmtId="0" fontId="16" fillId="0" borderId="63" xfId="0" applyFont="1" applyBorder="1" applyAlignment="1">
      <alignment horizontal="center" wrapText="1"/>
    </xf>
    <xf numFmtId="0" fontId="16" fillId="0" borderId="34" xfId="0" applyFont="1" applyBorder="1" applyAlignment="1">
      <alignment horizontal="center" wrapText="1"/>
    </xf>
    <xf numFmtId="0" fontId="16" fillId="2" borderId="64" xfId="0" applyFont="1" applyFill="1" applyBorder="1"/>
    <xf numFmtId="0" fontId="16" fillId="2" borderId="32" xfId="0" applyFont="1" applyFill="1" applyBorder="1"/>
    <xf numFmtId="0" fontId="16" fillId="0" borderId="65" xfId="0" applyFont="1" applyBorder="1" applyAlignment="1">
      <alignment horizontal="center" wrapText="1"/>
    </xf>
    <xf numFmtId="0" fontId="16" fillId="0" borderId="33" xfId="0" applyFont="1" applyBorder="1" applyAlignment="1">
      <alignment horizontal="center" wrapText="1"/>
    </xf>
    <xf numFmtId="0" fontId="15" fillId="2" borderId="38" xfId="0" applyFont="1" applyFill="1" applyBorder="1" applyAlignment="1">
      <alignment horizontal="center"/>
    </xf>
    <xf numFmtId="0" fontId="15" fillId="2" borderId="35" xfId="0" applyFont="1" applyFill="1" applyBorder="1" applyAlignment="1">
      <alignment horizontal="center"/>
    </xf>
    <xf numFmtId="0" fontId="15" fillId="2" borderId="41" xfId="0" applyFont="1" applyFill="1" applyBorder="1" applyAlignment="1">
      <alignment horizontal="center"/>
    </xf>
    <xf numFmtId="0" fontId="15" fillId="2" borderId="43" xfId="0" applyFont="1" applyFill="1" applyBorder="1" applyAlignment="1">
      <alignment horizontal="center"/>
    </xf>
    <xf numFmtId="0" fontId="17" fillId="12" borderId="16" xfId="2" applyFont="1" applyFill="1" applyBorder="1" applyAlignment="1">
      <alignment horizontal="center" vertical="center"/>
    </xf>
    <xf numFmtId="0" fontId="17" fillId="12" borderId="43" xfId="2" applyFont="1" applyFill="1" applyBorder="1" applyAlignment="1">
      <alignment horizontal="center" vertical="center"/>
    </xf>
    <xf numFmtId="0" fontId="17" fillId="12" borderId="17" xfId="2" applyFont="1" applyFill="1" applyBorder="1" applyAlignment="1">
      <alignment horizontal="center" vertical="center"/>
    </xf>
    <xf numFmtId="0" fontId="5" fillId="2" borderId="28" xfId="2" applyFont="1" applyFill="1" applyBorder="1" applyAlignment="1">
      <alignment horizontal="left" vertical="center"/>
    </xf>
    <xf numFmtId="0" fontId="5" fillId="2" borderId="29" xfId="2" applyFont="1" applyFill="1" applyBorder="1" applyAlignment="1">
      <alignment horizontal="left" vertical="center"/>
    </xf>
    <xf numFmtId="0" fontId="12" fillId="7" borderId="9" xfId="2" applyFont="1" applyFill="1" applyBorder="1" applyAlignment="1">
      <alignment horizontal="left"/>
    </xf>
  </cellXfs>
  <cellStyles count="7">
    <cellStyle name="Calculation" xfId="5" builtinId="22"/>
    <cellStyle name="Currency" xfId="1" builtinId="4"/>
    <cellStyle name="Hyperlink" xfId="4" builtinId="8"/>
    <cellStyle name="Input" xfId="6" builtinId="20"/>
    <cellStyle name="Normal" xfId="0" builtinId="0"/>
    <cellStyle name="Normal 2" xfId="2"/>
    <cellStyle name="Percent" xfId="3" builtinId="5"/>
  </cellStyles>
  <dxfs count="154">
    <dxf>
      <fill>
        <patternFill patternType="mediumGray">
          <bgColor auto="1"/>
        </patternFill>
      </fill>
    </dxf>
    <dxf>
      <fill>
        <patternFill patternType="mediumGray">
          <bgColor auto="1"/>
        </patternFill>
      </fill>
    </dxf>
    <dxf>
      <fill>
        <patternFill patternType="mediumGray">
          <bgColor auto="1"/>
        </patternFill>
      </fill>
    </dxf>
    <dxf>
      <font>
        <color auto="1"/>
      </font>
      <fill>
        <patternFill patternType="mediumGray">
          <bgColor auto="1"/>
        </patternFill>
      </fill>
    </dxf>
    <dxf>
      <font>
        <color rgb="FFFF0000"/>
      </font>
    </dxf>
    <dxf>
      <font>
        <color rgb="FFFF0000"/>
      </font>
    </dxf>
    <dxf>
      <fill>
        <patternFill patternType="lightGray">
          <bgColor theme="0"/>
        </patternFill>
      </fill>
    </dxf>
    <dxf>
      <font>
        <b/>
        <i val="0"/>
        <strike val="0"/>
        <color rgb="FFFF0000"/>
      </font>
    </dxf>
    <dxf>
      <font>
        <color rgb="FFFF0000"/>
      </font>
    </dxf>
    <dxf>
      <fill>
        <patternFill patternType="lightGray">
          <bgColor theme="0"/>
        </patternFill>
      </fill>
    </dxf>
    <dxf>
      <font>
        <b/>
        <i val="0"/>
        <strike val="0"/>
        <color rgb="FFFF0000"/>
      </font>
    </dxf>
    <dxf>
      <font>
        <color rgb="FFFF0000"/>
      </font>
    </dxf>
    <dxf>
      <fill>
        <patternFill patternType="lightGray">
          <bgColor theme="0"/>
        </patternFill>
      </fill>
    </dxf>
    <dxf>
      <font>
        <b/>
        <i val="0"/>
        <strike val="0"/>
        <color rgb="FFFF0000"/>
      </font>
    </dxf>
    <dxf>
      <font>
        <color rgb="FFFF0000"/>
      </font>
    </dxf>
    <dxf>
      <fill>
        <patternFill patternType="lightGray">
          <bgColor theme="0"/>
        </patternFill>
      </fill>
    </dxf>
    <dxf>
      <font>
        <b/>
        <i val="0"/>
        <strike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mediumGray"/>
      </fill>
    </dxf>
    <dxf>
      <fill>
        <patternFill patternType="mediumGray"/>
      </fill>
    </dxf>
    <dxf>
      <font>
        <color rgb="FF7030A0"/>
      </font>
    </dxf>
    <dxf>
      <font>
        <color rgb="FF00B050"/>
      </font>
    </dxf>
    <dxf>
      <fill>
        <patternFill patternType="lightGray"/>
      </fill>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border>
        <bottom style="thin">
          <color theme="0" tint="-0.34998626667073579"/>
        </bottom>
      </border>
    </dxf>
    <dxf>
      <font>
        <b/>
        <color theme="1"/>
      </font>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BudgetReport" table="0" count="12">
      <tableStyleElement type="wholeTable" dxfId="153"/>
      <tableStyleElement type="headerRow" dxfId="152"/>
      <tableStyleElement type="totalRow" dxfId="151"/>
      <tableStyleElement type="firstRowStripe" dxfId="150"/>
      <tableStyleElement type="firstColumnStripe" dxfId="149"/>
      <tableStyleElement type="firstSubtotalColumn" dxfId="148"/>
      <tableStyleElement type="firstSubtotalRow" dxfId="147"/>
      <tableStyleElement type="secondSubtotalRow" dxfId="146"/>
      <tableStyleElement type="firstRowSubheading" dxfId="145"/>
      <tableStyleElement type="secondRowSubheading" dxfId="144"/>
      <tableStyleElement type="pageFieldLabels" dxfId="143"/>
      <tableStyleElement type="pageFieldValues" dxfId="142"/>
    </tableStyle>
  </tableStyles>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Domain 3 Budget'!A3"/><Relationship Id="rId3" Type="http://schemas.openxmlformats.org/officeDocument/2006/relationships/hyperlink" Target="#'Personnel Salary and Fringe'!A3"/><Relationship Id="rId7" Type="http://schemas.openxmlformats.org/officeDocument/2006/relationships/hyperlink" Target="#'Domain 2 Budget'!A3"/><Relationship Id="rId2" Type="http://schemas.openxmlformats.org/officeDocument/2006/relationships/hyperlink" Target="#'Home Page'!H3"/><Relationship Id="rId1" Type="http://schemas.openxmlformats.org/officeDocument/2006/relationships/hyperlink" Target="mailto:1305budgetworkplan@cdc.gov" TargetMode="External"/><Relationship Id="rId6" Type="http://schemas.openxmlformats.org/officeDocument/2006/relationships/hyperlink" Target="#'Basic Budget'!A3"/><Relationship Id="rId11" Type="http://schemas.openxmlformats.org/officeDocument/2006/relationships/hyperlink" Target="#'424A-SectionB_PPHF'!A3"/><Relationship Id="rId5" Type="http://schemas.openxmlformats.org/officeDocument/2006/relationships/hyperlink" Target="#Consultants!A3"/><Relationship Id="rId10" Type="http://schemas.openxmlformats.org/officeDocument/2006/relationships/hyperlink" Target="#'Budget Reports'!A3"/><Relationship Id="rId4" Type="http://schemas.openxmlformats.org/officeDocument/2006/relationships/hyperlink" Target="#Contracts!A3"/><Relationship Id="rId9" Type="http://schemas.openxmlformats.org/officeDocument/2006/relationships/hyperlink" Target="#'Domain 4 Budget'!A3"/></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9525</xdr:rowOff>
    </xdr:from>
    <xdr:to>
      <xdr:col>19</xdr:col>
      <xdr:colOff>1095375</xdr:colOff>
      <xdr:row>35</xdr:row>
      <xdr:rowOff>95250</xdr:rowOff>
    </xdr:to>
    <xdr:sp macro="" textlink="">
      <xdr:nvSpPr>
        <xdr:cNvPr id="2" name="TextBox 1"/>
        <xdr:cNvSpPr txBox="1"/>
      </xdr:nvSpPr>
      <xdr:spPr>
        <a:xfrm>
          <a:off x="57150" y="3181350"/>
          <a:ext cx="11639550" cy="3810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endParaRPr lang="en-US" sz="1100" b="0" i="1" u="none">
            <a:solidFill>
              <a:srgbClr val="FF0000"/>
            </a:solidFill>
            <a:effectLst/>
            <a:latin typeface="Arial" pitchFamily="34" charset="0"/>
            <a:ea typeface="+mn-ea"/>
            <a:cs typeface="Arial" pitchFamily="34" charset="0"/>
          </a:endParaRPr>
        </a:p>
        <a:p>
          <a:pPr lvl="1">
            <a:spcAft>
              <a:spcPts val="600"/>
            </a:spcAft>
          </a:pPr>
          <a:r>
            <a:rPr lang="en-US" sz="1100" b="1" u="sng">
              <a:solidFill>
                <a:schemeClr val="dk1"/>
              </a:solidFill>
              <a:effectLst/>
              <a:latin typeface="Arial" pitchFamily="34" charset="0"/>
              <a:ea typeface="+mn-ea"/>
              <a:cs typeface="Arial" pitchFamily="34" charset="0"/>
            </a:rPr>
            <a:t>Purpose of the Template</a:t>
          </a:r>
        </a:p>
        <a:p>
          <a:pPr lvl="1"/>
          <a:r>
            <a:rPr lang="en-US" sz="1100" b="0" u="none">
              <a:solidFill>
                <a:schemeClr val="dk1"/>
              </a:solidFill>
              <a:effectLst/>
              <a:latin typeface="Arial" pitchFamily="34" charset="0"/>
              <a:ea typeface="+mn-ea"/>
              <a:cs typeface="Arial" pitchFamily="34" charset="0"/>
            </a:rPr>
            <a:t>The</a:t>
          </a:r>
          <a:r>
            <a:rPr lang="en-US" sz="1100" b="0" u="none" baseline="0">
              <a:solidFill>
                <a:schemeClr val="dk1"/>
              </a:solidFill>
              <a:effectLst/>
              <a:latin typeface="Arial" pitchFamily="34" charset="0"/>
              <a:ea typeface="+mn-ea"/>
              <a:cs typeface="Arial" pitchFamily="34" charset="0"/>
            </a:rPr>
            <a:t> purpose of this template is to:</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Perform calculations automatically to reduce burden on states</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Enable improved evaluation capabilities by NCCDPHP</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Promote fiscal accountability and foster increased communication</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Provide CDC with an opportunity to document how funds are being invested to improve capacity of state health departments</a:t>
          </a:r>
        </a:p>
        <a:p>
          <a:pPr marL="628650" lvl="1" indent="-171450">
            <a:buFont typeface="Arial" pitchFamily="34" charset="0"/>
            <a:buChar char="•"/>
          </a:pPr>
          <a:endParaRPr lang="en-US" sz="1100" b="0" u="none">
            <a:solidFill>
              <a:schemeClr val="dk1"/>
            </a:solidFill>
            <a:effectLst/>
            <a:latin typeface="Arial" pitchFamily="34" charset="0"/>
            <a:ea typeface="+mn-ea"/>
            <a:cs typeface="Arial" pitchFamily="34" charset="0"/>
          </a:endParaRPr>
        </a:p>
        <a:p>
          <a:pPr lvl="1"/>
          <a:endParaRPr lang="en-US" sz="1100" b="0" u="none">
            <a:solidFill>
              <a:schemeClr val="dk1"/>
            </a:solidFill>
            <a:effectLst/>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600"/>
            </a:spcAft>
            <a:buClrTx/>
            <a:buSzTx/>
            <a:buFontTx/>
            <a:buNone/>
            <a:tabLst/>
            <a:defRPr/>
          </a:pPr>
          <a:r>
            <a:rPr lang="en-US" sz="1100" b="1" u="sng">
              <a:solidFill>
                <a:schemeClr val="dk1"/>
              </a:solidFill>
              <a:effectLst/>
              <a:latin typeface="Arial" pitchFamily="34" charset="0"/>
              <a:ea typeface="+mn-ea"/>
              <a:cs typeface="Arial" pitchFamily="34" charset="0"/>
            </a:rPr>
            <a:t>Abbreviations</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HDSP = Heart Disease and Stroke Prevention</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NPAO = Nutrition, Physical Activity, and Obesity</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SH = School Health</a:t>
          </a:r>
        </a:p>
        <a:p>
          <a:endParaRPr lang="en-US" sz="1100" b="1" u="sng">
            <a:solidFill>
              <a:schemeClr val="dk1"/>
            </a:solidFill>
            <a:effectLst/>
            <a:latin typeface="Arial" pitchFamily="34" charset="0"/>
            <a:ea typeface="+mn-ea"/>
            <a:cs typeface="Arial" pitchFamily="34" charset="0"/>
          </a:endParaRPr>
        </a:p>
        <a:p>
          <a:endParaRPr lang="en-US" sz="1100" b="1" u="sng" noProof="0">
            <a:solidFill>
              <a:schemeClr val="dk1"/>
            </a:solidFill>
            <a:effectLst/>
            <a:latin typeface="Arial" pitchFamily="34" charset="0"/>
            <a:ea typeface="+mn-ea"/>
            <a:cs typeface="Arial" pitchFamily="34" charset="0"/>
          </a:endParaRPr>
        </a:p>
        <a:p>
          <a:endParaRPr lang="en-US" sz="1100" b="1" u="sng" noProof="0">
            <a:solidFill>
              <a:schemeClr val="dk1"/>
            </a:solidFill>
            <a:effectLst/>
            <a:latin typeface="Arial" pitchFamily="34" charset="0"/>
            <a:ea typeface="+mn-ea"/>
            <a:cs typeface="Arial" pitchFamily="34" charset="0"/>
          </a:endParaRPr>
        </a:p>
        <a:p>
          <a:pPr lvl="1">
            <a:spcAft>
              <a:spcPts val="600"/>
            </a:spcAft>
          </a:pPr>
          <a:r>
            <a:rPr lang="en-US" sz="1100" b="1" u="sng" noProof="0">
              <a:solidFill>
                <a:schemeClr val="dk1"/>
              </a:solidFill>
              <a:effectLst/>
              <a:latin typeface="Arial" pitchFamily="34" charset="0"/>
              <a:ea typeface="+mn-ea"/>
              <a:cs typeface="Arial" pitchFamily="34" charset="0"/>
            </a:rPr>
            <a:t>Technical</a:t>
          </a:r>
          <a:r>
            <a:rPr lang="en-US" sz="1100" b="1" u="sng" baseline="0" noProof="0">
              <a:solidFill>
                <a:schemeClr val="dk1"/>
              </a:solidFill>
              <a:effectLst/>
              <a:latin typeface="Arial" pitchFamily="34" charset="0"/>
              <a:ea typeface="+mn-ea"/>
              <a:cs typeface="Arial" pitchFamily="34" charset="0"/>
            </a:rPr>
            <a:t> Support</a:t>
          </a:r>
        </a:p>
        <a:p>
          <a:pPr lvl="1" eaLnBrk="1" fontAlgn="auto" latinLnBrk="0" hangingPunct="1"/>
          <a:r>
            <a:rPr lang="en-US" sz="1100" b="0" u="none" noProof="0">
              <a:solidFill>
                <a:schemeClr val="dk1"/>
              </a:solidFill>
              <a:effectLst/>
              <a:latin typeface="Arial" panose="020B0604020202020204" pitchFamily="34" charset="0"/>
              <a:ea typeface="+mn-ea"/>
              <a:cs typeface="Arial" panose="020B0604020202020204" pitchFamily="34" charset="0"/>
            </a:rPr>
            <a:t>If</a:t>
          </a:r>
          <a:r>
            <a:rPr lang="en-US" sz="1100" b="0" u="none" baseline="0" noProof="0">
              <a:solidFill>
                <a:schemeClr val="dk1"/>
              </a:solidFill>
              <a:effectLst/>
              <a:latin typeface="Arial" panose="020B0604020202020204" pitchFamily="34" charset="0"/>
              <a:ea typeface="+mn-ea"/>
              <a:cs typeface="Arial" panose="020B0604020202020204" pitchFamily="34" charset="0"/>
            </a:rPr>
            <a:t> you need technical support when using </a:t>
          </a:r>
          <a:r>
            <a:rPr lang="en-US" sz="1100" b="0" u="none" baseline="0" noProof="0">
              <a:solidFill>
                <a:sysClr val="windowText" lastClr="000000"/>
              </a:solidFill>
              <a:effectLst/>
              <a:latin typeface="Arial" panose="020B0604020202020204" pitchFamily="34" charset="0"/>
              <a:ea typeface="+mn-ea"/>
              <a:cs typeface="Arial" panose="020B0604020202020204" pitchFamily="34" charset="0"/>
            </a:rPr>
            <a:t>this template, email </a:t>
          </a:r>
          <a:r>
            <a:rPr lang="en-US" sz="1100" b="0" u="sng" baseline="0" noProof="0">
              <a:solidFill>
                <a:srgbClr val="0000FF"/>
              </a:solidFill>
              <a:effectLst/>
              <a:latin typeface="Arial" panose="020B0604020202020204" pitchFamily="34" charset="0"/>
              <a:ea typeface="+mn-ea"/>
              <a:cs typeface="Arial" panose="020B0604020202020204" pitchFamily="34" charset="0"/>
            </a:rPr>
            <a:t>1305BudgetWorkPlan@cdc.gov</a:t>
          </a:r>
          <a:r>
            <a:rPr lang="en-US" sz="1100" b="0" u="none" baseline="0" noProof="0">
              <a:solidFill>
                <a:sysClr val="windowText" lastClr="000000"/>
              </a:solidFill>
              <a:effectLst/>
              <a:latin typeface="Arial" panose="020B0604020202020204" pitchFamily="34" charset="0"/>
              <a:ea typeface="+mn-ea"/>
              <a:cs typeface="Arial" panose="020B0604020202020204" pitchFamily="34" charset="0"/>
            </a:rPr>
            <a:t> and CC your lead project officer.</a:t>
          </a:r>
        </a:p>
        <a:p>
          <a:pPr lvl="1" eaLnBrk="1" fontAlgn="auto" latinLnBrk="0" hangingPunct="1"/>
          <a:endParaRPr lang="en-US" sz="1100" b="0" u="none" baseline="0" noProof="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95250</xdr:colOff>
      <xdr:row>28</xdr:row>
      <xdr:rowOff>114300</xdr:rowOff>
    </xdr:from>
    <xdr:to>
      <xdr:col>1</xdr:col>
      <xdr:colOff>419100</xdr:colOff>
      <xdr:row>30</xdr:row>
      <xdr:rowOff>98502</xdr:rowOff>
    </xdr:to>
    <xdr:sp macro="" textlink="">
      <xdr:nvSpPr>
        <xdr:cNvPr id="4" name="Oval 3">
          <a:hlinkClick xmlns:r="http://schemas.openxmlformats.org/officeDocument/2006/relationships" r:id="rId1"/>
        </xdr:cNvPr>
        <xdr:cNvSpPr/>
      </xdr:nvSpPr>
      <xdr:spPr>
        <a:xfrm>
          <a:off x="152400" y="5724525"/>
          <a:ext cx="323850" cy="308052"/>
        </a:xfrm>
        <a:prstGeom prst="ellipse">
          <a:avLst/>
        </a:prstGeom>
        <a:solidFill>
          <a:srgbClr val="0000FF"/>
        </a:solidFill>
        <a:ln>
          <a:solidFill>
            <a:schemeClr val="bg1">
              <a:lumMod val="8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a:t>
          </a:r>
        </a:p>
      </xdr:txBody>
    </xdr:sp>
    <xdr:clientData/>
  </xdr:twoCellAnchor>
  <xdr:twoCellAnchor>
    <xdr:from>
      <xdr:col>9</xdr:col>
      <xdr:colOff>238124</xdr:colOff>
      <xdr:row>30</xdr:row>
      <xdr:rowOff>57150</xdr:rowOff>
    </xdr:from>
    <xdr:to>
      <xdr:col>11</xdr:col>
      <xdr:colOff>990599</xdr:colOff>
      <xdr:row>31</xdr:row>
      <xdr:rowOff>133350</xdr:rowOff>
    </xdr:to>
    <xdr:sp macro="" textlink="">
      <xdr:nvSpPr>
        <xdr:cNvPr id="5" name="TextBox 4">
          <a:hlinkClick xmlns:r="http://schemas.openxmlformats.org/officeDocument/2006/relationships" r:id="rId1"/>
        </xdr:cNvPr>
        <xdr:cNvSpPr txBox="1"/>
      </xdr:nvSpPr>
      <xdr:spPr>
        <a:xfrm>
          <a:off x="4400549" y="5991225"/>
          <a:ext cx="1971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absolute">
    <xdr:from>
      <xdr:col>1</xdr:col>
      <xdr:colOff>57150</xdr:colOff>
      <xdr:row>6</xdr:row>
      <xdr:rowOff>151840</xdr:rowOff>
    </xdr:from>
    <xdr:to>
      <xdr:col>19</xdr:col>
      <xdr:colOff>1243588</xdr:colOff>
      <xdr:row>8</xdr:row>
      <xdr:rowOff>63446</xdr:rowOff>
    </xdr:to>
    <xdr:grpSp>
      <xdr:nvGrpSpPr>
        <xdr:cNvPr id="18" name="Group 17"/>
        <xdr:cNvGrpSpPr/>
      </xdr:nvGrpSpPr>
      <xdr:grpSpPr>
        <a:xfrm>
          <a:off x="114300" y="2237815"/>
          <a:ext cx="11292463" cy="292606"/>
          <a:chOff x="97532" y="2225421"/>
          <a:chExt cx="11292463" cy="292606"/>
        </a:xfrm>
      </xdr:grpSpPr>
      <xdr:sp macro="" textlink="">
        <xdr:nvSpPr>
          <xdr:cNvPr id="19" name="Freeform 18">
            <a:hlinkClick xmlns:r="http://schemas.openxmlformats.org/officeDocument/2006/relationships" r:id="rId2"/>
          </xdr:cNvPr>
          <xdr:cNvSpPr/>
        </xdr:nvSpPr>
        <xdr:spPr>
          <a:xfrm>
            <a:off x="97532" y="2225421"/>
            <a:ext cx="693596" cy="292606"/>
          </a:xfrm>
          <a:custGeom>
            <a:avLst/>
            <a:gdLst>
              <a:gd name="connsiteX0" fmla="*/ 48769 w 693596"/>
              <a:gd name="connsiteY0" fmla="*/ 0 h 292606"/>
              <a:gd name="connsiteX1" fmla="*/ 644827 w 693596"/>
              <a:gd name="connsiteY1" fmla="*/ 0 h 292606"/>
              <a:gd name="connsiteX2" fmla="*/ 693596 w 693596"/>
              <a:gd name="connsiteY2" fmla="*/ 48769 h 292606"/>
              <a:gd name="connsiteX3" fmla="*/ 693596 w 693596"/>
              <a:gd name="connsiteY3" fmla="*/ 292606 h 292606"/>
              <a:gd name="connsiteX4" fmla="*/ 693596 w 693596"/>
              <a:gd name="connsiteY4" fmla="*/ 292606 h 292606"/>
              <a:gd name="connsiteX5" fmla="*/ 0 w 693596"/>
              <a:gd name="connsiteY5" fmla="*/ 292606 h 292606"/>
              <a:gd name="connsiteX6" fmla="*/ 0 w 693596"/>
              <a:gd name="connsiteY6" fmla="*/ 292606 h 292606"/>
              <a:gd name="connsiteX7" fmla="*/ 0 w 693596"/>
              <a:gd name="connsiteY7" fmla="*/ 48769 h 292606"/>
              <a:gd name="connsiteX8" fmla="*/ 48769 w 693596"/>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93596" h="292606">
                <a:moveTo>
                  <a:pt x="48769" y="0"/>
                </a:moveTo>
                <a:lnTo>
                  <a:pt x="644827" y="0"/>
                </a:lnTo>
                <a:cubicBezTo>
                  <a:pt x="671761" y="0"/>
                  <a:pt x="693596" y="21835"/>
                  <a:pt x="693596" y="48769"/>
                </a:cubicBezTo>
                <a:lnTo>
                  <a:pt x="693596" y="292606"/>
                </a:lnTo>
                <a:lnTo>
                  <a:pt x="693596" y="292606"/>
                </a:lnTo>
                <a:lnTo>
                  <a:pt x="0" y="292606"/>
                </a:lnTo>
                <a:lnTo>
                  <a:pt x="0" y="292606"/>
                </a:lnTo>
                <a:lnTo>
                  <a:pt x="0" y="48769"/>
                </a:lnTo>
                <a:cubicBezTo>
                  <a:pt x="0" y="21835"/>
                  <a:pt x="21835" y="0"/>
                  <a:pt x="48769" y="0"/>
                </a:cubicBezTo>
                <a:close/>
              </a:path>
            </a:pathLst>
          </a:custGeom>
          <a:solidFill>
            <a:sysClr val="window" lastClr="FFFFFF"/>
          </a:solidFill>
          <a:ln w="254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20" name="Freeform 19">
            <a:hlinkClick xmlns:r="http://schemas.openxmlformats.org/officeDocument/2006/relationships" r:id="rId3"/>
          </xdr:cNvPr>
          <xdr:cNvSpPr/>
        </xdr:nvSpPr>
        <xdr:spPr>
          <a:xfrm>
            <a:off x="858343"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Personnel</a:t>
            </a:r>
          </a:p>
        </xdr:txBody>
      </xdr:sp>
      <xdr:sp macro="" textlink="">
        <xdr:nvSpPr>
          <xdr:cNvPr id="21" name="Freeform 20">
            <a:hlinkClick xmlns:r="http://schemas.openxmlformats.org/officeDocument/2006/relationships" r:id="rId4"/>
          </xdr:cNvPr>
          <xdr:cNvSpPr/>
        </xdr:nvSpPr>
        <xdr:spPr>
          <a:xfrm>
            <a:off x="1994678"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Contracts</a:t>
            </a:r>
          </a:p>
        </xdr:txBody>
      </xdr:sp>
      <xdr:sp macro="" textlink="">
        <xdr:nvSpPr>
          <xdr:cNvPr id="22" name="Freeform 21">
            <a:hlinkClick xmlns:r="http://schemas.openxmlformats.org/officeDocument/2006/relationships" r:id="rId5"/>
          </xdr:cNvPr>
          <xdr:cNvSpPr/>
        </xdr:nvSpPr>
        <xdr:spPr>
          <a:xfrm>
            <a:off x="3131013"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Consultants</a:t>
            </a:r>
          </a:p>
        </xdr:txBody>
      </xdr:sp>
      <xdr:sp macro="" textlink="">
        <xdr:nvSpPr>
          <xdr:cNvPr id="23" name="Freeform 22">
            <a:hlinkClick xmlns:r="http://schemas.openxmlformats.org/officeDocument/2006/relationships" r:id="rId6"/>
          </xdr:cNvPr>
          <xdr:cNvSpPr/>
        </xdr:nvSpPr>
        <xdr:spPr>
          <a:xfrm>
            <a:off x="4267347"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24" name="Freeform 23">
            <a:hlinkClick xmlns:r="http://schemas.openxmlformats.org/officeDocument/2006/relationships" r:id="rId7"/>
          </xdr:cNvPr>
          <xdr:cNvSpPr/>
        </xdr:nvSpPr>
        <xdr:spPr>
          <a:xfrm>
            <a:off x="5403682"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25" name="Freeform 24">
            <a:hlinkClick xmlns:r="http://schemas.openxmlformats.org/officeDocument/2006/relationships" r:id="rId8"/>
          </xdr:cNvPr>
          <xdr:cNvSpPr/>
        </xdr:nvSpPr>
        <xdr:spPr>
          <a:xfrm>
            <a:off x="6540017"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26" name="Freeform 25">
            <a:hlinkClick xmlns:r="http://schemas.openxmlformats.org/officeDocument/2006/relationships" r:id="rId9"/>
          </xdr:cNvPr>
          <xdr:cNvSpPr/>
        </xdr:nvSpPr>
        <xdr:spPr>
          <a:xfrm>
            <a:off x="7676352"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sp macro="" textlink="">
        <xdr:nvSpPr>
          <xdr:cNvPr id="27" name="Freeform 26">
            <a:hlinkClick xmlns:r="http://schemas.openxmlformats.org/officeDocument/2006/relationships" r:id="rId10"/>
          </xdr:cNvPr>
          <xdr:cNvSpPr/>
        </xdr:nvSpPr>
        <xdr:spPr>
          <a:xfrm>
            <a:off x="8812686"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bg1">
              <a:lumMod val="50000"/>
            </a:schemeClr>
          </a:solidFill>
          <a:ln>
            <a:solidFill>
              <a:schemeClr val="bg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Reports</a:t>
            </a:r>
          </a:p>
        </xdr:txBody>
      </xdr:sp>
      <xdr:sp macro="" textlink="">
        <xdr:nvSpPr>
          <xdr:cNvPr id="28" name="Freeform 27">
            <a:hlinkClick xmlns:r="http://schemas.openxmlformats.org/officeDocument/2006/relationships" r:id="rId11"/>
          </xdr:cNvPr>
          <xdr:cNvSpPr/>
        </xdr:nvSpPr>
        <xdr:spPr>
          <a:xfrm>
            <a:off x="9949021" y="2225421"/>
            <a:ext cx="1069119" cy="292606"/>
          </a:xfrm>
          <a:custGeom>
            <a:avLst/>
            <a:gdLst>
              <a:gd name="connsiteX0" fmla="*/ 48769 w 1069119"/>
              <a:gd name="connsiteY0" fmla="*/ 0 h 292606"/>
              <a:gd name="connsiteX1" fmla="*/ 1020350 w 1069119"/>
              <a:gd name="connsiteY1" fmla="*/ 0 h 292606"/>
              <a:gd name="connsiteX2" fmla="*/ 1069119 w 1069119"/>
              <a:gd name="connsiteY2" fmla="*/ 48769 h 292606"/>
              <a:gd name="connsiteX3" fmla="*/ 1069119 w 1069119"/>
              <a:gd name="connsiteY3" fmla="*/ 292606 h 292606"/>
              <a:gd name="connsiteX4" fmla="*/ 1069119 w 1069119"/>
              <a:gd name="connsiteY4" fmla="*/ 292606 h 292606"/>
              <a:gd name="connsiteX5" fmla="*/ 0 w 1069119"/>
              <a:gd name="connsiteY5" fmla="*/ 292606 h 292606"/>
              <a:gd name="connsiteX6" fmla="*/ 0 w 1069119"/>
              <a:gd name="connsiteY6" fmla="*/ 292606 h 292606"/>
              <a:gd name="connsiteX7" fmla="*/ 0 w 1069119"/>
              <a:gd name="connsiteY7" fmla="*/ 48769 h 292606"/>
              <a:gd name="connsiteX8" fmla="*/ 48769 w 1069119"/>
              <a:gd name="connsiteY8" fmla="*/ 0 h 292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69119" h="292606">
                <a:moveTo>
                  <a:pt x="48769" y="0"/>
                </a:moveTo>
                <a:lnTo>
                  <a:pt x="1020350" y="0"/>
                </a:lnTo>
                <a:cubicBezTo>
                  <a:pt x="1047284" y="0"/>
                  <a:pt x="1069119" y="21835"/>
                  <a:pt x="1069119" y="48769"/>
                </a:cubicBezTo>
                <a:lnTo>
                  <a:pt x="1069119" y="292606"/>
                </a:lnTo>
                <a:lnTo>
                  <a:pt x="1069119" y="292606"/>
                </a:lnTo>
                <a:lnTo>
                  <a:pt x="0" y="292606"/>
                </a:lnTo>
                <a:lnTo>
                  <a:pt x="0" y="292606"/>
                </a:lnTo>
                <a:lnTo>
                  <a:pt x="0" y="48769"/>
                </a:lnTo>
                <a:cubicBezTo>
                  <a:pt x="0" y="21835"/>
                  <a:pt x="21835" y="0"/>
                  <a:pt x="48769" y="0"/>
                </a:cubicBezTo>
                <a:close/>
              </a:path>
            </a:pathLst>
          </a:custGeom>
          <a:solidFill>
            <a:schemeClr val="bg1">
              <a:lumMod val="50000"/>
            </a:schemeClr>
          </a:solidFill>
          <a:ln>
            <a:solidFill>
              <a:schemeClr val="bg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269" tIns="87436" rIns="2126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SF 424A, Sec B</a:t>
            </a:r>
          </a:p>
        </xdr:txBody>
      </xdr:sp>
      <xdr:sp macro="" textlink="">
        <xdr:nvSpPr>
          <xdr:cNvPr id="29" name="Oval 28">
            <a:hlinkClick xmlns:r="http://schemas.openxmlformats.org/officeDocument/2006/relationships" r:id="rId1"/>
          </xdr:cNvPr>
          <xdr:cNvSpPr/>
        </xdr:nvSpPr>
        <xdr:spPr>
          <a:xfrm>
            <a:off x="11115675" y="2228850"/>
            <a:ext cx="274320" cy="274320"/>
          </a:xfrm>
          <a:prstGeom prst="ellipse">
            <a:avLst/>
          </a:prstGeom>
          <a:solidFill>
            <a:srgbClr val="0000FF"/>
          </a:solidFill>
          <a:ln>
            <a:solidFill>
              <a:schemeClr val="bg1">
                <a:lumMod val="8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P43"/>
  <sheetViews>
    <sheetView showGridLines="0" workbookViewId="0"/>
  </sheetViews>
  <sheetFormatPr defaultRowHeight="15" x14ac:dyDescent="0.25"/>
  <cols>
    <col min="1" max="1" width="27" customWidth="1"/>
    <col min="2" max="2" width="12.7109375" customWidth="1"/>
    <col min="3" max="5" width="10.7109375" customWidth="1"/>
    <col min="6" max="6" width="5.7109375" customWidth="1"/>
    <col min="7" max="7" width="22.85546875" bestFit="1" customWidth="1"/>
    <col min="8" max="8" width="13.28515625" customWidth="1"/>
    <col min="9" max="9" width="14" customWidth="1"/>
    <col min="10" max="10" width="7.140625" customWidth="1"/>
    <col min="11" max="11" width="9.28515625" customWidth="1"/>
    <col min="12" max="12" width="13.140625" customWidth="1"/>
    <col min="13" max="16" width="13.28515625" customWidth="1"/>
  </cols>
  <sheetData>
    <row r="1" spans="1:16" ht="15.75" x14ac:dyDescent="0.25">
      <c r="A1" s="317" t="s">
        <v>264</v>
      </c>
      <c r="B1" s="2" t="s">
        <v>343</v>
      </c>
      <c r="C1" s="2"/>
      <c r="E1" s="2" t="s">
        <v>265</v>
      </c>
      <c r="I1" s="2" t="s">
        <v>348</v>
      </c>
      <c r="L1" s="368" t="s">
        <v>260</v>
      </c>
      <c r="M1" s="3"/>
      <c r="N1" s="3"/>
      <c r="O1" s="3"/>
      <c r="P1" s="3"/>
    </row>
    <row r="2" spans="1:16" x14ac:dyDescent="0.25">
      <c r="A2" s="418" t="s">
        <v>253</v>
      </c>
      <c r="B2" s="429" t="str">
        <f>VLOOKUP(A2,G12:J17,3,FALSE)</f>
        <v>PPHF</v>
      </c>
      <c r="C2" s="442"/>
      <c r="E2" s="429" t="str">
        <f>"1305 Year 2  Budget" &amp; IF(MID(TemplateConfig,1,1)="S", ": Supplement ("," (") &amp; FundType &amp; ")"</f>
        <v>1305 Year 2  Budget (PPHF)</v>
      </c>
      <c r="F2" s="429"/>
      <c r="G2" s="429"/>
      <c r="I2" s="474">
        <v>-0.02</v>
      </c>
      <c r="L2" s="369" t="s">
        <v>257</v>
      </c>
      <c r="M2" s="370">
        <f>IF(SUM($M$4:$P$4)=0,0,tarHDSP_0/SUM(tarHDSP_0,tarDiabetes_0,tarNPAO_0,tarSH_0))</f>
        <v>0</v>
      </c>
      <c r="N2" s="370">
        <f>IF(SUM($M$4:$P$4)=0,0,tarDiabetes_0/SUM(tarHDSP_0,tarDiabetes_0,tarNPAO_0,tarSH_0))</f>
        <v>0</v>
      </c>
      <c r="O2" s="370">
        <f>IF(SUM($M$4:$P$4)=0,0,tarNPAO_0/SUM(tarHDSP_0,tarDiabetes_0,tarNPAO_0,tarSH_0))</f>
        <v>0</v>
      </c>
      <c r="P2" s="370">
        <f>IF(SUM($M$4:$P$4)=0,0,tarSH_0/SUM(tarHDSP_0,tarDiabetes_0,tarNPAO_0,tarSH_0))</f>
        <v>0</v>
      </c>
    </row>
    <row r="3" spans="1:16" ht="15.75" thickBot="1" x14ac:dyDescent="0.3">
      <c r="I3" s="473" t="s">
        <v>347</v>
      </c>
      <c r="L3" s="382" t="s">
        <v>258</v>
      </c>
      <c r="M3" s="381" t="s">
        <v>6</v>
      </c>
      <c r="N3" s="381" t="s">
        <v>65</v>
      </c>
      <c r="O3" s="381" t="s">
        <v>4</v>
      </c>
      <c r="P3" s="381" t="s">
        <v>5</v>
      </c>
    </row>
    <row r="4" spans="1:16" x14ac:dyDescent="0.25">
      <c r="A4" s="211"/>
      <c r="B4" s="207" t="s">
        <v>6</v>
      </c>
      <c r="C4" s="207" t="s">
        <v>65</v>
      </c>
      <c r="D4" s="207" t="s">
        <v>4</v>
      </c>
      <c r="E4" s="212" t="s">
        <v>5</v>
      </c>
      <c r="G4" s="2" t="s">
        <v>219</v>
      </c>
      <c r="L4" s="380">
        <v>0</v>
      </c>
      <c r="M4" s="375">
        <f t="shared" ref="M4:P5" si="0">M11</f>
        <v>0</v>
      </c>
      <c r="N4" s="376">
        <f t="shared" si="0"/>
        <v>0</v>
      </c>
      <c r="O4" s="376">
        <f t="shared" si="0"/>
        <v>0</v>
      </c>
      <c r="P4" s="377">
        <f t="shared" si="0"/>
        <v>0</v>
      </c>
    </row>
    <row r="5" spans="1:16" x14ac:dyDescent="0.25">
      <c r="A5" s="214" t="s">
        <v>220</v>
      </c>
      <c r="B5" s="318">
        <f>VLOOKUP($A$2&amp;"_"&amp;$A5,$A$12:$E$35,COLUMN(B$4),FALSE)</f>
        <v>1</v>
      </c>
      <c r="C5" s="318">
        <f t="shared" ref="C5:E8" si="1">VLOOKUP($A$2&amp;"_"&amp;$A5,$A$12:$E$35,COLUMN(C$4),FALSE)</f>
        <v>1</v>
      </c>
      <c r="D5" s="318">
        <f t="shared" si="1"/>
        <v>1</v>
      </c>
      <c r="E5" s="318">
        <f t="shared" si="1"/>
        <v>0</v>
      </c>
      <c r="G5" s="319" t="s">
        <v>221</v>
      </c>
      <c r="L5" s="380">
        <v>2</v>
      </c>
      <c r="M5" s="378">
        <f t="shared" si="0"/>
        <v>0</v>
      </c>
      <c r="N5" s="371">
        <f t="shared" si="0"/>
        <v>0</v>
      </c>
      <c r="O5" s="371">
        <f t="shared" si="0"/>
        <v>0</v>
      </c>
      <c r="P5" s="372">
        <f t="shared" si="0"/>
        <v>0</v>
      </c>
    </row>
    <row r="6" spans="1:16" x14ac:dyDescent="0.25">
      <c r="A6" s="214">
        <v>2</v>
      </c>
      <c r="B6" s="318">
        <f t="shared" ref="B6:B8" si="2">VLOOKUP($A$2&amp;"_"&amp;$A6,$A$12:$E$35,COLUMN(B$4),FALSE)</f>
        <v>0</v>
      </c>
      <c r="C6" s="318">
        <f t="shared" si="1"/>
        <v>0</v>
      </c>
      <c r="D6" s="318">
        <f t="shared" si="1"/>
        <v>0</v>
      </c>
      <c r="E6" s="318">
        <f t="shared" si="1"/>
        <v>0</v>
      </c>
      <c r="G6" s="320"/>
      <c r="L6" s="380">
        <v>3</v>
      </c>
      <c r="M6" s="378">
        <f>IF('Budget Reports'!J9&gt;0,'Budget Reports'!J9,M13)</f>
        <v>0</v>
      </c>
      <c r="N6" s="440">
        <f>IF('Budget Reports'!K9&gt;0,'Budget Reports'!K9,N13)</f>
        <v>0</v>
      </c>
      <c r="O6" s="371">
        <f>O13</f>
        <v>0</v>
      </c>
      <c r="P6" s="372">
        <f>P13</f>
        <v>0</v>
      </c>
    </row>
    <row r="7" spans="1:16" ht="15.75" thickBot="1" x14ac:dyDescent="0.3">
      <c r="A7" s="214">
        <v>3</v>
      </c>
      <c r="B7" s="318">
        <f t="shared" si="2"/>
        <v>0</v>
      </c>
      <c r="C7" s="318">
        <f t="shared" si="1"/>
        <v>0</v>
      </c>
      <c r="D7" s="318">
        <f t="shared" si="1"/>
        <v>0</v>
      </c>
      <c r="E7" s="318">
        <f t="shared" si="1"/>
        <v>0</v>
      </c>
      <c r="L7" s="380">
        <v>4</v>
      </c>
      <c r="M7" s="379">
        <f>IF('Budget Reports'!J10&gt;0,'Budget Reports'!J10,M14)</f>
        <v>0</v>
      </c>
      <c r="N7" s="373">
        <f>IF('Budget Reports'!K10&gt;0,'Budget Reports'!K10,N14)</f>
        <v>0</v>
      </c>
      <c r="O7" s="373">
        <f>O14</f>
        <v>0</v>
      </c>
      <c r="P7" s="374">
        <f>P14</f>
        <v>0</v>
      </c>
    </row>
    <row r="8" spans="1:16" x14ac:dyDescent="0.25">
      <c r="A8" s="214">
        <v>4</v>
      </c>
      <c r="B8" s="318">
        <f t="shared" si="2"/>
        <v>0</v>
      </c>
      <c r="C8" s="318">
        <f t="shared" si="1"/>
        <v>0</v>
      </c>
      <c r="D8" s="318">
        <f t="shared" si="1"/>
        <v>0</v>
      </c>
      <c r="E8" s="318">
        <f t="shared" si="1"/>
        <v>0</v>
      </c>
      <c r="L8" s="3"/>
      <c r="M8" s="3"/>
      <c r="N8" s="3"/>
      <c r="O8" s="3"/>
      <c r="P8" s="3"/>
    </row>
    <row r="9" spans="1:16" x14ac:dyDescent="0.25">
      <c r="L9" s="255" t="s">
        <v>262</v>
      </c>
      <c r="M9" s="3"/>
      <c r="N9" s="3"/>
      <c r="O9" s="3"/>
      <c r="P9" s="3"/>
    </row>
    <row r="10" spans="1:16" ht="15.75" thickBot="1" x14ac:dyDescent="0.3">
      <c r="A10" s="2" t="s">
        <v>222</v>
      </c>
      <c r="G10" t="s">
        <v>263</v>
      </c>
      <c r="L10" s="382" t="s">
        <v>258</v>
      </c>
      <c r="M10" s="381" t="s">
        <v>6</v>
      </c>
      <c r="N10" s="381" t="s">
        <v>65</v>
      </c>
      <c r="O10" s="381" t="s">
        <v>4</v>
      </c>
      <c r="P10" s="381" t="s">
        <v>5</v>
      </c>
    </row>
    <row r="11" spans="1:16" x14ac:dyDescent="0.25">
      <c r="A11" s="211"/>
      <c r="B11" s="207" t="s">
        <v>6</v>
      </c>
      <c r="C11" s="207" t="s">
        <v>65</v>
      </c>
      <c r="D11" s="207" t="s">
        <v>4</v>
      </c>
      <c r="E11" s="212" t="s">
        <v>5</v>
      </c>
      <c r="G11" s="348" t="s">
        <v>249</v>
      </c>
      <c r="H11" s="350" t="s">
        <v>223</v>
      </c>
      <c r="I11" s="350" t="s">
        <v>224</v>
      </c>
      <c r="J11" s="350" t="s">
        <v>225</v>
      </c>
      <c r="L11" s="380">
        <v>0</v>
      </c>
      <c r="M11" s="441"/>
      <c r="N11" s="441"/>
      <c r="O11" s="441"/>
      <c r="P11" s="441"/>
    </row>
    <row r="12" spans="1:16" x14ac:dyDescent="0.25">
      <c r="A12" s="419" t="s">
        <v>226</v>
      </c>
      <c r="B12" s="321">
        <v>0</v>
      </c>
      <c r="C12" s="321">
        <v>0</v>
      </c>
      <c r="D12" s="321">
        <v>0</v>
      </c>
      <c r="E12" s="321">
        <v>1</v>
      </c>
      <c r="G12" s="349" t="s">
        <v>252</v>
      </c>
      <c r="H12" s="346" t="s">
        <v>227</v>
      </c>
      <c r="I12" s="346" t="s">
        <v>261</v>
      </c>
      <c r="J12" s="346">
        <v>19</v>
      </c>
      <c r="L12" s="380">
        <v>2</v>
      </c>
      <c r="M12" s="441"/>
      <c r="N12" s="441"/>
      <c r="O12" s="441"/>
      <c r="P12" s="441"/>
    </row>
    <row r="13" spans="1:16" x14ac:dyDescent="0.25">
      <c r="A13" s="419" t="s">
        <v>228</v>
      </c>
      <c r="B13" s="321">
        <v>0</v>
      </c>
      <c r="C13" s="321">
        <v>0</v>
      </c>
      <c r="D13" s="321">
        <v>0</v>
      </c>
      <c r="E13" s="321">
        <v>0</v>
      </c>
      <c r="G13" s="349" t="s">
        <v>251</v>
      </c>
      <c r="H13" s="346" t="s">
        <v>227</v>
      </c>
      <c r="I13" s="346" t="s">
        <v>229</v>
      </c>
      <c r="J13" s="346">
        <v>19</v>
      </c>
      <c r="L13" s="380">
        <v>3</v>
      </c>
      <c r="M13" s="441"/>
      <c r="N13" s="441"/>
      <c r="O13" s="441"/>
      <c r="P13" s="441"/>
    </row>
    <row r="14" spans="1:16" x14ac:dyDescent="0.25">
      <c r="A14" s="419" t="s">
        <v>230</v>
      </c>
      <c r="B14" s="321">
        <v>0</v>
      </c>
      <c r="C14" s="321">
        <v>0</v>
      </c>
      <c r="D14" s="321">
        <v>0</v>
      </c>
      <c r="E14" s="321">
        <v>0</v>
      </c>
      <c r="G14" s="349" t="s">
        <v>250</v>
      </c>
      <c r="H14" s="346" t="s">
        <v>227</v>
      </c>
      <c r="I14" s="346" t="s">
        <v>261</v>
      </c>
      <c r="J14" s="346">
        <v>32</v>
      </c>
      <c r="L14" s="380">
        <v>4</v>
      </c>
      <c r="M14" s="441"/>
      <c r="N14" s="441"/>
      <c r="O14" s="441"/>
      <c r="P14" s="441"/>
    </row>
    <row r="15" spans="1:16" x14ac:dyDescent="0.25">
      <c r="A15" s="419" t="s">
        <v>231</v>
      </c>
      <c r="B15" s="321">
        <v>0</v>
      </c>
      <c r="C15" s="321">
        <v>0</v>
      </c>
      <c r="D15" s="321">
        <v>0</v>
      </c>
      <c r="E15" s="321">
        <v>0</v>
      </c>
      <c r="G15" s="349" t="s">
        <v>253</v>
      </c>
      <c r="H15" s="346" t="s">
        <v>227</v>
      </c>
      <c r="I15" s="346" t="s">
        <v>229</v>
      </c>
      <c r="J15" s="346">
        <v>32</v>
      </c>
    </row>
    <row r="16" spans="1:16" x14ac:dyDescent="0.25">
      <c r="A16" s="420" t="s">
        <v>232</v>
      </c>
      <c r="B16" s="322">
        <v>1</v>
      </c>
      <c r="C16" s="322">
        <v>1</v>
      </c>
      <c r="D16" s="322">
        <v>1</v>
      </c>
      <c r="E16" s="322">
        <v>0</v>
      </c>
      <c r="G16" s="349" t="s">
        <v>254</v>
      </c>
      <c r="H16" s="346" t="s">
        <v>233</v>
      </c>
      <c r="I16" s="346" t="s">
        <v>229</v>
      </c>
      <c r="J16" s="346">
        <v>32</v>
      </c>
    </row>
    <row r="17" spans="1:10" ht="15.75" thickBot="1" x14ac:dyDescent="0.3">
      <c r="A17" s="420" t="s">
        <v>234</v>
      </c>
      <c r="B17" s="322">
        <v>1</v>
      </c>
      <c r="C17" s="322">
        <v>0</v>
      </c>
      <c r="D17" s="322">
        <v>0</v>
      </c>
      <c r="E17" s="322">
        <v>0</v>
      </c>
      <c r="G17" s="464" t="s">
        <v>328</v>
      </c>
      <c r="H17" s="439" t="s">
        <v>329</v>
      </c>
      <c r="I17" s="438" t="s">
        <v>344</v>
      </c>
      <c r="J17" s="347"/>
    </row>
    <row r="18" spans="1:10" x14ac:dyDescent="0.25">
      <c r="A18" s="420" t="s">
        <v>235</v>
      </c>
      <c r="B18" s="322">
        <v>1</v>
      </c>
      <c r="C18" s="322">
        <v>0</v>
      </c>
      <c r="D18" s="322">
        <v>0</v>
      </c>
      <c r="E18" s="322">
        <v>0</v>
      </c>
    </row>
    <row r="19" spans="1:10" x14ac:dyDescent="0.25">
      <c r="A19" s="420" t="s">
        <v>236</v>
      </c>
      <c r="B19" s="322">
        <v>0</v>
      </c>
      <c r="C19" s="322">
        <v>1</v>
      </c>
      <c r="D19" s="322">
        <v>0</v>
      </c>
      <c r="E19" s="322">
        <v>0</v>
      </c>
    </row>
    <row r="20" spans="1:10" x14ac:dyDescent="0.25">
      <c r="A20" s="419" t="s">
        <v>237</v>
      </c>
      <c r="B20" s="321">
        <v>0</v>
      </c>
      <c r="C20" s="321">
        <v>0</v>
      </c>
      <c r="D20" s="321">
        <v>0</v>
      </c>
      <c r="E20" s="321">
        <v>1</v>
      </c>
    </row>
    <row r="21" spans="1:10" x14ac:dyDescent="0.25">
      <c r="A21" s="419" t="s">
        <v>238</v>
      </c>
      <c r="B21" s="321">
        <v>0</v>
      </c>
      <c r="C21" s="321">
        <v>0</v>
      </c>
      <c r="D21" s="321">
        <v>1</v>
      </c>
      <c r="E21" s="321">
        <v>1</v>
      </c>
    </row>
    <row r="22" spans="1:10" x14ac:dyDescent="0.25">
      <c r="A22" s="419" t="s">
        <v>239</v>
      </c>
      <c r="B22" s="321">
        <v>1</v>
      </c>
      <c r="C22" s="321">
        <v>1</v>
      </c>
      <c r="D22" s="321">
        <v>0</v>
      </c>
      <c r="E22" s="321">
        <v>0</v>
      </c>
    </row>
    <row r="23" spans="1:10" x14ac:dyDescent="0.25">
      <c r="A23" s="419" t="s">
        <v>240</v>
      </c>
      <c r="B23" s="321">
        <v>1</v>
      </c>
      <c r="C23" s="321">
        <v>1</v>
      </c>
      <c r="D23" s="321">
        <v>0</v>
      </c>
      <c r="E23" s="321">
        <v>1</v>
      </c>
    </row>
    <row r="24" spans="1:10" x14ac:dyDescent="0.25">
      <c r="A24" s="420" t="s">
        <v>241</v>
      </c>
      <c r="B24" s="322">
        <v>1</v>
      </c>
      <c r="C24" s="322">
        <v>1</v>
      </c>
      <c r="D24" s="322">
        <v>1</v>
      </c>
      <c r="E24" s="322">
        <v>0</v>
      </c>
    </row>
    <row r="25" spans="1:10" x14ac:dyDescent="0.25">
      <c r="A25" s="420" t="s">
        <v>242</v>
      </c>
      <c r="B25" s="322">
        <v>0</v>
      </c>
      <c r="C25" s="322">
        <v>0</v>
      </c>
      <c r="D25" s="322">
        <v>0</v>
      </c>
      <c r="E25" s="322">
        <v>0</v>
      </c>
    </row>
    <row r="26" spans="1:10" x14ac:dyDescent="0.25">
      <c r="A26" s="420" t="s">
        <v>243</v>
      </c>
      <c r="B26" s="322">
        <v>0</v>
      </c>
      <c r="C26" s="322">
        <v>0</v>
      </c>
      <c r="D26" s="322">
        <v>0</v>
      </c>
      <c r="E26" s="322">
        <v>0</v>
      </c>
    </row>
    <row r="27" spans="1:10" x14ac:dyDescent="0.25">
      <c r="A27" s="420" t="s">
        <v>244</v>
      </c>
      <c r="B27" s="322">
        <v>0</v>
      </c>
      <c r="C27" s="322">
        <v>0</v>
      </c>
      <c r="D27" s="322">
        <v>0</v>
      </c>
      <c r="E27" s="322">
        <v>0</v>
      </c>
    </row>
    <row r="28" spans="1:10" x14ac:dyDescent="0.25">
      <c r="A28" s="419" t="s">
        <v>245</v>
      </c>
      <c r="B28" s="321">
        <v>0</v>
      </c>
      <c r="C28" s="321">
        <v>0</v>
      </c>
      <c r="D28" s="321">
        <v>0</v>
      </c>
      <c r="E28" s="321">
        <v>0</v>
      </c>
    </row>
    <row r="29" spans="1:10" x14ac:dyDescent="0.25">
      <c r="A29" s="419" t="s">
        <v>246</v>
      </c>
      <c r="B29" s="321">
        <v>0</v>
      </c>
      <c r="C29" s="321">
        <v>0</v>
      </c>
      <c r="D29" s="321">
        <v>0</v>
      </c>
      <c r="E29" s="321">
        <v>0</v>
      </c>
    </row>
    <row r="30" spans="1:10" x14ac:dyDescent="0.25">
      <c r="A30" s="419" t="s">
        <v>247</v>
      </c>
      <c r="B30" s="321">
        <v>1</v>
      </c>
      <c r="C30" s="321">
        <v>0</v>
      </c>
      <c r="D30" s="321">
        <v>0</v>
      </c>
      <c r="E30" s="321">
        <v>0</v>
      </c>
    </row>
    <row r="31" spans="1:10" x14ac:dyDescent="0.25">
      <c r="A31" s="419" t="s">
        <v>248</v>
      </c>
      <c r="B31" s="321">
        <v>0</v>
      </c>
      <c r="C31" s="321">
        <v>1</v>
      </c>
      <c r="D31" s="321">
        <v>0</v>
      </c>
      <c r="E31" s="321">
        <v>0</v>
      </c>
    </row>
    <row r="32" spans="1:10" x14ac:dyDescent="0.25">
      <c r="A32" s="420" t="s">
        <v>330</v>
      </c>
      <c r="B32" s="322">
        <v>1</v>
      </c>
      <c r="C32" s="322">
        <v>1</v>
      </c>
      <c r="D32" s="322">
        <v>1</v>
      </c>
      <c r="E32" s="322">
        <v>1</v>
      </c>
    </row>
    <row r="33" spans="1:5" x14ac:dyDescent="0.25">
      <c r="A33" s="420" t="s">
        <v>331</v>
      </c>
      <c r="B33" s="322">
        <v>1</v>
      </c>
      <c r="C33" s="322">
        <v>1</v>
      </c>
      <c r="D33" s="322">
        <v>1</v>
      </c>
      <c r="E33" s="322">
        <v>1</v>
      </c>
    </row>
    <row r="34" spans="1:5" x14ac:dyDescent="0.25">
      <c r="A34" s="420" t="s">
        <v>332</v>
      </c>
      <c r="B34" s="322">
        <v>1</v>
      </c>
      <c r="C34" s="322">
        <v>1</v>
      </c>
      <c r="D34" s="322">
        <v>1</v>
      </c>
      <c r="E34" s="322">
        <v>1</v>
      </c>
    </row>
    <row r="35" spans="1:5" x14ac:dyDescent="0.25">
      <c r="A35" s="420" t="s">
        <v>333</v>
      </c>
      <c r="B35" s="322">
        <v>1</v>
      </c>
      <c r="C35" s="322">
        <v>1</v>
      </c>
      <c r="D35" s="322">
        <v>1</v>
      </c>
      <c r="E35" s="322">
        <v>1</v>
      </c>
    </row>
    <row r="36" spans="1:5" x14ac:dyDescent="0.25">
      <c r="A36" s="421"/>
      <c r="B36" s="421"/>
      <c r="C36" s="421"/>
      <c r="D36" s="421"/>
      <c r="E36" s="421"/>
    </row>
    <row r="37" spans="1:5" x14ac:dyDescent="0.25">
      <c r="A37" s="421"/>
      <c r="B37" s="421"/>
      <c r="C37" s="421"/>
      <c r="D37" s="421"/>
      <c r="E37" s="421"/>
    </row>
    <row r="38" spans="1:5" x14ac:dyDescent="0.25">
      <c r="A38" s="421"/>
      <c r="B38" s="421"/>
      <c r="C38" s="421"/>
      <c r="D38" s="421"/>
      <c r="E38" s="421"/>
    </row>
    <row r="39" spans="1:5" x14ac:dyDescent="0.25">
      <c r="A39" s="421"/>
      <c r="B39" s="421"/>
      <c r="C39" s="421"/>
      <c r="D39" s="421"/>
      <c r="E39" s="421"/>
    </row>
    <row r="40" spans="1:5" x14ac:dyDescent="0.25">
      <c r="A40" s="421"/>
      <c r="B40" s="421"/>
      <c r="C40" s="421"/>
      <c r="D40" s="421"/>
      <c r="E40" s="421"/>
    </row>
    <row r="41" spans="1:5" x14ac:dyDescent="0.25">
      <c r="A41" s="421"/>
      <c r="B41" s="421"/>
      <c r="C41" s="421"/>
      <c r="D41" s="421"/>
      <c r="E41" s="421"/>
    </row>
    <row r="42" spans="1:5" x14ac:dyDescent="0.25">
      <c r="A42" s="421"/>
      <c r="B42" s="421"/>
      <c r="C42" s="421"/>
      <c r="D42" s="421"/>
      <c r="E42" s="421"/>
    </row>
    <row r="43" spans="1:5" x14ac:dyDescent="0.25">
      <c r="A43" s="421"/>
      <c r="B43" s="421"/>
      <c r="C43" s="421"/>
      <c r="D43" s="421"/>
      <c r="E43" s="421"/>
    </row>
  </sheetData>
  <sheetProtection password="DD9D" sheet="1" objects="1" scenarios="1" formatRows="0"/>
  <conditionalFormatting sqref="B5:E8">
    <cfRule type="cellIs" dxfId="141" priority="3" operator="equal">
      <formula>0</formula>
    </cfRule>
    <cfRule type="cellIs" dxfId="140" priority="4" operator="equal">
      <formula>2</formula>
    </cfRule>
    <cfRule type="cellIs" dxfId="139" priority="5" operator="equal">
      <formula>1</formula>
    </cfRule>
  </conditionalFormatting>
  <conditionalFormatting sqref="M11:P14">
    <cfRule type="expression" dxfId="138" priority="2">
      <formula>B5=0</formula>
    </cfRule>
  </conditionalFormatting>
  <conditionalFormatting sqref="M4:P7">
    <cfRule type="expression" dxfId="137" priority="1">
      <formula>B5=0</formula>
    </cfRule>
  </conditionalFormatting>
  <dataValidations count="1">
    <dataValidation type="list" allowBlank="1" showInputMessage="1" showErrorMessage="1" sqref="A2">
      <formula1>$G$12:$G$17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34998626667073579"/>
    <pageSetUpPr fitToPage="1"/>
  </sheetPr>
  <dimension ref="A1:V56"/>
  <sheetViews>
    <sheetView showGridLines="0" zoomScaleNormal="100" workbookViewId="0">
      <pane ySplit="3" topLeftCell="A4" activePane="bottomLeft" state="frozen"/>
      <selection pane="bottomLeft" activeCell="A3" sqref="A3:G3"/>
    </sheetView>
  </sheetViews>
  <sheetFormatPr defaultColWidth="9.140625" defaultRowHeight="12.75" x14ac:dyDescent="0.2"/>
  <cols>
    <col min="1" max="1" width="18.28515625" style="35" customWidth="1"/>
    <col min="2" max="2" width="17.42578125" style="35" customWidth="1"/>
    <col min="3" max="7" width="20.7109375" style="35" customWidth="1"/>
    <col min="8" max="8" width="12.7109375" style="35" customWidth="1"/>
    <col min="9" max="12" width="20.7109375" style="35" hidden="1" customWidth="1"/>
    <col min="13" max="16384" width="9.140625" style="35"/>
  </cols>
  <sheetData>
    <row r="1" spans="1:16" s="256" customFormat="1" ht="30" customHeight="1" thickBot="1" x14ac:dyDescent="0.25">
      <c r="I1" s="257"/>
      <c r="J1" s="257"/>
      <c r="K1" s="257"/>
      <c r="L1" s="257"/>
      <c r="M1" s="257"/>
      <c r="N1" s="257"/>
      <c r="O1" s="257"/>
      <c r="P1" s="257"/>
    </row>
    <row r="2" spans="1:16" s="20" customFormat="1" ht="21" thickBot="1" x14ac:dyDescent="0.3">
      <c r="A2" s="664" t="s">
        <v>76</v>
      </c>
      <c r="B2" s="665"/>
      <c r="C2" s="665"/>
      <c r="D2" s="665"/>
      <c r="E2" s="665"/>
      <c r="F2" s="665"/>
      <c r="G2" s="666"/>
      <c r="H2" s="116"/>
    </row>
    <row r="3" spans="1:16" s="20" customFormat="1" ht="15.75" customHeight="1" thickBot="1" x14ac:dyDescent="0.3">
      <c r="A3" s="661" t="str">
        <f>FundType &amp;" Budget"</f>
        <v>PPHF Budget</v>
      </c>
      <c r="B3" s="662"/>
      <c r="C3" s="662"/>
      <c r="D3" s="662"/>
      <c r="E3" s="662"/>
      <c r="F3" s="662"/>
      <c r="G3" s="663"/>
      <c r="H3" s="116"/>
    </row>
    <row r="4" spans="1:16" s="67" customFormat="1" ht="13.5" thickBot="1" x14ac:dyDescent="0.25">
      <c r="A4" s="254"/>
      <c r="B4" s="254"/>
      <c r="C4" s="254"/>
      <c r="D4" s="254"/>
      <c r="E4" s="254"/>
      <c r="F4" s="383"/>
      <c r="G4" s="384"/>
      <c r="H4" s="253"/>
      <c r="I4" s="252"/>
      <c r="J4" s="252"/>
      <c r="K4" s="252"/>
      <c r="L4" s="252"/>
      <c r="M4" s="252"/>
      <c r="N4" s="252"/>
    </row>
    <row r="5" spans="1:16" ht="13.5" thickBot="1" x14ac:dyDescent="0.25">
      <c r="A5" s="658" t="s">
        <v>121</v>
      </c>
      <c r="B5" s="659"/>
      <c r="C5" s="659"/>
      <c r="D5" s="659"/>
      <c r="E5" s="659"/>
      <c r="F5" s="659"/>
      <c r="G5" s="660"/>
      <c r="I5" s="463" t="s">
        <v>271</v>
      </c>
    </row>
    <row r="6" spans="1:16" s="37" customFormat="1" ht="26.25" thickBot="1" x14ac:dyDescent="0.25">
      <c r="A6" s="385"/>
      <c r="B6" s="386" t="s">
        <v>85</v>
      </c>
      <c r="C6" s="387" t="s">
        <v>91</v>
      </c>
      <c r="D6" s="387" t="s">
        <v>65</v>
      </c>
      <c r="E6" s="387" t="s">
        <v>92</v>
      </c>
      <c r="F6" s="388" t="s">
        <v>93</v>
      </c>
      <c r="G6" s="389" t="s">
        <v>57</v>
      </c>
      <c r="I6" s="386" t="s">
        <v>85</v>
      </c>
      <c r="J6" s="387" t="s">
        <v>91</v>
      </c>
      <c r="K6" s="387" t="s">
        <v>65</v>
      </c>
      <c r="L6" s="389" t="s">
        <v>57</v>
      </c>
    </row>
    <row r="7" spans="1:16" x14ac:dyDescent="0.2">
      <c r="A7" s="669" t="s">
        <v>122</v>
      </c>
      <c r="B7" s="390" t="s">
        <v>40</v>
      </c>
      <c r="C7" s="391">
        <f>tarHDSP_0</f>
        <v>0</v>
      </c>
      <c r="D7" s="391">
        <f>tarDiabetes_0</f>
        <v>0</v>
      </c>
      <c r="E7" s="391">
        <f>tarNPAO_0</f>
        <v>0</v>
      </c>
      <c r="F7" s="391">
        <f>tarSH_0</f>
        <v>0</v>
      </c>
      <c r="G7" s="392">
        <f>SUM(C7:F7)</f>
        <v>0</v>
      </c>
      <c r="I7" s="390" t="s">
        <v>40</v>
      </c>
      <c r="J7" s="402">
        <v>0</v>
      </c>
      <c r="K7" s="402">
        <v>0</v>
      </c>
      <c r="L7" s="392">
        <f>SUM(J7:K7)</f>
        <v>0</v>
      </c>
    </row>
    <row r="8" spans="1:16" x14ac:dyDescent="0.2">
      <c r="A8" s="667"/>
      <c r="B8" s="390" t="s">
        <v>206</v>
      </c>
      <c r="C8" s="391">
        <f>SUM(C9:C11)</f>
        <v>0</v>
      </c>
      <c r="D8" s="391">
        <f t="shared" ref="D8:G8" si="0">SUM(D9:D11)</f>
        <v>0</v>
      </c>
      <c r="E8" s="391">
        <f t="shared" si="0"/>
        <v>0</v>
      </c>
      <c r="F8" s="391">
        <f t="shared" si="0"/>
        <v>0</v>
      </c>
      <c r="G8" s="392">
        <f t="shared" si="0"/>
        <v>0</v>
      </c>
      <c r="I8" s="403" t="s">
        <v>1</v>
      </c>
      <c r="J8" s="402">
        <v>0</v>
      </c>
      <c r="K8" s="402">
        <v>0</v>
      </c>
      <c r="L8" s="394">
        <f>SUM(J8:K8)</f>
        <v>0</v>
      </c>
    </row>
    <row r="9" spans="1:16" ht="15" customHeight="1" x14ac:dyDescent="0.2">
      <c r="A9" s="667"/>
      <c r="B9" s="393" t="s">
        <v>1</v>
      </c>
      <c r="C9" s="391">
        <f>tarHDSP_2</f>
        <v>0</v>
      </c>
      <c r="D9" s="391">
        <f>tarDiabetes_2</f>
        <v>0</v>
      </c>
      <c r="E9" s="391">
        <f>tarNPAO_2</f>
        <v>0</v>
      </c>
      <c r="F9" s="391">
        <f>tarSH_2</f>
        <v>0</v>
      </c>
      <c r="G9" s="394">
        <f>SUM(C9:F9)</f>
        <v>0</v>
      </c>
      <c r="I9" s="403" t="s">
        <v>2</v>
      </c>
      <c r="J9" s="404">
        <v>0</v>
      </c>
      <c r="K9" s="402">
        <v>0</v>
      </c>
      <c r="L9" s="394">
        <f>SUM(J9:K9)</f>
        <v>0</v>
      </c>
    </row>
    <row r="10" spans="1:16" ht="15" customHeight="1" x14ac:dyDescent="0.2">
      <c r="A10" s="667"/>
      <c r="B10" s="393" t="s">
        <v>2</v>
      </c>
      <c r="C10" s="391">
        <f>tarHDSP_3</f>
        <v>0</v>
      </c>
      <c r="D10" s="391">
        <f>tarDiabetes_3</f>
        <v>0</v>
      </c>
      <c r="E10" s="391">
        <f>tarNPAO_3</f>
        <v>0</v>
      </c>
      <c r="F10" s="391">
        <f>tarSH_3</f>
        <v>0</v>
      </c>
      <c r="G10" s="394">
        <f>SUM(C10:F10)</f>
        <v>0</v>
      </c>
      <c r="I10" s="403" t="s">
        <v>3</v>
      </c>
      <c r="J10" s="402">
        <v>0</v>
      </c>
      <c r="K10" s="404">
        <v>0</v>
      </c>
      <c r="L10" s="394">
        <f>SUM(J10:K10)</f>
        <v>0</v>
      </c>
    </row>
    <row r="11" spans="1:16" ht="15" customHeight="1" thickBot="1" x14ac:dyDescent="0.25">
      <c r="A11" s="667"/>
      <c r="B11" s="393" t="s">
        <v>3</v>
      </c>
      <c r="C11" s="391">
        <f>tarHDSP_4</f>
        <v>0</v>
      </c>
      <c r="D11" s="391">
        <f>tarDiabetes_4</f>
        <v>0</v>
      </c>
      <c r="E11" s="391">
        <f>tarNPAO_4</f>
        <v>0</v>
      </c>
      <c r="F11" s="391">
        <f>tarSH_4</f>
        <v>0</v>
      </c>
      <c r="G11" s="394">
        <f>SUM(C11:F11)</f>
        <v>0</v>
      </c>
      <c r="I11" s="395" t="s">
        <v>123</v>
      </c>
      <c r="J11" s="396">
        <f>SUM(J7:J7)</f>
        <v>0</v>
      </c>
      <c r="K11" s="396">
        <f>SUM(K7:K7)</f>
        <v>0</v>
      </c>
      <c r="L11" s="398">
        <f>SUM(J11:K11)</f>
        <v>0</v>
      </c>
    </row>
    <row r="12" spans="1:16" ht="15.75" customHeight="1" thickBot="1" x14ac:dyDescent="0.25">
      <c r="A12" s="668"/>
      <c r="B12" s="395" t="s">
        <v>123</v>
      </c>
      <c r="C12" s="396">
        <f>SUM(C7:C8)</f>
        <v>0</v>
      </c>
      <c r="D12" s="396">
        <f t="shared" ref="D12:G12" si="1">SUM(D7:D8)</f>
        <v>0</v>
      </c>
      <c r="E12" s="396">
        <f t="shared" si="1"/>
        <v>0</v>
      </c>
      <c r="F12" s="397">
        <f t="shared" si="1"/>
        <v>0</v>
      </c>
      <c r="G12" s="398">
        <f t="shared" si="1"/>
        <v>0</v>
      </c>
    </row>
    <row r="13" spans="1:16" x14ac:dyDescent="0.2">
      <c r="A13" s="667" t="s">
        <v>63</v>
      </c>
      <c r="B13" s="399" t="s">
        <v>40</v>
      </c>
      <c r="C13" s="400">
        <f>'Basic Budget'!$B$16*BPct_HDSP</f>
        <v>0</v>
      </c>
      <c r="D13" s="400">
        <f>'Basic Budget'!$B$16*BPct_Diabetes</f>
        <v>0</v>
      </c>
      <c r="E13" s="400">
        <f>'Basic Budget'!$B$16*BPct_NPAO</f>
        <v>0</v>
      </c>
      <c r="F13" s="400">
        <f>'Basic Budget'!$B$16*BPct_SH</f>
        <v>0</v>
      </c>
      <c r="G13" s="394">
        <f>SUM(C13:F13)</f>
        <v>0</v>
      </c>
    </row>
    <row r="14" spans="1:16" x14ac:dyDescent="0.2">
      <c r="A14" s="667"/>
      <c r="B14" s="390" t="s">
        <v>206</v>
      </c>
      <c r="C14" s="391">
        <f>SUM(C15:C17)</f>
        <v>0</v>
      </c>
      <c r="D14" s="391">
        <f t="shared" ref="D14" si="2">SUM(D15:D17)</f>
        <v>0</v>
      </c>
      <c r="E14" s="391">
        <f t="shared" ref="E14" si="3">SUM(E15:E17)</f>
        <v>0</v>
      </c>
      <c r="F14" s="401">
        <f t="shared" ref="F14" si="4">SUM(F15:F17)</f>
        <v>0</v>
      </c>
      <c r="G14" s="392">
        <f t="shared" ref="G14" si="5">SUM(G15:G17)</f>
        <v>0</v>
      </c>
    </row>
    <row r="15" spans="1:16" x14ac:dyDescent="0.2">
      <c r="A15" s="667"/>
      <c r="B15" s="393" t="s">
        <v>1</v>
      </c>
      <c r="C15" s="400">
        <f>'Domain 2 Budget'!B17</f>
        <v>0</v>
      </c>
      <c r="D15" s="400">
        <v>0</v>
      </c>
      <c r="E15" s="400">
        <f>'Domain 2 Budget'!C17</f>
        <v>0</v>
      </c>
      <c r="F15" s="400">
        <f>'Domain 2 Budget'!D17</f>
        <v>0</v>
      </c>
      <c r="G15" s="394">
        <f>SUM(C15:F15)</f>
        <v>0</v>
      </c>
    </row>
    <row r="16" spans="1:16" x14ac:dyDescent="0.2">
      <c r="A16" s="667"/>
      <c r="B16" s="393" t="s">
        <v>2</v>
      </c>
      <c r="C16" s="400">
        <f>'Domain 3 Budget'!B17</f>
        <v>0</v>
      </c>
      <c r="D16" s="400">
        <f>'Domain 3 Budget'!C17</f>
        <v>0</v>
      </c>
      <c r="E16" s="400">
        <v>0</v>
      </c>
      <c r="F16" s="400">
        <v>0</v>
      </c>
      <c r="G16" s="394">
        <f>SUM(C16:F16)</f>
        <v>0</v>
      </c>
    </row>
    <row r="17" spans="1:22" x14ac:dyDescent="0.2">
      <c r="A17" s="667"/>
      <c r="B17" s="393" t="s">
        <v>3</v>
      </c>
      <c r="C17" s="400">
        <f>'Domain 4 Budget'!B17</f>
        <v>0</v>
      </c>
      <c r="D17" s="400">
        <f>'Domain 4 Budget'!C17</f>
        <v>0</v>
      </c>
      <c r="E17" s="400">
        <v>0</v>
      </c>
      <c r="F17" s="400">
        <f>'Domain 4 Budget'!D17</f>
        <v>0</v>
      </c>
      <c r="G17" s="394">
        <f>SUM(C17:F17)</f>
        <v>0</v>
      </c>
    </row>
    <row r="18" spans="1:22" ht="13.5" thickBot="1" x14ac:dyDescent="0.25">
      <c r="A18" s="668"/>
      <c r="B18" s="395" t="s">
        <v>124</v>
      </c>
      <c r="C18" s="396">
        <f>SUM(C13:C14)</f>
        <v>0</v>
      </c>
      <c r="D18" s="396">
        <f t="shared" ref="D18:G18" si="6">SUM(D13:D14)</f>
        <v>0</v>
      </c>
      <c r="E18" s="396">
        <f t="shared" si="6"/>
        <v>0</v>
      </c>
      <c r="F18" s="397">
        <f t="shared" si="6"/>
        <v>0</v>
      </c>
      <c r="G18" s="398">
        <f t="shared" si="6"/>
        <v>0</v>
      </c>
    </row>
    <row r="19" spans="1:22" x14ac:dyDescent="0.2">
      <c r="A19" s="667" t="s">
        <v>126</v>
      </c>
      <c r="B19" s="399" t="s">
        <v>40</v>
      </c>
      <c r="C19" s="400">
        <f>C7-C13</f>
        <v>0</v>
      </c>
      <c r="D19" s="400">
        <f>D7-D13</f>
        <v>0</v>
      </c>
      <c r="E19" s="400">
        <f>E7-E13</f>
        <v>0</v>
      </c>
      <c r="F19" s="400">
        <f>F7-F13</f>
        <v>0</v>
      </c>
      <c r="G19" s="394">
        <f>SUM(C19:F19)</f>
        <v>0</v>
      </c>
    </row>
    <row r="20" spans="1:22" x14ac:dyDescent="0.2">
      <c r="A20" s="667"/>
      <c r="B20" s="390" t="s">
        <v>206</v>
      </c>
      <c r="C20" s="400">
        <f>C8-C14</f>
        <v>0</v>
      </c>
      <c r="D20" s="400">
        <f t="shared" ref="D20:F20" si="7">D8-D14</f>
        <v>0</v>
      </c>
      <c r="E20" s="400">
        <f t="shared" si="7"/>
        <v>0</v>
      </c>
      <c r="F20" s="400">
        <f t="shared" si="7"/>
        <v>0</v>
      </c>
      <c r="G20" s="394">
        <f>SUM(C20:F20)</f>
        <v>0</v>
      </c>
    </row>
    <row r="21" spans="1:22" x14ac:dyDescent="0.2">
      <c r="A21" s="667"/>
      <c r="B21" s="393" t="s">
        <v>1</v>
      </c>
      <c r="C21" s="400">
        <f t="shared" ref="C21:F21" si="8">C9-C15</f>
        <v>0</v>
      </c>
      <c r="D21" s="400">
        <f t="shared" si="8"/>
        <v>0</v>
      </c>
      <c r="E21" s="400">
        <f t="shared" si="8"/>
        <v>0</v>
      </c>
      <c r="F21" s="400">
        <f t="shared" si="8"/>
        <v>0</v>
      </c>
      <c r="G21" s="394">
        <f>SUM(C21:F21)</f>
        <v>0</v>
      </c>
    </row>
    <row r="22" spans="1:22" x14ac:dyDescent="0.2">
      <c r="A22" s="667"/>
      <c r="B22" s="393" t="s">
        <v>2</v>
      </c>
      <c r="C22" s="400">
        <f t="shared" ref="C22:F22" si="9">C10-C16</f>
        <v>0</v>
      </c>
      <c r="D22" s="400">
        <f t="shared" si="9"/>
        <v>0</v>
      </c>
      <c r="E22" s="400">
        <f t="shared" si="9"/>
        <v>0</v>
      </c>
      <c r="F22" s="400">
        <f t="shared" si="9"/>
        <v>0</v>
      </c>
      <c r="G22" s="394">
        <f>SUM(C22:F22)</f>
        <v>0</v>
      </c>
    </row>
    <row r="23" spans="1:22" x14ac:dyDescent="0.2">
      <c r="A23" s="667"/>
      <c r="B23" s="393" t="s">
        <v>3</v>
      </c>
      <c r="C23" s="400">
        <f t="shared" ref="C23:F23" si="10">C11-C17</f>
        <v>0</v>
      </c>
      <c r="D23" s="400">
        <f t="shared" si="10"/>
        <v>0</v>
      </c>
      <c r="E23" s="400">
        <f t="shared" si="10"/>
        <v>0</v>
      </c>
      <c r="F23" s="400">
        <f t="shared" si="10"/>
        <v>0</v>
      </c>
      <c r="G23" s="394">
        <f>SUM(C23:F23)</f>
        <v>0</v>
      </c>
    </row>
    <row r="24" spans="1:22" ht="13.5" thickBot="1" x14ac:dyDescent="0.25">
      <c r="A24" s="668"/>
      <c r="B24" s="395" t="s">
        <v>125</v>
      </c>
      <c r="C24" s="396">
        <f>SUM(C19:C20)</f>
        <v>0</v>
      </c>
      <c r="D24" s="396">
        <f t="shared" ref="D24:G24" si="11">SUM(D19:D20)</f>
        <v>0</v>
      </c>
      <c r="E24" s="396">
        <f t="shared" si="11"/>
        <v>0</v>
      </c>
      <c r="F24" s="397">
        <f t="shared" si="11"/>
        <v>0</v>
      </c>
      <c r="G24" s="398">
        <f t="shared" si="11"/>
        <v>0</v>
      </c>
    </row>
    <row r="27" spans="1:22" ht="13.5" thickBot="1" x14ac:dyDescent="0.25"/>
    <row r="28" spans="1:22" ht="13.5" thickBot="1" x14ac:dyDescent="0.25">
      <c r="A28" s="658" t="s">
        <v>270</v>
      </c>
      <c r="B28" s="659"/>
      <c r="C28" s="659"/>
      <c r="D28" s="659"/>
      <c r="E28" s="659"/>
      <c r="F28" s="659"/>
      <c r="G28" s="660"/>
    </row>
    <row r="29" spans="1:22" ht="15" x14ac:dyDescent="0.25">
      <c r="A29"/>
      <c r="B29"/>
      <c r="C29"/>
      <c r="D29"/>
      <c r="E29"/>
      <c r="F29"/>
      <c r="G29"/>
      <c r="H29"/>
      <c r="I29"/>
      <c r="J29"/>
      <c r="K29"/>
      <c r="L29"/>
      <c r="M29"/>
      <c r="N29"/>
      <c r="O29"/>
      <c r="P29"/>
      <c r="Q29"/>
      <c r="R29"/>
      <c r="S29"/>
      <c r="T29"/>
      <c r="U29"/>
      <c r="V29"/>
    </row>
    <row r="30" spans="1:22" ht="15" x14ac:dyDescent="0.25">
      <c r="B30" s="431" t="s">
        <v>326</v>
      </c>
      <c r="C30"/>
      <c r="D30"/>
      <c r="E30"/>
      <c r="F30"/>
      <c r="G30"/>
      <c r="H30"/>
      <c r="I30"/>
      <c r="J30"/>
      <c r="K30"/>
      <c r="L30"/>
      <c r="M30"/>
      <c r="N30"/>
      <c r="O30"/>
      <c r="P30"/>
      <c r="Q30"/>
      <c r="R30"/>
      <c r="S30"/>
      <c r="T30"/>
      <c r="U30"/>
      <c r="V30"/>
    </row>
    <row r="31" spans="1:22" x14ac:dyDescent="0.2">
      <c r="B31" s="655" t="s">
        <v>85</v>
      </c>
      <c r="C31" s="656"/>
      <c r="D31" s="656"/>
      <c r="E31" s="656"/>
      <c r="F31" s="656"/>
      <c r="G31" s="657"/>
    </row>
    <row r="32" spans="1:22" x14ac:dyDescent="0.2">
      <c r="B32" s="432" t="s">
        <v>140</v>
      </c>
      <c r="C32" s="436" t="s">
        <v>6</v>
      </c>
      <c r="D32" s="436" t="s">
        <v>65</v>
      </c>
      <c r="E32" s="436" t="s">
        <v>4</v>
      </c>
      <c r="F32" s="436" t="s">
        <v>5</v>
      </c>
      <c r="G32" s="436" t="s">
        <v>57</v>
      </c>
    </row>
    <row r="33" spans="2:7" x14ac:dyDescent="0.2">
      <c r="B33" s="433" t="s">
        <v>18</v>
      </c>
      <c r="C33" s="434">
        <f>SUMIFS(Export!$E$2:$E$145,Export!$D$2:$D$145,$B33,Export!$C$2:$C$145,C$32,Export!$B$2:$B$145,0)</f>
        <v>0</v>
      </c>
      <c r="D33" s="434">
        <f>SUMIFS(Export!$E$2:$E$145,Export!$D$2:$D$145,$B33,Export!$C$2:$C$145,D$32,Export!$B$2:$B$145,0)</f>
        <v>0</v>
      </c>
      <c r="E33" s="434">
        <f>SUMIFS(Export!$E$2:$E$145,Export!$D$2:$D$145,$B33,Export!$C$2:$C$145,E$32,Export!$B$2:$B$145,0)</f>
        <v>0</v>
      </c>
      <c r="F33" s="434">
        <f>SUMIFS(Export!$E$2:$E$145,Export!$D$2:$D$145,$B33,Export!$C$2:$C$145,F$32,Export!$B$2:$B$145,0)</f>
        <v>0</v>
      </c>
      <c r="G33" s="434">
        <f>SUM(C33:F33)</f>
        <v>0</v>
      </c>
    </row>
    <row r="34" spans="2:7" x14ac:dyDescent="0.2">
      <c r="B34" s="433" t="s">
        <v>7</v>
      </c>
      <c r="C34" s="434">
        <f>SUMIFS(Export!$E$2:$E$145,Export!$D$2:$D$145,$B34,Export!$C$2:$C$145,C$32,Export!$B$2:$B$145,0)</f>
        <v>0</v>
      </c>
      <c r="D34" s="434">
        <f>SUMIFS(Export!$E$2:$E$145,Export!$D$2:$D$145,$B34,Export!$C$2:$C$145,D$32,Export!$B$2:$B$145,0)</f>
        <v>0</v>
      </c>
      <c r="E34" s="434">
        <f>SUMIFS(Export!$E$2:$E$145,Export!$D$2:$D$145,$B34,Export!$C$2:$C$145,E$32,Export!$B$2:$B$145,0)</f>
        <v>0</v>
      </c>
      <c r="F34" s="434">
        <f>SUMIFS(Export!$E$2:$E$145,Export!$D$2:$D$145,$B34,Export!$C$2:$C$145,F$32,Export!$B$2:$B$145,0)</f>
        <v>0</v>
      </c>
      <c r="G34" s="434">
        <f t="shared" ref="G34:G41" si="12">SUM(C34:F34)</f>
        <v>0</v>
      </c>
    </row>
    <row r="35" spans="2:7" x14ac:dyDescent="0.2">
      <c r="B35" s="433" t="s">
        <v>23</v>
      </c>
      <c r="C35" s="434">
        <f>SUMIFS(Export!$E$2:$E$145,Export!$D$2:$D$145,$B35,Export!$C$2:$C$145,C$32,Export!$B$2:$B$145,0)</f>
        <v>0</v>
      </c>
      <c r="D35" s="434">
        <f>SUMIFS(Export!$E$2:$E$145,Export!$D$2:$D$145,$B35,Export!$C$2:$C$145,D$32,Export!$B$2:$B$145,0)</f>
        <v>0</v>
      </c>
      <c r="E35" s="434">
        <f>SUMIFS(Export!$E$2:$E$145,Export!$D$2:$D$145,$B35,Export!$C$2:$C$145,E$32,Export!$B$2:$B$145,0)</f>
        <v>0</v>
      </c>
      <c r="F35" s="434">
        <f>SUMIFS(Export!$E$2:$E$145,Export!$D$2:$D$145,$B35,Export!$C$2:$C$145,F$32,Export!$B$2:$B$145,0)</f>
        <v>0</v>
      </c>
      <c r="G35" s="434">
        <f t="shared" si="12"/>
        <v>0</v>
      </c>
    </row>
    <row r="36" spans="2:7" x14ac:dyDescent="0.2">
      <c r="B36" s="433" t="s">
        <v>8</v>
      </c>
      <c r="C36" s="434">
        <f>SUMIFS(Export!$E$2:$E$145,Export!$D$2:$D$145,$B36,Export!$C$2:$C$145,C$32,Export!$B$2:$B$145,0)</f>
        <v>0</v>
      </c>
      <c r="D36" s="434">
        <f>SUMIFS(Export!$E$2:$E$145,Export!$D$2:$D$145,$B36,Export!$C$2:$C$145,D$32,Export!$B$2:$B$145,0)</f>
        <v>0</v>
      </c>
      <c r="E36" s="434">
        <f>SUMIFS(Export!$E$2:$E$145,Export!$D$2:$D$145,$B36,Export!$C$2:$C$145,E$32,Export!$B$2:$B$145,0)</f>
        <v>0</v>
      </c>
      <c r="F36" s="434">
        <f>SUMIFS(Export!$E$2:$E$145,Export!$D$2:$D$145,$B36,Export!$C$2:$C$145,F$32,Export!$B$2:$B$145,0)</f>
        <v>0</v>
      </c>
      <c r="G36" s="434">
        <f t="shared" si="12"/>
        <v>0</v>
      </c>
    </row>
    <row r="37" spans="2:7" x14ac:dyDescent="0.2">
      <c r="B37" s="433" t="s">
        <v>9</v>
      </c>
      <c r="C37" s="434">
        <f>SUMIFS(Export!$E$2:$E$145,Export!$D$2:$D$145,$B37,Export!$C$2:$C$145,C$32,Export!$B$2:$B$145,0)</f>
        <v>0</v>
      </c>
      <c r="D37" s="434">
        <f>SUMIFS(Export!$E$2:$E$145,Export!$D$2:$D$145,$B37,Export!$C$2:$C$145,D$32,Export!$B$2:$B$145,0)</f>
        <v>0</v>
      </c>
      <c r="E37" s="434">
        <f>SUMIFS(Export!$E$2:$E$145,Export!$D$2:$D$145,$B37,Export!$C$2:$C$145,E$32,Export!$B$2:$B$145,0)</f>
        <v>0</v>
      </c>
      <c r="F37" s="434">
        <f>SUMIFS(Export!$E$2:$E$145,Export!$D$2:$D$145,$B37,Export!$C$2:$C$145,F$32,Export!$B$2:$B$145,0)</f>
        <v>0</v>
      </c>
      <c r="G37" s="434">
        <f t="shared" si="12"/>
        <v>0</v>
      </c>
    </row>
    <row r="38" spans="2:7" x14ac:dyDescent="0.2">
      <c r="B38" s="433" t="s">
        <v>10</v>
      </c>
      <c r="C38" s="434">
        <f>SUMIFS(Export!$E$2:$E$145,Export!$D$2:$D$145,$B38,Export!$C$2:$C$145,C$32,Export!$B$2:$B$145,0)</f>
        <v>0</v>
      </c>
      <c r="D38" s="434">
        <f>SUMIFS(Export!$E$2:$E$145,Export!$D$2:$D$145,$B38,Export!$C$2:$C$145,D$32,Export!$B$2:$B$145,0)</f>
        <v>0</v>
      </c>
      <c r="E38" s="434">
        <f>SUMIFS(Export!$E$2:$E$145,Export!$D$2:$D$145,$B38,Export!$C$2:$C$145,E$32,Export!$B$2:$B$145,0)</f>
        <v>0</v>
      </c>
      <c r="F38" s="434">
        <f>SUMIFS(Export!$E$2:$E$145,Export!$D$2:$D$145,$B38,Export!$C$2:$C$145,F$32,Export!$B$2:$B$145,0)</f>
        <v>0</v>
      </c>
      <c r="G38" s="434">
        <f t="shared" si="12"/>
        <v>0</v>
      </c>
    </row>
    <row r="39" spans="2:7" x14ac:dyDescent="0.2">
      <c r="B39" s="433" t="s">
        <v>11</v>
      </c>
      <c r="C39" s="434">
        <f>SUMIFS(Export!$E$2:$E$145,Export!$D$2:$D$145,$B39,Export!$C$2:$C$145,C$32,Export!$B$2:$B$145,0)</f>
        <v>0</v>
      </c>
      <c r="D39" s="434">
        <f>SUMIFS(Export!$E$2:$E$145,Export!$D$2:$D$145,$B39,Export!$C$2:$C$145,D$32,Export!$B$2:$B$145,0)</f>
        <v>0</v>
      </c>
      <c r="E39" s="434">
        <f>SUMIFS(Export!$E$2:$E$145,Export!$D$2:$D$145,$B39,Export!$C$2:$C$145,E$32,Export!$B$2:$B$145,0)</f>
        <v>0</v>
      </c>
      <c r="F39" s="434">
        <f>SUMIFS(Export!$E$2:$E$145,Export!$D$2:$D$145,$B39,Export!$C$2:$C$145,F$32,Export!$B$2:$B$145,0)</f>
        <v>0</v>
      </c>
      <c r="G39" s="434">
        <f t="shared" si="12"/>
        <v>0</v>
      </c>
    </row>
    <row r="40" spans="2:7" x14ac:dyDescent="0.2">
      <c r="B40" s="433" t="s">
        <v>33</v>
      </c>
      <c r="C40" s="434">
        <f>SUMIFS(Export!$E$2:$E$145,Export!$D$2:$D$145,$B40,Export!$C$2:$C$145,C$32,Export!$B$2:$B$145,0)</f>
        <v>0</v>
      </c>
      <c r="D40" s="434">
        <f>SUMIFS(Export!$E$2:$E$145,Export!$D$2:$D$145,$B40,Export!$C$2:$C$145,D$32,Export!$B$2:$B$145,0)</f>
        <v>0</v>
      </c>
      <c r="E40" s="434">
        <f>SUMIFS(Export!$E$2:$E$145,Export!$D$2:$D$145,$B40,Export!$C$2:$C$145,E$32,Export!$B$2:$B$145,0)</f>
        <v>0</v>
      </c>
      <c r="F40" s="434">
        <f>SUMIFS(Export!$E$2:$E$145,Export!$D$2:$D$145,$B40,Export!$C$2:$C$145,F$32,Export!$B$2:$B$145,0)</f>
        <v>0</v>
      </c>
      <c r="G40" s="434">
        <f t="shared" si="12"/>
        <v>0</v>
      </c>
    </row>
    <row r="41" spans="2:7" x14ac:dyDescent="0.2">
      <c r="B41" s="433" t="s">
        <v>54</v>
      </c>
      <c r="C41" s="434">
        <f>SUMIFS(Export!$E$2:$E$145,Export!$D$2:$D$145,$B41,Export!$C$2:$C$145,C$32,Export!$B$2:$B$145,0)</f>
        <v>0</v>
      </c>
      <c r="D41" s="434">
        <f>SUMIFS(Export!$E$2:$E$145,Export!$D$2:$D$145,$B41,Export!$C$2:$C$145,D$32,Export!$B$2:$B$145,0)</f>
        <v>0</v>
      </c>
      <c r="E41" s="434">
        <f>SUMIFS(Export!$E$2:$E$145,Export!$D$2:$D$145,$B41,Export!$C$2:$C$145,E$32,Export!$B$2:$B$145,0)</f>
        <v>0</v>
      </c>
      <c r="F41" s="434">
        <f>SUMIFS(Export!$E$2:$E$145,Export!$D$2:$D$145,$B41,Export!$C$2:$C$145,F$32,Export!$B$2:$B$145,0)</f>
        <v>0</v>
      </c>
      <c r="G41" s="434">
        <f t="shared" si="12"/>
        <v>0</v>
      </c>
    </row>
    <row r="42" spans="2:7" x14ac:dyDescent="0.2">
      <c r="B42" s="437" t="s">
        <v>57</v>
      </c>
      <c r="C42" s="435">
        <f>SUM(C33:C41)</f>
        <v>0</v>
      </c>
      <c r="D42" s="435">
        <f>SUM(D33:D41)</f>
        <v>0</v>
      </c>
      <c r="E42" s="435">
        <f>SUM(E33:E41)</f>
        <v>0</v>
      </c>
      <c r="F42" s="435">
        <f>SUM(F33:F41)</f>
        <v>0</v>
      </c>
      <c r="G42" s="435">
        <f>SUM(G33:G41)</f>
        <v>0</v>
      </c>
    </row>
    <row r="44" spans="2:7" ht="15" x14ac:dyDescent="0.25">
      <c r="B44" s="431" t="s">
        <v>325</v>
      </c>
    </row>
    <row r="45" spans="2:7" x14ac:dyDescent="0.2">
      <c r="B45" s="655" t="s">
        <v>85</v>
      </c>
      <c r="C45" s="656"/>
      <c r="D45" s="656"/>
      <c r="E45" s="656"/>
      <c r="F45" s="656"/>
      <c r="G45" s="657"/>
    </row>
    <row r="46" spans="2:7" x14ac:dyDescent="0.2">
      <c r="B46" s="432" t="s">
        <v>140</v>
      </c>
      <c r="C46" s="436" t="s">
        <v>6</v>
      </c>
      <c r="D46" s="436" t="s">
        <v>65</v>
      </c>
      <c r="E46" s="436" t="s">
        <v>4</v>
      </c>
      <c r="F46" s="436" t="s">
        <v>5</v>
      </c>
      <c r="G46" s="436" t="s">
        <v>57</v>
      </c>
    </row>
    <row r="47" spans="2:7" x14ac:dyDescent="0.2">
      <c r="B47" s="433" t="s">
        <v>18</v>
      </c>
      <c r="C47" s="434">
        <f>SUMIFS(Export!$E$2:$E$145,Export!$D$2:$D$145,$B47,Export!$C$2:$C$145,C$46,Export!$B$2:$B$145,"&lt;&gt;0")</f>
        <v>0</v>
      </c>
      <c r="D47" s="434">
        <f>SUMIFS(Export!$E$2:$E$145,Export!$D$2:$D$145,$B47,Export!$C$2:$C$145,D$46,Export!$B$2:$B$145,"&lt;&gt;0")</f>
        <v>0</v>
      </c>
      <c r="E47" s="434">
        <f>SUMIFS(Export!$E$2:$E$145,Export!$D$2:$D$145,$B47,Export!$C$2:$C$145,E$46,Export!$B$2:$B$145,"&lt;&gt;0")</f>
        <v>0</v>
      </c>
      <c r="F47" s="434">
        <f>SUMIFS(Export!$E$2:$E$145,Export!$D$2:$D$145,$B47,Export!$C$2:$C$145,F$46,Export!$B$2:$B$145,"&lt;&gt;0")</f>
        <v>0</v>
      </c>
      <c r="G47" s="434">
        <f>SUM(C47:F47)</f>
        <v>0</v>
      </c>
    </row>
    <row r="48" spans="2:7" x14ac:dyDescent="0.2">
      <c r="B48" s="433" t="s">
        <v>7</v>
      </c>
      <c r="C48" s="434">
        <f>SUMIFS(Export!$E$2:$E$145,Export!$D$2:$D$145,$B48,Export!$C$2:$C$145,C$46,Export!$B$2:$B$145,"&lt;&gt;0")</f>
        <v>0</v>
      </c>
      <c r="D48" s="434">
        <f>SUMIFS(Export!$E$2:$E$145,Export!$D$2:$D$145,$B48,Export!$C$2:$C$145,D$46,Export!$B$2:$B$145,"&lt;&gt;0")</f>
        <v>0</v>
      </c>
      <c r="E48" s="434">
        <f>SUMIFS(Export!$E$2:$E$145,Export!$D$2:$D$145,$B48,Export!$C$2:$C$145,E$46,Export!$B$2:$B$145,"&lt;&gt;0")</f>
        <v>0</v>
      </c>
      <c r="F48" s="434">
        <f>SUMIFS(Export!$E$2:$E$145,Export!$D$2:$D$145,$B48,Export!$C$2:$C$145,F$46,Export!$B$2:$B$145,"&lt;&gt;0")</f>
        <v>0</v>
      </c>
      <c r="G48" s="434">
        <f t="shared" ref="G48:G55" si="13">SUM(C48:F48)</f>
        <v>0</v>
      </c>
    </row>
    <row r="49" spans="2:7" x14ac:dyDescent="0.2">
      <c r="B49" s="433" t="s">
        <v>23</v>
      </c>
      <c r="C49" s="434">
        <f>SUMIFS(Export!$E$2:$E$145,Export!$D$2:$D$145,$B49,Export!$C$2:$C$145,C$46,Export!$B$2:$B$145,"&lt;&gt;0")</f>
        <v>0</v>
      </c>
      <c r="D49" s="434">
        <f>SUMIFS(Export!$E$2:$E$145,Export!$D$2:$D$145,$B49,Export!$C$2:$C$145,D$46,Export!$B$2:$B$145,"&lt;&gt;0")</f>
        <v>0</v>
      </c>
      <c r="E49" s="434">
        <f>SUMIFS(Export!$E$2:$E$145,Export!$D$2:$D$145,$B49,Export!$C$2:$C$145,E$46,Export!$B$2:$B$145,"&lt;&gt;0")</f>
        <v>0</v>
      </c>
      <c r="F49" s="434">
        <f>SUMIFS(Export!$E$2:$E$145,Export!$D$2:$D$145,$B49,Export!$C$2:$C$145,F$46,Export!$B$2:$B$145,"&lt;&gt;0")</f>
        <v>0</v>
      </c>
      <c r="G49" s="434">
        <f t="shared" si="13"/>
        <v>0</v>
      </c>
    </row>
    <row r="50" spans="2:7" x14ac:dyDescent="0.2">
      <c r="B50" s="433" t="s">
        <v>8</v>
      </c>
      <c r="C50" s="434">
        <f>SUMIFS(Export!$E$2:$E$145,Export!$D$2:$D$145,$B50,Export!$C$2:$C$145,C$46,Export!$B$2:$B$145,"&lt;&gt;0")</f>
        <v>0</v>
      </c>
      <c r="D50" s="434">
        <f>SUMIFS(Export!$E$2:$E$145,Export!$D$2:$D$145,$B50,Export!$C$2:$C$145,D$46,Export!$B$2:$B$145,"&lt;&gt;0")</f>
        <v>0</v>
      </c>
      <c r="E50" s="434">
        <f>SUMIFS(Export!$E$2:$E$145,Export!$D$2:$D$145,$B50,Export!$C$2:$C$145,E$46,Export!$B$2:$B$145,"&lt;&gt;0")</f>
        <v>0</v>
      </c>
      <c r="F50" s="434">
        <f>SUMIFS(Export!$E$2:$E$145,Export!$D$2:$D$145,$B50,Export!$C$2:$C$145,F$46,Export!$B$2:$B$145,"&lt;&gt;0")</f>
        <v>0</v>
      </c>
      <c r="G50" s="434">
        <f t="shared" si="13"/>
        <v>0</v>
      </c>
    </row>
    <row r="51" spans="2:7" x14ac:dyDescent="0.2">
      <c r="B51" s="433" t="s">
        <v>9</v>
      </c>
      <c r="C51" s="434">
        <f>SUMIFS(Export!$E$2:$E$145,Export!$D$2:$D$145,$B51,Export!$C$2:$C$145,C$46,Export!$B$2:$B$145,"&lt;&gt;0")</f>
        <v>0</v>
      </c>
      <c r="D51" s="434">
        <f>SUMIFS(Export!$E$2:$E$145,Export!$D$2:$D$145,$B51,Export!$C$2:$C$145,D$46,Export!$B$2:$B$145,"&lt;&gt;0")</f>
        <v>0</v>
      </c>
      <c r="E51" s="434">
        <f>SUMIFS(Export!$E$2:$E$145,Export!$D$2:$D$145,$B51,Export!$C$2:$C$145,E$46,Export!$B$2:$B$145,"&lt;&gt;0")</f>
        <v>0</v>
      </c>
      <c r="F51" s="434">
        <f>SUMIFS(Export!$E$2:$E$145,Export!$D$2:$D$145,$B51,Export!$C$2:$C$145,F$46,Export!$B$2:$B$145,"&lt;&gt;0")</f>
        <v>0</v>
      </c>
      <c r="G51" s="434">
        <f t="shared" si="13"/>
        <v>0</v>
      </c>
    </row>
    <row r="52" spans="2:7" x14ac:dyDescent="0.2">
      <c r="B52" s="433" t="s">
        <v>10</v>
      </c>
      <c r="C52" s="434">
        <f>SUMIFS(Export!$E$2:$E$145,Export!$D$2:$D$145,$B52,Export!$C$2:$C$145,C$46,Export!$B$2:$B$145,"&lt;&gt;0")</f>
        <v>0</v>
      </c>
      <c r="D52" s="434">
        <f>SUMIFS(Export!$E$2:$E$145,Export!$D$2:$D$145,$B52,Export!$C$2:$C$145,D$46,Export!$B$2:$B$145,"&lt;&gt;0")</f>
        <v>0</v>
      </c>
      <c r="E52" s="434">
        <f>SUMIFS(Export!$E$2:$E$145,Export!$D$2:$D$145,$B52,Export!$C$2:$C$145,E$46,Export!$B$2:$B$145,"&lt;&gt;0")</f>
        <v>0</v>
      </c>
      <c r="F52" s="434">
        <f>SUMIFS(Export!$E$2:$E$145,Export!$D$2:$D$145,$B52,Export!$C$2:$C$145,F$46,Export!$B$2:$B$145,"&lt;&gt;0")</f>
        <v>0</v>
      </c>
      <c r="G52" s="434">
        <f t="shared" si="13"/>
        <v>0</v>
      </c>
    </row>
    <row r="53" spans="2:7" x14ac:dyDescent="0.2">
      <c r="B53" s="433" t="s">
        <v>11</v>
      </c>
      <c r="C53" s="434">
        <f>SUMIFS(Export!$E$2:$E$145,Export!$D$2:$D$145,$B53,Export!$C$2:$C$145,C$46,Export!$B$2:$B$145,"&lt;&gt;0")</f>
        <v>0</v>
      </c>
      <c r="D53" s="434">
        <f>SUMIFS(Export!$E$2:$E$145,Export!$D$2:$D$145,$B53,Export!$C$2:$C$145,D$46,Export!$B$2:$B$145,"&lt;&gt;0")</f>
        <v>0</v>
      </c>
      <c r="E53" s="434">
        <f>SUMIFS(Export!$E$2:$E$145,Export!$D$2:$D$145,$B53,Export!$C$2:$C$145,E$46,Export!$B$2:$B$145,"&lt;&gt;0")</f>
        <v>0</v>
      </c>
      <c r="F53" s="434">
        <f>SUMIFS(Export!$E$2:$E$145,Export!$D$2:$D$145,$B53,Export!$C$2:$C$145,F$46,Export!$B$2:$B$145,"&lt;&gt;0")</f>
        <v>0</v>
      </c>
      <c r="G53" s="434">
        <f t="shared" si="13"/>
        <v>0</v>
      </c>
    </row>
    <row r="54" spans="2:7" x14ac:dyDescent="0.2">
      <c r="B54" s="433" t="s">
        <v>33</v>
      </c>
      <c r="C54" s="434">
        <f>SUMIFS(Export!$E$2:$E$145,Export!$D$2:$D$145,$B54,Export!$C$2:$C$145,C$46,Export!$B$2:$B$145,"&lt;&gt;0")</f>
        <v>0</v>
      </c>
      <c r="D54" s="434">
        <f>SUMIFS(Export!$E$2:$E$145,Export!$D$2:$D$145,$B54,Export!$C$2:$C$145,D$46,Export!$B$2:$B$145,"&lt;&gt;0")</f>
        <v>0</v>
      </c>
      <c r="E54" s="434">
        <f>SUMIFS(Export!$E$2:$E$145,Export!$D$2:$D$145,$B54,Export!$C$2:$C$145,E$46,Export!$B$2:$B$145,"&lt;&gt;0")</f>
        <v>0</v>
      </c>
      <c r="F54" s="434">
        <f>SUMIFS(Export!$E$2:$E$145,Export!$D$2:$D$145,$B54,Export!$C$2:$C$145,F$46,Export!$B$2:$B$145,"&lt;&gt;0")</f>
        <v>0</v>
      </c>
      <c r="G54" s="434">
        <f t="shared" si="13"/>
        <v>0</v>
      </c>
    </row>
    <row r="55" spans="2:7" x14ac:dyDescent="0.2">
      <c r="B55" s="433" t="s">
        <v>54</v>
      </c>
      <c r="C55" s="434">
        <f>SUMIFS(Export!$E$2:$E$145,Export!$D$2:$D$145,$B55,Export!$C$2:$C$145,C$46,Export!$B$2:$B$145,"&lt;&gt;0")</f>
        <v>0</v>
      </c>
      <c r="D55" s="434">
        <f>SUMIFS(Export!$E$2:$E$145,Export!$D$2:$D$145,$B55,Export!$C$2:$C$145,D$46,Export!$B$2:$B$145,"&lt;&gt;0")</f>
        <v>0</v>
      </c>
      <c r="E55" s="434">
        <f>SUMIFS(Export!$E$2:$E$145,Export!$D$2:$D$145,$B55,Export!$C$2:$C$145,E$46,Export!$B$2:$B$145,"&lt;&gt;0")</f>
        <v>0</v>
      </c>
      <c r="F55" s="434">
        <f>SUMIFS(Export!$E$2:$E$145,Export!$D$2:$D$145,$B55,Export!$C$2:$C$145,F$46,Export!$B$2:$B$145,"&lt;&gt;0")</f>
        <v>0</v>
      </c>
      <c r="G55" s="434">
        <f t="shared" si="13"/>
        <v>0</v>
      </c>
    </row>
    <row r="56" spans="2:7" x14ac:dyDescent="0.2">
      <c r="B56" s="437" t="s">
        <v>57</v>
      </c>
      <c r="C56" s="435">
        <f>SUM(C47:C55)</f>
        <v>0</v>
      </c>
      <c r="D56" s="435">
        <f>SUM(D47:D55)</f>
        <v>0</v>
      </c>
      <c r="E56" s="435">
        <f>SUM(E47:E55)</f>
        <v>0</v>
      </c>
      <c r="F56" s="435">
        <f>SUM(F47:F55)</f>
        <v>0</v>
      </c>
      <c r="G56" s="435">
        <f>SUM(G47:G55)</f>
        <v>0</v>
      </c>
    </row>
  </sheetData>
  <sheetProtection password="DD9D" sheet="1" objects="1" scenarios="1" formatRows="0"/>
  <mergeCells count="9">
    <mergeCell ref="B31:G31"/>
    <mergeCell ref="B45:G45"/>
    <mergeCell ref="A28:G28"/>
    <mergeCell ref="A3:G3"/>
    <mergeCell ref="A2:G2"/>
    <mergeCell ref="A5:G5"/>
    <mergeCell ref="A13:A18"/>
    <mergeCell ref="A19:A24"/>
    <mergeCell ref="A7:A12"/>
  </mergeCells>
  <conditionalFormatting sqref="C19:G24">
    <cfRule type="cellIs" dxfId="4" priority="9" operator="lessThan">
      <formula>0</formula>
    </cfRule>
  </conditionalFormatting>
  <dataValidations disablePrompts="1" count="1">
    <dataValidation type="decimal" allowBlank="1" showInputMessage="1" showErrorMessage="1" errorTitle="Error" error="Enter a number between 0 and 9,999,999" sqref="J9:K10">
      <formula1>0</formula1>
      <formula2>9999999</formula2>
    </dataValidation>
  </dataValidations>
  <printOptions horizontalCentered="1"/>
  <pageMargins left="0.25" right="0.25" top="0.75" bottom="0.75" header="0.3" footer="0.3"/>
  <pageSetup scale="96" fitToHeight="0" orientation="landscape" r:id="rId1"/>
  <headerFooter>
    <oddHeader>&amp;LFunding Opportunity Announcement
CDC-RFA-DP13-1305&amp;R&lt;State&gt;</oddHeader>
    <oddFooter>&amp;L&amp;D&amp;R&amp;P of &amp;N</oddFooter>
  </headerFooter>
  <rowBreaks count="1" manualBreakCount="1">
    <brk id="27" max="6" man="1"/>
  </rowBreaks>
  <extLst>
    <ext xmlns:x14="http://schemas.microsoft.com/office/spreadsheetml/2009/9/main" uri="{78C0D931-6437-407d-A8EE-F0AAD7539E65}">
      <x14:conditionalFormattings>
        <x14:conditionalFormatting xmlns:xm="http://schemas.microsoft.com/office/excel/2006/main">
          <x14:cfRule type="expression" priority="5" id="{F346F697-0DB8-4DE6-A40B-1D724474481E}">
            <xm:f>Config!B$5=0</xm:f>
            <x14:dxf>
              <font>
                <color auto="1"/>
              </font>
              <fill>
                <patternFill patternType="mediumGray">
                  <bgColor auto="1"/>
                </patternFill>
              </fill>
            </x14:dxf>
          </x14:cfRule>
          <xm:sqref>C7:F7 C13:F13 C19:F19</xm:sqref>
        </x14:conditionalFormatting>
        <x14:conditionalFormatting xmlns:xm="http://schemas.microsoft.com/office/excel/2006/main">
          <x14:cfRule type="expression" priority="6" id="{61950B6D-F932-483B-BDD2-CC12365EA287}">
            <xm:f>Config!B$6=0</xm:f>
            <x14:dxf>
              <fill>
                <patternFill patternType="mediumGray">
                  <bgColor auto="1"/>
                </patternFill>
              </fill>
            </x14:dxf>
          </x14:cfRule>
          <xm:sqref>C9:F9 C15:F15 C21:F21</xm:sqref>
        </x14:conditionalFormatting>
        <x14:conditionalFormatting xmlns:xm="http://schemas.microsoft.com/office/excel/2006/main">
          <x14:cfRule type="expression" priority="7" id="{C45EBE99-D777-458F-A55B-330BA3DE5463}">
            <xm:f>Config!B$7=0</xm:f>
            <x14:dxf>
              <fill>
                <patternFill patternType="mediumGray">
                  <bgColor auto="1"/>
                </patternFill>
              </fill>
            </x14:dxf>
          </x14:cfRule>
          <xm:sqref>C10:F10 C16:F16 C22:F22</xm:sqref>
        </x14:conditionalFormatting>
        <x14:conditionalFormatting xmlns:xm="http://schemas.microsoft.com/office/excel/2006/main">
          <x14:cfRule type="expression" priority="8" id="{0F88A1FA-FA5C-48A7-9E30-55D5378AED8C}">
            <xm:f>Config!B$8=0</xm:f>
            <x14:dxf>
              <fill>
                <patternFill patternType="mediumGray">
                  <bgColor auto="1"/>
                </patternFill>
              </fill>
            </x14:dxf>
          </x14:cfRule>
          <xm:sqref>C11:F11 C17:F17 C23:F23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H145"/>
  <sheetViews>
    <sheetView workbookViewId="0">
      <selection sqref="A1:XFD1048576"/>
    </sheetView>
  </sheetViews>
  <sheetFormatPr defaultRowHeight="15" x14ac:dyDescent="0.25"/>
  <cols>
    <col min="1" max="1" width="13.28515625" bestFit="1" customWidth="1"/>
    <col min="2" max="2" width="9.7109375" bestFit="1" customWidth="1"/>
    <col min="3" max="3" width="10.7109375" bestFit="1" customWidth="1"/>
    <col min="4" max="4" width="15.5703125" bestFit="1" customWidth="1"/>
    <col min="5" max="5" width="15.5703125" customWidth="1"/>
    <col min="6" max="6" width="16.28515625" customWidth="1"/>
  </cols>
  <sheetData>
    <row r="1" spans="1:8" x14ac:dyDescent="0.25">
      <c r="A1" s="475" t="s">
        <v>269</v>
      </c>
      <c r="B1" s="475" t="s">
        <v>258</v>
      </c>
      <c r="C1" s="475" t="s">
        <v>268</v>
      </c>
      <c r="D1" s="475" t="s">
        <v>266</v>
      </c>
      <c r="E1" s="475" t="s">
        <v>324</v>
      </c>
      <c r="F1" s="475" t="s">
        <v>267</v>
      </c>
      <c r="G1" s="2"/>
      <c r="H1" s="2"/>
    </row>
    <row r="2" spans="1:8" x14ac:dyDescent="0.25">
      <c r="A2" s="476" t="str">
        <f>IF(B2=0,"Basic","Enhanced")</f>
        <v>Basic</v>
      </c>
      <c r="B2" s="476">
        <v>0</v>
      </c>
      <c r="C2" s="476" t="s">
        <v>6</v>
      </c>
      <c r="D2" s="476" t="s">
        <v>18</v>
      </c>
      <c r="E2" s="476">
        <f>IFERROR(Export!$F2,0)</f>
        <v>0</v>
      </c>
      <c r="F2" s="477">
        <f>INDEX('Basic Budget'!$B$6:$B$15,MATCH(Export!D2,'Basic Budget'!$A$6:$A$15,0))*BPct_HDSP</f>
        <v>0</v>
      </c>
    </row>
    <row r="3" spans="1:8" x14ac:dyDescent="0.25">
      <c r="A3" s="478" t="str">
        <f t="shared" ref="A3:A66" si="0">IF(B3=0,"Basic","Enhanced")</f>
        <v>Basic</v>
      </c>
      <c r="B3" s="478">
        <v>0</v>
      </c>
      <c r="C3" s="478" t="s">
        <v>6</v>
      </c>
      <c r="D3" s="478" t="s">
        <v>7</v>
      </c>
      <c r="E3" s="478">
        <f>IFERROR(Export!$F3,0)</f>
        <v>0</v>
      </c>
      <c r="F3" s="479">
        <f>INDEX('Basic Budget'!$B$6:$B$15,MATCH(Export!D3,'Basic Budget'!$A$6:$A$15,0))*BPct_HDSP</f>
        <v>0</v>
      </c>
    </row>
    <row r="4" spans="1:8" x14ac:dyDescent="0.25">
      <c r="A4" s="480" t="str">
        <f t="shared" si="0"/>
        <v>Basic</v>
      </c>
      <c r="B4" s="480">
        <v>0</v>
      </c>
      <c r="C4" s="480" t="s">
        <v>6</v>
      </c>
      <c r="D4" s="480" t="s">
        <v>23</v>
      </c>
      <c r="E4" s="480">
        <f>IFERROR(Export!$F4,0)</f>
        <v>0</v>
      </c>
      <c r="F4" s="481">
        <f>INDEX('Basic Budget'!$B$6:$B$15,MATCH(Export!D4,'Basic Budget'!$A$6:$A$15,0))*BPct_HDSP</f>
        <v>0</v>
      </c>
    </row>
    <row r="5" spans="1:8" x14ac:dyDescent="0.25">
      <c r="A5" s="478" t="str">
        <f t="shared" si="0"/>
        <v>Basic</v>
      </c>
      <c r="B5" s="478">
        <v>0</v>
      </c>
      <c r="C5" s="478" t="s">
        <v>6</v>
      </c>
      <c r="D5" s="478" t="s">
        <v>8</v>
      </c>
      <c r="E5" s="478">
        <f>IFERROR(Export!$F5,0)</f>
        <v>0</v>
      </c>
      <c r="F5" s="479">
        <f>INDEX('Basic Budget'!$B$6:$B$15,MATCH(Export!D5,'Basic Budget'!$A$6:$A$15,0))*BPct_HDSP</f>
        <v>0</v>
      </c>
    </row>
    <row r="6" spans="1:8" x14ac:dyDescent="0.25">
      <c r="A6" s="480" t="str">
        <f t="shared" si="0"/>
        <v>Basic</v>
      </c>
      <c r="B6" s="480">
        <v>0</v>
      </c>
      <c r="C6" s="480" t="s">
        <v>6</v>
      </c>
      <c r="D6" s="480" t="s">
        <v>9</v>
      </c>
      <c r="E6" s="480">
        <f>IFERROR(Export!$F6,0)</f>
        <v>0</v>
      </c>
      <c r="F6" s="481">
        <f>INDEX('Basic Budget'!$B$6:$B$15,MATCH(Export!D6,'Basic Budget'!$A$6:$A$15,0))*BPct_HDSP</f>
        <v>0</v>
      </c>
    </row>
    <row r="7" spans="1:8" x14ac:dyDescent="0.25">
      <c r="A7" s="478" t="str">
        <f t="shared" si="0"/>
        <v>Basic</v>
      </c>
      <c r="B7" s="478">
        <v>0</v>
      </c>
      <c r="C7" s="478" t="s">
        <v>6</v>
      </c>
      <c r="D7" s="478" t="s">
        <v>10</v>
      </c>
      <c r="E7" s="478">
        <f>IFERROR(Export!$F7,0)</f>
        <v>0</v>
      </c>
      <c r="F7" s="479">
        <f>INDEX('Basic Budget'!$B$6:$B$15,MATCH(Export!D7,'Basic Budget'!$A$6:$A$15,0))*BPct_HDSP</f>
        <v>0</v>
      </c>
    </row>
    <row r="8" spans="1:8" x14ac:dyDescent="0.25">
      <c r="A8" s="480" t="str">
        <f t="shared" si="0"/>
        <v>Basic</v>
      </c>
      <c r="B8" s="480">
        <v>0</v>
      </c>
      <c r="C8" s="480" t="s">
        <v>6</v>
      </c>
      <c r="D8" s="480" t="s">
        <v>11</v>
      </c>
      <c r="E8" s="480">
        <f>IFERROR(Export!$F8,0)</f>
        <v>0</v>
      </c>
      <c r="F8" s="481">
        <f>INDEX('Basic Budget'!$B$6:$B$15,MATCH(Export!D8,'Basic Budget'!$A$6:$A$15,0))*BPct_HDSP</f>
        <v>0</v>
      </c>
    </row>
    <row r="9" spans="1:8" x14ac:dyDescent="0.25">
      <c r="A9" s="478" t="str">
        <f t="shared" si="0"/>
        <v>Basic</v>
      </c>
      <c r="B9" s="478">
        <v>0</v>
      </c>
      <c r="C9" s="478" t="s">
        <v>6</v>
      </c>
      <c r="D9" s="478" t="s">
        <v>33</v>
      </c>
      <c r="E9" s="478">
        <f>IFERROR(Export!$F9,0)</f>
        <v>0</v>
      </c>
      <c r="F9" s="479">
        <f>INDEX('Basic Budget'!$B$6:$B$15,MATCH(Export!D9,'Basic Budget'!$A$6:$A$15,0))*BPct_HDSP</f>
        <v>0</v>
      </c>
    </row>
    <row r="10" spans="1:8" x14ac:dyDescent="0.25">
      <c r="A10" s="480" t="str">
        <f t="shared" si="0"/>
        <v>Basic</v>
      </c>
      <c r="B10" s="480">
        <v>0</v>
      </c>
      <c r="C10" s="480" t="s">
        <v>6</v>
      </c>
      <c r="D10" s="480" t="s">
        <v>54</v>
      </c>
      <c r="E10" s="480">
        <f>IFERROR(Export!$F10,0)</f>
        <v>0</v>
      </c>
      <c r="F10" s="481">
        <f>INDEX('Basic Budget'!$B$6:$B$15,MATCH(Export!D10,'Basic Budget'!$A$6:$A$15,0))*BPct_HDSP</f>
        <v>0</v>
      </c>
    </row>
    <row r="11" spans="1:8" x14ac:dyDescent="0.25">
      <c r="A11" s="478" t="str">
        <f t="shared" si="0"/>
        <v>Basic</v>
      </c>
      <c r="B11" s="478">
        <v>0</v>
      </c>
      <c r="C11" s="478" t="s">
        <v>65</v>
      </c>
      <c r="D11" s="478" t="s">
        <v>18</v>
      </c>
      <c r="E11" s="478">
        <f>IFERROR(Export!$F11,0)</f>
        <v>0</v>
      </c>
      <c r="F11" s="479">
        <f>INDEX('Basic Budget'!$B$6:$B$15,MATCH(Export!D11,'Basic Budget'!$A$6:$A$15,0))*BPct_Diabetes</f>
        <v>0</v>
      </c>
    </row>
    <row r="12" spans="1:8" x14ac:dyDescent="0.25">
      <c r="A12" s="480" t="str">
        <f t="shared" si="0"/>
        <v>Basic</v>
      </c>
      <c r="B12" s="480">
        <v>0</v>
      </c>
      <c r="C12" s="480" t="s">
        <v>65</v>
      </c>
      <c r="D12" s="480" t="s">
        <v>7</v>
      </c>
      <c r="E12" s="480">
        <f>IFERROR(Export!$F12,0)</f>
        <v>0</v>
      </c>
      <c r="F12" s="481">
        <f>INDEX('Basic Budget'!$B$6:$B$15,MATCH(Export!D12,'Basic Budget'!$A$6:$A$15,0))*BPct_Diabetes</f>
        <v>0</v>
      </c>
    </row>
    <row r="13" spans="1:8" x14ac:dyDescent="0.25">
      <c r="A13" s="478" t="str">
        <f t="shared" si="0"/>
        <v>Basic</v>
      </c>
      <c r="B13" s="478">
        <v>0</v>
      </c>
      <c r="C13" s="478" t="s">
        <v>65</v>
      </c>
      <c r="D13" s="478" t="s">
        <v>23</v>
      </c>
      <c r="E13" s="478">
        <f>IFERROR(Export!$F13,0)</f>
        <v>0</v>
      </c>
      <c r="F13" s="479">
        <f>INDEX('Basic Budget'!$B$6:$B$15,MATCH(Export!D13,'Basic Budget'!$A$6:$A$15,0))*BPct_Diabetes</f>
        <v>0</v>
      </c>
    </row>
    <row r="14" spans="1:8" x14ac:dyDescent="0.25">
      <c r="A14" s="480" t="str">
        <f t="shared" si="0"/>
        <v>Basic</v>
      </c>
      <c r="B14" s="480">
        <v>0</v>
      </c>
      <c r="C14" s="480" t="s">
        <v>65</v>
      </c>
      <c r="D14" s="480" t="s">
        <v>8</v>
      </c>
      <c r="E14" s="480">
        <f>IFERROR(Export!$F14,0)</f>
        <v>0</v>
      </c>
      <c r="F14" s="481">
        <f>INDEX('Basic Budget'!$B$6:$B$15,MATCH(Export!D14,'Basic Budget'!$A$6:$A$15,0))*BPct_Diabetes</f>
        <v>0</v>
      </c>
    </row>
    <row r="15" spans="1:8" x14ac:dyDescent="0.25">
      <c r="A15" s="478" t="str">
        <f t="shared" si="0"/>
        <v>Basic</v>
      </c>
      <c r="B15" s="478">
        <v>0</v>
      </c>
      <c r="C15" s="478" t="s">
        <v>65</v>
      </c>
      <c r="D15" s="478" t="s">
        <v>9</v>
      </c>
      <c r="E15" s="478">
        <f>IFERROR(Export!$F15,0)</f>
        <v>0</v>
      </c>
      <c r="F15" s="479">
        <f>INDEX('Basic Budget'!$B$6:$B$15,MATCH(Export!D15,'Basic Budget'!$A$6:$A$15,0))*BPct_Diabetes</f>
        <v>0</v>
      </c>
    </row>
    <row r="16" spans="1:8" x14ac:dyDescent="0.25">
      <c r="A16" s="480" t="str">
        <f t="shared" si="0"/>
        <v>Basic</v>
      </c>
      <c r="B16" s="480">
        <v>0</v>
      </c>
      <c r="C16" s="480" t="s">
        <v>65</v>
      </c>
      <c r="D16" s="480" t="s">
        <v>10</v>
      </c>
      <c r="E16" s="480">
        <f>IFERROR(Export!$F16,0)</f>
        <v>0</v>
      </c>
      <c r="F16" s="481">
        <f>INDEX('Basic Budget'!$B$6:$B$15,MATCH(Export!D16,'Basic Budget'!$A$6:$A$15,0))*BPct_Diabetes</f>
        <v>0</v>
      </c>
    </row>
    <row r="17" spans="1:6" x14ac:dyDescent="0.25">
      <c r="A17" s="478" t="str">
        <f t="shared" si="0"/>
        <v>Basic</v>
      </c>
      <c r="B17" s="478">
        <v>0</v>
      </c>
      <c r="C17" s="478" t="s">
        <v>65</v>
      </c>
      <c r="D17" s="478" t="s">
        <v>11</v>
      </c>
      <c r="E17" s="478">
        <f>IFERROR(Export!$F17,0)</f>
        <v>0</v>
      </c>
      <c r="F17" s="479">
        <f>INDEX('Basic Budget'!$B$6:$B$15,MATCH(Export!D17,'Basic Budget'!$A$6:$A$15,0))*BPct_Diabetes</f>
        <v>0</v>
      </c>
    </row>
    <row r="18" spans="1:6" x14ac:dyDescent="0.25">
      <c r="A18" s="480" t="str">
        <f t="shared" si="0"/>
        <v>Basic</v>
      </c>
      <c r="B18" s="480">
        <v>0</v>
      </c>
      <c r="C18" s="480" t="s">
        <v>65</v>
      </c>
      <c r="D18" s="480" t="s">
        <v>33</v>
      </c>
      <c r="E18" s="480">
        <f>IFERROR(Export!$F18,0)</f>
        <v>0</v>
      </c>
      <c r="F18" s="481">
        <f>INDEX('Basic Budget'!$B$6:$B$15,MATCH(Export!D18,'Basic Budget'!$A$6:$A$15,0))*BPct_Diabetes</f>
        <v>0</v>
      </c>
    </row>
    <row r="19" spans="1:6" x14ac:dyDescent="0.25">
      <c r="A19" s="478" t="str">
        <f t="shared" si="0"/>
        <v>Basic</v>
      </c>
      <c r="B19" s="478">
        <v>0</v>
      </c>
      <c r="C19" s="478" t="s">
        <v>65</v>
      </c>
      <c r="D19" s="478" t="s">
        <v>54</v>
      </c>
      <c r="E19" s="478">
        <f>IFERROR(Export!$F19,0)</f>
        <v>0</v>
      </c>
      <c r="F19" s="479">
        <f>INDEX('Basic Budget'!$B$6:$B$15,MATCH(Export!D19,'Basic Budget'!$A$6:$A$15,0))*BPct_Diabetes</f>
        <v>0</v>
      </c>
    </row>
    <row r="20" spans="1:6" x14ac:dyDescent="0.25">
      <c r="A20" s="480" t="str">
        <f t="shared" si="0"/>
        <v>Basic</v>
      </c>
      <c r="B20" s="480">
        <v>0</v>
      </c>
      <c r="C20" s="480" t="s">
        <v>4</v>
      </c>
      <c r="D20" s="480" t="s">
        <v>18</v>
      </c>
      <c r="E20" s="480">
        <f>IFERROR(Export!$F20,0)</f>
        <v>0</v>
      </c>
      <c r="F20" s="481">
        <f>INDEX('Basic Budget'!$B$6:$B$15,MATCH(Export!D20,'Basic Budget'!$A$6:$A$15,0))*BPct_NPAO</f>
        <v>0</v>
      </c>
    </row>
    <row r="21" spans="1:6" x14ac:dyDescent="0.25">
      <c r="A21" s="478" t="str">
        <f t="shared" si="0"/>
        <v>Basic</v>
      </c>
      <c r="B21" s="478">
        <v>0</v>
      </c>
      <c r="C21" s="478" t="s">
        <v>4</v>
      </c>
      <c r="D21" s="478" t="s">
        <v>7</v>
      </c>
      <c r="E21" s="478">
        <f>IFERROR(Export!$F21,0)</f>
        <v>0</v>
      </c>
      <c r="F21" s="479">
        <f>INDEX('Basic Budget'!$B$6:$B$15,MATCH(Export!D21,'Basic Budget'!$A$6:$A$15,0))*BPct_NPAO</f>
        <v>0</v>
      </c>
    </row>
    <row r="22" spans="1:6" x14ac:dyDescent="0.25">
      <c r="A22" s="480" t="str">
        <f t="shared" si="0"/>
        <v>Basic</v>
      </c>
      <c r="B22" s="480">
        <v>0</v>
      </c>
      <c r="C22" s="480" t="s">
        <v>4</v>
      </c>
      <c r="D22" s="480" t="s">
        <v>23</v>
      </c>
      <c r="E22" s="480">
        <f>IFERROR(Export!$F22,0)</f>
        <v>0</v>
      </c>
      <c r="F22" s="481">
        <f>INDEX('Basic Budget'!$B$6:$B$15,MATCH(Export!D22,'Basic Budget'!$A$6:$A$15,0))*BPct_NPAO</f>
        <v>0</v>
      </c>
    </row>
    <row r="23" spans="1:6" x14ac:dyDescent="0.25">
      <c r="A23" s="478" t="str">
        <f t="shared" si="0"/>
        <v>Basic</v>
      </c>
      <c r="B23" s="478">
        <v>0</v>
      </c>
      <c r="C23" s="478" t="s">
        <v>4</v>
      </c>
      <c r="D23" s="478" t="s">
        <v>8</v>
      </c>
      <c r="E23" s="478">
        <f>IFERROR(Export!$F23,0)</f>
        <v>0</v>
      </c>
      <c r="F23" s="479">
        <f>INDEX('Basic Budget'!$B$6:$B$15,MATCH(Export!D23,'Basic Budget'!$A$6:$A$15,0))*BPct_NPAO</f>
        <v>0</v>
      </c>
    </row>
    <row r="24" spans="1:6" x14ac:dyDescent="0.25">
      <c r="A24" s="480" t="str">
        <f t="shared" si="0"/>
        <v>Basic</v>
      </c>
      <c r="B24" s="480">
        <v>0</v>
      </c>
      <c r="C24" s="480" t="s">
        <v>4</v>
      </c>
      <c r="D24" s="480" t="s">
        <v>9</v>
      </c>
      <c r="E24" s="480">
        <f>IFERROR(Export!$F24,0)</f>
        <v>0</v>
      </c>
      <c r="F24" s="481">
        <f>INDEX('Basic Budget'!$B$6:$B$15,MATCH(Export!D24,'Basic Budget'!$A$6:$A$15,0))*BPct_NPAO</f>
        <v>0</v>
      </c>
    </row>
    <row r="25" spans="1:6" x14ac:dyDescent="0.25">
      <c r="A25" s="478" t="str">
        <f t="shared" si="0"/>
        <v>Basic</v>
      </c>
      <c r="B25" s="478">
        <v>0</v>
      </c>
      <c r="C25" s="478" t="s">
        <v>4</v>
      </c>
      <c r="D25" s="478" t="s">
        <v>10</v>
      </c>
      <c r="E25" s="478">
        <f>IFERROR(Export!$F25,0)</f>
        <v>0</v>
      </c>
      <c r="F25" s="479">
        <f>INDEX('Basic Budget'!$B$6:$B$15,MATCH(Export!D25,'Basic Budget'!$A$6:$A$15,0))*BPct_NPAO</f>
        <v>0</v>
      </c>
    </row>
    <row r="26" spans="1:6" x14ac:dyDescent="0.25">
      <c r="A26" s="480" t="str">
        <f t="shared" si="0"/>
        <v>Basic</v>
      </c>
      <c r="B26" s="480">
        <v>0</v>
      </c>
      <c r="C26" s="480" t="s">
        <v>4</v>
      </c>
      <c r="D26" s="480" t="s">
        <v>11</v>
      </c>
      <c r="E26" s="480">
        <f>IFERROR(Export!$F26,0)</f>
        <v>0</v>
      </c>
      <c r="F26" s="481">
        <f>INDEX('Basic Budget'!$B$6:$B$15,MATCH(Export!D26,'Basic Budget'!$A$6:$A$15,0))*BPct_NPAO</f>
        <v>0</v>
      </c>
    </row>
    <row r="27" spans="1:6" x14ac:dyDescent="0.25">
      <c r="A27" s="478" t="str">
        <f t="shared" si="0"/>
        <v>Basic</v>
      </c>
      <c r="B27" s="478">
        <v>0</v>
      </c>
      <c r="C27" s="478" t="s">
        <v>4</v>
      </c>
      <c r="D27" s="478" t="s">
        <v>33</v>
      </c>
      <c r="E27" s="478">
        <f>IFERROR(Export!$F27,0)</f>
        <v>0</v>
      </c>
      <c r="F27" s="479">
        <f>INDEX('Basic Budget'!$B$6:$B$15,MATCH(Export!D27,'Basic Budget'!$A$6:$A$15,0))*BPct_NPAO</f>
        <v>0</v>
      </c>
    </row>
    <row r="28" spans="1:6" x14ac:dyDescent="0.25">
      <c r="A28" s="480" t="str">
        <f t="shared" si="0"/>
        <v>Basic</v>
      </c>
      <c r="B28" s="480">
        <v>0</v>
      </c>
      <c r="C28" s="480" t="s">
        <v>4</v>
      </c>
      <c r="D28" s="480" t="s">
        <v>54</v>
      </c>
      <c r="E28" s="480">
        <f>IFERROR(Export!$F28,0)</f>
        <v>0</v>
      </c>
      <c r="F28" s="481">
        <f>INDEX('Basic Budget'!$B$6:$B$15,MATCH(Export!D28,'Basic Budget'!$A$6:$A$15,0))*BPct_NPAO</f>
        <v>0</v>
      </c>
    </row>
    <row r="29" spans="1:6" x14ac:dyDescent="0.25">
      <c r="A29" s="478" t="str">
        <f t="shared" si="0"/>
        <v>Basic</v>
      </c>
      <c r="B29" s="478">
        <v>0</v>
      </c>
      <c r="C29" s="478" t="s">
        <v>5</v>
      </c>
      <c r="D29" s="478" t="s">
        <v>18</v>
      </c>
      <c r="E29" s="478">
        <f>IFERROR(Export!$F29,0)</f>
        <v>0</v>
      </c>
      <c r="F29" s="479">
        <f>INDEX('Basic Budget'!$B$6:$B$15,MATCH(Export!D29,'Basic Budget'!$A$6:$A$15,0))*BPct_SH</f>
        <v>0</v>
      </c>
    </row>
    <row r="30" spans="1:6" x14ac:dyDescent="0.25">
      <c r="A30" s="480" t="str">
        <f t="shared" si="0"/>
        <v>Basic</v>
      </c>
      <c r="B30" s="480">
        <v>0</v>
      </c>
      <c r="C30" s="480" t="s">
        <v>5</v>
      </c>
      <c r="D30" s="480" t="s">
        <v>7</v>
      </c>
      <c r="E30" s="480">
        <f>IFERROR(Export!$F30,0)</f>
        <v>0</v>
      </c>
      <c r="F30" s="481">
        <f>INDEX('Basic Budget'!$B$6:$B$15,MATCH(Export!D30,'Basic Budget'!$A$6:$A$15,0))*BPct_SH</f>
        <v>0</v>
      </c>
    </row>
    <row r="31" spans="1:6" x14ac:dyDescent="0.25">
      <c r="A31" s="478" t="str">
        <f t="shared" si="0"/>
        <v>Basic</v>
      </c>
      <c r="B31" s="478">
        <v>0</v>
      </c>
      <c r="C31" s="478" t="s">
        <v>5</v>
      </c>
      <c r="D31" s="478" t="s">
        <v>23</v>
      </c>
      <c r="E31" s="478">
        <f>IFERROR(Export!$F31,0)</f>
        <v>0</v>
      </c>
      <c r="F31" s="479">
        <f>INDEX('Basic Budget'!$B$6:$B$15,MATCH(Export!D31,'Basic Budget'!$A$6:$A$15,0))*BPct_SH</f>
        <v>0</v>
      </c>
    </row>
    <row r="32" spans="1:6" x14ac:dyDescent="0.25">
      <c r="A32" s="480" t="str">
        <f t="shared" si="0"/>
        <v>Basic</v>
      </c>
      <c r="B32" s="480">
        <v>0</v>
      </c>
      <c r="C32" s="480" t="s">
        <v>5</v>
      </c>
      <c r="D32" s="480" t="s">
        <v>8</v>
      </c>
      <c r="E32" s="480">
        <f>IFERROR(Export!$F32,0)</f>
        <v>0</v>
      </c>
      <c r="F32" s="481">
        <f>INDEX('Basic Budget'!$B$6:$B$15,MATCH(Export!D32,'Basic Budget'!$A$6:$A$15,0))*BPct_SH</f>
        <v>0</v>
      </c>
    </row>
    <row r="33" spans="1:6" x14ac:dyDescent="0.25">
      <c r="A33" s="478" t="str">
        <f t="shared" si="0"/>
        <v>Basic</v>
      </c>
      <c r="B33" s="478">
        <v>0</v>
      </c>
      <c r="C33" s="478" t="s">
        <v>5</v>
      </c>
      <c r="D33" s="478" t="s">
        <v>9</v>
      </c>
      <c r="E33" s="478">
        <f>IFERROR(Export!$F33,0)</f>
        <v>0</v>
      </c>
      <c r="F33" s="479">
        <f>INDEX('Basic Budget'!$B$6:$B$15,MATCH(Export!D33,'Basic Budget'!$A$6:$A$15,0))*BPct_SH</f>
        <v>0</v>
      </c>
    </row>
    <row r="34" spans="1:6" x14ac:dyDescent="0.25">
      <c r="A34" s="480" t="str">
        <f t="shared" si="0"/>
        <v>Basic</v>
      </c>
      <c r="B34" s="480">
        <v>0</v>
      </c>
      <c r="C34" s="480" t="s">
        <v>5</v>
      </c>
      <c r="D34" s="480" t="s">
        <v>10</v>
      </c>
      <c r="E34" s="480">
        <f>IFERROR(Export!$F34,0)</f>
        <v>0</v>
      </c>
      <c r="F34" s="481">
        <f>INDEX('Basic Budget'!$B$6:$B$15,MATCH(Export!D34,'Basic Budget'!$A$6:$A$15,0))*BPct_SH</f>
        <v>0</v>
      </c>
    </row>
    <row r="35" spans="1:6" x14ac:dyDescent="0.25">
      <c r="A35" s="478" t="str">
        <f t="shared" si="0"/>
        <v>Basic</v>
      </c>
      <c r="B35" s="478">
        <v>0</v>
      </c>
      <c r="C35" s="478" t="s">
        <v>5</v>
      </c>
      <c r="D35" s="478" t="s">
        <v>11</v>
      </c>
      <c r="E35" s="478">
        <f>IFERROR(Export!$F35,0)</f>
        <v>0</v>
      </c>
      <c r="F35" s="479">
        <f>INDEX('Basic Budget'!$B$6:$B$15,MATCH(Export!D35,'Basic Budget'!$A$6:$A$15,0))*BPct_SH</f>
        <v>0</v>
      </c>
    </row>
    <row r="36" spans="1:6" x14ac:dyDescent="0.25">
      <c r="A36" s="480" t="str">
        <f t="shared" si="0"/>
        <v>Basic</v>
      </c>
      <c r="B36" s="480">
        <v>0</v>
      </c>
      <c r="C36" s="480" t="s">
        <v>5</v>
      </c>
      <c r="D36" s="480" t="s">
        <v>33</v>
      </c>
      <c r="E36" s="480">
        <f>IFERROR(Export!$F36,0)</f>
        <v>0</v>
      </c>
      <c r="F36" s="481">
        <f>INDEX('Basic Budget'!$B$6:$B$15,MATCH(Export!D36,'Basic Budget'!$A$6:$A$15,0))*BPct_SH</f>
        <v>0</v>
      </c>
    </row>
    <row r="37" spans="1:6" x14ac:dyDescent="0.25">
      <c r="A37" s="478" t="str">
        <f t="shared" si="0"/>
        <v>Basic</v>
      </c>
      <c r="B37" s="478">
        <v>0</v>
      </c>
      <c r="C37" s="478" t="s">
        <v>5</v>
      </c>
      <c r="D37" s="478" t="s">
        <v>54</v>
      </c>
      <c r="E37" s="478">
        <f>IFERROR(Export!$F37,0)</f>
        <v>0</v>
      </c>
      <c r="F37" s="479">
        <f>INDEX('Basic Budget'!$B$6:$B$15,MATCH(Export!D37,'Basic Budget'!$A$6:$A$15,0))*BPct_SH</f>
        <v>0</v>
      </c>
    </row>
    <row r="38" spans="1:6" x14ac:dyDescent="0.25">
      <c r="A38" s="480" t="str">
        <f t="shared" si="0"/>
        <v>Enhanced</v>
      </c>
      <c r="B38" s="480">
        <v>2</v>
      </c>
      <c r="C38" s="480" t="s">
        <v>6</v>
      </c>
      <c r="D38" s="480" t="s">
        <v>18</v>
      </c>
      <c r="E38" s="480">
        <f>IFERROR(Export!$F38,0)</f>
        <v>0</v>
      </c>
      <c r="F38" s="481">
        <f>INDEX('Domain 2 Budget'!$A$6:$D$16,MATCH(Export!D38,'Domain 2 Budget'!$A$6:$A$16,0),MATCH(Export!C38,'Domain 2 Budget'!$A$6:$D$6,0))</f>
        <v>0</v>
      </c>
    </row>
    <row r="39" spans="1:6" x14ac:dyDescent="0.25">
      <c r="A39" s="478" t="str">
        <f t="shared" si="0"/>
        <v>Enhanced</v>
      </c>
      <c r="B39" s="478">
        <v>2</v>
      </c>
      <c r="C39" s="478" t="s">
        <v>6</v>
      </c>
      <c r="D39" s="478" t="s">
        <v>7</v>
      </c>
      <c r="E39" s="478">
        <f>IFERROR(Export!$F39,0)</f>
        <v>0</v>
      </c>
      <c r="F39" s="479">
        <f>INDEX('Domain 2 Budget'!$A$6:$D$16,MATCH(Export!D39,'Domain 2 Budget'!$A$6:$A$16,0),MATCH(Export!C39,'Domain 2 Budget'!$A$6:$D$6,0))</f>
        <v>0</v>
      </c>
    </row>
    <row r="40" spans="1:6" x14ac:dyDescent="0.25">
      <c r="A40" s="480" t="str">
        <f t="shared" si="0"/>
        <v>Enhanced</v>
      </c>
      <c r="B40" s="480">
        <v>2</v>
      </c>
      <c r="C40" s="480" t="s">
        <v>6</v>
      </c>
      <c r="D40" s="480" t="s">
        <v>23</v>
      </c>
      <c r="E40" s="480">
        <f>IFERROR(Export!$F40,0)</f>
        <v>0</v>
      </c>
      <c r="F40" s="481">
        <f>INDEX('Domain 2 Budget'!$A$6:$D$16,MATCH(Export!D40,'Domain 2 Budget'!$A$6:$A$16,0),MATCH(Export!C40,'Domain 2 Budget'!$A$6:$D$6,0))</f>
        <v>0</v>
      </c>
    </row>
    <row r="41" spans="1:6" x14ac:dyDescent="0.25">
      <c r="A41" s="478" t="str">
        <f t="shared" si="0"/>
        <v>Enhanced</v>
      </c>
      <c r="B41" s="478">
        <v>2</v>
      </c>
      <c r="C41" s="478" t="s">
        <v>6</v>
      </c>
      <c r="D41" s="478" t="s">
        <v>8</v>
      </c>
      <c r="E41" s="478">
        <f>IFERROR(Export!$F41,0)</f>
        <v>0</v>
      </c>
      <c r="F41" s="479">
        <f>INDEX('Domain 2 Budget'!$A$6:$D$16,MATCH(Export!D41,'Domain 2 Budget'!$A$6:$A$16,0),MATCH(Export!C41,'Domain 2 Budget'!$A$6:$D$6,0))</f>
        <v>0</v>
      </c>
    </row>
    <row r="42" spans="1:6" x14ac:dyDescent="0.25">
      <c r="A42" s="480" t="str">
        <f t="shared" si="0"/>
        <v>Enhanced</v>
      </c>
      <c r="B42" s="480">
        <v>2</v>
      </c>
      <c r="C42" s="480" t="s">
        <v>6</v>
      </c>
      <c r="D42" s="480" t="s">
        <v>9</v>
      </c>
      <c r="E42" s="480">
        <f>IFERROR(Export!$F42,0)</f>
        <v>0</v>
      </c>
      <c r="F42" s="481">
        <f>INDEX('Domain 2 Budget'!$A$6:$D$16,MATCH(Export!D42,'Domain 2 Budget'!$A$6:$A$16,0),MATCH(Export!C42,'Domain 2 Budget'!$A$6:$D$6,0))</f>
        <v>0</v>
      </c>
    </row>
    <row r="43" spans="1:6" x14ac:dyDescent="0.25">
      <c r="A43" s="478" t="str">
        <f t="shared" si="0"/>
        <v>Enhanced</v>
      </c>
      <c r="B43" s="478">
        <v>2</v>
      </c>
      <c r="C43" s="478" t="s">
        <v>6</v>
      </c>
      <c r="D43" s="478" t="s">
        <v>10</v>
      </c>
      <c r="E43" s="478">
        <f>IFERROR(Export!$F43,0)</f>
        <v>0</v>
      </c>
      <c r="F43" s="479">
        <f>INDEX('Domain 2 Budget'!$A$6:$D$16,MATCH(Export!D43,'Domain 2 Budget'!$A$6:$A$16,0),MATCH(Export!C43,'Domain 2 Budget'!$A$6:$D$6,0))</f>
        <v>0</v>
      </c>
    </row>
    <row r="44" spans="1:6" x14ac:dyDescent="0.25">
      <c r="A44" s="480" t="str">
        <f t="shared" si="0"/>
        <v>Enhanced</v>
      </c>
      <c r="B44" s="480">
        <v>2</v>
      </c>
      <c r="C44" s="480" t="s">
        <v>6</v>
      </c>
      <c r="D44" s="480" t="s">
        <v>11</v>
      </c>
      <c r="E44" s="480">
        <f>IFERROR(Export!$F44,0)</f>
        <v>0</v>
      </c>
      <c r="F44" s="481">
        <f>INDEX('Domain 2 Budget'!$A$6:$D$16,MATCH(Export!D44,'Domain 2 Budget'!$A$6:$A$16,0),MATCH(Export!C44,'Domain 2 Budget'!$A$6:$D$6,0))</f>
        <v>0</v>
      </c>
    </row>
    <row r="45" spans="1:6" x14ac:dyDescent="0.25">
      <c r="A45" s="478" t="str">
        <f t="shared" si="0"/>
        <v>Enhanced</v>
      </c>
      <c r="B45" s="478">
        <v>2</v>
      </c>
      <c r="C45" s="478" t="s">
        <v>6</v>
      </c>
      <c r="D45" s="478" t="s">
        <v>33</v>
      </c>
      <c r="E45" s="478">
        <f>IFERROR(Export!$F45,0)</f>
        <v>0</v>
      </c>
      <c r="F45" s="479">
        <f>INDEX('Domain 2 Budget'!$A$6:$D$16,MATCH(Export!D45,'Domain 2 Budget'!$A$6:$A$16,0),MATCH(Export!C45,'Domain 2 Budget'!$A$6:$D$6,0))</f>
        <v>0</v>
      </c>
    </row>
    <row r="46" spans="1:6" x14ac:dyDescent="0.25">
      <c r="A46" s="480" t="str">
        <f t="shared" si="0"/>
        <v>Enhanced</v>
      </c>
      <c r="B46" s="480">
        <v>2</v>
      </c>
      <c r="C46" s="480" t="s">
        <v>6</v>
      </c>
      <c r="D46" s="480" t="s">
        <v>54</v>
      </c>
      <c r="E46" s="480">
        <f>IFERROR(Export!$F46,0)</f>
        <v>0</v>
      </c>
      <c r="F46" s="481">
        <f>INDEX('Domain 2 Budget'!$A$6:$D$16,MATCH(Export!D46,'Domain 2 Budget'!$A$6:$A$16,0),MATCH(Export!C46,'Domain 2 Budget'!$A$6:$D$6,0))</f>
        <v>0</v>
      </c>
    </row>
    <row r="47" spans="1:6" x14ac:dyDescent="0.25">
      <c r="A47" s="478" t="str">
        <f t="shared" si="0"/>
        <v>Enhanced</v>
      </c>
      <c r="B47" s="478">
        <v>2</v>
      </c>
      <c r="C47" s="478" t="s">
        <v>65</v>
      </c>
      <c r="D47" s="478" t="s">
        <v>18</v>
      </c>
      <c r="E47" s="478">
        <f>IFERROR(Export!$F47,0)</f>
        <v>0</v>
      </c>
      <c r="F47" s="479" t="e">
        <f>INDEX('Domain 2 Budget'!$A$6:$D$16,MATCH(Export!D47,'Domain 2 Budget'!$A$6:$A$16,0),MATCH(Export!C47,'Domain 2 Budget'!$A$6:$D$6,0))</f>
        <v>#N/A</v>
      </c>
    </row>
    <row r="48" spans="1:6" x14ac:dyDescent="0.25">
      <c r="A48" s="480" t="str">
        <f t="shared" si="0"/>
        <v>Enhanced</v>
      </c>
      <c r="B48" s="480">
        <v>2</v>
      </c>
      <c r="C48" s="480" t="s">
        <v>65</v>
      </c>
      <c r="D48" s="480" t="s">
        <v>7</v>
      </c>
      <c r="E48" s="480">
        <f>IFERROR(Export!$F48,0)</f>
        <v>0</v>
      </c>
      <c r="F48" s="481" t="e">
        <f>INDEX('Domain 2 Budget'!$A$6:$D$16,MATCH(Export!D48,'Domain 2 Budget'!$A$6:$A$16,0),MATCH(Export!C48,'Domain 2 Budget'!$A$6:$D$6,0))</f>
        <v>#N/A</v>
      </c>
    </row>
    <row r="49" spans="1:6" x14ac:dyDescent="0.25">
      <c r="A49" s="478" t="str">
        <f t="shared" si="0"/>
        <v>Enhanced</v>
      </c>
      <c r="B49" s="478">
        <v>2</v>
      </c>
      <c r="C49" s="478" t="s">
        <v>65</v>
      </c>
      <c r="D49" s="478" t="s">
        <v>23</v>
      </c>
      <c r="E49" s="478">
        <f>IFERROR(Export!$F49,0)</f>
        <v>0</v>
      </c>
      <c r="F49" s="479" t="e">
        <f>INDEX('Domain 2 Budget'!$A$6:$D$16,MATCH(Export!D49,'Domain 2 Budget'!$A$6:$A$16,0),MATCH(Export!C49,'Domain 2 Budget'!$A$6:$D$6,0))</f>
        <v>#N/A</v>
      </c>
    </row>
    <row r="50" spans="1:6" x14ac:dyDescent="0.25">
      <c r="A50" s="480" t="str">
        <f t="shared" si="0"/>
        <v>Enhanced</v>
      </c>
      <c r="B50" s="480">
        <v>2</v>
      </c>
      <c r="C50" s="480" t="s">
        <v>65</v>
      </c>
      <c r="D50" s="480" t="s">
        <v>8</v>
      </c>
      <c r="E50" s="480">
        <f>IFERROR(Export!$F50,0)</f>
        <v>0</v>
      </c>
      <c r="F50" s="481" t="e">
        <f>INDEX('Domain 2 Budget'!$A$6:$D$16,MATCH(Export!D50,'Domain 2 Budget'!$A$6:$A$16,0),MATCH(Export!C50,'Domain 2 Budget'!$A$6:$D$6,0))</f>
        <v>#N/A</v>
      </c>
    </row>
    <row r="51" spans="1:6" x14ac:dyDescent="0.25">
      <c r="A51" s="478" t="str">
        <f t="shared" si="0"/>
        <v>Enhanced</v>
      </c>
      <c r="B51" s="478">
        <v>2</v>
      </c>
      <c r="C51" s="478" t="s">
        <v>65</v>
      </c>
      <c r="D51" s="478" t="s">
        <v>9</v>
      </c>
      <c r="E51" s="478">
        <f>IFERROR(Export!$F51,0)</f>
        <v>0</v>
      </c>
      <c r="F51" s="479" t="e">
        <f>INDEX('Domain 2 Budget'!$A$6:$D$16,MATCH(Export!D51,'Domain 2 Budget'!$A$6:$A$16,0),MATCH(Export!C51,'Domain 2 Budget'!$A$6:$D$6,0))</f>
        <v>#N/A</v>
      </c>
    </row>
    <row r="52" spans="1:6" x14ac:dyDescent="0.25">
      <c r="A52" s="480" t="str">
        <f t="shared" si="0"/>
        <v>Enhanced</v>
      </c>
      <c r="B52" s="480">
        <v>2</v>
      </c>
      <c r="C52" s="480" t="s">
        <v>65</v>
      </c>
      <c r="D52" s="480" t="s">
        <v>10</v>
      </c>
      <c r="E52" s="480">
        <f>IFERROR(Export!$F52,0)</f>
        <v>0</v>
      </c>
      <c r="F52" s="481" t="e">
        <f>INDEX('Domain 2 Budget'!$A$6:$D$16,MATCH(Export!D52,'Domain 2 Budget'!$A$6:$A$16,0),MATCH(Export!C52,'Domain 2 Budget'!$A$6:$D$6,0))</f>
        <v>#N/A</v>
      </c>
    </row>
    <row r="53" spans="1:6" x14ac:dyDescent="0.25">
      <c r="A53" s="478" t="str">
        <f t="shared" si="0"/>
        <v>Enhanced</v>
      </c>
      <c r="B53" s="478">
        <v>2</v>
      </c>
      <c r="C53" s="478" t="s">
        <v>65</v>
      </c>
      <c r="D53" s="478" t="s">
        <v>11</v>
      </c>
      <c r="E53" s="478">
        <f>IFERROR(Export!$F53,0)</f>
        <v>0</v>
      </c>
      <c r="F53" s="479" t="e">
        <f>INDEX('Domain 2 Budget'!$A$6:$D$16,MATCH(Export!D53,'Domain 2 Budget'!$A$6:$A$16,0),MATCH(Export!C53,'Domain 2 Budget'!$A$6:$D$6,0))</f>
        <v>#N/A</v>
      </c>
    </row>
    <row r="54" spans="1:6" x14ac:dyDescent="0.25">
      <c r="A54" s="480" t="str">
        <f t="shared" si="0"/>
        <v>Enhanced</v>
      </c>
      <c r="B54" s="480">
        <v>2</v>
      </c>
      <c r="C54" s="480" t="s">
        <v>65</v>
      </c>
      <c r="D54" s="480" t="s">
        <v>33</v>
      </c>
      <c r="E54" s="480">
        <f>IFERROR(Export!$F54,0)</f>
        <v>0</v>
      </c>
      <c r="F54" s="481" t="e">
        <f>INDEX('Domain 2 Budget'!$A$6:$D$16,MATCH(Export!D54,'Domain 2 Budget'!$A$6:$A$16,0),MATCH(Export!C54,'Domain 2 Budget'!$A$6:$D$6,0))</f>
        <v>#N/A</v>
      </c>
    </row>
    <row r="55" spans="1:6" x14ac:dyDescent="0.25">
      <c r="A55" s="478" t="str">
        <f t="shared" si="0"/>
        <v>Enhanced</v>
      </c>
      <c r="B55" s="478">
        <v>2</v>
      </c>
      <c r="C55" s="478" t="s">
        <v>65</v>
      </c>
      <c r="D55" s="478" t="s">
        <v>54</v>
      </c>
      <c r="E55" s="478">
        <f>IFERROR(Export!$F55,0)</f>
        <v>0</v>
      </c>
      <c r="F55" s="479" t="e">
        <f>INDEX('Domain 2 Budget'!$A$6:$D$16,MATCH(Export!D55,'Domain 2 Budget'!$A$6:$A$16,0),MATCH(Export!C55,'Domain 2 Budget'!$A$6:$D$6,0))</f>
        <v>#N/A</v>
      </c>
    </row>
    <row r="56" spans="1:6" x14ac:dyDescent="0.25">
      <c r="A56" s="480" t="str">
        <f t="shared" si="0"/>
        <v>Enhanced</v>
      </c>
      <c r="B56" s="480">
        <v>2</v>
      </c>
      <c r="C56" s="480" t="s">
        <v>4</v>
      </c>
      <c r="D56" s="480" t="s">
        <v>18</v>
      </c>
      <c r="E56" s="480">
        <f>IFERROR(Export!$F56,0)</f>
        <v>0</v>
      </c>
      <c r="F56" s="481">
        <f>INDEX('Domain 2 Budget'!$A$6:$D$16,MATCH(Export!D56,'Domain 2 Budget'!$A$6:$A$16,0),MATCH(Export!C56,'Domain 2 Budget'!$A$6:$D$6,0))</f>
        <v>0</v>
      </c>
    </row>
    <row r="57" spans="1:6" x14ac:dyDescent="0.25">
      <c r="A57" s="478" t="str">
        <f t="shared" si="0"/>
        <v>Enhanced</v>
      </c>
      <c r="B57" s="478">
        <v>2</v>
      </c>
      <c r="C57" s="478" t="s">
        <v>4</v>
      </c>
      <c r="D57" s="478" t="s">
        <v>7</v>
      </c>
      <c r="E57" s="478">
        <f>IFERROR(Export!$F57,0)</f>
        <v>0</v>
      </c>
      <c r="F57" s="479">
        <f>INDEX('Domain 2 Budget'!$A$6:$D$16,MATCH(Export!D57,'Domain 2 Budget'!$A$6:$A$16,0),MATCH(Export!C57,'Domain 2 Budget'!$A$6:$D$6,0))</f>
        <v>0</v>
      </c>
    </row>
    <row r="58" spans="1:6" x14ac:dyDescent="0.25">
      <c r="A58" s="480" t="str">
        <f t="shared" si="0"/>
        <v>Enhanced</v>
      </c>
      <c r="B58" s="480">
        <v>2</v>
      </c>
      <c r="C58" s="480" t="s">
        <v>4</v>
      </c>
      <c r="D58" s="480" t="s">
        <v>23</v>
      </c>
      <c r="E58" s="480">
        <f>IFERROR(Export!$F58,0)</f>
        <v>0</v>
      </c>
      <c r="F58" s="481">
        <f>INDEX('Domain 2 Budget'!$A$6:$D$16,MATCH(Export!D58,'Domain 2 Budget'!$A$6:$A$16,0),MATCH(Export!C58,'Domain 2 Budget'!$A$6:$D$6,0))</f>
        <v>0</v>
      </c>
    </row>
    <row r="59" spans="1:6" x14ac:dyDescent="0.25">
      <c r="A59" s="478" t="str">
        <f t="shared" si="0"/>
        <v>Enhanced</v>
      </c>
      <c r="B59" s="478">
        <v>2</v>
      </c>
      <c r="C59" s="478" t="s">
        <v>4</v>
      </c>
      <c r="D59" s="478" t="s">
        <v>8</v>
      </c>
      <c r="E59" s="478">
        <f>IFERROR(Export!$F59,0)</f>
        <v>0</v>
      </c>
      <c r="F59" s="479">
        <f>INDEX('Domain 2 Budget'!$A$6:$D$16,MATCH(Export!D59,'Domain 2 Budget'!$A$6:$A$16,0),MATCH(Export!C59,'Domain 2 Budget'!$A$6:$D$6,0))</f>
        <v>0</v>
      </c>
    </row>
    <row r="60" spans="1:6" x14ac:dyDescent="0.25">
      <c r="A60" s="480" t="str">
        <f t="shared" si="0"/>
        <v>Enhanced</v>
      </c>
      <c r="B60" s="480">
        <v>2</v>
      </c>
      <c r="C60" s="480" t="s">
        <v>4</v>
      </c>
      <c r="D60" s="480" t="s">
        <v>9</v>
      </c>
      <c r="E60" s="480">
        <f>IFERROR(Export!$F60,0)</f>
        <v>0</v>
      </c>
      <c r="F60" s="481">
        <f>INDEX('Domain 2 Budget'!$A$6:$D$16,MATCH(Export!D60,'Domain 2 Budget'!$A$6:$A$16,0),MATCH(Export!C60,'Domain 2 Budget'!$A$6:$D$6,0))</f>
        <v>0</v>
      </c>
    </row>
    <row r="61" spans="1:6" x14ac:dyDescent="0.25">
      <c r="A61" s="478" t="str">
        <f t="shared" si="0"/>
        <v>Enhanced</v>
      </c>
      <c r="B61" s="478">
        <v>2</v>
      </c>
      <c r="C61" s="478" t="s">
        <v>4</v>
      </c>
      <c r="D61" s="478" t="s">
        <v>10</v>
      </c>
      <c r="E61" s="478">
        <f>IFERROR(Export!$F61,0)</f>
        <v>0</v>
      </c>
      <c r="F61" s="479">
        <f>INDEX('Domain 2 Budget'!$A$6:$D$16,MATCH(Export!D61,'Domain 2 Budget'!$A$6:$A$16,0),MATCH(Export!C61,'Domain 2 Budget'!$A$6:$D$6,0))</f>
        <v>0</v>
      </c>
    </row>
    <row r="62" spans="1:6" x14ac:dyDescent="0.25">
      <c r="A62" s="480" t="str">
        <f t="shared" si="0"/>
        <v>Enhanced</v>
      </c>
      <c r="B62" s="480">
        <v>2</v>
      </c>
      <c r="C62" s="480" t="s">
        <v>4</v>
      </c>
      <c r="D62" s="480" t="s">
        <v>11</v>
      </c>
      <c r="E62" s="480">
        <f>IFERROR(Export!$F62,0)</f>
        <v>0</v>
      </c>
      <c r="F62" s="481">
        <f>INDEX('Domain 2 Budget'!$A$6:$D$16,MATCH(Export!D62,'Domain 2 Budget'!$A$6:$A$16,0),MATCH(Export!C62,'Domain 2 Budget'!$A$6:$D$6,0))</f>
        <v>0</v>
      </c>
    </row>
    <row r="63" spans="1:6" x14ac:dyDescent="0.25">
      <c r="A63" s="478" t="str">
        <f t="shared" si="0"/>
        <v>Enhanced</v>
      </c>
      <c r="B63" s="478">
        <v>2</v>
      </c>
      <c r="C63" s="478" t="s">
        <v>4</v>
      </c>
      <c r="D63" s="478" t="s">
        <v>33</v>
      </c>
      <c r="E63" s="478">
        <f>IFERROR(Export!$F63,0)</f>
        <v>0</v>
      </c>
      <c r="F63" s="479">
        <f>INDEX('Domain 2 Budget'!$A$6:$D$16,MATCH(Export!D63,'Domain 2 Budget'!$A$6:$A$16,0),MATCH(Export!C63,'Domain 2 Budget'!$A$6:$D$6,0))</f>
        <v>0</v>
      </c>
    </row>
    <row r="64" spans="1:6" x14ac:dyDescent="0.25">
      <c r="A64" s="480" t="str">
        <f t="shared" si="0"/>
        <v>Enhanced</v>
      </c>
      <c r="B64" s="480">
        <v>2</v>
      </c>
      <c r="C64" s="480" t="s">
        <v>4</v>
      </c>
      <c r="D64" s="480" t="s">
        <v>54</v>
      </c>
      <c r="E64" s="480">
        <f>IFERROR(Export!$F64,0)</f>
        <v>0</v>
      </c>
      <c r="F64" s="481">
        <f>INDEX('Domain 2 Budget'!$A$6:$D$16,MATCH(Export!D64,'Domain 2 Budget'!$A$6:$A$16,0),MATCH(Export!C64,'Domain 2 Budget'!$A$6:$D$6,0))</f>
        <v>0</v>
      </c>
    </row>
    <row r="65" spans="1:6" x14ac:dyDescent="0.25">
      <c r="A65" s="478" t="str">
        <f t="shared" si="0"/>
        <v>Enhanced</v>
      </c>
      <c r="B65" s="478">
        <v>2</v>
      </c>
      <c r="C65" s="478" t="s">
        <v>5</v>
      </c>
      <c r="D65" s="478" t="s">
        <v>18</v>
      </c>
      <c r="E65" s="478">
        <f>IFERROR(Export!$F65,0)</f>
        <v>0</v>
      </c>
      <c r="F65" s="479">
        <f>INDEX('Domain 2 Budget'!$A$6:$D$16,MATCH(Export!D65,'Domain 2 Budget'!$A$6:$A$16,0),MATCH(Export!C65,'Domain 2 Budget'!$A$6:$D$6,0))</f>
        <v>0</v>
      </c>
    </row>
    <row r="66" spans="1:6" x14ac:dyDescent="0.25">
      <c r="A66" s="480" t="str">
        <f t="shared" si="0"/>
        <v>Enhanced</v>
      </c>
      <c r="B66" s="480">
        <v>2</v>
      </c>
      <c r="C66" s="480" t="s">
        <v>5</v>
      </c>
      <c r="D66" s="480" t="s">
        <v>7</v>
      </c>
      <c r="E66" s="480">
        <f>IFERROR(Export!$F66,0)</f>
        <v>0</v>
      </c>
      <c r="F66" s="481">
        <f>INDEX('Domain 2 Budget'!$A$6:$D$16,MATCH(Export!D66,'Domain 2 Budget'!$A$6:$A$16,0),MATCH(Export!C66,'Domain 2 Budget'!$A$6:$D$6,0))</f>
        <v>0</v>
      </c>
    </row>
    <row r="67" spans="1:6" x14ac:dyDescent="0.25">
      <c r="A67" s="478" t="str">
        <f t="shared" ref="A67:A130" si="1">IF(B67=0,"Basic","Enhanced")</f>
        <v>Enhanced</v>
      </c>
      <c r="B67" s="478">
        <v>2</v>
      </c>
      <c r="C67" s="478" t="s">
        <v>5</v>
      </c>
      <c r="D67" s="478" t="s">
        <v>23</v>
      </c>
      <c r="E67" s="478">
        <f>IFERROR(Export!$F67,0)</f>
        <v>0</v>
      </c>
      <c r="F67" s="479">
        <f>INDEX('Domain 2 Budget'!$A$6:$D$16,MATCH(Export!D67,'Domain 2 Budget'!$A$6:$A$16,0),MATCH(Export!C67,'Domain 2 Budget'!$A$6:$D$6,0))</f>
        <v>0</v>
      </c>
    </row>
    <row r="68" spans="1:6" x14ac:dyDescent="0.25">
      <c r="A68" s="480" t="str">
        <f t="shared" si="1"/>
        <v>Enhanced</v>
      </c>
      <c r="B68" s="480">
        <v>2</v>
      </c>
      <c r="C68" s="480" t="s">
        <v>5</v>
      </c>
      <c r="D68" s="480" t="s">
        <v>8</v>
      </c>
      <c r="E68" s="480">
        <f>IFERROR(Export!$F68,0)</f>
        <v>0</v>
      </c>
      <c r="F68" s="481">
        <f>INDEX('Domain 2 Budget'!$A$6:$D$16,MATCH(Export!D68,'Domain 2 Budget'!$A$6:$A$16,0),MATCH(Export!C68,'Domain 2 Budget'!$A$6:$D$6,0))</f>
        <v>0</v>
      </c>
    </row>
    <row r="69" spans="1:6" x14ac:dyDescent="0.25">
      <c r="A69" s="478" t="str">
        <f t="shared" si="1"/>
        <v>Enhanced</v>
      </c>
      <c r="B69" s="478">
        <v>2</v>
      </c>
      <c r="C69" s="478" t="s">
        <v>5</v>
      </c>
      <c r="D69" s="478" t="s">
        <v>9</v>
      </c>
      <c r="E69" s="478">
        <f>IFERROR(Export!$F69,0)</f>
        <v>0</v>
      </c>
      <c r="F69" s="479">
        <f>INDEX('Domain 2 Budget'!$A$6:$D$16,MATCH(Export!D69,'Domain 2 Budget'!$A$6:$A$16,0),MATCH(Export!C69,'Domain 2 Budget'!$A$6:$D$6,0))</f>
        <v>0</v>
      </c>
    </row>
    <row r="70" spans="1:6" x14ac:dyDescent="0.25">
      <c r="A70" s="480" t="str">
        <f t="shared" si="1"/>
        <v>Enhanced</v>
      </c>
      <c r="B70" s="480">
        <v>2</v>
      </c>
      <c r="C70" s="480" t="s">
        <v>5</v>
      </c>
      <c r="D70" s="480" t="s">
        <v>10</v>
      </c>
      <c r="E70" s="480">
        <f>IFERROR(Export!$F70,0)</f>
        <v>0</v>
      </c>
      <c r="F70" s="481">
        <f>INDEX('Domain 2 Budget'!$A$6:$D$16,MATCH(Export!D70,'Domain 2 Budget'!$A$6:$A$16,0),MATCH(Export!C70,'Domain 2 Budget'!$A$6:$D$6,0))</f>
        <v>0</v>
      </c>
    </row>
    <row r="71" spans="1:6" x14ac:dyDescent="0.25">
      <c r="A71" s="478" t="str">
        <f t="shared" si="1"/>
        <v>Enhanced</v>
      </c>
      <c r="B71" s="478">
        <v>2</v>
      </c>
      <c r="C71" s="478" t="s">
        <v>5</v>
      </c>
      <c r="D71" s="478" t="s">
        <v>11</v>
      </c>
      <c r="E71" s="478">
        <f>IFERROR(Export!$F71,0)</f>
        <v>0</v>
      </c>
      <c r="F71" s="479">
        <f>INDEX('Domain 2 Budget'!$A$6:$D$16,MATCH(Export!D71,'Domain 2 Budget'!$A$6:$A$16,0),MATCH(Export!C71,'Domain 2 Budget'!$A$6:$D$6,0))</f>
        <v>0</v>
      </c>
    </row>
    <row r="72" spans="1:6" x14ac:dyDescent="0.25">
      <c r="A72" s="480" t="str">
        <f t="shared" si="1"/>
        <v>Enhanced</v>
      </c>
      <c r="B72" s="480">
        <v>2</v>
      </c>
      <c r="C72" s="480" t="s">
        <v>5</v>
      </c>
      <c r="D72" s="480" t="s">
        <v>33</v>
      </c>
      <c r="E72" s="480">
        <f>IFERROR(Export!$F72,0)</f>
        <v>0</v>
      </c>
      <c r="F72" s="481">
        <f>INDEX('Domain 2 Budget'!$A$6:$D$16,MATCH(Export!D72,'Domain 2 Budget'!$A$6:$A$16,0),MATCH(Export!C72,'Domain 2 Budget'!$A$6:$D$6,0))</f>
        <v>0</v>
      </c>
    </row>
    <row r="73" spans="1:6" x14ac:dyDescent="0.25">
      <c r="A73" s="478" t="str">
        <f t="shared" si="1"/>
        <v>Enhanced</v>
      </c>
      <c r="B73" s="478">
        <v>2</v>
      </c>
      <c r="C73" s="478" t="s">
        <v>5</v>
      </c>
      <c r="D73" s="478" t="s">
        <v>54</v>
      </c>
      <c r="E73" s="478">
        <f>IFERROR(Export!$F73,0)</f>
        <v>0</v>
      </c>
      <c r="F73" s="479">
        <f>INDEX('Domain 2 Budget'!$A$6:$D$16,MATCH(Export!D73,'Domain 2 Budget'!$A$6:$A$16,0),MATCH(Export!C73,'Domain 2 Budget'!$A$6:$D$6,0))</f>
        <v>0</v>
      </c>
    </row>
    <row r="74" spans="1:6" x14ac:dyDescent="0.25">
      <c r="A74" s="480" t="str">
        <f t="shared" si="1"/>
        <v>Enhanced</v>
      </c>
      <c r="B74" s="480">
        <v>3</v>
      </c>
      <c r="C74" s="480" t="s">
        <v>6</v>
      </c>
      <c r="D74" s="480" t="s">
        <v>18</v>
      </c>
      <c r="E74" s="480">
        <f>IFERROR(Export!$F74,0)</f>
        <v>0</v>
      </c>
      <c r="F74" s="481">
        <f>INDEX('Domain 3 Budget'!$A$6:$C$16,MATCH(Export!D74,'Domain 3 Budget'!$A$6:$A$16,0),MATCH(Export!C74,'Domain 3 Budget'!$A$6:$C$6,0))</f>
        <v>0</v>
      </c>
    </row>
    <row r="75" spans="1:6" x14ac:dyDescent="0.25">
      <c r="A75" s="478" t="str">
        <f t="shared" si="1"/>
        <v>Enhanced</v>
      </c>
      <c r="B75" s="478">
        <v>3</v>
      </c>
      <c r="C75" s="478" t="s">
        <v>6</v>
      </c>
      <c r="D75" s="478" t="s">
        <v>7</v>
      </c>
      <c r="E75" s="478">
        <f>IFERROR(Export!$F75,0)</f>
        <v>0</v>
      </c>
      <c r="F75" s="479">
        <f>INDEX('Domain 3 Budget'!$A$6:$C$16,MATCH(Export!D75,'Domain 3 Budget'!$A$6:$A$16,0),MATCH(Export!C75,'Domain 3 Budget'!$A$6:$C$6,0))</f>
        <v>0</v>
      </c>
    </row>
    <row r="76" spans="1:6" x14ac:dyDescent="0.25">
      <c r="A76" s="480" t="str">
        <f t="shared" si="1"/>
        <v>Enhanced</v>
      </c>
      <c r="B76" s="480">
        <v>3</v>
      </c>
      <c r="C76" s="480" t="s">
        <v>6</v>
      </c>
      <c r="D76" s="480" t="s">
        <v>23</v>
      </c>
      <c r="E76" s="480">
        <f>IFERROR(Export!$F76,0)</f>
        <v>0</v>
      </c>
      <c r="F76" s="481">
        <f>INDEX('Domain 3 Budget'!$A$6:$C$16,MATCH(Export!D76,'Domain 3 Budget'!$A$6:$A$16,0),MATCH(Export!C76,'Domain 3 Budget'!$A$6:$C$6,0))</f>
        <v>0</v>
      </c>
    </row>
    <row r="77" spans="1:6" x14ac:dyDescent="0.25">
      <c r="A77" s="478" t="str">
        <f t="shared" si="1"/>
        <v>Enhanced</v>
      </c>
      <c r="B77" s="478">
        <v>3</v>
      </c>
      <c r="C77" s="478" t="s">
        <v>6</v>
      </c>
      <c r="D77" s="478" t="s">
        <v>8</v>
      </c>
      <c r="E77" s="478">
        <f>IFERROR(Export!$F77,0)</f>
        <v>0</v>
      </c>
      <c r="F77" s="479">
        <f>INDEX('Domain 3 Budget'!$A$6:$C$16,MATCH(Export!D77,'Domain 3 Budget'!$A$6:$A$16,0),MATCH(Export!C77,'Domain 3 Budget'!$A$6:$C$6,0))</f>
        <v>0</v>
      </c>
    </row>
    <row r="78" spans="1:6" x14ac:dyDescent="0.25">
      <c r="A78" s="480" t="str">
        <f t="shared" si="1"/>
        <v>Enhanced</v>
      </c>
      <c r="B78" s="480">
        <v>3</v>
      </c>
      <c r="C78" s="480" t="s">
        <v>6</v>
      </c>
      <c r="D78" s="480" t="s">
        <v>9</v>
      </c>
      <c r="E78" s="480">
        <f>IFERROR(Export!$F78,0)</f>
        <v>0</v>
      </c>
      <c r="F78" s="481">
        <f>INDEX('Domain 3 Budget'!$A$6:$C$16,MATCH(Export!D78,'Domain 3 Budget'!$A$6:$A$16,0),MATCH(Export!C78,'Domain 3 Budget'!$A$6:$C$6,0))</f>
        <v>0</v>
      </c>
    </row>
    <row r="79" spans="1:6" x14ac:dyDescent="0.25">
      <c r="A79" s="478" t="str">
        <f t="shared" si="1"/>
        <v>Enhanced</v>
      </c>
      <c r="B79" s="478">
        <v>3</v>
      </c>
      <c r="C79" s="478" t="s">
        <v>6</v>
      </c>
      <c r="D79" s="478" t="s">
        <v>10</v>
      </c>
      <c r="E79" s="478">
        <f>IFERROR(Export!$F79,0)</f>
        <v>0</v>
      </c>
      <c r="F79" s="479">
        <f>INDEX('Domain 3 Budget'!$A$6:$C$16,MATCH(Export!D79,'Domain 3 Budget'!$A$6:$A$16,0),MATCH(Export!C79,'Domain 3 Budget'!$A$6:$C$6,0))</f>
        <v>0</v>
      </c>
    </row>
    <row r="80" spans="1:6" x14ac:dyDescent="0.25">
      <c r="A80" s="480" t="str">
        <f t="shared" si="1"/>
        <v>Enhanced</v>
      </c>
      <c r="B80" s="480">
        <v>3</v>
      </c>
      <c r="C80" s="480" t="s">
        <v>6</v>
      </c>
      <c r="D80" s="480" t="s">
        <v>11</v>
      </c>
      <c r="E80" s="480">
        <f>IFERROR(Export!$F80,0)</f>
        <v>0</v>
      </c>
      <c r="F80" s="481">
        <f>INDEX('Domain 3 Budget'!$A$6:$C$16,MATCH(Export!D80,'Domain 3 Budget'!$A$6:$A$16,0),MATCH(Export!C80,'Domain 3 Budget'!$A$6:$C$6,0))</f>
        <v>0</v>
      </c>
    </row>
    <row r="81" spans="1:6" x14ac:dyDescent="0.25">
      <c r="A81" s="478" t="str">
        <f t="shared" si="1"/>
        <v>Enhanced</v>
      </c>
      <c r="B81" s="478">
        <v>3</v>
      </c>
      <c r="C81" s="478" t="s">
        <v>6</v>
      </c>
      <c r="D81" s="478" t="s">
        <v>33</v>
      </c>
      <c r="E81" s="478">
        <f>IFERROR(Export!$F81,0)</f>
        <v>0</v>
      </c>
      <c r="F81" s="479">
        <f>INDEX('Domain 3 Budget'!$A$6:$C$16,MATCH(Export!D81,'Domain 3 Budget'!$A$6:$A$16,0),MATCH(Export!C81,'Domain 3 Budget'!$A$6:$C$6,0))</f>
        <v>0</v>
      </c>
    </row>
    <row r="82" spans="1:6" x14ac:dyDescent="0.25">
      <c r="A82" s="480" t="str">
        <f t="shared" si="1"/>
        <v>Enhanced</v>
      </c>
      <c r="B82" s="480">
        <v>3</v>
      </c>
      <c r="C82" s="480" t="s">
        <v>6</v>
      </c>
      <c r="D82" s="480" t="s">
        <v>54</v>
      </c>
      <c r="E82" s="480">
        <f>IFERROR(Export!$F82,0)</f>
        <v>0</v>
      </c>
      <c r="F82" s="481">
        <f>INDEX('Domain 3 Budget'!$A$6:$C$16,MATCH(Export!D82,'Domain 3 Budget'!$A$6:$A$16,0),MATCH(Export!C82,'Domain 3 Budget'!$A$6:$C$6,0))</f>
        <v>0</v>
      </c>
    </row>
    <row r="83" spans="1:6" x14ac:dyDescent="0.25">
      <c r="A83" s="478" t="str">
        <f t="shared" si="1"/>
        <v>Enhanced</v>
      </c>
      <c r="B83" s="478">
        <v>3</v>
      </c>
      <c r="C83" s="478" t="s">
        <v>65</v>
      </c>
      <c r="D83" s="478" t="s">
        <v>18</v>
      </c>
      <c r="E83" s="478">
        <f>IFERROR(Export!$F83,0)</f>
        <v>0</v>
      </c>
      <c r="F83" s="479">
        <f>INDEX('Domain 3 Budget'!$A$6:$C$16,MATCH(Export!D83,'Domain 3 Budget'!$A$6:$A$16,0),MATCH(Export!C83,'Domain 3 Budget'!$A$6:$C$6,0))</f>
        <v>0</v>
      </c>
    </row>
    <row r="84" spans="1:6" x14ac:dyDescent="0.25">
      <c r="A84" s="480" t="str">
        <f t="shared" si="1"/>
        <v>Enhanced</v>
      </c>
      <c r="B84" s="480">
        <v>3</v>
      </c>
      <c r="C84" s="480" t="s">
        <v>65</v>
      </c>
      <c r="D84" s="480" t="s">
        <v>7</v>
      </c>
      <c r="E84" s="480">
        <f>IFERROR(Export!$F84,0)</f>
        <v>0</v>
      </c>
      <c r="F84" s="481">
        <f>INDEX('Domain 3 Budget'!$A$6:$C$16,MATCH(Export!D84,'Domain 3 Budget'!$A$6:$A$16,0),MATCH(Export!C84,'Domain 3 Budget'!$A$6:$C$6,0))</f>
        <v>0</v>
      </c>
    </row>
    <row r="85" spans="1:6" x14ac:dyDescent="0.25">
      <c r="A85" s="478" t="str">
        <f t="shared" si="1"/>
        <v>Enhanced</v>
      </c>
      <c r="B85" s="478">
        <v>3</v>
      </c>
      <c r="C85" s="478" t="s">
        <v>65</v>
      </c>
      <c r="D85" s="478" t="s">
        <v>23</v>
      </c>
      <c r="E85" s="478">
        <f>IFERROR(Export!$F85,0)</f>
        <v>0</v>
      </c>
      <c r="F85" s="479">
        <f>INDEX('Domain 3 Budget'!$A$6:$C$16,MATCH(Export!D85,'Domain 3 Budget'!$A$6:$A$16,0),MATCH(Export!C85,'Domain 3 Budget'!$A$6:$C$6,0))</f>
        <v>0</v>
      </c>
    </row>
    <row r="86" spans="1:6" x14ac:dyDescent="0.25">
      <c r="A86" s="480" t="str">
        <f t="shared" si="1"/>
        <v>Enhanced</v>
      </c>
      <c r="B86" s="480">
        <v>3</v>
      </c>
      <c r="C86" s="480" t="s">
        <v>65</v>
      </c>
      <c r="D86" s="480" t="s">
        <v>8</v>
      </c>
      <c r="E86" s="480">
        <f>IFERROR(Export!$F86,0)</f>
        <v>0</v>
      </c>
      <c r="F86" s="481">
        <f>INDEX('Domain 3 Budget'!$A$6:$C$16,MATCH(Export!D86,'Domain 3 Budget'!$A$6:$A$16,0),MATCH(Export!C86,'Domain 3 Budget'!$A$6:$C$6,0))</f>
        <v>0</v>
      </c>
    </row>
    <row r="87" spans="1:6" x14ac:dyDescent="0.25">
      <c r="A87" s="478" t="str">
        <f t="shared" si="1"/>
        <v>Enhanced</v>
      </c>
      <c r="B87" s="478">
        <v>3</v>
      </c>
      <c r="C87" s="478" t="s">
        <v>65</v>
      </c>
      <c r="D87" s="478" t="s">
        <v>9</v>
      </c>
      <c r="E87" s="478">
        <f>IFERROR(Export!$F87,0)</f>
        <v>0</v>
      </c>
      <c r="F87" s="479">
        <f>INDEX('Domain 3 Budget'!$A$6:$C$16,MATCH(Export!D87,'Domain 3 Budget'!$A$6:$A$16,0),MATCH(Export!C87,'Domain 3 Budget'!$A$6:$C$6,0))</f>
        <v>0</v>
      </c>
    </row>
    <row r="88" spans="1:6" x14ac:dyDescent="0.25">
      <c r="A88" s="480" t="str">
        <f t="shared" si="1"/>
        <v>Enhanced</v>
      </c>
      <c r="B88" s="480">
        <v>3</v>
      </c>
      <c r="C88" s="480" t="s">
        <v>65</v>
      </c>
      <c r="D88" s="480" t="s">
        <v>10</v>
      </c>
      <c r="E88" s="480">
        <f>IFERROR(Export!$F88,0)</f>
        <v>0</v>
      </c>
      <c r="F88" s="481">
        <f>INDEX('Domain 3 Budget'!$A$6:$C$16,MATCH(Export!D88,'Domain 3 Budget'!$A$6:$A$16,0),MATCH(Export!C88,'Domain 3 Budget'!$A$6:$C$6,0))</f>
        <v>0</v>
      </c>
    </row>
    <row r="89" spans="1:6" x14ac:dyDescent="0.25">
      <c r="A89" s="478" t="str">
        <f t="shared" si="1"/>
        <v>Enhanced</v>
      </c>
      <c r="B89" s="478">
        <v>3</v>
      </c>
      <c r="C89" s="478" t="s">
        <v>65</v>
      </c>
      <c r="D89" s="478" t="s">
        <v>11</v>
      </c>
      <c r="E89" s="478">
        <f>IFERROR(Export!$F89,0)</f>
        <v>0</v>
      </c>
      <c r="F89" s="479">
        <f>INDEX('Domain 3 Budget'!$A$6:$C$16,MATCH(Export!D89,'Domain 3 Budget'!$A$6:$A$16,0),MATCH(Export!C89,'Domain 3 Budget'!$A$6:$C$6,0))</f>
        <v>0</v>
      </c>
    </row>
    <row r="90" spans="1:6" x14ac:dyDescent="0.25">
      <c r="A90" s="480" t="str">
        <f t="shared" si="1"/>
        <v>Enhanced</v>
      </c>
      <c r="B90" s="480">
        <v>3</v>
      </c>
      <c r="C90" s="480" t="s">
        <v>65</v>
      </c>
      <c r="D90" s="480" t="s">
        <v>33</v>
      </c>
      <c r="E90" s="480">
        <f>IFERROR(Export!$F90,0)</f>
        <v>0</v>
      </c>
      <c r="F90" s="481">
        <f>INDEX('Domain 3 Budget'!$A$6:$C$16,MATCH(Export!D90,'Domain 3 Budget'!$A$6:$A$16,0),MATCH(Export!C90,'Domain 3 Budget'!$A$6:$C$6,0))</f>
        <v>0</v>
      </c>
    </row>
    <row r="91" spans="1:6" x14ac:dyDescent="0.25">
      <c r="A91" s="478" t="str">
        <f t="shared" si="1"/>
        <v>Enhanced</v>
      </c>
      <c r="B91" s="478">
        <v>3</v>
      </c>
      <c r="C91" s="478" t="s">
        <v>65</v>
      </c>
      <c r="D91" s="478" t="s">
        <v>54</v>
      </c>
      <c r="E91" s="478">
        <f>IFERROR(Export!$F91,0)</f>
        <v>0</v>
      </c>
      <c r="F91" s="479">
        <f>INDEX('Domain 3 Budget'!$A$6:$C$16,MATCH(Export!D91,'Domain 3 Budget'!$A$6:$A$16,0),MATCH(Export!C91,'Domain 3 Budget'!$A$6:$C$6,0))</f>
        <v>0</v>
      </c>
    </row>
    <row r="92" spans="1:6" x14ac:dyDescent="0.25">
      <c r="A92" s="480" t="str">
        <f t="shared" si="1"/>
        <v>Enhanced</v>
      </c>
      <c r="B92" s="480">
        <v>3</v>
      </c>
      <c r="C92" s="480" t="s">
        <v>4</v>
      </c>
      <c r="D92" s="480" t="s">
        <v>18</v>
      </c>
      <c r="E92" s="480">
        <f>IFERROR(Export!$F92,0)</f>
        <v>0</v>
      </c>
      <c r="F92" s="481" t="e">
        <f>INDEX('Domain 3 Budget'!$A$6:$C$16,MATCH(Export!D92,'Domain 3 Budget'!$A$6:$A$16,0),MATCH(Export!C92,'Domain 3 Budget'!$A$6:$C$6,0))</f>
        <v>#N/A</v>
      </c>
    </row>
    <row r="93" spans="1:6" x14ac:dyDescent="0.25">
      <c r="A93" s="478" t="str">
        <f t="shared" si="1"/>
        <v>Enhanced</v>
      </c>
      <c r="B93" s="478">
        <v>3</v>
      </c>
      <c r="C93" s="478" t="s">
        <v>4</v>
      </c>
      <c r="D93" s="478" t="s">
        <v>7</v>
      </c>
      <c r="E93" s="478">
        <f>IFERROR(Export!$F93,0)</f>
        <v>0</v>
      </c>
      <c r="F93" s="479" t="e">
        <f>INDEX('Domain 3 Budget'!$A$6:$C$16,MATCH(Export!D93,'Domain 3 Budget'!$A$6:$A$16,0),MATCH(Export!C93,'Domain 3 Budget'!$A$6:$C$6,0))</f>
        <v>#N/A</v>
      </c>
    </row>
    <row r="94" spans="1:6" x14ac:dyDescent="0.25">
      <c r="A94" s="480" t="str">
        <f t="shared" si="1"/>
        <v>Enhanced</v>
      </c>
      <c r="B94" s="480">
        <v>3</v>
      </c>
      <c r="C94" s="480" t="s">
        <v>4</v>
      </c>
      <c r="D94" s="480" t="s">
        <v>23</v>
      </c>
      <c r="E94" s="480">
        <f>IFERROR(Export!$F94,0)</f>
        <v>0</v>
      </c>
      <c r="F94" s="481" t="e">
        <f>INDEX('Domain 3 Budget'!$A$6:$C$16,MATCH(Export!D94,'Domain 3 Budget'!$A$6:$A$16,0),MATCH(Export!C94,'Domain 3 Budget'!$A$6:$C$6,0))</f>
        <v>#N/A</v>
      </c>
    </row>
    <row r="95" spans="1:6" x14ac:dyDescent="0.25">
      <c r="A95" s="478" t="str">
        <f t="shared" si="1"/>
        <v>Enhanced</v>
      </c>
      <c r="B95" s="478">
        <v>3</v>
      </c>
      <c r="C95" s="478" t="s">
        <v>4</v>
      </c>
      <c r="D95" s="478" t="s">
        <v>8</v>
      </c>
      <c r="E95" s="478">
        <f>IFERROR(Export!$F95,0)</f>
        <v>0</v>
      </c>
      <c r="F95" s="479" t="e">
        <f>INDEX('Domain 3 Budget'!$A$6:$C$16,MATCH(Export!D95,'Domain 3 Budget'!$A$6:$A$16,0),MATCH(Export!C95,'Domain 3 Budget'!$A$6:$C$6,0))</f>
        <v>#N/A</v>
      </c>
    </row>
    <row r="96" spans="1:6" x14ac:dyDescent="0.25">
      <c r="A96" s="480" t="str">
        <f t="shared" si="1"/>
        <v>Enhanced</v>
      </c>
      <c r="B96" s="480">
        <v>3</v>
      </c>
      <c r="C96" s="480" t="s">
        <v>4</v>
      </c>
      <c r="D96" s="480" t="s">
        <v>9</v>
      </c>
      <c r="E96" s="480">
        <f>IFERROR(Export!$F96,0)</f>
        <v>0</v>
      </c>
      <c r="F96" s="481" t="e">
        <f>INDEX('Domain 3 Budget'!$A$6:$C$16,MATCH(Export!D96,'Domain 3 Budget'!$A$6:$A$16,0),MATCH(Export!C96,'Domain 3 Budget'!$A$6:$C$6,0))</f>
        <v>#N/A</v>
      </c>
    </row>
    <row r="97" spans="1:6" x14ac:dyDescent="0.25">
      <c r="A97" s="478" t="str">
        <f t="shared" si="1"/>
        <v>Enhanced</v>
      </c>
      <c r="B97" s="478">
        <v>3</v>
      </c>
      <c r="C97" s="478" t="s">
        <v>4</v>
      </c>
      <c r="D97" s="478" t="s">
        <v>10</v>
      </c>
      <c r="E97" s="478">
        <f>IFERROR(Export!$F97,0)</f>
        <v>0</v>
      </c>
      <c r="F97" s="479" t="e">
        <f>INDEX('Domain 3 Budget'!$A$6:$C$16,MATCH(Export!D97,'Domain 3 Budget'!$A$6:$A$16,0),MATCH(Export!C97,'Domain 3 Budget'!$A$6:$C$6,0))</f>
        <v>#N/A</v>
      </c>
    </row>
    <row r="98" spans="1:6" x14ac:dyDescent="0.25">
      <c r="A98" s="480" t="str">
        <f t="shared" si="1"/>
        <v>Enhanced</v>
      </c>
      <c r="B98" s="480">
        <v>3</v>
      </c>
      <c r="C98" s="480" t="s">
        <v>4</v>
      </c>
      <c r="D98" s="480" t="s">
        <v>11</v>
      </c>
      <c r="E98" s="480">
        <f>IFERROR(Export!$F98,0)</f>
        <v>0</v>
      </c>
      <c r="F98" s="481" t="e">
        <f>INDEX('Domain 3 Budget'!$A$6:$C$16,MATCH(Export!D98,'Domain 3 Budget'!$A$6:$A$16,0),MATCH(Export!C98,'Domain 3 Budget'!$A$6:$C$6,0))</f>
        <v>#N/A</v>
      </c>
    </row>
    <row r="99" spans="1:6" x14ac:dyDescent="0.25">
      <c r="A99" s="478" t="str">
        <f t="shared" si="1"/>
        <v>Enhanced</v>
      </c>
      <c r="B99" s="478">
        <v>3</v>
      </c>
      <c r="C99" s="478" t="s">
        <v>4</v>
      </c>
      <c r="D99" s="478" t="s">
        <v>33</v>
      </c>
      <c r="E99" s="478">
        <f>IFERROR(Export!$F99,0)</f>
        <v>0</v>
      </c>
      <c r="F99" s="479" t="e">
        <f>INDEX('Domain 3 Budget'!$A$6:$C$16,MATCH(Export!D99,'Domain 3 Budget'!$A$6:$A$16,0),MATCH(Export!C99,'Domain 3 Budget'!$A$6:$C$6,0))</f>
        <v>#N/A</v>
      </c>
    </row>
    <row r="100" spans="1:6" x14ac:dyDescent="0.25">
      <c r="A100" s="480" t="str">
        <f t="shared" si="1"/>
        <v>Enhanced</v>
      </c>
      <c r="B100" s="480">
        <v>3</v>
      </c>
      <c r="C100" s="480" t="s">
        <v>4</v>
      </c>
      <c r="D100" s="480" t="s">
        <v>54</v>
      </c>
      <c r="E100" s="480">
        <f>IFERROR(Export!$F100,0)</f>
        <v>0</v>
      </c>
      <c r="F100" s="481" t="e">
        <f>INDEX('Domain 3 Budget'!$A$6:$C$16,MATCH(Export!D100,'Domain 3 Budget'!$A$6:$A$16,0),MATCH(Export!C100,'Domain 3 Budget'!$A$6:$C$6,0))</f>
        <v>#N/A</v>
      </c>
    </row>
    <row r="101" spans="1:6" x14ac:dyDescent="0.25">
      <c r="A101" s="478" t="str">
        <f t="shared" si="1"/>
        <v>Enhanced</v>
      </c>
      <c r="B101" s="478">
        <v>3</v>
      </c>
      <c r="C101" s="478" t="s">
        <v>5</v>
      </c>
      <c r="D101" s="478" t="s">
        <v>18</v>
      </c>
      <c r="E101" s="478">
        <f>IFERROR(Export!$F101,0)</f>
        <v>0</v>
      </c>
      <c r="F101" s="479" t="e">
        <f>INDEX('Domain 3 Budget'!$A$6:$C$16,MATCH(Export!D101,'Domain 3 Budget'!$A$6:$A$16,0),MATCH(Export!C101,'Domain 3 Budget'!$A$6:$C$6,0))</f>
        <v>#N/A</v>
      </c>
    </row>
    <row r="102" spans="1:6" x14ac:dyDescent="0.25">
      <c r="A102" s="480" t="str">
        <f t="shared" si="1"/>
        <v>Enhanced</v>
      </c>
      <c r="B102" s="480">
        <v>3</v>
      </c>
      <c r="C102" s="480" t="s">
        <v>5</v>
      </c>
      <c r="D102" s="480" t="s">
        <v>7</v>
      </c>
      <c r="E102" s="480">
        <f>IFERROR(Export!$F102,0)</f>
        <v>0</v>
      </c>
      <c r="F102" s="481" t="e">
        <f>INDEX('Domain 3 Budget'!$A$6:$C$16,MATCH(Export!D102,'Domain 3 Budget'!$A$6:$A$16,0),MATCH(Export!C102,'Domain 3 Budget'!$A$6:$C$6,0))</f>
        <v>#N/A</v>
      </c>
    </row>
    <row r="103" spans="1:6" x14ac:dyDescent="0.25">
      <c r="A103" s="478" t="str">
        <f t="shared" si="1"/>
        <v>Enhanced</v>
      </c>
      <c r="B103" s="478">
        <v>3</v>
      </c>
      <c r="C103" s="478" t="s">
        <v>5</v>
      </c>
      <c r="D103" s="478" t="s">
        <v>23</v>
      </c>
      <c r="E103" s="478">
        <f>IFERROR(Export!$F103,0)</f>
        <v>0</v>
      </c>
      <c r="F103" s="479" t="e">
        <f>INDEX('Domain 3 Budget'!$A$6:$C$16,MATCH(Export!D103,'Domain 3 Budget'!$A$6:$A$16,0),MATCH(Export!C103,'Domain 3 Budget'!$A$6:$C$6,0))</f>
        <v>#N/A</v>
      </c>
    </row>
    <row r="104" spans="1:6" x14ac:dyDescent="0.25">
      <c r="A104" s="480" t="str">
        <f t="shared" si="1"/>
        <v>Enhanced</v>
      </c>
      <c r="B104" s="480">
        <v>3</v>
      </c>
      <c r="C104" s="480" t="s">
        <v>5</v>
      </c>
      <c r="D104" s="480" t="s">
        <v>8</v>
      </c>
      <c r="E104" s="480">
        <f>IFERROR(Export!$F104,0)</f>
        <v>0</v>
      </c>
      <c r="F104" s="481" t="e">
        <f>INDEX('Domain 3 Budget'!$A$6:$C$16,MATCH(Export!D104,'Domain 3 Budget'!$A$6:$A$16,0),MATCH(Export!C104,'Domain 3 Budget'!$A$6:$C$6,0))</f>
        <v>#N/A</v>
      </c>
    </row>
    <row r="105" spans="1:6" x14ac:dyDescent="0.25">
      <c r="A105" s="478" t="str">
        <f t="shared" si="1"/>
        <v>Enhanced</v>
      </c>
      <c r="B105" s="478">
        <v>3</v>
      </c>
      <c r="C105" s="478" t="s">
        <v>5</v>
      </c>
      <c r="D105" s="478" t="s">
        <v>9</v>
      </c>
      <c r="E105" s="478">
        <f>IFERROR(Export!$F105,0)</f>
        <v>0</v>
      </c>
      <c r="F105" s="479" t="e">
        <f>INDEX('Domain 3 Budget'!$A$6:$C$16,MATCH(Export!D105,'Domain 3 Budget'!$A$6:$A$16,0),MATCH(Export!C105,'Domain 3 Budget'!$A$6:$C$6,0))</f>
        <v>#N/A</v>
      </c>
    </row>
    <row r="106" spans="1:6" x14ac:dyDescent="0.25">
      <c r="A106" s="480" t="str">
        <f t="shared" si="1"/>
        <v>Enhanced</v>
      </c>
      <c r="B106" s="480">
        <v>3</v>
      </c>
      <c r="C106" s="480" t="s">
        <v>5</v>
      </c>
      <c r="D106" s="480" t="s">
        <v>10</v>
      </c>
      <c r="E106" s="480">
        <f>IFERROR(Export!$F106,0)</f>
        <v>0</v>
      </c>
      <c r="F106" s="481" t="e">
        <f>INDEX('Domain 3 Budget'!$A$6:$C$16,MATCH(Export!D106,'Domain 3 Budget'!$A$6:$A$16,0),MATCH(Export!C106,'Domain 3 Budget'!$A$6:$C$6,0))</f>
        <v>#N/A</v>
      </c>
    </row>
    <row r="107" spans="1:6" x14ac:dyDescent="0.25">
      <c r="A107" s="478" t="str">
        <f t="shared" si="1"/>
        <v>Enhanced</v>
      </c>
      <c r="B107" s="478">
        <v>3</v>
      </c>
      <c r="C107" s="478" t="s">
        <v>5</v>
      </c>
      <c r="D107" s="478" t="s">
        <v>11</v>
      </c>
      <c r="E107" s="478">
        <f>IFERROR(Export!$F107,0)</f>
        <v>0</v>
      </c>
      <c r="F107" s="479" t="e">
        <f>INDEX('Domain 3 Budget'!$A$6:$C$16,MATCH(Export!D107,'Domain 3 Budget'!$A$6:$A$16,0),MATCH(Export!C107,'Domain 3 Budget'!$A$6:$C$6,0))</f>
        <v>#N/A</v>
      </c>
    </row>
    <row r="108" spans="1:6" x14ac:dyDescent="0.25">
      <c r="A108" s="480" t="str">
        <f t="shared" si="1"/>
        <v>Enhanced</v>
      </c>
      <c r="B108" s="480">
        <v>3</v>
      </c>
      <c r="C108" s="480" t="s">
        <v>5</v>
      </c>
      <c r="D108" s="480" t="s">
        <v>33</v>
      </c>
      <c r="E108" s="480">
        <f>IFERROR(Export!$F108,0)</f>
        <v>0</v>
      </c>
      <c r="F108" s="481" t="e">
        <f>INDEX('Domain 3 Budget'!$A$6:$C$16,MATCH(Export!D108,'Domain 3 Budget'!$A$6:$A$16,0),MATCH(Export!C108,'Domain 3 Budget'!$A$6:$C$6,0))</f>
        <v>#N/A</v>
      </c>
    </row>
    <row r="109" spans="1:6" x14ac:dyDescent="0.25">
      <c r="A109" s="478" t="str">
        <f t="shared" si="1"/>
        <v>Enhanced</v>
      </c>
      <c r="B109" s="478">
        <v>3</v>
      </c>
      <c r="C109" s="478" t="s">
        <v>5</v>
      </c>
      <c r="D109" s="478" t="s">
        <v>54</v>
      </c>
      <c r="E109" s="478">
        <f>IFERROR(Export!$F109,0)</f>
        <v>0</v>
      </c>
      <c r="F109" s="479" t="e">
        <f>INDEX('Domain 3 Budget'!$A$6:$C$16,MATCH(Export!D109,'Domain 3 Budget'!$A$6:$A$16,0),MATCH(Export!C109,'Domain 3 Budget'!$A$6:$C$6,0))</f>
        <v>#N/A</v>
      </c>
    </row>
    <row r="110" spans="1:6" x14ac:dyDescent="0.25">
      <c r="A110" s="480" t="str">
        <f t="shared" si="1"/>
        <v>Enhanced</v>
      </c>
      <c r="B110" s="480">
        <v>4</v>
      </c>
      <c r="C110" s="480" t="s">
        <v>6</v>
      </c>
      <c r="D110" s="480" t="s">
        <v>18</v>
      </c>
      <c r="E110" s="480">
        <f>IFERROR(Export!$F110,0)</f>
        <v>0</v>
      </c>
      <c r="F110" s="481">
        <f>INDEX('Domain 4 Budget'!$A$6:$D$16,MATCH(Export!D110,'Domain 4 Budget'!$A$6:$A$16,0),MATCH(Export!C110,'Domain 4 Budget'!$A$6:$D$6,0))</f>
        <v>0</v>
      </c>
    </row>
    <row r="111" spans="1:6" x14ac:dyDescent="0.25">
      <c r="A111" s="478" t="str">
        <f t="shared" si="1"/>
        <v>Enhanced</v>
      </c>
      <c r="B111" s="478">
        <v>4</v>
      </c>
      <c r="C111" s="478" t="s">
        <v>6</v>
      </c>
      <c r="D111" s="478" t="s">
        <v>7</v>
      </c>
      <c r="E111" s="478">
        <f>IFERROR(Export!$F111,0)</f>
        <v>0</v>
      </c>
      <c r="F111" s="479">
        <f>INDEX('Domain 4 Budget'!$A$6:$D$16,MATCH(Export!D111,'Domain 4 Budget'!$A$6:$A$16,0),MATCH(Export!C111,'Domain 4 Budget'!$A$6:$D$6,0))</f>
        <v>0</v>
      </c>
    </row>
    <row r="112" spans="1:6" x14ac:dyDescent="0.25">
      <c r="A112" s="480" t="str">
        <f t="shared" si="1"/>
        <v>Enhanced</v>
      </c>
      <c r="B112" s="480">
        <v>4</v>
      </c>
      <c r="C112" s="480" t="s">
        <v>6</v>
      </c>
      <c r="D112" s="480" t="s">
        <v>23</v>
      </c>
      <c r="E112" s="480">
        <f>IFERROR(Export!$F112,0)</f>
        <v>0</v>
      </c>
      <c r="F112" s="481">
        <f>INDEX('Domain 4 Budget'!$A$6:$D$16,MATCH(Export!D112,'Domain 4 Budget'!$A$6:$A$16,0),MATCH(Export!C112,'Domain 4 Budget'!$A$6:$D$6,0))</f>
        <v>0</v>
      </c>
    </row>
    <row r="113" spans="1:6" x14ac:dyDescent="0.25">
      <c r="A113" s="478" t="str">
        <f t="shared" si="1"/>
        <v>Enhanced</v>
      </c>
      <c r="B113" s="478">
        <v>4</v>
      </c>
      <c r="C113" s="478" t="s">
        <v>6</v>
      </c>
      <c r="D113" s="478" t="s">
        <v>8</v>
      </c>
      <c r="E113" s="478">
        <f>IFERROR(Export!$F113,0)</f>
        <v>0</v>
      </c>
      <c r="F113" s="479">
        <f>INDEX('Domain 4 Budget'!$A$6:$D$16,MATCH(Export!D113,'Domain 4 Budget'!$A$6:$A$16,0),MATCH(Export!C113,'Domain 4 Budget'!$A$6:$D$6,0))</f>
        <v>0</v>
      </c>
    </row>
    <row r="114" spans="1:6" x14ac:dyDescent="0.25">
      <c r="A114" s="480" t="str">
        <f t="shared" si="1"/>
        <v>Enhanced</v>
      </c>
      <c r="B114" s="480">
        <v>4</v>
      </c>
      <c r="C114" s="480" t="s">
        <v>6</v>
      </c>
      <c r="D114" s="480" t="s">
        <v>9</v>
      </c>
      <c r="E114" s="480">
        <f>IFERROR(Export!$F114,0)</f>
        <v>0</v>
      </c>
      <c r="F114" s="481">
        <f>INDEX('Domain 4 Budget'!$A$6:$D$16,MATCH(Export!D114,'Domain 4 Budget'!$A$6:$A$16,0),MATCH(Export!C114,'Domain 4 Budget'!$A$6:$D$6,0))</f>
        <v>0</v>
      </c>
    </row>
    <row r="115" spans="1:6" x14ac:dyDescent="0.25">
      <c r="A115" s="478" t="str">
        <f t="shared" si="1"/>
        <v>Enhanced</v>
      </c>
      <c r="B115" s="478">
        <v>4</v>
      </c>
      <c r="C115" s="478" t="s">
        <v>6</v>
      </c>
      <c r="D115" s="478" t="s">
        <v>10</v>
      </c>
      <c r="E115" s="478">
        <f>IFERROR(Export!$F115,0)</f>
        <v>0</v>
      </c>
      <c r="F115" s="479">
        <f>INDEX('Domain 4 Budget'!$A$6:$D$16,MATCH(Export!D115,'Domain 4 Budget'!$A$6:$A$16,0),MATCH(Export!C115,'Domain 4 Budget'!$A$6:$D$6,0))</f>
        <v>0</v>
      </c>
    </row>
    <row r="116" spans="1:6" x14ac:dyDescent="0.25">
      <c r="A116" s="480" t="str">
        <f t="shared" si="1"/>
        <v>Enhanced</v>
      </c>
      <c r="B116" s="480">
        <v>4</v>
      </c>
      <c r="C116" s="480" t="s">
        <v>6</v>
      </c>
      <c r="D116" s="480" t="s">
        <v>11</v>
      </c>
      <c r="E116" s="480">
        <f>IFERROR(Export!$F116,0)</f>
        <v>0</v>
      </c>
      <c r="F116" s="481">
        <f>INDEX('Domain 4 Budget'!$A$6:$D$16,MATCH(Export!D116,'Domain 4 Budget'!$A$6:$A$16,0),MATCH(Export!C116,'Domain 4 Budget'!$A$6:$D$6,0))</f>
        <v>0</v>
      </c>
    </row>
    <row r="117" spans="1:6" x14ac:dyDescent="0.25">
      <c r="A117" s="478" t="str">
        <f t="shared" si="1"/>
        <v>Enhanced</v>
      </c>
      <c r="B117" s="478">
        <v>4</v>
      </c>
      <c r="C117" s="478" t="s">
        <v>6</v>
      </c>
      <c r="D117" s="478" t="s">
        <v>33</v>
      </c>
      <c r="E117" s="478">
        <f>IFERROR(Export!$F117,0)</f>
        <v>0</v>
      </c>
      <c r="F117" s="479">
        <f>INDEX('Domain 4 Budget'!$A$6:$D$16,MATCH(Export!D117,'Domain 4 Budget'!$A$6:$A$16,0),MATCH(Export!C117,'Domain 4 Budget'!$A$6:$D$6,0))</f>
        <v>0</v>
      </c>
    </row>
    <row r="118" spans="1:6" x14ac:dyDescent="0.25">
      <c r="A118" s="480" t="str">
        <f t="shared" si="1"/>
        <v>Enhanced</v>
      </c>
      <c r="B118" s="480">
        <v>4</v>
      </c>
      <c r="C118" s="480" t="s">
        <v>6</v>
      </c>
      <c r="D118" s="480" t="s">
        <v>54</v>
      </c>
      <c r="E118" s="480">
        <f>IFERROR(Export!$F118,0)</f>
        <v>0</v>
      </c>
      <c r="F118" s="481">
        <f>INDEX('Domain 4 Budget'!$A$6:$D$16,MATCH(Export!D118,'Domain 4 Budget'!$A$6:$A$16,0),MATCH(Export!C118,'Domain 4 Budget'!$A$6:$D$6,0))</f>
        <v>0</v>
      </c>
    </row>
    <row r="119" spans="1:6" x14ac:dyDescent="0.25">
      <c r="A119" s="478" t="str">
        <f t="shared" si="1"/>
        <v>Enhanced</v>
      </c>
      <c r="B119" s="478">
        <v>4</v>
      </c>
      <c r="C119" s="478" t="s">
        <v>65</v>
      </c>
      <c r="D119" s="478" t="s">
        <v>18</v>
      </c>
      <c r="E119" s="478">
        <f>IFERROR(Export!$F119,0)</f>
        <v>0</v>
      </c>
      <c r="F119" s="479">
        <f>INDEX('Domain 4 Budget'!$A$6:$D$16,MATCH(Export!D119,'Domain 4 Budget'!$A$6:$A$16,0),MATCH(Export!C119,'Domain 4 Budget'!$A$6:$D$6,0))</f>
        <v>0</v>
      </c>
    </row>
    <row r="120" spans="1:6" x14ac:dyDescent="0.25">
      <c r="A120" s="480" t="str">
        <f t="shared" si="1"/>
        <v>Enhanced</v>
      </c>
      <c r="B120" s="480">
        <v>4</v>
      </c>
      <c r="C120" s="480" t="s">
        <v>65</v>
      </c>
      <c r="D120" s="480" t="s">
        <v>7</v>
      </c>
      <c r="E120" s="480">
        <f>IFERROR(Export!$F120,0)</f>
        <v>0</v>
      </c>
      <c r="F120" s="481">
        <f>INDEX('Domain 4 Budget'!$A$6:$D$16,MATCH(Export!D120,'Domain 4 Budget'!$A$6:$A$16,0),MATCH(Export!C120,'Domain 4 Budget'!$A$6:$D$6,0))</f>
        <v>0</v>
      </c>
    </row>
    <row r="121" spans="1:6" x14ac:dyDescent="0.25">
      <c r="A121" s="478" t="str">
        <f t="shared" si="1"/>
        <v>Enhanced</v>
      </c>
      <c r="B121" s="478">
        <v>4</v>
      </c>
      <c r="C121" s="478" t="s">
        <v>65</v>
      </c>
      <c r="D121" s="478" t="s">
        <v>23</v>
      </c>
      <c r="E121" s="478">
        <f>IFERROR(Export!$F121,0)</f>
        <v>0</v>
      </c>
      <c r="F121" s="479">
        <f>INDEX('Domain 4 Budget'!$A$6:$D$16,MATCH(Export!D121,'Domain 4 Budget'!$A$6:$A$16,0),MATCH(Export!C121,'Domain 4 Budget'!$A$6:$D$6,0))</f>
        <v>0</v>
      </c>
    </row>
    <row r="122" spans="1:6" x14ac:dyDescent="0.25">
      <c r="A122" s="480" t="str">
        <f t="shared" si="1"/>
        <v>Enhanced</v>
      </c>
      <c r="B122" s="480">
        <v>4</v>
      </c>
      <c r="C122" s="480" t="s">
        <v>65</v>
      </c>
      <c r="D122" s="480" t="s">
        <v>8</v>
      </c>
      <c r="E122" s="480">
        <f>IFERROR(Export!$F122,0)</f>
        <v>0</v>
      </c>
      <c r="F122" s="481">
        <f>INDEX('Domain 4 Budget'!$A$6:$D$16,MATCH(Export!D122,'Domain 4 Budget'!$A$6:$A$16,0),MATCH(Export!C122,'Domain 4 Budget'!$A$6:$D$6,0))</f>
        <v>0</v>
      </c>
    </row>
    <row r="123" spans="1:6" x14ac:dyDescent="0.25">
      <c r="A123" s="478" t="str">
        <f t="shared" si="1"/>
        <v>Enhanced</v>
      </c>
      <c r="B123" s="478">
        <v>4</v>
      </c>
      <c r="C123" s="478" t="s">
        <v>65</v>
      </c>
      <c r="D123" s="478" t="s">
        <v>9</v>
      </c>
      <c r="E123" s="478">
        <f>IFERROR(Export!$F123,0)</f>
        <v>0</v>
      </c>
      <c r="F123" s="479">
        <f>INDEX('Domain 4 Budget'!$A$6:$D$16,MATCH(Export!D123,'Domain 4 Budget'!$A$6:$A$16,0),MATCH(Export!C123,'Domain 4 Budget'!$A$6:$D$6,0))</f>
        <v>0</v>
      </c>
    </row>
    <row r="124" spans="1:6" x14ac:dyDescent="0.25">
      <c r="A124" s="480" t="str">
        <f t="shared" si="1"/>
        <v>Enhanced</v>
      </c>
      <c r="B124" s="480">
        <v>4</v>
      </c>
      <c r="C124" s="480" t="s">
        <v>65</v>
      </c>
      <c r="D124" s="480" t="s">
        <v>10</v>
      </c>
      <c r="E124" s="480">
        <f>IFERROR(Export!$F124,0)</f>
        <v>0</v>
      </c>
      <c r="F124" s="481">
        <f>INDEX('Domain 4 Budget'!$A$6:$D$16,MATCH(Export!D124,'Domain 4 Budget'!$A$6:$A$16,0),MATCH(Export!C124,'Domain 4 Budget'!$A$6:$D$6,0))</f>
        <v>0</v>
      </c>
    </row>
    <row r="125" spans="1:6" x14ac:dyDescent="0.25">
      <c r="A125" s="478" t="str">
        <f t="shared" si="1"/>
        <v>Enhanced</v>
      </c>
      <c r="B125" s="478">
        <v>4</v>
      </c>
      <c r="C125" s="478" t="s">
        <v>65</v>
      </c>
      <c r="D125" s="478" t="s">
        <v>11</v>
      </c>
      <c r="E125" s="478">
        <f>IFERROR(Export!$F125,0)</f>
        <v>0</v>
      </c>
      <c r="F125" s="479">
        <f>INDEX('Domain 4 Budget'!$A$6:$D$16,MATCH(Export!D125,'Domain 4 Budget'!$A$6:$A$16,0),MATCH(Export!C125,'Domain 4 Budget'!$A$6:$D$6,0))</f>
        <v>0</v>
      </c>
    </row>
    <row r="126" spans="1:6" x14ac:dyDescent="0.25">
      <c r="A126" s="480" t="str">
        <f t="shared" si="1"/>
        <v>Enhanced</v>
      </c>
      <c r="B126" s="480">
        <v>4</v>
      </c>
      <c r="C126" s="480" t="s">
        <v>65</v>
      </c>
      <c r="D126" s="480" t="s">
        <v>33</v>
      </c>
      <c r="E126" s="480">
        <f>IFERROR(Export!$F126,0)</f>
        <v>0</v>
      </c>
      <c r="F126" s="481">
        <f>INDEX('Domain 4 Budget'!$A$6:$D$16,MATCH(Export!D126,'Domain 4 Budget'!$A$6:$A$16,0),MATCH(Export!C126,'Domain 4 Budget'!$A$6:$D$6,0))</f>
        <v>0</v>
      </c>
    </row>
    <row r="127" spans="1:6" x14ac:dyDescent="0.25">
      <c r="A127" s="478" t="str">
        <f t="shared" si="1"/>
        <v>Enhanced</v>
      </c>
      <c r="B127" s="478">
        <v>4</v>
      </c>
      <c r="C127" s="478" t="s">
        <v>65</v>
      </c>
      <c r="D127" s="478" t="s">
        <v>54</v>
      </c>
      <c r="E127" s="478">
        <f>IFERROR(Export!$F127,0)</f>
        <v>0</v>
      </c>
      <c r="F127" s="479">
        <f>INDEX('Domain 4 Budget'!$A$6:$D$16,MATCH(Export!D127,'Domain 4 Budget'!$A$6:$A$16,0),MATCH(Export!C127,'Domain 4 Budget'!$A$6:$D$6,0))</f>
        <v>0</v>
      </c>
    </row>
    <row r="128" spans="1:6" x14ac:dyDescent="0.25">
      <c r="A128" s="480" t="str">
        <f t="shared" si="1"/>
        <v>Enhanced</v>
      </c>
      <c r="B128" s="480">
        <v>4</v>
      </c>
      <c r="C128" s="480" t="s">
        <v>4</v>
      </c>
      <c r="D128" s="480" t="s">
        <v>18</v>
      </c>
      <c r="E128" s="480">
        <f>IFERROR(Export!$F128,0)</f>
        <v>0</v>
      </c>
      <c r="F128" s="481" t="e">
        <f>INDEX('Domain 4 Budget'!$A$6:$D$16,MATCH(Export!D128,'Domain 4 Budget'!$A$6:$A$16,0),MATCH(Export!C128,'Domain 4 Budget'!$A$6:$D$6,0))</f>
        <v>#N/A</v>
      </c>
    </row>
    <row r="129" spans="1:6" x14ac:dyDescent="0.25">
      <c r="A129" s="478" t="str">
        <f t="shared" si="1"/>
        <v>Enhanced</v>
      </c>
      <c r="B129" s="478">
        <v>4</v>
      </c>
      <c r="C129" s="478" t="s">
        <v>4</v>
      </c>
      <c r="D129" s="478" t="s">
        <v>7</v>
      </c>
      <c r="E129" s="478">
        <f>IFERROR(Export!$F129,0)</f>
        <v>0</v>
      </c>
      <c r="F129" s="479" t="e">
        <f>INDEX('Domain 4 Budget'!$A$6:$D$16,MATCH(Export!D129,'Domain 4 Budget'!$A$6:$A$16,0),MATCH(Export!C129,'Domain 4 Budget'!$A$6:$D$6,0))</f>
        <v>#N/A</v>
      </c>
    </row>
    <row r="130" spans="1:6" x14ac:dyDescent="0.25">
      <c r="A130" s="480" t="str">
        <f t="shared" si="1"/>
        <v>Enhanced</v>
      </c>
      <c r="B130" s="480">
        <v>4</v>
      </c>
      <c r="C130" s="480" t="s">
        <v>4</v>
      </c>
      <c r="D130" s="480" t="s">
        <v>23</v>
      </c>
      <c r="E130" s="480">
        <f>IFERROR(Export!$F130,0)</f>
        <v>0</v>
      </c>
      <c r="F130" s="481" t="e">
        <f>INDEX('Domain 4 Budget'!$A$6:$D$16,MATCH(Export!D130,'Domain 4 Budget'!$A$6:$A$16,0),MATCH(Export!C130,'Domain 4 Budget'!$A$6:$D$6,0))</f>
        <v>#N/A</v>
      </c>
    </row>
    <row r="131" spans="1:6" x14ac:dyDescent="0.25">
      <c r="A131" s="478" t="str">
        <f t="shared" ref="A131:A145" si="2">IF(B131=0,"Basic","Enhanced")</f>
        <v>Enhanced</v>
      </c>
      <c r="B131" s="478">
        <v>4</v>
      </c>
      <c r="C131" s="478" t="s">
        <v>4</v>
      </c>
      <c r="D131" s="478" t="s">
        <v>8</v>
      </c>
      <c r="E131" s="478">
        <f>IFERROR(Export!$F131,0)</f>
        <v>0</v>
      </c>
      <c r="F131" s="479" t="e">
        <f>INDEX('Domain 4 Budget'!$A$6:$D$16,MATCH(Export!D131,'Domain 4 Budget'!$A$6:$A$16,0),MATCH(Export!C131,'Domain 4 Budget'!$A$6:$D$6,0))</f>
        <v>#N/A</v>
      </c>
    </row>
    <row r="132" spans="1:6" x14ac:dyDescent="0.25">
      <c r="A132" s="480" t="str">
        <f t="shared" si="2"/>
        <v>Enhanced</v>
      </c>
      <c r="B132" s="480">
        <v>4</v>
      </c>
      <c r="C132" s="480" t="s">
        <v>4</v>
      </c>
      <c r="D132" s="480" t="s">
        <v>9</v>
      </c>
      <c r="E132" s="480">
        <f>IFERROR(Export!$F132,0)</f>
        <v>0</v>
      </c>
      <c r="F132" s="481" t="e">
        <f>INDEX('Domain 4 Budget'!$A$6:$D$16,MATCH(Export!D132,'Domain 4 Budget'!$A$6:$A$16,0),MATCH(Export!C132,'Domain 4 Budget'!$A$6:$D$6,0))</f>
        <v>#N/A</v>
      </c>
    </row>
    <row r="133" spans="1:6" x14ac:dyDescent="0.25">
      <c r="A133" s="478" t="str">
        <f t="shared" si="2"/>
        <v>Enhanced</v>
      </c>
      <c r="B133" s="478">
        <v>4</v>
      </c>
      <c r="C133" s="478" t="s">
        <v>4</v>
      </c>
      <c r="D133" s="478" t="s">
        <v>10</v>
      </c>
      <c r="E133" s="478">
        <f>IFERROR(Export!$F133,0)</f>
        <v>0</v>
      </c>
      <c r="F133" s="479" t="e">
        <f>INDEX('Domain 4 Budget'!$A$6:$D$16,MATCH(Export!D133,'Domain 4 Budget'!$A$6:$A$16,0),MATCH(Export!C133,'Domain 4 Budget'!$A$6:$D$6,0))</f>
        <v>#N/A</v>
      </c>
    </row>
    <row r="134" spans="1:6" x14ac:dyDescent="0.25">
      <c r="A134" s="480" t="str">
        <f t="shared" si="2"/>
        <v>Enhanced</v>
      </c>
      <c r="B134" s="480">
        <v>4</v>
      </c>
      <c r="C134" s="480" t="s">
        <v>4</v>
      </c>
      <c r="D134" s="480" t="s">
        <v>11</v>
      </c>
      <c r="E134" s="480">
        <f>IFERROR(Export!$F134,0)</f>
        <v>0</v>
      </c>
      <c r="F134" s="481" t="e">
        <f>INDEX('Domain 4 Budget'!$A$6:$D$16,MATCH(Export!D134,'Domain 4 Budget'!$A$6:$A$16,0),MATCH(Export!C134,'Domain 4 Budget'!$A$6:$D$6,0))</f>
        <v>#N/A</v>
      </c>
    </row>
    <row r="135" spans="1:6" x14ac:dyDescent="0.25">
      <c r="A135" s="478" t="str">
        <f t="shared" si="2"/>
        <v>Enhanced</v>
      </c>
      <c r="B135" s="478">
        <v>4</v>
      </c>
      <c r="C135" s="478" t="s">
        <v>4</v>
      </c>
      <c r="D135" s="478" t="s">
        <v>33</v>
      </c>
      <c r="E135" s="478">
        <f>IFERROR(Export!$F135,0)</f>
        <v>0</v>
      </c>
      <c r="F135" s="479" t="e">
        <f>INDEX('Domain 4 Budget'!$A$6:$D$16,MATCH(Export!D135,'Domain 4 Budget'!$A$6:$A$16,0),MATCH(Export!C135,'Domain 4 Budget'!$A$6:$D$6,0))</f>
        <v>#N/A</v>
      </c>
    </row>
    <row r="136" spans="1:6" x14ac:dyDescent="0.25">
      <c r="A136" s="480" t="str">
        <f t="shared" si="2"/>
        <v>Enhanced</v>
      </c>
      <c r="B136" s="480">
        <v>4</v>
      </c>
      <c r="C136" s="480" t="s">
        <v>4</v>
      </c>
      <c r="D136" s="480" t="s">
        <v>54</v>
      </c>
      <c r="E136" s="480">
        <f>IFERROR(Export!$F136,0)</f>
        <v>0</v>
      </c>
      <c r="F136" s="481" t="e">
        <f>INDEX('Domain 4 Budget'!$A$6:$D$16,MATCH(Export!D136,'Domain 4 Budget'!$A$6:$A$16,0),MATCH(Export!C136,'Domain 4 Budget'!$A$6:$D$6,0))</f>
        <v>#N/A</v>
      </c>
    </row>
    <row r="137" spans="1:6" x14ac:dyDescent="0.25">
      <c r="A137" s="478" t="str">
        <f t="shared" si="2"/>
        <v>Enhanced</v>
      </c>
      <c r="B137" s="478">
        <v>4</v>
      </c>
      <c r="C137" s="478" t="s">
        <v>5</v>
      </c>
      <c r="D137" s="478" t="s">
        <v>18</v>
      </c>
      <c r="E137" s="478">
        <f>IFERROR(Export!$F137,0)</f>
        <v>0</v>
      </c>
      <c r="F137" s="479">
        <f>INDEX('Domain 4 Budget'!$A$6:$D$16,MATCH(Export!D137,'Domain 4 Budget'!$A$6:$A$16,0),MATCH(Export!C137,'Domain 4 Budget'!$A$6:$D$6,0))</f>
        <v>0</v>
      </c>
    </row>
    <row r="138" spans="1:6" x14ac:dyDescent="0.25">
      <c r="A138" s="480" t="str">
        <f t="shared" si="2"/>
        <v>Enhanced</v>
      </c>
      <c r="B138" s="480">
        <v>4</v>
      </c>
      <c r="C138" s="480" t="s">
        <v>5</v>
      </c>
      <c r="D138" s="480" t="s">
        <v>7</v>
      </c>
      <c r="E138" s="480">
        <f>IFERROR(Export!$F138,0)</f>
        <v>0</v>
      </c>
      <c r="F138" s="481">
        <f>INDEX('Domain 4 Budget'!$A$6:$D$16,MATCH(Export!D138,'Domain 4 Budget'!$A$6:$A$16,0),MATCH(Export!C138,'Domain 4 Budget'!$A$6:$D$6,0))</f>
        <v>0</v>
      </c>
    </row>
    <row r="139" spans="1:6" x14ac:dyDescent="0.25">
      <c r="A139" s="478" t="str">
        <f t="shared" si="2"/>
        <v>Enhanced</v>
      </c>
      <c r="B139" s="478">
        <v>4</v>
      </c>
      <c r="C139" s="478" t="s">
        <v>5</v>
      </c>
      <c r="D139" s="478" t="s">
        <v>23</v>
      </c>
      <c r="E139" s="478">
        <f>IFERROR(Export!$F139,0)</f>
        <v>0</v>
      </c>
      <c r="F139" s="479">
        <f>INDEX('Domain 4 Budget'!$A$6:$D$16,MATCH(Export!D139,'Domain 4 Budget'!$A$6:$A$16,0),MATCH(Export!C139,'Domain 4 Budget'!$A$6:$D$6,0))</f>
        <v>0</v>
      </c>
    </row>
    <row r="140" spans="1:6" x14ac:dyDescent="0.25">
      <c r="A140" s="480" t="str">
        <f t="shared" si="2"/>
        <v>Enhanced</v>
      </c>
      <c r="B140" s="480">
        <v>4</v>
      </c>
      <c r="C140" s="480" t="s">
        <v>5</v>
      </c>
      <c r="D140" s="480" t="s">
        <v>8</v>
      </c>
      <c r="E140" s="480">
        <f>IFERROR(Export!$F140,0)</f>
        <v>0</v>
      </c>
      <c r="F140" s="481">
        <f>INDEX('Domain 4 Budget'!$A$6:$D$16,MATCH(Export!D140,'Domain 4 Budget'!$A$6:$A$16,0),MATCH(Export!C140,'Domain 4 Budget'!$A$6:$D$6,0))</f>
        <v>0</v>
      </c>
    </row>
    <row r="141" spans="1:6" x14ac:dyDescent="0.25">
      <c r="A141" s="478" t="str">
        <f t="shared" si="2"/>
        <v>Enhanced</v>
      </c>
      <c r="B141" s="478">
        <v>4</v>
      </c>
      <c r="C141" s="478" t="s">
        <v>5</v>
      </c>
      <c r="D141" s="478" t="s">
        <v>9</v>
      </c>
      <c r="E141" s="478">
        <f>IFERROR(Export!$F141,0)</f>
        <v>0</v>
      </c>
      <c r="F141" s="479">
        <f>INDEX('Domain 4 Budget'!$A$6:$D$16,MATCH(Export!D141,'Domain 4 Budget'!$A$6:$A$16,0),MATCH(Export!C141,'Domain 4 Budget'!$A$6:$D$6,0))</f>
        <v>0</v>
      </c>
    </row>
    <row r="142" spans="1:6" x14ac:dyDescent="0.25">
      <c r="A142" s="480" t="str">
        <f t="shared" si="2"/>
        <v>Enhanced</v>
      </c>
      <c r="B142" s="480">
        <v>4</v>
      </c>
      <c r="C142" s="480" t="s">
        <v>5</v>
      </c>
      <c r="D142" s="480" t="s">
        <v>10</v>
      </c>
      <c r="E142" s="480">
        <f>IFERROR(Export!$F142,0)</f>
        <v>0</v>
      </c>
      <c r="F142" s="481">
        <f>INDEX('Domain 4 Budget'!$A$6:$D$16,MATCH(Export!D142,'Domain 4 Budget'!$A$6:$A$16,0),MATCH(Export!C142,'Domain 4 Budget'!$A$6:$D$6,0))</f>
        <v>0</v>
      </c>
    </row>
    <row r="143" spans="1:6" x14ac:dyDescent="0.25">
      <c r="A143" s="478" t="str">
        <f t="shared" si="2"/>
        <v>Enhanced</v>
      </c>
      <c r="B143" s="478">
        <v>4</v>
      </c>
      <c r="C143" s="478" t="s">
        <v>5</v>
      </c>
      <c r="D143" s="478" t="s">
        <v>11</v>
      </c>
      <c r="E143" s="478">
        <f>IFERROR(Export!$F143,0)</f>
        <v>0</v>
      </c>
      <c r="F143" s="479">
        <f>INDEX('Domain 4 Budget'!$A$6:$D$16,MATCH(Export!D143,'Domain 4 Budget'!$A$6:$A$16,0),MATCH(Export!C143,'Domain 4 Budget'!$A$6:$D$6,0))</f>
        <v>0</v>
      </c>
    </row>
    <row r="144" spans="1:6" x14ac:dyDescent="0.25">
      <c r="A144" s="480" t="str">
        <f t="shared" si="2"/>
        <v>Enhanced</v>
      </c>
      <c r="B144" s="480">
        <v>4</v>
      </c>
      <c r="C144" s="480" t="s">
        <v>5</v>
      </c>
      <c r="D144" s="480" t="s">
        <v>33</v>
      </c>
      <c r="E144" s="480">
        <f>IFERROR(Export!$F144,0)</f>
        <v>0</v>
      </c>
      <c r="F144" s="481">
        <f>INDEX('Domain 4 Budget'!$A$6:$D$16,MATCH(Export!D144,'Domain 4 Budget'!$A$6:$A$16,0),MATCH(Export!C144,'Domain 4 Budget'!$A$6:$D$6,0))</f>
        <v>0</v>
      </c>
    </row>
    <row r="145" spans="1:6" x14ac:dyDescent="0.25">
      <c r="A145" s="482" t="str">
        <f t="shared" si="2"/>
        <v>Enhanced</v>
      </c>
      <c r="B145" s="482">
        <v>4</v>
      </c>
      <c r="C145" s="482" t="s">
        <v>5</v>
      </c>
      <c r="D145" s="482" t="s">
        <v>54</v>
      </c>
      <c r="E145" s="482">
        <f>IFERROR(Export!$F145,0)</f>
        <v>0</v>
      </c>
      <c r="F145" s="483">
        <f>INDEX('Domain 4 Budget'!$A$6:$D$16,MATCH(Export!D145,'Domain 4 Budget'!$A$6:$A$16,0),MATCH(Export!C145,'Domain 4 Budget'!$A$6:$D$6,0))</f>
        <v>0</v>
      </c>
    </row>
  </sheetData>
  <sheetProtection password="DD9D" sheet="1" objects="1" scenarios="1" formatRow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tint="0.34998626667073579"/>
    <pageSetUpPr fitToPage="1"/>
  </sheetPr>
  <dimension ref="A1:G17"/>
  <sheetViews>
    <sheetView showGridLines="0" zoomScaleNormal="100" workbookViewId="0">
      <pane ySplit="2" topLeftCell="A3" activePane="bottomLeft" state="frozen"/>
      <selection pane="bottomLeft" activeCell="A3" sqref="A3:G3"/>
    </sheetView>
  </sheetViews>
  <sheetFormatPr defaultRowHeight="15" x14ac:dyDescent="0.25"/>
  <cols>
    <col min="1" max="1" width="38.7109375" customWidth="1"/>
    <col min="2" max="7" width="19.28515625" customWidth="1"/>
    <col min="8" max="8" width="19.85546875" customWidth="1"/>
  </cols>
  <sheetData>
    <row r="1" spans="1:7" ht="30" customHeight="1" thickBot="1" x14ac:dyDescent="0.3"/>
    <row r="2" spans="1:7" ht="21" thickBot="1" x14ac:dyDescent="0.3">
      <c r="A2" s="664" t="s">
        <v>337</v>
      </c>
      <c r="B2" s="665"/>
      <c r="C2" s="665"/>
      <c r="D2" s="665"/>
      <c r="E2" s="665"/>
      <c r="F2" s="665"/>
      <c r="G2" s="666"/>
    </row>
    <row r="3" spans="1:7" ht="15.75" thickBot="1" x14ac:dyDescent="0.3">
      <c r="A3" s="661" t="s">
        <v>327</v>
      </c>
      <c r="B3" s="662"/>
      <c r="C3" s="662"/>
      <c r="D3" s="662"/>
      <c r="E3" s="662"/>
      <c r="F3" s="662"/>
      <c r="G3" s="663"/>
    </row>
    <row r="4" spans="1:7" ht="15.75" thickBot="1" x14ac:dyDescent="0.3">
      <c r="B4" s="430"/>
      <c r="C4" s="430" t="s">
        <v>6</v>
      </c>
      <c r="D4" s="430" t="s">
        <v>65</v>
      </c>
      <c r="E4" s="430" t="s">
        <v>4</v>
      </c>
    </row>
    <row r="5" spans="1:7" ht="15" customHeight="1" x14ac:dyDescent="0.25">
      <c r="A5" s="672" t="s">
        <v>207</v>
      </c>
      <c r="B5" s="676" t="s">
        <v>85</v>
      </c>
      <c r="C5" s="677"/>
      <c r="D5" s="678"/>
      <c r="E5" s="674" t="s">
        <v>338</v>
      </c>
      <c r="F5" s="670" t="s">
        <v>339</v>
      </c>
    </row>
    <row r="6" spans="1:7" ht="43.5" x14ac:dyDescent="0.25">
      <c r="A6" s="673"/>
      <c r="B6" s="287" t="s">
        <v>345</v>
      </c>
      <c r="C6" s="287" t="s">
        <v>216</v>
      </c>
      <c r="D6" s="287" t="s">
        <v>217</v>
      </c>
      <c r="E6" s="675"/>
      <c r="F6" s="671"/>
    </row>
    <row r="7" spans="1:7" x14ac:dyDescent="0.25">
      <c r="A7" s="284" t="s">
        <v>208</v>
      </c>
      <c r="B7" s="280">
        <f>SUMIFS(Export!$E$2:$E$145,Export!$D$2:$D$145,"Salary and Wages",Export!$B$2:$B$145,0)</f>
        <v>0</v>
      </c>
      <c r="C7" s="280">
        <f>SUMIFS(Export!$E$2:$E$145,Export!$D$2:$D$145,"Salary and Wages",Export!$C$2:$C$145,C$4,Export!$B$2:$B$145,"&lt;&gt;0")</f>
        <v>0</v>
      </c>
      <c r="D7" s="280">
        <f>SUMIFS(Export!$E$2:$E$145,Export!$D$2:$D$145,"Salary and Wages",Export!$C$2:$C$145,D$4,Export!$B$2:$B$145,"&lt;&gt;0")</f>
        <v>0</v>
      </c>
      <c r="E7" s="280">
        <f t="shared" ref="E7:E17" si="0">SUM(C7:D7)</f>
        <v>0</v>
      </c>
      <c r="F7" s="281">
        <f t="shared" ref="F7:F17" si="1">SUM(E7,B7)</f>
        <v>0</v>
      </c>
    </row>
    <row r="8" spans="1:7" x14ac:dyDescent="0.25">
      <c r="A8" s="284" t="s">
        <v>209</v>
      </c>
      <c r="B8" s="280">
        <f>SUMIFS(Export!$E$2:$E$145,Export!$D$2:$D$145,"Fringe Benefits",Export!$B$2:$B$145,0)</f>
        <v>0</v>
      </c>
      <c r="C8" s="280">
        <f>SUMIFS(Export!$E$2:$E$145,Export!$D$2:$D$145,"Fringe Benefits",Export!$C$2:$C$145,C$4,Export!$B$2:$B$145,"&lt;&gt;0")</f>
        <v>0</v>
      </c>
      <c r="D8" s="280">
        <f>SUMIFS(Export!$E$2:$E$145,Export!$D$2:$D$145,"Fringe Benefits",Export!$C$2:$C$145,D$4,Export!$B$2:$B$145,"&lt;&gt;0")</f>
        <v>0</v>
      </c>
      <c r="E8" s="280">
        <f t="shared" si="0"/>
        <v>0</v>
      </c>
      <c r="F8" s="281">
        <f t="shared" si="1"/>
        <v>0</v>
      </c>
    </row>
    <row r="9" spans="1:7" x14ac:dyDescent="0.25">
      <c r="A9" s="284" t="s">
        <v>210</v>
      </c>
      <c r="B9" s="280">
        <f>SUMIFS(Export!$E$2:$E$145,Export!$D$2:$D$145,"Travel",Export!$B$2:$B$145,0)</f>
        <v>0</v>
      </c>
      <c r="C9" s="280">
        <f>SUMIFS(Export!$E$2:$E$145,Export!$D$2:$D$145,"Travel",Export!$C$2:$C$145,C$4,Export!$B$2:$B$145,"&lt;&gt;0")</f>
        <v>0</v>
      </c>
      <c r="D9" s="280">
        <f>SUMIFS(Export!$E$2:$E$145,Export!$D$2:$D$145,"Travel",Export!$C$2:$C$145,D$4,Export!$B$2:$B$145,"&lt;&gt;0")</f>
        <v>0</v>
      </c>
      <c r="E9" s="280">
        <f t="shared" si="0"/>
        <v>0</v>
      </c>
      <c r="F9" s="281">
        <f t="shared" si="1"/>
        <v>0</v>
      </c>
    </row>
    <row r="10" spans="1:7" x14ac:dyDescent="0.25">
      <c r="A10" s="284" t="s">
        <v>211</v>
      </c>
      <c r="B10" s="280">
        <f>SUMIFS(Export!$E$2:$E$145,Export!$D$2:$D$145,"Equipment",Export!$B$2:$B$145,0)</f>
        <v>0</v>
      </c>
      <c r="C10" s="280">
        <f>SUMIFS(Export!$E$2:$E$145,Export!$D$2:$D$145,"Equipment",Export!$C$2:$C$145,C$4,Export!$B$2:$B$145,"&lt;&gt;0")</f>
        <v>0</v>
      </c>
      <c r="D10" s="280">
        <f>SUMIFS(Export!$E$2:$E$145,Export!$D$2:$D$145,"Equipment",Export!$C$2:$C$145,D$4,Export!$B$2:$B$145,"&lt;&gt;0")</f>
        <v>0</v>
      </c>
      <c r="E10" s="280">
        <f t="shared" si="0"/>
        <v>0</v>
      </c>
      <c r="F10" s="281">
        <f t="shared" si="1"/>
        <v>0</v>
      </c>
    </row>
    <row r="11" spans="1:7" x14ac:dyDescent="0.25">
      <c r="A11" s="284" t="s">
        <v>212</v>
      </c>
      <c r="B11" s="280">
        <f>SUMIFS(Export!$E$2:$E$145,Export!$D$2:$D$145,"Supplies",Export!$B$2:$B$145,0)</f>
        <v>0</v>
      </c>
      <c r="C11" s="280">
        <f>SUMIFS(Export!$E$2:$E$145,Export!$D$2:$D$145,"Supplies",Export!$C$2:$C$145,C$4,Export!$B$2:$B$145,"&lt;&gt;0")</f>
        <v>0</v>
      </c>
      <c r="D11" s="280">
        <f>SUMIFS(Export!$E$2:$E$145,Export!$D$2:$D$145,"Supplies",Export!$C$2:$C$145,D$4,Export!$B$2:$B$145,"&lt;&gt;0")</f>
        <v>0</v>
      </c>
      <c r="E11" s="280">
        <f t="shared" si="0"/>
        <v>0</v>
      </c>
      <c r="F11" s="281">
        <f t="shared" si="1"/>
        <v>0</v>
      </c>
    </row>
    <row r="12" spans="1:7" x14ac:dyDescent="0.25">
      <c r="A12" s="284" t="s">
        <v>334</v>
      </c>
      <c r="B12" s="280">
        <f>SUM(SUMIFS(Export!$E$2:$E$145,Export!$D$2:$D$145,{"Contractual Costs","Consultant Costs"},Export!$B$2:$B$145,0))</f>
        <v>0</v>
      </c>
      <c r="C12" s="280">
        <f>SUM(SUMIFS(Export!$E$2:$E$145,Export!$D$2:$D$145,{"Contractual Costs","Consultant Costs"},Export!$C$2:$C$145,C$4,Export!$B$2:$B$145,"&lt;&gt;0"))</f>
        <v>0</v>
      </c>
      <c r="D12" s="280">
        <f>SUM(SUMIFS(Export!$E$2:$E$145,Export!$D$2:$D$145,{"Contractual Costs","Consultant Costs"},Export!$C$2:$C$145,D$4,Export!$B$2:$B$145,"&lt;&gt;0"))</f>
        <v>0</v>
      </c>
      <c r="E12" s="280">
        <f t="shared" si="0"/>
        <v>0</v>
      </c>
      <c r="F12" s="281">
        <f t="shared" si="1"/>
        <v>0</v>
      </c>
    </row>
    <row r="13" spans="1:7" x14ac:dyDescent="0.25">
      <c r="A13" s="284" t="s">
        <v>213</v>
      </c>
      <c r="B13" s="280">
        <f>SUMIFS(Export!$E$2:$E$145,Export!$D$2:$D$145,"Construction",Export!$B$2:$B$145,0)</f>
        <v>0</v>
      </c>
      <c r="C13" s="280">
        <f>SUMIFS(Export!$E$2:$E$145,Export!$D$2:$D$145,"Construction",Export!$C$2:$C$145,C$4,Export!$B$2:$B$145,"&lt;&gt;0")</f>
        <v>0</v>
      </c>
      <c r="D13" s="280">
        <f>SUMIFS(Export!$E$2:$E$145,Export!$D$2:$D$145,"Construction",Export!$C$2:$C$145,D$4,Export!$B$2:$B$145,"&lt;&gt;0")</f>
        <v>0</v>
      </c>
      <c r="E13" s="280">
        <f t="shared" si="0"/>
        <v>0</v>
      </c>
      <c r="F13" s="281">
        <f t="shared" si="1"/>
        <v>0</v>
      </c>
    </row>
    <row r="14" spans="1:7" x14ac:dyDescent="0.25">
      <c r="A14" s="284" t="s">
        <v>214</v>
      </c>
      <c r="B14" s="280">
        <f>SUMIFS(Export!$E$2:$E$145,Export!$D$2:$D$145,"Other",Export!$B$2:$B$145,0)</f>
        <v>0</v>
      </c>
      <c r="C14" s="280">
        <f>SUMIFS(Export!$E$2:$E$145,Export!$D$2:$D$145,"Other",Export!$C$2:$C$145,C$4,Export!$B$2:$B$145,"&lt;&gt;0")</f>
        <v>0</v>
      </c>
      <c r="D14" s="280">
        <f>SUMIFS(Export!$E$2:$E$145,Export!$D$2:$D$145,"Other",Export!$C$2:$C$145,D$4,Export!$B$2:$B$145,"&lt;&gt;0")</f>
        <v>0</v>
      </c>
      <c r="E14" s="280">
        <f t="shared" si="0"/>
        <v>0</v>
      </c>
      <c r="F14" s="281">
        <f t="shared" si="1"/>
        <v>0</v>
      </c>
    </row>
    <row r="15" spans="1:7" x14ac:dyDescent="0.25">
      <c r="A15" s="285" t="s">
        <v>335</v>
      </c>
      <c r="B15" s="280">
        <f t="shared" ref="B15:C15" si="2">SUM(B7:B14)</f>
        <v>0</v>
      </c>
      <c r="C15" s="280">
        <f t="shared" si="2"/>
        <v>0</v>
      </c>
      <c r="D15" s="280">
        <f t="shared" ref="D15" si="3">SUM(D7:D14)</f>
        <v>0</v>
      </c>
      <c r="E15" s="280">
        <f t="shared" si="0"/>
        <v>0</v>
      </c>
      <c r="F15" s="281">
        <f t="shared" si="1"/>
        <v>0</v>
      </c>
    </row>
    <row r="16" spans="1:7" x14ac:dyDescent="0.25">
      <c r="A16" s="284" t="s">
        <v>336</v>
      </c>
      <c r="B16" s="280">
        <f>SUMIFS(Export!$E$2:$E$145,Export!$D$2:$D$145,"Indirect Costs",Export!$B$2:$B$145,0)</f>
        <v>0</v>
      </c>
      <c r="C16" s="280">
        <f>SUMIFS(Export!$E$2:$E$145,Export!$D$2:$D$145,"Indirect Costs",Export!$C$2:$C$145,C$4,Export!$B$2:$B$145,"&lt;&gt;0")</f>
        <v>0</v>
      </c>
      <c r="D16" s="280">
        <f>SUMIFS(Export!$E$2:$E$145,Export!$D$2:$D$145,"Indirect Costs",Export!$C$2:$C$145,D$4,Export!$B$2:$B$145,"&lt;&gt;0")</f>
        <v>0</v>
      </c>
      <c r="E16" s="280">
        <f t="shared" si="0"/>
        <v>0</v>
      </c>
      <c r="F16" s="281">
        <f t="shared" si="1"/>
        <v>0</v>
      </c>
    </row>
    <row r="17" spans="1:6" ht="15.75" thickBot="1" x14ac:dyDescent="0.3">
      <c r="A17" s="286" t="s">
        <v>215</v>
      </c>
      <c r="B17" s="282">
        <f t="shared" ref="B17:C17" si="4">SUM(B15:B16)</f>
        <v>0</v>
      </c>
      <c r="C17" s="282">
        <f t="shared" si="4"/>
        <v>0</v>
      </c>
      <c r="D17" s="282">
        <f t="shared" ref="D17" si="5">SUM(D15:D16)</f>
        <v>0</v>
      </c>
      <c r="E17" s="282">
        <f t="shared" si="0"/>
        <v>0</v>
      </c>
      <c r="F17" s="283">
        <f t="shared" si="1"/>
        <v>0</v>
      </c>
    </row>
  </sheetData>
  <sheetProtection password="DD9D" sheet="1" objects="1" scenarios="1" formatRows="0"/>
  <mergeCells count="6">
    <mergeCell ref="F5:F6"/>
    <mergeCell ref="A2:G2"/>
    <mergeCell ref="A3:G3"/>
    <mergeCell ref="A5:A6"/>
    <mergeCell ref="E5:E6"/>
    <mergeCell ref="B5:D5"/>
  </mergeCells>
  <pageMargins left="0.25" right="0.25" top="0.75" bottom="0.75" header="0.3" footer="0.3"/>
  <pageSetup scale="86" fitToHeight="0" orientation="landscape" r:id="rId1"/>
  <headerFooter>
    <oddHeader>&amp;LFunding Opportunity Announcement
CDC-RFA-DP13-1305&amp;R&lt;State&gt;</oddHeader>
    <oddFooter>&amp;L&amp;D&amp;R&amp;P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34998626667073579"/>
    <pageSetUpPr fitToPage="1"/>
  </sheetPr>
  <dimension ref="A1:H17"/>
  <sheetViews>
    <sheetView showGridLines="0" zoomScaleNormal="100" workbookViewId="0">
      <pane ySplit="2" topLeftCell="A3" activePane="bottomLeft" state="frozen"/>
      <selection pane="bottomLeft" activeCell="A3" sqref="A3:G3"/>
    </sheetView>
  </sheetViews>
  <sheetFormatPr defaultRowHeight="15" x14ac:dyDescent="0.25"/>
  <cols>
    <col min="1" max="1" width="38.7109375" customWidth="1"/>
    <col min="2" max="7" width="19.28515625" customWidth="1"/>
    <col min="8" max="8" width="19.85546875" customWidth="1"/>
  </cols>
  <sheetData>
    <row r="1" spans="1:8" ht="30" customHeight="1" thickBot="1" x14ac:dyDescent="0.3"/>
    <row r="2" spans="1:8" ht="21" thickBot="1" x14ac:dyDescent="0.3">
      <c r="A2" s="664" t="s">
        <v>337</v>
      </c>
      <c r="B2" s="665"/>
      <c r="C2" s="665"/>
      <c r="D2" s="665"/>
      <c r="E2" s="665"/>
      <c r="F2" s="665"/>
      <c r="G2" s="666"/>
    </row>
    <row r="3" spans="1:8" ht="15.75" thickBot="1" x14ac:dyDescent="0.3">
      <c r="A3" s="661" t="s">
        <v>342</v>
      </c>
      <c r="B3" s="662"/>
      <c r="C3" s="662"/>
      <c r="D3" s="662"/>
      <c r="E3" s="662"/>
      <c r="F3" s="662"/>
      <c r="G3" s="663"/>
    </row>
    <row r="4" spans="1:8" ht="15.75" thickBot="1" x14ac:dyDescent="0.3">
      <c r="B4" s="430"/>
      <c r="C4" s="430" t="s">
        <v>6</v>
      </c>
      <c r="D4" s="430" t="s">
        <v>65</v>
      </c>
      <c r="E4" s="430" t="s">
        <v>5</v>
      </c>
      <c r="F4" s="430" t="s">
        <v>4</v>
      </c>
    </row>
    <row r="5" spans="1:8" ht="15" customHeight="1" x14ac:dyDescent="0.25">
      <c r="A5" s="672" t="s">
        <v>207</v>
      </c>
      <c r="B5" s="679" t="s">
        <v>85</v>
      </c>
      <c r="C5" s="679"/>
      <c r="D5" s="679"/>
      <c r="E5" s="679"/>
      <c r="F5" s="679"/>
      <c r="G5" s="674" t="s">
        <v>338</v>
      </c>
      <c r="H5" s="670" t="s">
        <v>339</v>
      </c>
    </row>
    <row r="6" spans="1:8" ht="43.5" x14ac:dyDescent="0.25">
      <c r="A6" s="673"/>
      <c r="B6" s="287" t="s">
        <v>346</v>
      </c>
      <c r="C6" s="287" t="s">
        <v>216</v>
      </c>
      <c r="D6" s="287" t="s">
        <v>217</v>
      </c>
      <c r="E6" s="287" t="s">
        <v>340</v>
      </c>
      <c r="F6" s="287" t="s">
        <v>341</v>
      </c>
      <c r="G6" s="675"/>
      <c r="H6" s="671"/>
    </row>
    <row r="7" spans="1:8" x14ac:dyDescent="0.25">
      <c r="A7" s="284" t="s">
        <v>208</v>
      </c>
      <c r="B7" s="280">
        <f>SUMIFS(Export!$E$2:$E$145,Export!$D$2:$D$145,"Salary and Wages",Export!$B$2:$B$145,0)</f>
        <v>0</v>
      </c>
      <c r="C7" s="280">
        <f>SUMIFS(Export!$E$2:$E$145,Export!$D$2:$D$145,"Salary and Wages",Export!$C$2:$C$145,C$4,Export!$B$2:$B$145,"&lt;&gt;0")</f>
        <v>0</v>
      </c>
      <c r="D7" s="280">
        <f>SUMIFS(Export!$E$2:$E$145,Export!$D$2:$D$145,"Salary and Wages",Export!$C$2:$C$145,D$4,Export!$B$2:$B$145,"&lt;&gt;0")</f>
        <v>0</v>
      </c>
      <c r="E7" s="280">
        <f>SUMIFS(Export!$E$2:$E$145,Export!$D$2:$D$145,"Salary and Wages",Export!$C$2:$C$145,E$4,Export!$B$2:$B$145,"&lt;&gt;0")</f>
        <v>0</v>
      </c>
      <c r="F7" s="280">
        <f>SUMIFS(Export!$E$2:$E$145,Export!$D$2:$D$145,"Salary and Wages",Export!$C$2:$C$145,F$4,Export!$B$2:$B$145,"&lt;&gt;0")</f>
        <v>0</v>
      </c>
      <c r="G7" s="280">
        <f>SUM(C7:F7)</f>
        <v>0</v>
      </c>
      <c r="H7" s="281">
        <f>SUM(G7,B7)</f>
        <v>0</v>
      </c>
    </row>
    <row r="8" spans="1:8" x14ac:dyDescent="0.25">
      <c r="A8" s="284" t="s">
        <v>209</v>
      </c>
      <c r="B8" s="280">
        <f>SUMIFS(Export!$E$2:$E$145,Export!$D$2:$D$145,"Fringe Benefits",Export!$B$2:$B$145,0)</f>
        <v>0</v>
      </c>
      <c r="C8" s="280">
        <f>SUMIFS(Export!$E$2:$E$145,Export!$D$2:$D$145,"Fringe Benefits",Export!$C$2:$C$145,C$4,Export!$B$2:$B$145,"&lt;&gt;0")</f>
        <v>0</v>
      </c>
      <c r="D8" s="280">
        <f>SUMIFS(Export!$E$2:$E$145,Export!$D$2:$D$145,"Fringe Benefits",Export!$C$2:$C$145,D$4,Export!$B$2:$B$145,"&lt;&gt;0")</f>
        <v>0</v>
      </c>
      <c r="E8" s="280">
        <f>SUMIFS(Export!$E$2:$E$145,Export!$D$2:$D$145,"Fringe Benefits",Export!$C$2:$C$145,E$4,Export!$B$2:$B$145,"&lt;&gt;0")</f>
        <v>0</v>
      </c>
      <c r="F8" s="280">
        <f>SUMIFS(Export!$E$2:$E$145,Export!$D$2:$D$145,"Fringe Benefits",Export!$C$2:$C$145,F$4,Export!$B$2:$B$145,"&lt;&gt;0")</f>
        <v>0</v>
      </c>
      <c r="G8" s="280">
        <f t="shared" ref="G8:G17" si="0">SUM(C8:F8)</f>
        <v>0</v>
      </c>
      <c r="H8" s="281">
        <f t="shared" ref="H8:H17" si="1">SUM(G8,B8)</f>
        <v>0</v>
      </c>
    </row>
    <row r="9" spans="1:8" x14ac:dyDescent="0.25">
      <c r="A9" s="284" t="s">
        <v>210</v>
      </c>
      <c r="B9" s="280">
        <f>SUMIFS(Export!$E$2:$E$145,Export!$D$2:$D$145,"Travel",Export!$B$2:$B$145,0)</f>
        <v>0</v>
      </c>
      <c r="C9" s="280">
        <f>SUMIFS(Export!$E$2:$E$145,Export!$D$2:$D$145,"Travel",Export!$C$2:$C$145,C$4,Export!$B$2:$B$145,"&lt;&gt;0")</f>
        <v>0</v>
      </c>
      <c r="D9" s="280">
        <f>SUMIFS(Export!$E$2:$E$145,Export!$D$2:$D$145,"Travel",Export!$C$2:$C$145,D$4,Export!$B$2:$B$145,"&lt;&gt;0")</f>
        <v>0</v>
      </c>
      <c r="E9" s="280">
        <f>SUMIFS(Export!$E$2:$E$145,Export!$D$2:$D$145,"Travel",Export!$C$2:$C$145,E$4,Export!$B$2:$B$145,"&lt;&gt;0")</f>
        <v>0</v>
      </c>
      <c r="F9" s="280">
        <f>SUMIFS(Export!$E$2:$E$145,Export!$D$2:$D$145,"Travel",Export!$C$2:$C$145,F$4,Export!$B$2:$B$145,"&lt;&gt;0")</f>
        <v>0</v>
      </c>
      <c r="G9" s="280">
        <f t="shared" si="0"/>
        <v>0</v>
      </c>
      <c r="H9" s="281">
        <f t="shared" si="1"/>
        <v>0</v>
      </c>
    </row>
    <row r="10" spans="1:8" x14ac:dyDescent="0.25">
      <c r="A10" s="284" t="s">
        <v>211</v>
      </c>
      <c r="B10" s="280">
        <f>SUMIFS(Export!$E$2:$E$145,Export!$D$2:$D$145,"Equipment",Export!$B$2:$B$145,0)</f>
        <v>0</v>
      </c>
      <c r="C10" s="280">
        <f>SUMIFS(Export!$E$2:$E$145,Export!$D$2:$D$145,"Equipment",Export!$C$2:$C$145,C$4,Export!$B$2:$B$145,"&lt;&gt;0")</f>
        <v>0</v>
      </c>
      <c r="D10" s="280">
        <f>SUMIFS(Export!$E$2:$E$145,Export!$D$2:$D$145,"Equipment",Export!$C$2:$C$145,D$4,Export!$B$2:$B$145,"&lt;&gt;0")</f>
        <v>0</v>
      </c>
      <c r="E10" s="280">
        <f>SUMIFS(Export!$E$2:$E$145,Export!$D$2:$D$145,"Equipment",Export!$C$2:$C$145,E$4,Export!$B$2:$B$145,"&lt;&gt;0")</f>
        <v>0</v>
      </c>
      <c r="F10" s="280">
        <f>SUMIFS(Export!$E$2:$E$145,Export!$D$2:$D$145,"Equipment",Export!$C$2:$C$145,F$4,Export!$B$2:$B$145,"&lt;&gt;0")</f>
        <v>0</v>
      </c>
      <c r="G10" s="280">
        <f t="shared" si="0"/>
        <v>0</v>
      </c>
      <c r="H10" s="281">
        <f t="shared" si="1"/>
        <v>0</v>
      </c>
    </row>
    <row r="11" spans="1:8" x14ac:dyDescent="0.25">
      <c r="A11" s="284" t="s">
        <v>212</v>
      </c>
      <c r="B11" s="280">
        <f>SUMIFS(Export!$E$2:$E$145,Export!$D$2:$D$145,"Supplies",Export!$B$2:$B$145,0)</f>
        <v>0</v>
      </c>
      <c r="C11" s="280">
        <f>SUMIFS(Export!$E$2:$E$145,Export!$D$2:$D$145,"Supplies",Export!$C$2:$C$145,C$4,Export!$B$2:$B$145,"&lt;&gt;0")</f>
        <v>0</v>
      </c>
      <c r="D11" s="280">
        <f>SUMIFS(Export!$E$2:$E$145,Export!$D$2:$D$145,"Supplies",Export!$C$2:$C$145,D$4,Export!$B$2:$B$145,"&lt;&gt;0")</f>
        <v>0</v>
      </c>
      <c r="E11" s="280">
        <f>SUMIFS(Export!$E$2:$E$145,Export!$D$2:$D$145,"Supplies",Export!$C$2:$C$145,E$4,Export!$B$2:$B$145,"&lt;&gt;0")</f>
        <v>0</v>
      </c>
      <c r="F11" s="280">
        <f>SUMIFS(Export!$E$2:$E$145,Export!$D$2:$D$145,"Supplies",Export!$C$2:$C$145,F$4,Export!$B$2:$B$145,"&lt;&gt;0")</f>
        <v>0</v>
      </c>
      <c r="G11" s="280">
        <f t="shared" si="0"/>
        <v>0</v>
      </c>
      <c r="H11" s="281">
        <f t="shared" si="1"/>
        <v>0</v>
      </c>
    </row>
    <row r="12" spans="1:8" x14ac:dyDescent="0.25">
      <c r="A12" s="284" t="s">
        <v>334</v>
      </c>
      <c r="B12" s="280">
        <f>SUM(SUMIFS(Export!$E$2:$E$145,Export!$D$2:$D$145,{"Contractual Costs","Consultant Costs"},Export!$B$2:$B$145,0))</f>
        <v>0</v>
      </c>
      <c r="C12" s="280">
        <f>SUM(SUMIFS(Export!$E$2:$E$145,Export!$D$2:$D$145,{"Contractual Costs","Consultant Costs"},Export!$C$2:$C$145,C$4,Export!$B$2:$B$145,"&lt;&gt;0"))</f>
        <v>0</v>
      </c>
      <c r="D12" s="280">
        <f>SUM(SUMIFS(Export!$E$2:$E$145,Export!$D$2:$D$145,{"Contractual Costs","Consultant Costs"},Export!$C$2:$C$145,D$4,Export!$B$2:$B$145,"&lt;&gt;0"))</f>
        <v>0</v>
      </c>
      <c r="E12" s="280">
        <f>SUM(SUMIFS(Export!$E$2:$E$145,Export!$D$2:$D$145,{"Contractual Costs","Consultant Costs"},Export!$C$2:$C$145,E$4,Export!$B$2:$B$145,"&lt;&gt;0"))</f>
        <v>0</v>
      </c>
      <c r="F12" s="280">
        <f>SUM(SUMIFS(Export!$E$2:$E$145,Export!$D$2:$D$145,{"Contractual Costs","Consultant Costs"},Export!$C$2:$C$145,F$4,Export!$B$2:$B$145,"&lt;&gt;0"))</f>
        <v>0</v>
      </c>
      <c r="G12" s="280">
        <f t="shared" si="0"/>
        <v>0</v>
      </c>
      <c r="H12" s="281">
        <f t="shared" si="1"/>
        <v>0</v>
      </c>
    </row>
    <row r="13" spans="1:8" x14ac:dyDescent="0.25">
      <c r="A13" s="284" t="s">
        <v>213</v>
      </c>
      <c r="B13" s="280">
        <f>SUMIFS(Export!$E$2:$E$145,Export!$D$2:$D$145,"Construction",Export!$B$2:$B$145,0)</f>
        <v>0</v>
      </c>
      <c r="C13" s="280">
        <f>SUMIFS(Export!$E$2:$E$145,Export!$D$2:$D$145,"Construction",Export!$C$2:$C$145,C$4,Export!$B$2:$B$145,"&lt;&gt;0")</f>
        <v>0</v>
      </c>
      <c r="D13" s="280">
        <f>SUMIFS(Export!$E$2:$E$145,Export!$D$2:$D$145,"Construction",Export!$C$2:$C$145,D$4,Export!$B$2:$B$145,"&lt;&gt;0")</f>
        <v>0</v>
      </c>
      <c r="E13" s="280">
        <f>SUMIFS(Export!$E$2:$E$145,Export!$D$2:$D$145,"Construction",Export!$C$2:$C$145,E$4,Export!$B$2:$B$145,"&lt;&gt;0")</f>
        <v>0</v>
      </c>
      <c r="F13" s="280">
        <f>SUMIFS(Export!$E$2:$E$145,Export!$D$2:$D$145,"Construction",Export!$C$2:$C$145,F$4,Export!$B$2:$B$145,"&lt;&gt;0")</f>
        <v>0</v>
      </c>
      <c r="G13" s="280">
        <f t="shared" si="0"/>
        <v>0</v>
      </c>
      <c r="H13" s="281">
        <f t="shared" si="1"/>
        <v>0</v>
      </c>
    </row>
    <row r="14" spans="1:8" x14ac:dyDescent="0.25">
      <c r="A14" s="284" t="s">
        <v>214</v>
      </c>
      <c r="B14" s="280">
        <f>SUMIFS(Export!$E$2:$E$145,Export!$D$2:$D$145,"Other",Export!$B$2:$B$145,0)</f>
        <v>0</v>
      </c>
      <c r="C14" s="280">
        <f>SUMIFS(Export!$E$2:$E$145,Export!$D$2:$D$145,"Other",Export!$C$2:$C$145,C$4,Export!$B$2:$B$145,"&lt;&gt;0")</f>
        <v>0</v>
      </c>
      <c r="D14" s="280">
        <f>SUMIFS(Export!$E$2:$E$145,Export!$D$2:$D$145,"Other",Export!$C$2:$C$145,D$4,Export!$B$2:$B$145,"&lt;&gt;0")</f>
        <v>0</v>
      </c>
      <c r="E14" s="280">
        <f>SUMIFS(Export!$E$2:$E$145,Export!$D$2:$D$145,"Other",Export!$C$2:$C$145,E$4,Export!$B$2:$B$145,"&lt;&gt;0")</f>
        <v>0</v>
      </c>
      <c r="F14" s="280">
        <f>SUMIFS(Export!$E$2:$E$145,Export!$D$2:$D$145,"Other",Export!$C$2:$C$145,F$4,Export!$B$2:$B$145,"&lt;&gt;0")</f>
        <v>0</v>
      </c>
      <c r="G14" s="280">
        <f t="shared" si="0"/>
        <v>0</v>
      </c>
      <c r="H14" s="281">
        <f t="shared" si="1"/>
        <v>0</v>
      </c>
    </row>
    <row r="15" spans="1:8" x14ac:dyDescent="0.25">
      <c r="A15" s="285" t="s">
        <v>335</v>
      </c>
      <c r="B15" s="280">
        <f t="shared" ref="B15:F15" si="2">SUM(B7:B14)</f>
        <v>0</v>
      </c>
      <c r="C15" s="280">
        <f t="shared" si="2"/>
        <v>0</v>
      </c>
      <c r="D15" s="280">
        <f t="shared" si="2"/>
        <v>0</v>
      </c>
      <c r="E15" s="280">
        <f t="shared" si="2"/>
        <v>0</v>
      </c>
      <c r="F15" s="280">
        <f t="shared" si="2"/>
        <v>0</v>
      </c>
      <c r="G15" s="280">
        <f t="shared" si="0"/>
        <v>0</v>
      </c>
      <c r="H15" s="281">
        <f t="shared" si="1"/>
        <v>0</v>
      </c>
    </row>
    <row r="16" spans="1:8" x14ac:dyDescent="0.25">
      <c r="A16" s="284" t="s">
        <v>336</v>
      </c>
      <c r="B16" s="280">
        <f>SUMIFS(Export!$E$2:$E$145,Export!$D$2:$D$145,"Indirect Costs",Export!$B$2:$B$145,0)</f>
        <v>0</v>
      </c>
      <c r="C16" s="280">
        <f>SUMIFS(Export!$E$2:$E$145,Export!$D$2:$D$145,"Indirect Costs",Export!$C$2:$C$145,C$4,Export!$B$2:$B$145,"&lt;&gt;0")</f>
        <v>0</v>
      </c>
      <c r="D16" s="280">
        <f>SUMIFS(Export!$E$2:$E$145,Export!$D$2:$D$145,"Indirect Costs",Export!$C$2:$C$145,D$4,Export!$B$2:$B$145,"&lt;&gt;0")</f>
        <v>0</v>
      </c>
      <c r="E16" s="280">
        <f>SUMIFS(Export!$E$2:$E$145,Export!$D$2:$D$145,"Indirect Costs",Export!$C$2:$C$145,E$4,Export!$B$2:$B$145,"&lt;&gt;0")</f>
        <v>0</v>
      </c>
      <c r="F16" s="280">
        <f>SUMIFS(Export!$E$2:$E$145,Export!$D$2:$D$145,"Indirect Costs",Export!$C$2:$C$145,F$4,Export!$B$2:$B$145,"&lt;&gt;0")</f>
        <v>0</v>
      </c>
      <c r="G16" s="280">
        <f t="shared" si="0"/>
        <v>0</v>
      </c>
      <c r="H16" s="281">
        <f t="shared" si="1"/>
        <v>0</v>
      </c>
    </row>
    <row r="17" spans="1:8" ht="15.75" thickBot="1" x14ac:dyDescent="0.3">
      <c r="A17" s="286" t="s">
        <v>215</v>
      </c>
      <c r="B17" s="282">
        <f t="shared" ref="B17:F17" si="3">SUM(B15:B16)</f>
        <v>0</v>
      </c>
      <c r="C17" s="282">
        <f t="shared" si="3"/>
        <v>0</v>
      </c>
      <c r="D17" s="282">
        <f t="shared" si="3"/>
        <v>0</v>
      </c>
      <c r="E17" s="282">
        <f t="shared" si="3"/>
        <v>0</v>
      </c>
      <c r="F17" s="282">
        <f t="shared" si="3"/>
        <v>0</v>
      </c>
      <c r="G17" s="282">
        <f t="shared" si="0"/>
        <v>0</v>
      </c>
      <c r="H17" s="283">
        <f t="shared" si="1"/>
        <v>0</v>
      </c>
    </row>
  </sheetData>
  <sheetProtection password="DD9D" sheet="1" objects="1" scenarios="1" formatRows="0"/>
  <mergeCells count="6">
    <mergeCell ref="H5:H6"/>
    <mergeCell ref="A2:G2"/>
    <mergeCell ref="A3:G3"/>
    <mergeCell ref="A5:A6"/>
    <mergeCell ref="B5:F5"/>
    <mergeCell ref="G5:G6"/>
  </mergeCells>
  <pageMargins left="0.7" right="0.7" top="0.75" bottom="0.75" header="0.3" footer="0.3"/>
  <pageSetup scale="70" fitToHeight="0" orientation="landscape" r:id="rId1"/>
  <headerFooter>
    <oddHeader>&amp;LFunding Opportunity Announcement
CDC-RFA-DP13-1305&amp;R&lt;State&gt;</oddHeader>
    <oddFooter>&amp;L&amp;D&amp;R&amp;P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0.34998626667073579"/>
    <pageSetUpPr fitToPage="1"/>
  </sheetPr>
  <dimension ref="A1:S18"/>
  <sheetViews>
    <sheetView showGridLines="0" workbookViewId="0">
      <pane ySplit="2" topLeftCell="A3" activePane="bottomLeft" state="frozen"/>
      <selection pane="bottomLeft" activeCell="A3" sqref="A3"/>
    </sheetView>
  </sheetViews>
  <sheetFormatPr defaultColWidth="9.140625" defaultRowHeight="12.75" x14ac:dyDescent="0.2"/>
  <cols>
    <col min="1" max="1" width="23.7109375" style="250" bestFit="1" customWidth="1"/>
    <col min="2" max="7" width="20.7109375" style="250" customWidth="1"/>
    <col min="8" max="12" width="12.7109375" style="250" customWidth="1"/>
    <col min="13" max="16384" width="9.140625" style="250"/>
  </cols>
  <sheetData>
    <row r="1" spans="1:19" s="256" customFormat="1" ht="30" customHeight="1" thickBot="1" x14ac:dyDescent="0.25">
      <c r="M1" s="257"/>
      <c r="N1" s="257"/>
      <c r="O1" s="257"/>
      <c r="P1" s="257"/>
      <c r="Q1" s="257"/>
      <c r="R1" s="257"/>
      <c r="S1" s="257"/>
    </row>
    <row r="2" spans="1:19" s="20" customFormat="1" ht="21" thickBot="1" x14ac:dyDescent="0.3">
      <c r="A2" s="664" t="s">
        <v>133</v>
      </c>
      <c r="B2" s="665"/>
      <c r="C2" s="665"/>
      <c r="D2" s="665"/>
      <c r="E2" s="665"/>
      <c r="F2" s="665"/>
      <c r="G2" s="666"/>
      <c r="H2" s="116"/>
    </row>
    <row r="3" spans="1:19" s="35" customFormat="1" ht="13.5" thickBot="1" x14ac:dyDescent="0.25"/>
    <row r="4" spans="1:19" s="35" customFormat="1" ht="13.5" thickBot="1" x14ac:dyDescent="0.25">
      <c r="A4" s="683" t="s">
        <v>134</v>
      </c>
      <c r="B4" s="684"/>
      <c r="C4" s="684"/>
      <c r="D4" s="251"/>
    </row>
    <row r="5" spans="1:19" s="35" customFormat="1" ht="13.5" thickBot="1" x14ac:dyDescent="0.25"/>
    <row r="6" spans="1:19" s="35" customFormat="1" x14ac:dyDescent="0.2">
      <c r="A6" s="680" t="s">
        <v>138</v>
      </c>
      <c r="B6" s="681"/>
      <c r="C6" s="681"/>
      <c r="D6" s="681"/>
      <c r="E6" s="681"/>
      <c r="F6" s="681"/>
      <c r="G6" s="682"/>
    </row>
    <row r="7" spans="1:19" s="35" customFormat="1" x14ac:dyDescent="0.2">
      <c r="A7" s="102" t="s">
        <v>140</v>
      </c>
      <c r="B7" s="223" t="s">
        <v>135</v>
      </c>
      <c r="C7" s="223" t="s">
        <v>136</v>
      </c>
      <c r="D7" s="223" t="s">
        <v>137</v>
      </c>
      <c r="E7" s="223" t="s">
        <v>11</v>
      </c>
      <c r="F7" s="223" t="s">
        <v>139</v>
      </c>
      <c r="G7" s="248" t="s">
        <v>57</v>
      </c>
    </row>
    <row r="8" spans="1:19" s="35" customFormat="1" x14ac:dyDescent="0.2">
      <c r="A8" s="26" t="s">
        <v>18</v>
      </c>
      <c r="B8" s="131"/>
      <c r="C8" s="131"/>
      <c r="D8" s="131"/>
      <c r="E8" s="131"/>
      <c r="F8" s="249"/>
      <c r="G8" s="81">
        <f>SUM(B8:F8)</f>
        <v>0</v>
      </c>
    </row>
    <row r="9" spans="1:19" s="35" customFormat="1" x14ac:dyDescent="0.2">
      <c r="A9" s="26" t="s">
        <v>7</v>
      </c>
      <c r="B9" s="131"/>
      <c r="C9" s="131"/>
      <c r="D9" s="131"/>
      <c r="E9" s="131"/>
      <c r="F9" s="249"/>
      <c r="G9" s="81">
        <f t="shared" ref="G9:G15" si="0">SUM(B9:F9)</f>
        <v>0</v>
      </c>
    </row>
    <row r="10" spans="1:19" s="35" customFormat="1" x14ac:dyDescent="0.2">
      <c r="A10" s="27" t="s">
        <v>23</v>
      </c>
      <c r="B10" s="131"/>
      <c r="C10" s="131"/>
      <c r="D10" s="131"/>
      <c r="E10" s="131"/>
      <c r="F10" s="249"/>
      <c r="G10" s="81">
        <f t="shared" si="0"/>
        <v>0</v>
      </c>
    </row>
    <row r="11" spans="1:19" s="35" customFormat="1" x14ac:dyDescent="0.2">
      <c r="A11" s="26" t="s">
        <v>8</v>
      </c>
      <c r="B11" s="131"/>
      <c r="C11" s="131"/>
      <c r="D11" s="131"/>
      <c r="E11" s="131"/>
      <c r="F11" s="249"/>
      <c r="G11" s="81">
        <f t="shared" si="0"/>
        <v>0</v>
      </c>
    </row>
    <row r="12" spans="1:19" s="35" customFormat="1" x14ac:dyDescent="0.2">
      <c r="A12" s="26" t="s">
        <v>9</v>
      </c>
      <c r="B12" s="131"/>
      <c r="C12" s="131"/>
      <c r="D12" s="131"/>
      <c r="E12" s="131"/>
      <c r="F12" s="249"/>
      <c r="G12" s="81">
        <f t="shared" si="0"/>
        <v>0</v>
      </c>
    </row>
    <row r="13" spans="1:19" s="35" customFormat="1" x14ac:dyDescent="0.2">
      <c r="A13" s="26" t="s">
        <v>10</v>
      </c>
      <c r="B13" s="131"/>
      <c r="C13" s="131"/>
      <c r="D13" s="131"/>
      <c r="E13" s="131"/>
      <c r="F13" s="249"/>
      <c r="G13" s="81">
        <f t="shared" si="0"/>
        <v>0</v>
      </c>
    </row>
    <row r="14" spans="1:19" s="35" customFormat="1" x14ac:dyDescent="0.2">
      <c r="A14" s="26" t="s">
        <v>11</v>
      </c>
      <c r="B14" s="131"/>
      <c r="C14" s="131"/>
      <c r="D14" s="131"/>
      <c r="E14" s="131"/>
      <c r="F14" s="249"/>
      <c r="G14" s="81">
        <f t="shared" si="0"/>
        <v>0</v>
      </c>
    </row>
    <row r="15" spans="1:19" s="35" customFormat="1" x14ac:dyDescent="0.2">
      <c r="A15" s="26" t="s">
        <v>33</v>
      </c>
      <c r="B15" s="131"/>
      <c r="C15" s="131"/>
      <c r="D15" s="131"/>
      <c r="E15" s="131"/>
      <c r="F15" s="249"/>
      <c r="G15" s="81">
        <f t="shared" si="0"/>
        <v>0</v>
      </c>
    </row>
    <row r="16" spans="1:19" s="35" customFormat="1" ht="13.5" thickBot="1" x14ac:dyDescent="0.25">
      <c r="A16" s="42" t="s">
        <v>57</v>
      </c>
      <c r="B16" s="100">
        <f t="shared" ref="B16:G16" si="1">SUM(B8:B15)</f>
        <v>0</v>
      </c>
      <c r="C16" s="100">
        <f t="shared" si="1"/>
        <v>0</v>
      </c>
      <c r="D16" s="100">
        <f t="shared" si="1"/>
        <v>0</v>
      </c>
      <c r="E16" s="100">
        <f t="shared" si="1"/>
        <v>0</v>
      </c>
      <c r="F16" s="100">
        <f t="shared" si="1"/>
        <v>0</v>
      </c>
      <c r="G16" s="101">
        <f t="shared" si="1"/>
        <v>0</v>
      </c>
    </row>
    <row r="17" spans="1:7" s="35" customFormat="1" x14ac:dyDescent="0.2"/>
    <row r="18" spans="1:7" s="35" customFormat="1" ht="13.5" thickBot="1" x14ac:dyDescent="0.25">
      <c r="A18" s="685" t="s">
        <v>141</v>
      </c>
      <c r="B18" s="685"/>
      <c r="C18" s="685"/>
      <c r="D18" s="685"/>
      <c r="E18" s="685"/>
      <c r="F18" s="685"/>
      <c r="G18" s="685"/>
    </row>
  </sheetData>
  <sheetProtection password="DD9D" sheet="1" objects="1" scenarios="1" formatRows="0"/>
  <mergeCells count="4">
    <mergeCell ref="A2:G2"/>
    <mergeCell ref="A6:G6"/>
    <mergeCell ref="A4:C4"/>
    <mergeCell ref="A18:G18"/>
  </mergeCells>
  <dataValidations disablePrompts="1" count="1">
    <dataValidation type="decimal" errorStyle="warning" allowBlank="1" showInputMessage="1" showErrorMessage="1" errorTitle="Invalid Input" error="Please enter a number greater than or equal to zero." sqref="D4 B8:F15">
      <formula1>0</formula1>
      <formula2>9999999999</formula2>
    </dataValidation>
  </dataValidations>
  <printOptions horizontalCentered="1"/>
  <pageMargins left="0.25" right="0.25" top="0.75" bottom="0.75" header="0.3" footer="0.3"/>
  <pageSetup scale="90" fitToHeight="0" orientation="landscape" r:id="rId1"/>
  <headerFooter>
    <oddHeader>&amp;LFunding Opportunity Announcement
CDC-RFA-DP13-1305&amp;R&lt;State&gt;</oddHeader>
    <oddFooter>&amp;L&amp;D&amp;R&amp;P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53"/>
  <sheetViews>
    <sheetView topLeftCell="E1" workbookViewId="0">
      <selection activeCell="K1" sqref="K1:K52"/>
    </sheetView>
  </sheetViews>
  <sheetFormatPr defaultRowHeight="15" x14ac:dyDescent="0.25"/>
  <cols>
    <col min="1" max="1" width="60.7109375" customWidth="1"/>
    <col min="2" max="2" width="1.7109375" customWidth="1"/>
    <col min="3" max="3" width="60.7109375" customWidth="1"/>
    <col min="4" max="4" width="1.7109375" customWidth="1"/>
    <col min="5" max="5" width="60.7109375" customWidth="1"/>
    <col min="6" max="6" width="1.7109375" customWidth="1"/>
    <col min="7" max="7" width="60.7109375" customWidth="1"/>
    <col min="8" max="8" width="14" customWidth="1"/>
    <col min="9" max="9" width="46" customWidth="1"/>
  </cols>
  <sheetData>
    <row r="1" spans="1:11" s="3" customFormat="1" ht="12.75" x14ac:dyDescent="0.2">
      <c r="A1" s="255" t="s">
        <v>40</v>
      </c>
      <c r="C1" s="255" t="s">
        <v>1</v>
      </c>
      <c r="E1" s="255" t="s">
        <v>2</v>
      </c>
      <c r="G1" s="255" t="s">
        <v>3</v>
      </c>
      <c r="I1" s="3" t="s">
        <v>72</v>
      </c>
      <c r="K1" s="255" t="s">
        <v>272</v>
      </c>
    </row>
    <row r="2" spans="1:11" x14ac:dyDescent="0.25">
      <c r="A2" s="3" t="s">
        <v>72</v>
      </c>
      <c r="B2" t="s">
        <v>174</v>
      </c>
      <c r="C2" s="3" t="s">
        <v>72</v>
      </c>
      <c r="D2" s="3"/>
      <c r="E2" s="3" t="s">
        <v>72</v>
      </c>
      <c r="F2" s="3"/>
      <c r="G2" s="3" t="s">
        <v>72</v>
      </c>
      <c r="I2" t="s">
        <v>181</v>
      </c>
      <c r="K2" t="s">
        <v>273</v>
      </c>
    </row>
    <row r="3" spans="1:11" x14ac:dyDescent="0.25">
      <c r="A3" t="s">
        <v>177</v>
      </c>
      <c r="B3" t="s">
        <v>174</v>
      </c>
      <c r="C3" t="s">
        <v>177</v>
      </c>
      <c r="D3" t="s">
        <v>174</v>
      </c>
      <c r="E3" t="s">
        <v>163</v>
      </c>
      <c r="F3" t="s">
        <v>174</v>
      </c>
      <c r="G3" t="s">
        <v>197</v>
      </c>
      <c r="I3" t="s">
        <v>184</v>
      </c>
      <c r="K3" t="s">
        <v>274</v>
      </c>
    </row>
    <row r="4" spans="1:11" x14ac:dyDescent="0.25">
      <c r="A4" t="s">
        <v>178</v>
      </c>
      <c r="B4" t="s">
        <v>174</v>
      </c>
      <c r="C4" t="s">
        <v>178</v>
      </c>
      <c r="D4" t="s">
        <v>174</v>
      </c>
      <c r="E4" t="s">
        <v>180</v>
      </c>
      <c r="F4" t="s">
        <v>174</v>
      </c>
      <c r="G4" t="s">
        <v>163</v>
      </c>
      <c r="I4" s="3" t="s">
        <v>72</v>
      </c>
      <c r="K4" t="s">
        <v>275</v>
      </c>
    </row>
    <row r="5" spans="1:11" x14ac:dyDescent="0.25">
      <c r="A5" t="s">
        <v>179</v>
      </c>
      <c r="B5" t="s">
        <v>174</v>
      </c>
      <c r="C5" t="s">
        <v>179</v>
      </c>
      <c r="D5" t="s">
        <v>174</v>
      </c>
      <c r="E5" t="s">
        <v>181</v>
      </c>
      <c r="F5" t="s">
        <v>174</v>
      </c>
      <c r="G5" t="s">
        <v>170</v>
      </c>
      <c r="I5" t="s">
        <v>202</v>
      </c>
      <c r="K5" t="s">
        <v>276</v>
      </c>
    </row>
    <row r="6" spans="1:11" x14ac:dyDescent="0.25">
      <c r="A6" t="s">
        <v>176</v>
      </c>
      <c r="B6" t="s">
        <v>174</v>
      </c>
      <c r="C6" t="s">
        <v>176</v>
      </c>
      <c r="D6" t="s">
        <v>174</v>
      </c>
      <c r="E6" t="s">
        <v>196</v>
      </c>
      <c r="F6" t="s">
        <v>174</v>
      </c>
      <c r="G6" t="s">
        <v>167</v>
      </c>
      <c r="I6" t="s">
        <v>189</v>
      </c>
      <c r="K6" t="s">
        <v>277</v>
      </c>
    </row>
    <row r="7" spans="1:11" x14ac:dyDescent="0.25">
      <c r="A7" t="s">
        <v>146</v>
      </c>
      <c r="B7" t="s">
        <v>174</v>
      </c>
      <c r="C7" t="s">
        <v>163</v>
      </c>
      <c r="D7" t="s">
        <v>174</v>
      </c>
      <c r="E7" t="s">
        <v>153</v>
      </c>
      <c r="F7" t="s">
        <v>174</v>
      </c>
      <c r="G7" t="s">
        <v>171</v>
      </c>
      <c r="I7" t="s">
        <v>192</v>
      </c>
      <c r="K7" t="s">
        <v>278</v>
      </c>
    </row>
    <row r="8" spans="1:11" x14ac:dyDescent="0.25">
      <c r="A8" t="s">
        <v>158</v>
      </c>
      <c r="B8" t="s">
        <v>174</v>
      </c>
      <c r="C8" t="s">
        <v>158</v>
      </c>
      <c r="D8" t="s">
        <v>174</v>
      </c>
      <c r="E8" t="s">
        <v>154</v>
      </c>
      <c r="F8" t="s">
        <v>174</v>
      </c>
      <c r="G8" t="s">
        <v>180</v>
      </c>
      <c r="K8" t="s">
        <v>279</v>
      </c>
    </row>
    <row r="9" spans="1:11" x14ac:dyDescent="0.25">
      <c r="A9" t="s">
        <v>160</v>
      </c>
      <c r="B9" t="s">
        <v>174</v>
      </c>
      <c r="C9" t="s">
        <v>160</v>
      </c>
      <c r="D9" t="s">
        <v>174</v>
      </c>
      <c r="E9" t="s">
        <v>151</v>
      </c>
      <c r="F9" t="s">
        <v>174</v>
      </c>
      <c r="G9" t="s">
        <v>181</v>
      </c>
      <c r="K9" t="s">
        <v>280</v>
      </c>
    </row>
    <row r="10" spans="1:11" x14ac:dyDescent="0.25">
      <c r="A10" t="s">
        <v>191</v>
      </c>
      <c r="B10" t="s">
        <v>174</v>
      </c>
      <c r="C10" t="s">
        <v>191</v>
      </c>
      <c r="D10" t="s">
        <v>174</v>
      </c>
      <c r="E10" t="s">
        <v>150</v>
      </c>
      <c r="F10" t="s">
        <v>174</v>
      </c>
      <c r="G10" t="s">
        <v>198</v>
      </c>
      <c r="K10" t="s">
        <v>281</v>
      </c>
    </row>
    <row r="11" spans="1:11" x14ac:dyDescent="0.25">
      <c r="A11" t="s">
        <v>180</v>
      </c>
      <c r="B11" t="s">
        <v>174</v>
      </c>
      <c r="C11" t="s">
        <v>180</v>
      </c>
      <c r="D11" t="s">
        <v>174</v>
      </c>
      <c r="E11" t="s">
        <v>145</v>
      </c>
      <c r="F11" t="s">
        <v>174</v>
      </c>
      <c r="G11" t="s">
        <v>156</v>
      </c>
      <c r="K11" t="s">
        <v>282</v>
      </c>
    </row>
    <row r="12" spans="1:11" x14ac:dyDescent="0.25">
      <c r="A12" t="s">
        <v>144</v>
      </c>
      <c r="B12" t="s">
        <v>174</v>
      </c>
      <c r="C12" t="s">
        <v>149</v>
      </c>
      <c r="D12" t="s">
        <v>174</v>
      </c>
      <c r="E12" t="s">
        <v>152</v>
      </c>
      <c r="F12" t="s">
        <v>174</v>
      </c>
      <c r="G12" t="s">
        <v>155</v>
      </c>
      <c r="K12" t="s">
        <v>283</v>
      </c>
    </row>
    <row r="13" spans="1:11" x14ac:dyDescent="0.25">
      <c r="A13" t="s">
        <v>181</v>
      </c>
      <c r="B13" t="s">
        <v>174</v>
      </c>
      <c r="C13" t="s">
        <v>144</v>
      </c>
      <c r="D13" t="s">
        <v>174</v>
      </c>
      <c r="F13" t="s">
        <v>174</v>
      </c>
      <c r="G13" t="s">
        <v>168</v>
      </c>
      <c r="K13" t="s">
        <v>284</v>
      </c>
    </row>
    <row r="14" spans="1:11" x14ac:dyDescent="0.25">
      <c r="A14" t="s">
        <v>182</v>
      </c>
      <c r="B14" t="s">
        <v>174</v>
      </c>
      <c r="C14" t="s">
        <v>181</v>
      </c>
      <c r="D14" t="s">
        <v>174</v>
      </c>
      <c r="F14" t="s">
        <v>174</v>
      </c>
      <c r="G14" t="s">
        <v>150</v>
      </c>
      <c r="K14" t="s">
        <v>285</v>
      </c>
    </row>
    <row r="15" spans="1:11" x14ac:dyDescent="0.25">
      <c r="A15" t="s">
        <v>183</v>
      </c>
      <c r="B15" t="s">
        <v>174</v>
      </c>
      <c r="C15" t="s">
        <v>183</v>
      </c>
      <c r="D15" t="s">
        <v>174</v>
      </c>
      <c r="F15" t="s">
        <v>174</v>
      </c>
      <c r="G15" t="s">
        <v>166</v>
      </c>
      <c r="K15" t="s">
        <v>286</v>
      </c>
    </row>
    <row r="16" spans="1:11" x14ac:dyDescent="0.25">
      <c r="A16" t="s">
        <v>147</v>
      </c>
      <c r="B16" t="s">
        <v>174</v>
      </c>
      <c r="C16" t="s">
        <v>147</v>
      </c>
      <c r="D16" t="s">
        <v>174</v>
      </c>
      <c r="F16" t="s">
        <v>174</v>
      </c>
      <c r="G16" t="s">
        <v>199</v>
      </c>
      <c r="K16" t="s">
        <v>287</v>
      </c>
    </row>
    <row r="17" spans="1:11" x14ac:dyDescent="0.25">
      <c r="A17" t="s">
        <v>143</v>
      </c>
      <c r="B17" t="s">
        <v>174</v>
      </c>
      <c r="C17" t="s">
        <v>143</v>
      </c>
      <c r="D17" t="s">
        <v>174</v>
      </c>
      <c r="F17" t="s">
        <v>174</v>
      </c>
      <c r="G17" t="s">
        <v>75</v>
      </c>
      <c r="K17" t="s">
        <v>288</v>
      </c>
    </row>
    <row r="18" spans="1:11" x14ac:dyDescent="0.25">
      <c r="A18" t="s">
        <v>184</v>
      </c>
      <c r="B18" t="s">
        <v>174</v>
      </c>
      <c r="C18" t="s">
        <v>184</v>
      </c>
      <c r="D18" t="s">
        <v>174</v>
      </c>
      <c r="F18" t="s">
        <v>174</v>
      </c>
      <c r="G18" t="s">
        <v>200</v>
      </c>
      <c r="K18" t="s">
        <v>289</v>
      </c>
    </row>
    <row r="19" spans="1:11" x14ac:dyDescent="0.25">
      <c r="A19" t="s">
        <v>185</v>
      </c>
      <c r="B19" t="s">
        <v>174</v>
      </c>
      <c r="C19" t="s">
        <v>185</v>
      </c>
      <c r="D19" t="s">
        <v>174</v>
      </c>
      <c r="F19" t="s">
        <v>174</v>
      </c>
      <c r="G19" t="s">
        <v>201</v>
      </c>
      <c r="K19" t="s">
        <v>290</v>
      </c>
    </row>
    <row r="20" spans="1:11" x14ac:dyDescent="0.25">
      <c r="A20" t="s">
        <v>186</v>
      </c>
      <c r="B20" t="s">
        <v>174</v>
      </c>
      <c r="C20" t="s">
        <v>195</v>
      </c>
      <c r="D20" t="s">
        <v>174</v>
      </c>
      <c r="F20" t="s">
        <v>174</v>
      </c>
      <c r="G20" t="s">
        <v>202</v>
      </c>
      <c r="K20" t="s">
        <v>291</v>
      </c>
    </row>
    <row r="21" spans="1:11" x14ac:dyDescent="0.25">
      <c r="A21" t="s">
        <v>73</v>
      </c>
      <c r="B21" t="s">
        <v>174</v>
      </c>
      <c r="C21" t="s">
        <v>186</v>
      </c>
      <c r="D21" t="s">
        <v>174</v>
      </c>
      <c r="F21" t="s">
        <v>174</v>
      </c>
      <c r="G21" t="s">
        <v>145</v>
      </c>
      <c r="K21" t="s">
        <v>292</v>
      </c>
    </row>
    <row r="22" spans="1:11" x14ac:dyDescent="0.25">
      <c r="A22" t="s">
        <v>161</v>
      </c>
      <c r="B22" t="s">
        <v>174</v>
      </c>
      <c r="C22" t="s">
        <v>73</v>
      </c>
      <c r="D22" t="s">
        <v>174</v>
      </c>
      <c r="F22" t="s">
        <v>174</v>
      </c>
      <c r="G22" t="s">
        <v>203</v>
      </c>
      <c r="K22" t="s">
        <v>293</v>
      </c>
    </row>
    <row r="23" spans="1:11" x14ac:dyDescent="0.25">
      <c r="A23" t="s">
        <v>74</v>
      </c>
      <c r="B23" t="s">
        <v>174</v>
      </c>
      <c r="C23" t="s">
        <v>161</v>
      </c>
      <c r="D23" t="s">
        <v>174</v>
      </c>
      <c r="F23" t="s">
        <v>174</v>
      </c>
      <c r="G23" t="s">
        <v>204</v>
      </c>
      <c r="K23" t="s">
        <v>294</v>
      </c>
    </row>
    <row r="24" spans="1:11" x14ac:dyDescent="0.25">
      <c r="A24" t="s">
        <v>162</v>
      </c>
      <c r="B24" t="s">
        <v>174</v>
      </c>
      <c r="C24" t="s">
        <v>74</v>
      </c>
      <c r="D24" t="s">
        <v>174</v>
      </c>
      <c r="F24" t="s">
        <v>174</v>
      </c>
      <c r="G24" t="s">
        <v>169</v>
      </c>
      <c r="K24" t="s">
        <v>295</v>
      </c>
    </row>
    <row r="25" spans="1:11" x14ac:dyDescent="0.25">
      <c r="A25" t="s">
        <v>164</v>
      </c>
      <c r="B25" t="s">
        <v>174</v>
      </c>
      <c r="C25" t="s">
        <v>162</v>
      </c>
      <c r="D25" t="s">
        <v>174</v>
      </c>
      <c r="E25" t="s">
        <v>174</v>
      </c>
      <c r="F25" t="s">
        <v>174</v>
      </c>
      <c r="G25" t="s">
        <v>192</v>
      </c>
      <c r="K25" t="s">
        <v>296</v>
      </c>
    </row>
    <row r="26" spans="1:11" x14ac:dyDescent="0.25">
      <c r="A26" t="s">
        <v>172</v>
      </c>
      <c r="B26" t="s">
        <v>174</v>
      </c>
      <c r="C26" t="s">
        <v>164</v>
      </c>
      <c r="D26" t="s">
        <v>174</v>
      </c>
      <c r="E26" t="s">
        <v>174</v>
      </c>
      <c r="F26" t="s">
        <v>174</v>
      </c>
      <c r="K26" t="s">
        <v>297</v>
      </c>
    </row>
    <row r="27" spans="1:11" x14ac:dyDescent="0.25">
      <c r="A27" t="s">
        <v>187</v>
      </c>
      <c r="B27" t="s">
        <v>174</v>
      </c>
      <c r="C27" t="s">
        <v>175</v>
      </c>
      <c r="D27" t="s">
        <v>174</v>
      </c>
      <c r="E27" t="s">
        <v>174</v>
      </c>
      <c r="F27" t="s">
        <v>174</v>
      </c>
      <c r="K27" t="s">
        <v>298</v>
      </c>
    </row>
    <row r="28" spans="1:11" x14ac:dyDescent="0.25">
      <c r="A28" t="s">
        <v>188</v>
      </c>
      <c r="B28" t="s">
        <v>174</v>
      </c>
      <c r="C28" t="s">
        <v>75</v>
      </c>
      <c r="D28" t="s">
        <v>174</v>
      </c>
      <c r="E28" t="s">
        <v>174</v>
      </c>
      <c r="F28" t="s">
        <v>174</v>
      </c>
      <c r="K28" t="s">
        <v>299</v>
      </c>
    </row>
    <row r="29" spans="1:11" x14ac:dyDescent="0.25">
      <c r="A29" t="s">
        <v>145</v>
      </c>
      <c r="B29" t="s">
        <v>174</v>
      </c>
      <c r="C29" t="s">
        <v>188</v>
      </c>
      <c r="D29" t="s">
        <v>174</v>
      </c>
      <c r="E29" t="s">
        <v>174</v>
      </c>
      <c r="F29" t="s">
        <v>174</v>
      </c>
      <c r="K29" t="s">
        <v>300</v>
      </c>
    </row>
    <row r="30" spans="1:11" x14ac:dyDescent="0.25">
      <c r="A30" t="s">
        <v>165</v>
      </c>
      <c r="B30" t="s">
        <v>174</v>
      </c>
      <c r="C30" t="s">
        <v>148</v>
      </c>
      <c r="D30" t="s">
        <v>174</v>
      </c>
      <c r="E30" t="s">
        <v>174</v>
      </c>
      <c r="F30" t="s">
        <v>174</v>
      </c>
      <c r="K30" t="s">
        <v>301</v>
      </c>
    </row>
    <row r="31" spans="1:11" x14ac:dyDescent="0.25">
      <c r="A31" t="s">
        <v>194</v>
      </c>
      <c r="B31" t="s">
        <v>174</v>
      </c>
      <c r="C31" t="s">
        <v>165</v>
      </c>
      <c r="D31" t="s">
        <v>174</v>
      </c>
      <c r="E31" t="s">
        <v>174</v>
      </c>
      <c r="F31" t="s">
        <v>174</v>
      </c>
      <c r="K31" t="s">
        <v>302</v>
      </c>
    </row>
    <row r="32" spans="1:11" x14ac:dyDescent="0.25">
      <c r="A32" t="s">
        <v>189</v>
      </c>
      <c r="B32" t="s">
        <v>174</v>
      </c>
      <c r="C32" t="s">
        <v>194</v>
      </c>
      <c r="D32" t="s">
        <v>174</v>
      </c>
      <c r="E32" t="s">
        <v>174</v>
      </c>
      <c r="F32" t="s">
        <v>174</v>
      </c>
      <c r="K32" t="s">
        <v>303</v>
      </c>
    </row>
    <row r="33" spans="1:11" x14ac:dyDescent="0.25">
      <c r="A33" t="s">
        <v>190</v>
      </c>
      <c r="B33" t="s">
        <v>174</v>
      </c>
      <c r="C33" t="s">
        <v>189</v>
      </c>
      <c r="D33" t="s">
        <v>174</v>
      </c>
      <c r="E33" t="s">
        <v>174</v>
      </c>
      <c r="F33" t="s">
        <v>174</v>
      </c>
      <c r="K33" t="s">
        <v>304</v>
      </c>
    </row>
    <row r="34" spans="1:11" x14ac:dyDescent="0.25">
      <c r="A34" t="s">
        <v>192</v>
      </c>
      <c r="B34" t="s">
        <v>174</v>
      </c>
      <c r="C34" t="s">
        <v>190</v>
      </c>
      <c r="D34" t="s">
        <v>174</v>
      </c>
      <c r="E34" t="s">
        <v>174</v>
      </c>
      <c r="F34" t="s">
        <v>174</v>
      </c>
      <c r="K34" t="s">
        <v>305</v>
      </c>
    </row>
    <row r="35" spans="1:11" x14ac:dyDescent="0.25">
      <c r="A35" t="s">
        <v>142</v>
      </c>
      <c r="B35" t="s">
        <v>174</v>
      </c>
      <c r="C35" t="s">
        <v>192</v>
      </c>
      <c r="D35" t="s">
        <v>174</v>
      </c>
      <c r="E35" t="s">
        <v>174</v>
      </c>
      <c r="F35" t="s">
        <v>174</v>
      </c>
      <c r="K35" t="s">
        <v>306</v>
      </c>
    </row>
    <row r="36" spans="1:11" x14ac:dyDescent="0.25">
      <c r="A36" t="s">
        <v>157</v>
      </c>
      <c r="B36" t="s">
        <v>174</v>
      </c>
      <c r="C36" t="s">
        <v>142</v>
      </c>
      <c r="D36" t="s">
        <v>174</v>
      </c>
      <c r="E36" t="s">
        <v>174</v>
      </c>
      <c r="F36" t="s">
        <v>174</v>
      </c>
      <c r="K36" t="s">
        <v>307</v>
      </c>
    </row>
    <row r="37" spans="1:11" x14ac:dyDescent="0.25">
      <c r="A37" t="s">
        <v>193</v>
      </c>
      <c r="B37" t="s">
        <v>174</v>
      </c>
      <c r="C37" t="s">
        <v>157</v>
      </c>
      <c r="D37" t="s">
        <v>174</v>
      </c>
      <c r="E37" t="s">
        <v>174</v>
      </c>
      <c r="F37" t="s">
        <v>174</v>
      </c>
      <c r="K37" t="s">
        <v>308</v>
      </c>
    </row>
    <row r="38" spans="1:11" x14ac:dyDescent="0.25">
      <c r="A38" t="s">
        <v>159</v>
      </c>
      <c r="B38" t="s">
        <v>174</v>
      </c>
      <c r="C38" t="s">
        <v>193</v>
      </c>
      <c r="D38" t="s">
        <v>174</v>
      </c>
      <c r="E38" t="s">
        <v>174</v>
      </c>
      <c r="F38" t="s">
        <v>174</v>
      </c>
      <c r="K38" t="s">
        <v>309</v>
      </c>
    </row>
    <row r="39" spans="1:11" x14ac:dyDescent="0.25">
      <c r="B39" t="s">
        <v>174</v>
      </c>
      <c r="C39" t="s">
        <v>159</v>
      </c>
      <c r="D39" t="s">
        <v>174</v>
      </c>
      <c r="E39" t="s">
        <v>174</v>
      </c>
      <c r="F39" t="s">
        <v>174</v>
      </c>
      <c r="K39" t="s">
        <v>310</v>
      </c>
    </row>
    <row r="40" spans="1:11" x14ac:dyDescent="0.25">
      <c r="B40" t="s">
        <v>174</v>
      </c>
      <c r="C40" t="s">
        <v>173</v>
      </c>
      <c r="D40" t="s">
        <v>174</v>
      </c>
      <c r="E40" t="s">
        <v>174</v>
      </c>
      <c r="F40" t="s">
        <v>174</v>
      </c>
      <c r="K40" t="s">
        <v>311</v>
      </c>
    </row>
    <row r="41" spans="1:11" x14ac:dyDescent="0.25">
      <c r="B41" t="s">
        <v>174</v>
      </c>
      <c r="D41" t="s">
        <v>174</v>
      </c>
      <c r="E41" t="s">
        <v>174</v>
      </c>
      <c r="F41" t="s">
        <v>174</v>
      </c>
      <c r="K41" t="s">
        <v>312</v>
      </c>
    </row>
    <row r="42" spans="1:11" x14ac:dyDescent="0.25">
      <c r="B42" t="s">
        <v>174</v>
      </c>
      <c r="D42" t="s">
        <v>174</v>
      </c>
      <c r="E42" t="s">
        <v>174</v>
      </c>
      <c r="F42" t="s">
        <v>174</v>
      </c>
      <c r="K42" t="s">
        <v>313</v>
      </c>
    </row>
    <row r="43" spans="1:11" x14ac:dyDescent="0.25">
      <c r="B43" t="s">
        <v>174</v>
      </c>
      <c r="D43" t="s">
        <v>174</v>
      </c>
      <c r="E43" t="s">
        <v>174</v>
      </c>
      <c r="F43" t="s">
        <v>174</v>
      </c>
      <c r="K43" t="s">
        <v>314</v>
      </c>
    </row>
    <row r="44" spans="1:11" x14ac:dyDescent="0.25">
      <c r="B44" t="s">
        <v>174</v>
      </c>
      <c r="D44" t="s">
        <v>174</v>
      </c>
      <c r="E44" t="s">
        <v>174</v>
      </c>
      <c r="F44" t="s">
        <v>174</v>
      </c>
      <c r="K44" t="s">
        <v>315</v>
      </c>
    </row>
    <row r="45" spans="1:11" x14ac:dyDescent="0.25">
      <c r="B45" t="s">
        <v>174</v>
      </c>
      <c r="D45" t="s">
        <v>174</v>
      </c>
      <c r="E45" t="s">
        <v>174</v>
      </c>
      <c r="F45" t="s">
        <v>174</v>
      </c>
      <c r="K45" t="s">
        <v>316</v>
      </c>
    </row>
    <row r="46" spans="1:11" x14ac:dyDescent="0.25">
      <c r="B46" t="s">
        <v>174</v>
      </c>
      <c r="D46" t="s">
        <v>174</v>
      </c>
      <c r="E46" t="s">
        <v>174</v>
      </c>
      <c r="F46" t="s">
        <v>174</v>
      </c>
      <c r="K46" t="s">
        <v>317</v>
      </c>
    </row>
    <row r="47" spans="1:11" x14ac:dyDescent="0.25">
      <c r="B47" t="s">
        <v>174</v>
      </c>
      <c r="D47" t="s">
        <v>174</v>
      </c>
      <c r="E47" t="s">
        <v>174</v>
      </c>
      <c r="F47" t="s">
        <v>174</v>
      </c>
      <c r="K47" t="s">
        <v>318</v>
      </c>
    </row>
    <row r="48" spans="1:11" x14ac:dyDescent="0.25">
      <c r="B48" t="s">
        <v>174</v>
      </c>
      <c r="D48" t="s">
        <v>174</v>
      </c>
      <c r="E48" t="s">
        <v>174</v>
      </c>
      <c r="F48" t="s">
        <v>174</v>
      </c>
      <c r="K48" t="s">
        <v>319</v>
      </c>
    </row>
    <row r="49" spans="2:11" x14ac:dyDescent="0.25">
      <c r="B49" t="s">
        <v>174</v>
      </c>
      <c r="D49" t="s">
        <v>174</v>
      </c>
      <c r="E49" t="s">
        <v>174</v>
      </c>
      <c r="F49" t="s">
        <v>174</v>
      </c>
      <c r="K49" t="s">
        <v>320</v>
      </c>
    </row>
    <row r="50" spans="2:11" x14ac:dyDescent="0.25">
      <c r="B50" t="s">
        <v>174</v>
      </c>
      <c r="D50" t="s">
        <v>174</v>
      </c>
      <c r="E50" t="s">
        <v>174</v>
      </c>
      <c r="F50" t="s">
        <v>174</v>
      </c>
      <c r="K50" t="s">
        <v>321</v>
      </c>
    </row>
    <row r="51" spans="2:11" x14ac:dyDescent="0.25">
      <c r="B51" t="s">
        <v>174</v>
      </c>
      <c r="D51" t="s">
        <v>174</v>
      </c>
      <c r="E51" t="s">
        <v>174</v>
      </c>
      <c r="F51" t="s">
        <v>174</v>
      </c>
      <c r="K51" t="s">
        <v>322</v>
      </c>
    </row>
    <row r="52" spans="2:11" x14ac:dyDescent="0.25">
      <c r="B52" t="s">
        <v>174</v>
      </c>
      <c r="D52" t="s">
        <v>174</v>
      </c>
      <c r="E52" t="s">
        <v>174</v>
      </c>
      <c r="F52" t="s">
        <v>174</v>
      </c>
      <c r="K52" t="s">
        <v>323</v>
      </c>
    </row>
    <row r="53" spans="2:11" x14ac:dyDescent="0.25">
      <c r="D53" t="s">
        <v>174</v>
      </c>
      <c r="E53" t="s">
        <v>174</v>
      </c>
      <c r="F53" t="s">
        <v>174</v>
      </c>
    </row>
  </sheetData>
  <sheetProtection formatRows="0"/>
  <sortState ref="I2:I68">
    <sortCondition ref="I1"/>
  </sortState>
  <printOptions horizontalCentered="1"/>
  <pageMargins left="0.25" right="0.25" top="0.75" bottom="0.75" header="0.3" footer="0.3"/>
  <pageSetup scale="43" fitToHeight="0" orientation="landscape" r:id="rId1"/>
  <headerFooter>
    <oddHeader>&amp;R&lt;State&gt;</oddHeader>
  </headerFooter>
  <extLst>
    <ext xmlns:x14="http://schemas.microsoft.com/office/spreadsheetml/2009/9/main" uri="{78C0D931-6437-407d-A8EE-F0AAD7539E65}">
      <x14:conditionalFormattings>
        <x14:conditionalFormatting xmlns:xm="http://schemas.microsoft.com/office/excel/2006/main">
          <x14:cfRule type="expression" priority="632" id="{9630D2B8-E8FA-46DC-B325-CBDAFCA90A5B}">
            <xm:f>IF(IFERROR(VLOOKUP('Basic Budget'!$B68,$I$1:$I$7,1,0),"NO")="NO",FALSE,TRUE)</xm:f>
            <x14:dxf/>
          </x14:cfRule>
          <xm:sqref>C491:C495 C544:C548</xm:sqref>
        </x14:conditionalFormatting>
        <x14:conditionalFormatting xmlns:xm="http://schemas.microsoft.com/office/excel/2006/main">
          <x14:cfRule type="expression" priority="634" id="{9630D2B8-E8FA-46DC-B325-CBDAFCA90A5B}">
            <xm:f>IF(IFERROR(VLOOKUP('Basic Budget'!#REF!,$I$1:$I$7,1,0),"NO")="NO",FALSE,TRUE)</xm:f>
            <x14:dxf/>
          </x14:cfRule>
          <xm:sqref>C597:C601</xm:sqref>
        </x14:conditionalFormatting>
        <x14:conditionalFormatting xmlns:xm="http://schemas.microsoft.com/office/excel/2006/main">
          <x14:cfRule type="expression" priority="647" id="{9630D2B8-E8FA-46DC-B325-CBDAFCA90A5B}">
            <xm:f>IF(IFERROR(VLOOKUP('Basic Budget'!#REF!,$I$1:$I$7,1,0),"NO")="NO",FALSE,TRUE)</xm:f>
            <x14:dxf/>
          </x14:cfRule>
          <xm:sqref>C179:C218 C267:C286 C335:C354 C403:C442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V43"/>
  <sheetViews>
    <sheetView showGridLines="0" tabSelected="1" topLeftCell="A10" zoomScaleNormal="100" workbookViewId="0">
      <selection activeCell="A37" sqref="A37:XFD43"/>
    </sheetView>
  </sheetViews>
  <sheetFormatPr defaultColWidth="9.140625" defaultRowHeight="12.75" x14ac:dyDescent="0.2"/>
  <cols>
    <col min="1" max="1" width="0.85546875" style="345" customWidth="1"/>
    <col min="2" max="2" width="16.7109375" style="345" customWidth="1"/>
    <col min="3" max="3" width="0.85546875" style="345" customWidth="1"/>
    <col min="4" max="4" width="14.28515625" style="345" customWidth="1"/>
    <col min="5" max="5" width="0.85546875" style="345" customWidth="1"/>
    <col min="6" max="6" width="10.42578125" style="345" customWidth="1"/>
    <col min="7" max="7" width="0.140625" style="345" customWidth="1"/>
    <col min="8" max="8" width="17.42578125" style="345" customWidth="1"/>
    <col min="9" max="9" width="0.85546875" style="345" customWidth="1"/>
    <col min="10" max="10" width="17.42578125" style="345" customWidth="1"/>
    <col min="11" max="11" width="0.85546875" style="345" customWidth="1"/>
    <col min="12" max="12" width="17.42578125" style="345" customWidth="1"/>
    <col min="13" max="13" width="0.85546875" style="345" customWidth="1"/>
    <col min="14" max="14" width="20.28515625" style="345" customWidth="1"/>
    <col min="15" max="15" width="0.85546875" style="345" customWidth="1"/>
    <col min="16" max="16" width="16.7109375" style="345" customWidth="1"/>
    <col min="17" max="17" width="0.85546875" style="345" customWidth="1"/>
    <col min="18" max="18" width="13.85546875" style="345" customWidth="1"/>
    <col min="19" max="19" width="0.85546875" style="345" customWidth="1"/>
    <col min="20" max="20" width="21.28515625" style="345" customWidth="1"/>
    <col min="21" max="16384" width="9.140625" style="345"/>
  </cols>
  <sheetData>
    <row r="1" spans="1:22" s="333" customFormat="1" ht="54.75" customHeight="1" x14ac:dyDescent="0.2">
      <c r="H1" s="493" t="str">
        <f>TemplateTitle</f>
        <v>1305 Year 2  Budget (PPHF)</v>
      </c>
      <c r="I1" s="493"/>
      <c r="J1" s="493"/>
      <c r="K1" s="493"/>
      <c r="L1" s="493"/>
      <c r="M1" s="493"/>
      <c r="N1" s="493"/>
      <c r="T1" s="489" t="s">
        <v>354</v>
      </c>
    </row>
    <row r="2" spans="1:22" s="333" customFormat="1" ht="51" customHeight="1" x14ac:dyDescent="0.2">
      <c r="B2" s="334"/>
      <c r="C2" s="334"/>
      <c r="D2" s="334"/>
      <c r="E2" s="334"/>
      <c r="F2" s="334"/>
      <c r="G2" s="334"/>
      <c r="H2" s="490" t="s">
        <v>0</v>
      </c>
      <c r="I2" s="490"/>
      <c r="J2" s="490"/>
      <c r="K2" s="490"/>
      <c r="L2" s="490"/>
      <c r="M2" s="490"/>
      <c r="N2" s="490"/>
      <c r="O2" s="334"/>
      <c r="P2" s="334"/>
      <c r="Q2" s="334"/>
      <c r="R2" s="334"/>
      <c r="S2" s="334"/>
      <c r="U2" s="334"/>
      <c r="V2" s="334"/>
    </row>
    <row r="3" spans="1:22" s="333" customFormat="1" ht="15" x14ac:dyDescent="0.25">
      <c r="A3" s="334"/>
      <c r="B3" s="334"/>
      <c r="C3" s="334"/>
      <c r="D3" s="334"/>
      <c r="E3" s="334"/>
      <c r="F3" s="334"/>
      <c r="G3" s="334"/>
      <c r="H3" s="491" t="s">
        <v>259</v>
      </c>
      <c r="I3" s="491"/>
      <c r="J3" s="491"/>
      <c r="K3" s="491"/>
      <c r="L3" s="491"/>
      <c r="M3" s="491"/>
      <c r="N3" s="491"/>
      <c r="O3" s="334"/>
      <c r="P3" s="334"/>
      <c r="Q3" s="334"/>
      <c r="R3" s="334"/>
      <c r="S3" s="334"/>
      <c r="U3" s="334"/>
      <c r="V3" s="334"/>
    </row>
    <row r="4" spans="1:22" s="333" customFormat="1" ht="15" x14ac:dyDescent="0.25">
      <c r="B4" s="335"/>
      <c r="C4" s="335"/>
      <c r="D4" s="335"/>
      <c r="E4" s="335"/>
      <c r="F4" s="335"/>
      <c r="G4" s="335"/>
      <c r="H4" s="492"/>
      <c r="I4" s="492"/>
      <c r="J4" s="492"/>
      <c r="K4" s="492"/>
      <c r="L4" s="492"/>
      <c r="M4" s="492"/>
      <c r="N4" s="492"/>
      <c r="O4" s="335"/>
      <c r="P4" s="335"/>
      <c r="Q4" s="335"/>
      <c r="R4" s="335"/>
      <c r="S4" s="335"/>
      <c r="U4" s="335"/>
      <c r="V4" s="335"/>
    </row>
    <row r="6" spans="1:22" s="333" customFormat="1" ht="15.75" thickBot="1" x14ac:dyDescent="0.3">
      <c r="A6" s="336"/>
      <c r="B6" s="337" t="s">
        <v>77</v>
      </c>
      <c r="C6" s="337"/>
      <c r="D6" s="337"/>
      <c r="E6" s="338"/>
      <c r="F6" s="339"/>
      <c r="G6" s="339"/>
      <c r="H6" s="339"/>
      <c r="I6" s="338"/>
      <c r="J6" s="338"/>
      <c r="K6" s="338"/>
      <c r="L6" s="338"/>
      <c r="M6" s="338"/>
      <c r="N6" s="338"/>
      <c r="O6" s="338"/>
      <c r="P6" s="338"/>
      <c r="Q6" s="338"/>
      <c r="R6" s="340"/>
      <c r="S6" s="338"/>
      <c r="T6" s="338"/>
    </row>
    <row r="7" spans="1:22" s="333" customFormat="1" ht="15" x14ac:dyDescent="0.25">
      <c r="A7" s="336"/>
      <c r="B7" s="341"/>
      <c r="C7" s="341"/>
      <c r="D7" s="341"/>
      <c r="E7" s="342"/>
      <c r="F7" s="343"/>
      <c r="G7" s="343"/>
      <c r="H7" s="343"/>
      <c r="I7" s="342"/>
      <c r="J7" s="342"/>
      <c r="K7" s="342"/>
      <c r="L7" s="342"/>
      <c r="M7" s="342"/>
      <c r="N7" s="342"/>
      <c r="O7" s="342"/>
      <c r="P7" s="342"/>
      <c r="Q7" s="342"/>
      <c r="R7" s="344"/>
      <c r="S7" s="342"/>
      <c r="T7" s="342"/>
    </row>
    <row r="8" spans="1:22" s="333" customFormat="1" ht="15" x14ac:dyDescent="0.25">
      <c r="A8" s="336"/>
      <c r="B8" s="341"/>
      <c r="C8" s="341"/>
      <c r="D8" s="341"/>
      <c r="E8" s="342"/>
      <c r="F8" s="343"/>
      <c r="G8" s="343"/>
      <c r="H8" s="343"/>
      <c r="I8" s="342"/>
      <c r="J8" s="342"/>
      <c r="K8" s="342"/>
      <c r="L8" s="342"/>
      <c r="M8" s="342"/>
      <c r="N8" s="342"/>
      <c r="O8" s="342"/>
      <c r="P8" s="342"/>
      <c r="Q8" s="342"/>
      <c r="R8" s="344"/>
      <c r="S8" s="342"/>
      <c r="T8" s="342"/>
    </row>
    <row r="9" spans="1:22" s="333" customFormat="1" ht="14.25" x14ac:dyDescent="0.2"/>
    <row r="11" spans="1:22" s="333" customFormat="1" ht="15.75" thickBot="1" x14ac:dyDescent="0.3">
      <c r="A11" s="336"/>
      <c r="B11" s="337" t="s">
        <v>64</v>
      </c>
      <c r="C11" s="337"/>
      <c r="D11" s="337"/>
      <c r="E11" s="338"/>
      <c r="F11" s="339"/>
      <c r="G11" s="339"/>
      <c r="H11" s="339"/>
      <c r="I11" s="338"/>
      <c r="J11" s="338"/>
      <c r="K11" s="338"/>
      <c r="L11" s="338"/>
      <c r="M11" s="338"/>
      <c r="N11" s="338"/>
      <c r="O11" s="338"/>
      <c r="P11" s="338"/>
      <c r="Q11" s="338"/>
      <c r="R11" s="340"/>
      <c r="S11" s="338"/>
      <c r="T11" s="338"/>
    </row>
    <row r="12" spans="1:22" s="333" customFormat="1" ht="9.9499999999999993" customHeight="1" x14ac:dyDescent="0.2"/>
    <row r="37" spans="2:2" x14ac:dyDescent="0.2">
      <c r="B37" s="488"/>
    </row>
    <row r="38" spans="2:2" x14ac:dyDescent="0.2">
      <c r="B38" s="345" t="s">
        <v>355</v>
      </c>
    </row>
    <row r="39" spans="2:2" x14ac:dyDescent="0.2">
      <c r="B39" s="345" t="s">
        <v>349</v>
      </c>
    </row>
    <row r="40" spans="2:2" x14ac:dyDescent="0.2">
      <c r="B40" s="345" t="s">
        <v>350</v>
      </c>
    </row>
    <row r="41" spans="2:2" x14ac:dyDescent="0.2">
      <c r="B41" s="345" t="s">
        <v>351</v>
      </c>
    </row>
    <row r="42" spans="2:2" x14ac:dyDescent="0.2">
      <c r="B42" s="345" t="s">
        <v>352</v>
      </c>
    </row>
    <row r="43" spans="2:2" x14ac:dyDescent="0.2">
      <c r="B43" s="345" t="s">
        <v>353</v>
      </c>
    </row>
  </sheetData>
  <sheetProtection formatRows="0"/>
  <mergeCells count="4">
    <mergeCell ref="H2:N2"/>
    <mergeCell ref="H3:N3"/>
    <mergeCell ref="H4:N4"/>
    <mergeCell ref="H1:N1"/>
  </mergeCells>
  <dataValidations disablePrompts="1" count="1">
    <dataValidation type="list" allowBlank="1" showInputMessage="1" showErrorMessage="1" error="Please check your spelling or choose a state from the dropdown list." sqref="H3:N3">
      <formula1>StateName</formula1>
    </dataValidation>
  </dataValidations>
  <printOptions horizontalCentered="1"/>
  <pageMargins left="0.25" right="0.25" top="0.75" bottom="0.75" header="0.3" footer="0.3"/>
  <pageSetup scale="77" fitToHeight="0" orientation="landscape" r:id="rId1"/>
  <headerFooter>
    <oddHeader>&amp;LFunding Opportunity Announcement
CDC-RFA-DP13-1305&amp;R&lt;State&gt;</oddHeader>
    <oddFooter>&amp;L&amp;D&amp;R&amp;P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U481"/>
  <sheetViews>
    <sheetView showGridLines="0" zoomScaleNormal="100" workbookViewId="0">
      <pane ySplit="2" topLeftCell="A3" activePane="bottomLeft" state="frozen"/>
      <selection pane="bottomLeft"/>
    </sheetView>
  </sheetViews>
  <sheetFormatPr defaultColWidth="9.140625" defaultRowHeight="12.75" x14ac:dyDescent="0.2"/>
  <cols>
    <col min="1" max="1" width="27.7109375" style="219" customWidth="1"/>
    <col min="2" max="2" width="19.42578125" style="219" customWidth="1"/>
    <col min="3" max="5" width="12.7109375" style="219" customWidth="1"/>
    <col min="6" max="6" width="12.7109375" style="220" customWidth="1"/>
    <col min="7" max="9" width="12.7109375" style="222" customWidth="1"/>
    <col min="10" max="10" width="12.7109375" style="221" customWidth="1"/>
    <col min="11" max="11" width="12.7109375" style="424" customWidth="1"/>
    <col min="12" max="17" width="8.5703125" style="424" customWidth="1"/>
    <col min="18" max="19" width="8.5703125" style="417" customWidth="1"/>
    <col min="20" max="21" width="9.140625" style="417"/>
    <col min="22" max="16384" width="9.140625" style="312"/>
  </cols>
  <sheetData>
    <row r="1" spans="1:21" s="308" customFormat="1" ht="30" customHeight="1" thickBot="1" x14ac:dyDescent="0.25">
      <c r="A1" s="256"/>
      <c r="B1" s="256"/>
      <c r="C1" s="256"/>
      <c r="D1" s="256"/>
      <c r="E1" s="256"/>
      <c r="F1" s="256"/>
      <c r="G1" s="256"/>
      <c r="H1" s="256"/>
      <c r="I1" s="256"/>
      <c r="J1" s="256"/>
      <c r="K1" s="422"/>
      <c r="L1" s="427" t="s">
        <v>106</v>
      </c>
      <c r="M1" s="427" t="s">
        <v>106</v>
      </c>
      <c r="N1" s="427" t="s">
        <v>106</v>
      </c>
      <c r="O1" s="427" t="s">
        <v>106</v>
      </c>
      <c r="P1" s="427" t="s">
        <v>80</v>
      </c>
      <c r="Q1" s="427" t="s">
        <v>80</v>
      </c>
      <c r="R1" s="412" t="s">
        <v>80</v>
      </c>
      <c r="S1" s="412" t="s">
        <v>80</v>
      </c>
      <c r="T1" s="411"/>
      <c r="U1" s="411"/>
    </row>
    <row r="2" spans="1:21" s="309" customFormat="1" ht="21" thickBot="1" x14ac:dyDescent="0.3">
      <c r="A2" s="512" t="s">
        <v>100</v>
      </c>
      <c r="B2" s="513"/>
      <c r="C2" s="513"/>
      <c r="D2" s="513"/>
      <c r="E2" s="513"/>
      <c r="F2" s="513"/>
      <c r="G2" s="513"/>
      <c r="H2" s="513"/>
      <c r="I2" s="513"/>
      <c r="J2" s="514"/>
      <c r="K2" s="423"/>
      <c r="L2" s="423" t="s">
        <v>6</v>
      </c>
      <c r="M2" s="423" t="s">
        <v>65</v>
      </c>
      <c r="N2" s="423" t="s">
        <v>4</v>
      </c>
      <c r="O2" s="423" t="s">
        <v>5</v>
      </c>
      <c r="P2" s="423" t="s">
        <v>6</v>
      </c>
      <c r="Q2" s="423" t="s">
        <v>65</v>
      </c>
      <c r="R2" s="413" t="s">
        <v>4</v>
      </c>
      <c r="S2" s="413" t="s">
        <v>5</v>
      </c>
      <c r="T2" s="413"/>
      <c r="U2" s="413"/>
    </row>
    <row r="3" spans="1:21" s="310" customFormat="1" ht="15.75" customHeight="1" thickBot="1" x14ac:dyDescent="0.3">
      <c r="A3" s="204"/>
      <c r="B3" s="204"/>
      <c r="C3" s="204"/>
      <c r="D3" s="204"/>
      <c r="E3" s="204"/>
      <c r="F3" s="205"/>
      <c r="G3" s="202"/>
      <c r="H3" s="202"/>
      <c r="I3" s="202"/>
      <c r="J3" s="203"/>
      <c r="K3" s="428"/>
      <c r="L3" s="428"/>
      <c r="M3" s="428"/>
      <c r="N3" s="428"/>
      <c r="O3" s="428"/>
      <c r="P3" s="428"/>
      <c r="Q3" s="428"/>
      <c r="R3" s="414"/>
      <c r="S3" s="414"/>
      <c r="T3" s="414"/>
      <c r="U3" s="414"/>
    </row>
    <row r="4" spans="1:21" s="309" customFormat="1" ht="13.5" customHeight="1" x14ac:dyDescent="0.25">
      <c r="A4" s="494" t="s">
        <v>105</v>
      </c>
      <c r="B4" s="495"/>
      <c r="C4" s="495"/>
      <c r="D4" s="495"/>
      <c r="E4" s="495"/>
      <c r="F4" s="495"/>
      <c r="G4" s="495"/>
      <c r="H4" s="495"/>
      <c r="I4" s="495"/>
      <c r="J4" s="496"/>
      <c r="K4" s="423"/>
      <c r="L4" s="423"/>
      <c r="M4" s="423"/>
      <c r="N4" s="423"/>
      <c r="O4" s="423"/>
      <c r="P4" s="423"/>
      <c r="Q4" s="423"/>
      <c r="R4" s="413"/>
      <c r="S4" s="413"/>
      <c r="T4" s="413"/>
      <c r="U4" s="413"/>
    </row>
    <row r="5" spans="1:21" s="311" customFormat="1" ht="25.5" x14ac:dyDescent="0.25">
      <c r="A5" s="206" t="s">
        <v>101</v>
      </c>
      <c r="B5" s="207" t="s">
        <v>102</v>
      </c>
      <c r="C5" s="207" t="s">
        <v>79</v>
      </c>
      <c r="D5" s="207" t="s">
        <v>103</v>
      </c>
      <c r="E5" s="207" t="s">
        <v>12</v>
      </c>
      <c r="F5" s="207" t="s">
        <v>18</v>
      </c>
      <c r="G5" s="207" t="s">
        <v>78</v>
      </c>
      <c r="H5" s="207" t="s">
        <v>107</v>
      </c>
      <c r="I5" s="207" t="s">
        <v>80</v>
      </c>
      <c r="J5" s="208" t="s">
        <v>104</v>
      </c>
      <c r="K5" s="425"/>
      <c r="L5" s="425"/>
      <c r="M5" s="425"/>
      <c r="N5" s="425"/>
      <c r="O5" s="425"/>
      <c r="P5" s="425"/>
      <c r="Q5" s="425"/>
      <c r="R5" s="415"/>
      <c r="S5" s="415"/>
      <c r="T5" s="415"/>
      <c r="U5" s="415"/>
    </row>
    <row r="6" spans="1:21" s="309" customFormat="1" ht="13.5" thickBot="1" x14ac:dyDescent="0.3">
      <c r="A6" s="141"/>
      <c r="B6" s="258"/>
      <c r="C6" s="122"/>
      <c r="D6" s="123"/>
      <c r="E6" s="259"/>
      <c r="F6" s="209">
        <f>C6*D6*E6/12</f>
        <v>0</v>
      </c>
      <c r="G6" s="138"/>
      <c r="H6" s="142"/>
      <c r="I6" s="209">
        <f>F6*G6+H6</f>
        <v>0</v>
      </c>
      <c r="J6" s="210">
        <f>SUM(F6,I6)</f>
        <v>0</v>
      </c>
      <c r="K6" s="423"/>
      <c r="L6" s="423"/>
      <c r="M6" s="423"/>
      <c r="N6" s="423"/>
      <c r="O6" s="423"/>
      <c r="P6" s="423"/>
      <c r="Q6" s="423"/>
      <c r="R6" s="413"/>
      <c r="S6" s="413"/>
      <c r="T6" s="413"/>
      <c r="U6" s="413"/>
    </row>
    <row r="7" spans="1:21" s="309" customFormat="1" ht="12.75" customHeight="1" x14ac:dyDescent="0.25">
      <c r="A7" s="497" t="s">
        <v>81</v>
      </c>
      <c r="B7" s="498"/>
      <c r="C7" s="498"/>
      <c r="D7" s="498"/>
      <c r="E7" s="498"/>
      <c r="F7" s="499"/>
      <c r="G7" s="497" t="s">
        <v>13</v>
      </c>
      <c r="H7" s="498"/>
      <c r="I7" s="498"/>
      <c r="J7" s="499"/>
      <c r="K7" s="423"/>
      <c r="L7" s="423"/>
      <c r="M7" s="423"/>
      <c r="N7" s="423"/>
      <c r="O7" s="423"/>
      <c r="P7" s="423"/>
      <c r="Q7" s="423"/>
      <c r="R7" s="413"/>
      <c r="S7" s="413"/>
      <c r="T7" s="413"/>
      <c r="U7" s="413"/>
    </row>
    <row r="8" spans="1:21" s="309" customFormat="1" ht="25.5" x14ac:dyDescent="0.25">
      <c r="A8" s="211" t="s">
        <v>127</v>
      </c>
      <c r="B8" s="207" t="s">
        <v>6</v>
      </c>
      <c r="C8" s="207" t="s">
        <v>65</v>
      </c>
      <c r="D8" s="207" t="s">
        <v>4</v>
      </c>
      <c r="E8" s="212" t="s">
        <v>5</v>
      </c>
      <c r="F8" s="213" t="s">
        <v>70</v>
      </c>
      <c r="G8" s="500"/>
      <c r="H8" s="501"/>
      <c r="I8" s="501"/>
      <c r="J8" s="502"/>
      <c r="K8" s="423"/>
      <c r="L8" s="423"/>
      <c r="M8" s="423"/>
      <c r="N8" s="423"/>
      <c r="O8" s="423"/>
      <c r="P8" s="423"/>
      <c r="Q8" s="423"/>
      <c r="R8" s="413"/>
      <c r="S8" s="413"/>
      <c r="T8" s="413"/>
      <c r="U8" s="413"/>
    </row>
    <row r="9" spans="1:21" s="309" customFormat="1" ht="26.25" customHeight="1" x14ac:dyDescent="0.25">
      <c r="A9" s="214" t="s">
        <v>128</v>
      </c>
      <c r="B9" s="509">
        <v>0</v>
      </c>
      <c r="C9" s="510"/>
      <c r="D9" s="511"/>
      <c r="E9" s="303">
        <v>0</v>
      </c>
      <c r="F9" s="215" t="str">
        <f>TEXT(SUM(B9:E9),"##0.0%")&amp;" ("&amp;TEXT($J6*SUM(B9:E9),"$#,##0")&amp;")"</f>
        <v>0.0% ($0)</v>
      </c>
      <c r="G9" s="503"/>
      <c r="H9" s="504"/>
      <c r="I9" s="504"/>
      <c r="J9" s="505"/>
      <c r="K9" s="426" t="s">
        <v>40</v>
      </c>
      <c r="L9" s="426">
        <f>SUM(B9:E9)*F6</f>
        <v>0</v>
      </c>
      <c r="M9" s="426"/>
      <c r="N9" s="426"/>
      <c r="O9" s="426"/>
      <c r="P9" s="426">
        <f>SUM(B9:E9)*I6</f>
        <v>0</v>
      </c>
      <c r="Q9" s="426"/>
      <c r="R9" s="416"/>
      <c r="S9" s="416"/>
      <c r="T9" s="413"/>
      <c r="U9" s="413"/>
    </row>
    <row r="10" spans="1:21" s="309" customFormat="1" ht="26.25" customHeight="1" x14ac:dyDescent="0.25">
      <c r="A10" s="214" t="s">
        <v>67</v>
      </c>
      <c r="B10" s="302">
        <v>0</v>
      </c>
      <c r="C10" s="302">
        <v>0</v>
      </c>
      <c r="D10" s="302">
        <v>0</v>
      </c>
      <c r="E10" s="302">
        <v>0</v>
      </c>
      <c r="F10" s="215" t="str">
        <f>TEXT(SUM(B10:E10),"##0.0%")&amp;" ("&amp;TEXT($J6*SUM(B10:E10),"$#,##0")&amp;")"</f>
        <v>0.0% ($0)</v>
      </c>
      <c r="G10" s="503"/>
      <c r="H10" s="504"/>
      <c r="I10" s="504"/>
      <c r="J10" s="505"/>
      <c r="K10" s="426" t="s">
        <v>1</v>
      </c>
      <c r="L10" s="426">
        <f>B10*$F6</f>
        <v>0</v>
      </c>
      <c r="M10" s="426">
        <f>C10*$F6</f>
        <v>0</v>
      </c>
      <c r="N10" s="426">
        <f>D10*$F6</f>
        <v>0</v>
      </c>
      <c r="O10" s="426">
        <f>E10*$F6</f>
        <v>0</v>
      </c>
      <c r="P10" s="426">
        <f t="shared" ref="P10:R10" si="0">B10*$I6</f>
        <v>0</v>
      </c>
      <c r="Q10" s="426">
        <f t="shared" si="0"/>
        <v>0</v>
      </c>
      <c r="R10" s="416">
        <f t="shared" si="0"/>
        <v>0</v>
      </c>
      <c r="S10" s="416">
        <f>E10*$I6</f>
        <v>0</v>
      </c>
      <c r="T10" s="413"/>
      <c r="U10" s="413"/>
    </row>
    <row r="11" spans="1:21" s="309" customFormat="1" ht="26.25" customHeight="1" x14ac:dyDescent="0.25">
      <c r="A11" s="214" t="s">
        <v>68</v>
      </c>
      <c r="B11" s="302">
        <v>0</v>
      </c>
      <c r="C11" s="302">
        <v>0</v>
      </c>
      <c r="D11" s="302">
        <v>0</v>
      </c>
      <c r="E11" s="302">
        <v>0</v>
      </c>
      <c r="F11" s="215" t="str">
        <f>TEXT(SUM(B11:E11),"##0.0%")&amp;" ("&amp;TEXT($J6*SUM(B11:E11),"$#,##0")&amp;")"</f>
        <v>0.0% ($0)</v>
      </c>
      <c r="G11" s="503"/>
      <c r="H11" s="504"/>
      <c r="I11" s="504"/>
      <c r="J11" s="505"/>
      <c r="K11" s="426" t="s">
        <v>2</v>
      </c>
      <c r="L11" s="426">
        <f>B11*$F6</f>
        <v>0</v>
      </c>
      <c r="M11" s="426">
        <f t="shared" ref="M11:O11" si="1">C11*$F6</f>
        <v>0</v>
      </c>
      <c r="N11" s="426">
        <f t="shared" si="1"/>
        <v>0</v>
      </c>
      <c r="O11" s="426">
        <f t="shared" si="1"/>
        <v>0</v>
      </c>
      <c r="P11" s="426">
        <f>B11*$I6</f>
        <v>0</v>
      </c>
      <c r="Q11" s="426">
        <f t="shared" ref="Q11:S11" si="2">C11*$I6</f>
        <v>0</v>
      </c>
      <c r="R11" s="416">
        <f t="shared" si="2"/>
        <v>0</v>
      </c>
      <c r="S11" s="416">
        <f t="shared" si="2"/>
        <v>0</v>
      </c>
      <c r="T11" s="413"/>
      <c r="U11" s="413"/>
    </row>
    <row r="12" spans="1:21" s="309" customFormat="1" ht="26.25" customHeight="1" x14ac:dyDescent="0.25">
      <c r="A12" s="214" t="s">
        <v>69</v>
      </c>
      <c r="B12" s="302">
        <v>0</v>
      </c>
      <c r="C12" s="302">
        <v>0</v>
      </c>
      <c r="D12" s="302">
        <v>0</v>
      </c>
      <c r="E12" s="302">
        <v>0</v>
      </c>
      <c r="F12" s="215" t="str">
        <f>TEXT(SUM(B12:E12),"##0.0%")&amp;" ("&amp;TEXT($J6*SUM(B12:E12),"$#,##0")&amp;")"</f>
        <v>0.0% ($0)</v>
      </c>
      <c r="G12" s="503"/>
      <c r="H12" s="504"/>
      <c r="I12" s="504"/>
      <c r="J12" s="505"/>
      <c r="K12" s="426" t="s">
        <v>3</v>
      </c>
      <c r="L12" s="426">
        <f>B12*$F6</f>
        <v>0</v>
      </c>
      <c r="M12" s="426">
        <f t="shared" ref="M12:O12" si="3">C12*$F6</f>
        <v>0</v>
      </c>
      <c r="N12" s="426">
        <f t="shared" si="3"/>
        <v>0</v>
      </c>
      <c r="O12" s="426">
        <f t="shared" si="3"/>
        <v>0</v>
      </c>
      <c r="P12" s="426">
        <f>B12*$I6</f>
        <v>0</v>
      </c>
      <c r="Q12" s="426">
        <f t="shared" ref="Q12:S12" si="4">C12*$I6</f>
        <v>0</v>
      </c>
      <c r="R12" s="416">
        <f t="shared" si="4"/>
        <v>0</v>
      </c>
      <c r="S12" s="416">
        <f t="shared" si="4"/>
        <v>0</v>
      </c>
      <c r="T12" s="413"/>
      <c r="U12" s="413"/>
    </row>
    <row r="13" spans="1:21" s="309" customFormat="1" ht="26.25" customHeight="1" thickBot="1" x14ac:dyDescent="0.3">
      <c r="A13" s="216" t="s">
        <v>84</v>
      </c>
      <c r="B13" s="217" t="str">
        <f>TEXT(SUM($B9*BPct_HDSP,B10:B12),"##0.0%")&amp;" ("&amp;TEXT($J6*SUM($B9*BPct_HDSP,B10:B12),"$#,##0")&amp;")"</f>
        <v>0.0% ($0)</v>
      </c>
      <c r="C13" s="217" t="str">
        <f>TEXT(SUM($B9*BPct_Diabetes,C10:C12),"##0.0%")&amp;" ("&amp;TEXT($J6*SUM($B9*BPct_Diabetes,C10:C12),"$#,##0")&amp;")"</f>
        <v>0.0% ($0)</v>
      </c>
      <c r="D13" s="217" t="str">
        <f>TEXT(SUM($B9*BPct_NPAO,D10:D12),"##0.0%")&amp;" ("&amp;TEXT($J6*SUM($B9*BPct_NPAO,D10:D12),"$#,##0")&amp;")"</f>
        <v>0.0% ($0)</v>
      </c>
      <c r="E13" s="217" t="str">
        <f>TEXT(SUM(E9:E12),"##0.0%")&amp;" ("&amp;TEXT($J6*SUM(E9:E12),"$#,##0")&amp;")"</f>
        <v>0.0% ($0)</v>
      </c>
      <c r="F13" s="218" t="str">
        <f>TEXT(SUM(B9:E12),"##0.0%")&amp;" ("&amp;TEXT($J6*SUM(B9:E12),"$#,##0")&amp;")"</f>
        <v>0.0% ($0)</v>
      </c>
      <c r="G13" s="506"/>
      <c r="H13" s="507"/>
      <c r="I13" s="507"/>
      <c r="J13" s="508"/>
      <c r="K13" s="423"/>
      <c r="L13" s="423"/>
      <c r="M13" s="423"/>
      <c r="N13" s="423"/>
      <c r="O13" s="423"/>
      <c r="P13" s="423"/>
      <c r="Q13" s="423"/>
      <c r="R13" s="413"/>
      <c r="S13" s="413"/>
      <c r="T13" s="413" t="b">
        <f>IF(AND(SUM(B9:E12)&lt;&gt;1,J6&gt;0),FALSE,TRUE)</f>
        <v>1</v>
      </c>
      <c r="U13" s="413" t="s">
        <v>218</v>
      </c>
    </row>
    <row r="14" spans="1:21" ht="15" x14ac:dyDescent="0.25">
      <c r="G14" s="202"/>
      <c r="H14" s="202"/>
      <c r="I14" s="202"/>
      <c r="J14" s="202"/>
    </row>
    <row r="15" spans="1:21" ht="13.5" thickBot="1" x14ac:dyDescent="0.25"/>
    <row r="16" spans="1:21" s="309" customFormat="1" ht="13.5" customHeight="1" x14ac:dyDescent="0.25">
      <c r="A16" s="494" t="s">
        <v>105</v>
      </c>
      <c r="B16" s="495"/>
      <c r="C16" s="495"/>
      <c r="D16" s="495"/>
      <c r="E16" s="495"/>
      <c r="F16" s="495"/>
      <c r="G16" s="495"/>
      <c r="H16" s="495"/>
      <c r="I16" s="495"/>
      <c r="J16" s="496"/>
      <c r="K16" s="423"/>
      <c r="L16" s="423"/>
      <c r="M16" s="423"/>
      <c r="N16" s="423"/>
      <c r="O16" s="423"/>
      <c r="P16" s="423"/>
      <c r="Q16" s="423"/>
      <c r="R16" s="413"/>
      <c r="S16" s="413"/>
      <c r="T16" s="413"/>
      <c r="U16" s="413"/>
    </row>
    <row r="17" spans="1:21" s="311" customFormat="1" ht="25.5" x14ac:dyDescent="0.25">
      <c r="A17" s="206" t="s">
        <v>101</v>
      </c>
      <c r="B17" s="207" t="s">
        <v>102</v>
      </c>
      <c r="C17" s="207" t="s">
        <v>79</v>
      </c>
      <c r="D17" s="207" t="s">
        <v>103</v>
      </c>
      <c r="E17" s="207" t="s">
        <v>12</v>
      </c>
      <c r="F17" s="207" t="s">
        <v>18</v>
      </c>
      <c r="G17" s="207" t="s">
        <v>78</v>
      </c>
      <c r="H17" s="207" t="s">
        <v>107</v>
      </c>
      <c r="I17" s="207" t="s">
        <v>80</v>
      </c>
      <c r="J17" s="208" t="s">
        <v>104</v>
      </c>
      <c r="K17" s="425"/>
      <c r="L17" s="425"/>
      <c r="M17" s="425"/>
      <c r="N17" s="425"/>
      <c r="O17" s="425"/>
      <c r="P17" s="425"/>
      <c r="Q17" s="425"/>
      <c r="R17" s="415"/>
      <c r="S17" s="415"/>
      <c r="T17" s="415"/>
      <c r="U17" s="415"/>
    </row>
    <row r="18" spans="1:21" s="309" customFormat="1" ht="13.5" thickBot="1" x14ac:dyDescent="0.3">
      <c r="A18" s="141"/>
      <c r="B18" s="408"/>
      <c r="C18" s="122"/>
      <c r="D18" s="123"/>
      <c r="E18" s="410"/>
      <c r="F18" s="209">
        <f>C18*D18*E18/12</f>
        <v>0</v>
      </c>
      <c r="G18" s="138"/>
      <c r="H18" s="142"/>
      <c r="I18" s="209">
        <f>F18*G18+H18</f>
        <v>0</v>
      </c>
      <c r="J18" s="210">
        <f>SUM(F18,I18)</f>
        <v>0</v>
      </c>
      <c r="K18" s="423"/>
      <c r="L18" s="423"/>
      <c r="M18" s="423"/>
      <c r="N18" s="423"/>
      <c r="O18" s="423"/>
      <c r="P18" s="423"/>
      <c r="Q18" s="423"/>
      <c r="R18" s="413"/>
      <c r="S18" s="413"/>
      <c r="T18" s="413"/>
      <c r="U18" s="413"/>
    </row>
    <row r="19" spans="1:21" s="309" customFormat="1" ht="12.75" customHeight="1" x14ac:dyDescent="0.25">
      <c r="A19" s="497" t="s">
        <v>81</v>
      </c>
      <c r="B19" s="498"/>
      <c r="C19" s="498"/>
      <c r="D19" s="498"/>
      <c r="E19" s="498"/>
      <c r="F19" s="499"/>
      <c r="G19" s="497" t="s">
        <v>13</v>
      </c>
      <c r="H19" s="498"/>
      <c r="I19" s="498"/>
      <c r="J19" s="499"/>
      <c r="K19" s="423"/>
      <c r="L19" s="423"/>
      <c r="M19" s="423"/>
      <c r="N19" s="423"/>
      <c r="O19" s="423"/>
      <c r="P19" s="423"/>
      <c r="Q19" s="423"/>
      <c r="R19" s="413"/>
      <c r="S19" s="413"/>
      <c r="T19" s="413"/>
      <c r="U19" s="413"/>
    </row>
    <row r="20" spans="1:21" s="309" customFormat="1" ht="25.5" x14ac:dyDescent="0.25">
      <c r="A20" s="211" t="s">
        <v>127</v>
      </c>
      <c r="B20" s="207" t="s">
        <v>6</v>
      </c>
      <c r="C20" s="207" t="s">
        <v>65</v>
      </c>
      <c r="D20" s="207" t="s">
        <v>4</v>
      </c>
      <c r="E20" s="212" t="s">
        <v>5</v>
      </c>
      <c r="F20" s="213" t="s">
        <v>70</v>
      </c>
      <c r="G20" s="500"/>
      <c r="H20" s="501"/>
      <c r="I20" s="501"/>
      <c r="J20" s="502"/>
      <c r="K20" s="423"/>
      <c r="L20" s="423"/>
      <c r="M20" s="423"/>
      <c r="N20" s="423"/>
      <c r="O20" s="423"/>
      <c r="P20" s="423"/>
      <c r="Q20" s="423"/>
      <c r="R20" s="413"/>
      <c r="S20" s="413"/>
      <c r="T20" s="413"/>
      <c r="U20" s="413"/>
    </row>
    <row r="21" spans="1:21" s="309" customFormat="1" ht="26.25" customHeight="1" x14ac:dyDescent="0.25">
      <c r="A21" s="214" t="s">
        <v>128</v>
      </c>
      <c r="B21" s="509">
        <v>0</v>
      </c>
      <c r="C21" s="510"/>
      <c r="D21" s="511"/>
      <c r="E21" s="303">
        <v>0</v>
      </c>
      <c r="F21" s="215" t="str">
        <f>TEXT(SUM(B21:E21),"##0.0%")&amp;" ("&amp;TEXT($J18*SUM(B21:E21),"$#,##0")&amp;")"</f>
        <v>0.0% ($0)</v>
      </c>
      <c r="G21" s="503"/>
      <c r="H21" s="504"/>
      <c r="I21" s="504"/>
      <c r="J21" s="505"/>
      <c r="K21" s="426" t="s">
        <v>40</v>
      </c>
      <c r="L21" s="426">
        <f>SUM(B21:E21)*F18</f>
        <v>0</v>
      </c>
      <c r="M21" s="426"/>
      <c r="N21" s="426"/>
      <c r="O21" s="426"/>
      <c r="P21" s="426">
        <f>SUM(B21:E21)*I18</f>
        <v>0</v>
      </c>
      <c r="Q21" s="426"/>
      <c r="R21" s="416"/>
      <c r="S21" s="416"/>
      <c r="T21" s="413"/>
      <c r="U21" s="413"/>
    </row>
    <row r="22" spans="1:21" s="309" customFormat="1" ht="26.25" customHeight="1" x14ac:dyDescent="0.25">
      <c r="A22" s="214" t="s">
        <v>67</v>
      </c>
      <c r="B22" s="303">
        <v>0</v>
      </c>
      <c r="C22" s="303">
        <v>0</v>
      </c>
      <c r="D22" s="303">
        <v>0</v>
      </c>
      <c r="E22" s="303">
        <v>0</v>
      </c>
      <c r="F22" s="215" t="str">
        <f>TEXT(SUM(B22:E22),"##0.0%")&amp;" ("&amp;TEXT($J18*SUM(B22:E22),"$#,##0")&amp;")"</f>
        <v>0.0% ($0)</v>
      </c>
      <c r="G22" s="503"/>
      <c r="H22" s="504"/>
      <c r="I22" s="504"/>
      <c r="J22" s="505"/>
      <c r="K22" s="426" t="s">
        <v>1</v>
      </c>
      <c r="L22" s="426">
        <f>B22*$F18</f>
        <v>0</v>
      </c>
      <c r="M22" s="426">
        <f>C22*$F18</f>
        <v>0</v>
      </c>
      <c r="N22" s="426">
        <f>D22*$F18</f>
        <v>0</v>
      </c>
      <c r="O22" s="426">
        <f>E22*$F18</f>
        <v>0</v>
      </c>
      <c r="P22" s="426">
        <f t="shared" ref="P22" si="5">B22*$I18</f>
        <v>0</v>
      </c>
      <c r="Q22" s="426">
        <f t="shared" ref="Q22" si="6">C22*$I18</f>
        <v>0</v>
      </c>
      <c r="R22" s="416">
        <f t="shared" ref="R22" si="7">D22*$I18</f>
        <v>0</v>
      </c>
      <c r="S22" s="416">
        <f>E22*$I18</f>
        <v>0</v>
      </c>
      <c r="T22" s="413"/>
      <c r="U22" s="413"/>
    </row>
    <row r="23" spans="1:21" s="309" customFormat="1" ht="26.25" customHeight="1" x14ac:dyDescent="0.25">
      <c r="A23" s="214" t="s">
        <v>68</v>
      </c>
      <c r="B23" s="303">
        <v>0</v>
      </c>
      <c r="C23" s="303">
        <v>0</v>
      </c>
      <c r="D23" s="303">
        <v>0</v>
      </c>
      <c r="E23" s="303">
        <v>0</v>
      </c>
      <c r="F23" s="215" t="str">
        <f>TEXT(SUM(B23:E23),"##0.0%")&amp;" ("&amp;TEXT($J18*SUM(B23:E23),"$#,##0")&amp;")"</f>
        <v>0.0% ($0)</v>
      </c>
      <c r="G23" s="503"/>
      <c r="H23" s="504"/>
      <c r="I23" s="504"/>
      <c r="J23" s="505"/>
      <c r="K23" s="426" t="s">
        <v>2</v>
      </c>
      <c r="L23" s="426">
        <f>B23*$F18</f>
        <v>0</v>
      </c>
      <c r="M23" s="426">
        <f t="shared" ref="M23" si="8">C23*$F18</f>
        <v>0</v>
      </c>
      <c r="N23" s="426">
        <f t="shared" ref="N23" si="9">D23*$F18</f>
        <v>0</v>
      </c>
      <c r="O23" s="426">
        <f t="shared" ref="O23" si="10">E23*$F18</f>
        <v>0</v>
      </c>
      <c r="P23" s="426">
        <f>B23*$I18</f>
        <v>0</v>
      </c>
      <c r="Q23" s="426">
        <f t="shared" ref="Q23" si="11">C23*$I18</f>
        <v>0</v>
      </c>
      <c r="R23" s="416">
        <f t="shared" ref="R23" si="12">D23*$I18</f>
        <v>0</v>
      </c>
      <c r="S23" s="416">
        <f t="shared" ref="S23" si="13">E23*$I18</f>
        <v>0</v>
      </c>
      <c r="T23" s="413"/>
      <c r="U23" s="413"/>
    </row>
    <row r="24" spans="1:21" s="309" customFormat="1" ht="26.25" customHeight="1" x14ac:dyDescent="0.25">
      <c r="A24" s="214" t="s">
        <v>69</v>
      </c>
      <c r="B24" s="303">
        <v>0</v>
      </c>
      <c r="C24" s="303">
        <v>0</v>
      </c>
      <c r="D24" s="303">
        <v>0</v>
      </c>
      <c r="E24" s="303">
        <v>0</v>
      </c>
      <c r="F24" s="215" t="str">
        <f>TEXT(SUM(B24:E24),"##0.0%")&amp;" ("&amp;TEXT($J18*SUM(B24:E24),"$#,##0")&amp;")"</f>
        <v>0.0% ($0)</v>
      </c>
      <c r="G24" s="503"/>
      <c r="H24" s="504"/>
      <c r="I24" s="504"/>
      <c r="J24" s="505"/>
      <c r="K24" s="426" t="s">
        <v>3</v>
      </c>
      <c r="L24" s="426">
        <f>B24*$F18</f>
        <v>0</v>
      </c>
      <c r="M24" s="426">
        <f t="shared" ref="M24" si="14">C24*$F18</f>
        <v>0</v>
      </c>
      <c r="N24" s="426">
        <f t="shared" ref="N24" si="15">D24*$F18</f>
        <v>0</v>
      </c>
      <c r="O24" s="426">
        <f t="shared" ref="O24" si="16">E24*$F18</f>
        <v>0</v>
      </c>
      <c r="P24" s="426">
        <f>B24*$I18</f>
        <v>0</v>
      </c>
      <c r="Q24" s="426">
        <f t="shared" ref="Q24" si="17">C24*$I18</f>
        <v>0</v>
      </c>
      <c r="R24" s="416">
        <f t="shared" ref="R24" si="18">D24*$I18</f>
        <v>0</v>
      </c>
      <c r="S24" s="416">
        <f t="shared" ref="S24" si="19">E24*$I18</f>
        <v>0</v>
      </c>
      <c r="T24" s="413"/>
      <c r="U24" s="413"/>
    </row>
    <row r="25" spans="1:21" s="309" customFormat="1" ht="26.25" customHeight="1" thickBot="1" x14ac:dyDescent="0.3">
      <c r="A25" s="216" t="s">
        <v>84</v>
      </c>
      <c r="B25" s="217" t="str">
        <f>TEXT(SUM($B21*BPct_HDSP,B22:B24),"##0.0%")&amp;" ("&amp;TEXT($J18*SUM($B21*BPct_HDSP,B22:B24),"$#,##0")&amp;")"</f>
        <v>0.0% ($0)</v>
      </c>
      <c r="C25" s="217" t="str">
        <f>TEXT(SUM($B21*BPct_Diabetes,C22:C24),"##0.0%")&amp;" ("&amp;TEXT($J18*SUM($B21*BPct_Diabetes,C22:C24),"$#,##0")&amp;")"</f>
        <v>0.0% ($0)</v>
      </c>
      <c r="D25" s="217" t="str">
        <f>TEXT(SUM($B21*BPct_NPAO,D22:D24),"##0.0%")&amp;" ("&amp;TEXT($J18*SUM($B21*BPct_NPAO,D22:D24),"$#,##0")&amp;")"</f>
        <v>0.0% ($0)</v>
      </c>
      <c r="E25" s="217" t="str">
        <f>TEXT(SUM(E21:E24),"##0.0%")&amp;" ("&amp;TEXT($J18*SUM(E21:E24),"$#,##0")&amp;")"</f>
        <v>0.0% ($0)</v>
      </c>
      <c r="F25" s="218" t="str">
        <f>TEXT(SUM(B21:E24),"##0.0%")&amp;" ("&amp;TEXT($J18*SUM(B21:E24),"$#,##0")&amp;")"</f>
        <v>0.0% ($0)</v>
      </c>
      <c r="G25" s="506"/>
      <c r="H25" s="507"/>
      <c r="I25" s="507"/>
      <c r="J25" s="508"/>
      <c r="K25" s="423"/>
      <c r="L25" s="423"/>
      <c r="M25" s="423"/>
      <c r="N25" s="423"/>
      <c r="O25" s="423"/>
      <c r="P25" s="423"/>
      <c r="Q25" s="423"/>
      <c r="R25" s="413"/>
      <c r="S25" s="413"/>
      <c r="T25" s="413" t="b">
        <f>IF(AND(SUM(B21:E24)&lt;&gt;1,J18&gt;0),FALSE,TRUE)</f>
        <v>1</v>
      </c>
      <c r="U25" s="413" t="s">
        <v>218</v>
      </c>
    </row>
    <row r="27" spans="1:21" ht="13.5" thickBot="1" x14ac:dyDescent="0.25"/>
    <row r="28" spans="1:21" s="309" customFormat="1" ht="13.5" customHeight="1" x14ac:dyDescent="0.25">
      <c r="A28" s="494" t="s">
        <v>105</v>
      </c>
      <c r="B28" s="495"/>
      <c r="C28" s="495"/>
      <c r="D28" s="495"/>
      <c r="E28" s="495"/>
      <c r="F28" s="495"/>
      <c r="G28" s="495"/>
      <c r="H28" s="495"/>
      <c r="I28" s="495"/>
      <c r="J28" s="496"/>
      <c r="K28" s="423"/>
      <c r="L28" s="423"/>
      <c r="M28" s="423"/>
      <c r="N28" s="423"/>
      <c r="O28" s="423"/>
      <c r="P28" s="423"/>
      <c r="Q28" s="423"/>
      <c r="R28" s="413"/>
      <c r="S28" s="413"/>
      <c r="T28" s="413"/>
      <c r="U28" s="413"/>
    </row>
    <row r="29" spans="1:21" s="311" customFormat="1" ht="25.5" x14ac:dyDescent="0.25">
      <c r="A29" s="206" t="s">
        <v>101</v>
      </c>
      <c r="B29" s="207" t="s">
        <v>102</v>
      </c>
      <c r="C29" s="207" t="s">
        <v>79</v>
      </c>
      <c r="D29" s="207" t="s">
        <v>103</v>
      </c>
      <c r="E29" s="207" t="s">
        <v>12</v>
      </c>
      <c r="F29" s="207" t="s">
        <v>18</v>
      </c>
      <c r="G29" s="207" t="s">
        <v>78</v>
      </c>
      <c r="H29" s="207" t="s">
        <v>107</v>
      </c>
      <c r="I29" s="207" t="s">
        <v>80</v>
      </c>
      <c r="J29" s="208" t="s">
        <v>104</v>
      </c>
      <c r="K29" s="425"/>
      <c r="L29" s="425"/>
      <c r="M29" s="425"/>
      <c r="N29" s="425"/>
      <c r="O29" s="425"/>
      <c r="P29" s="425"/>
      <c r="Q29" s="425"/>
      <c r="R29" s="415"/>
      <c r="S29" s="415"/>
      <c r="T29" s="415"/>
      <c r="U29" s="415"/>
    </row>
    <row r="30" spans="1:21" s="309" customFormat="1" ht="13.5" thickBot="1" x14ac:dyDescent="0.3">
      <c r="A30" s="141"/>
      <c r="B30" s="408"/>
      <c r="C30" s="122"/>
      <c r="D30" s="123"/>
      <c r="E30" s="410"/>
      <c r="F30" s="209">
        <f>C30*D30*E30/12</f>
        <v>0</v>
      </c>
      <c r="G30" s="138"/>
      <c r="H30" s="142"/>
      <c r="I30" s="209">
        <f>F30*G30+H30</f>
        <v>0</v>
      </c>
      <c r="J30" s="210">
        <f>SUM(F30,I30)</f>
        <v>0</v>
      </c>
      <c r="K30" s="423"/>
      <c r="L30" s="423"/>
      <c r="M30" s="423"/>
      <c r="N30" s="423"/>
      <c r="O30" s="423"/>
      <c r="P30" s="423"/>
      <c r="Q30" s="423"/>
      <c r="R30" s="413"/>
      <c r="S30" s="413"/>
      <c r="T30" s="413"/>
      <c r="U30" s="413"/>
    </row>
    <row r="31" spans="1:21" s="309" customFormat="1" ht="12.75" customHeight="1" x14ac:dyDescent="0.25">
      <c r="A31" s="497" t="s">
        <v>81</v>
      </c>
      <c r="B31" s="498"/>
      <c r="C31" s="498"/>
      <c r="D31" s="498"/>
      <c r="E31" s="498"/>
      <c r="F31" s="499"/>
      <c r="G31" s="497" t="s">
        <v>13</v>
      </c>
      <c r="H31" s="498"/>
      <c r="I31" s="498"/>
      <c r="J31" s="499"/>
      <c r="K31" s="423"/>
      <c r="L31" s="423"/>
      <c r="M31" s="423"/>
      <c r="N31" s="423"/>
      <c r="O31" s="423"/>
      <c r="P31" s="423"/>
      <c r="Q31" s="423"/>
      <c r="R31" s="413"/>
      <c r="S31" s="413"/>
      <c r="T31" s="413"/>
      <c r="U31" s="413"/>
    </row>
    <row r="32" spans="1:21" s="309" customFormat="1" ht="25.5" x14ac:dyDescent="0.25">
      <c r="A32" s="211" t="s">
        <v>127</v>
      </c>
      <c r="B32" s="207" t="s">
        <v>6</v>
      </c>
      <c r="C32" s="207" t="s">
        <v>65</v>
      </c>
      <c r="D32" s="207" t="s">
        <v>4</v>
      </c>
      <c r="E32" s="212" t="s">
        <v>5</v>
      </c>
      <c r="F32" s="213" t="s">
        <v>70</v>
      </c>
      <c r="G32" s="500"/>
      <c r="H32" s="501"/>
      <c r="I32" s="501"/>
      <c r="J32" s="502"/>
      <c r="K32" s="423"/>
      <c r="L32" s="423"/>
      <c r="M32" s="423"/>
      <c r="N32" s="423"/>
      <c r="O32" s="423"/>
      <c r="P32" s="423"/>
      <c r="Q32" s="423"/>
      <c r="R32" s="413"/>
      <c r="S32" s="413"/>
      <c r="T32" s="413"/>
      <c r="U32" s="413"/>
    </row>
    <row r="33" spans="1:21" s="309" customFormat="1" ht="26.25" customHeight="1" x14ac:dyDescent="0.25">
      <c r="A33" s="214" t="s">
        <v>128</v>
      </c>
      <c r="B33" s="509">
        <v>0</v>
      </c>
      <c r="C33" s="510"/>
      <c r="D33" s="511"/>
      <c r="E33" s="303">
        <v>0</v>
      </c>
      <c r="F33" s="215" t="str">
        <f>TEXT(SUM(B33:E33),"##0.0%")&amp;" ("&amp;TEXT($J30*SUM(B33:E33),"$#,##0")&amp;")"</f>
        <v>0.0% ($0)</v>
      </c>
      <c r="G33" s="503"/>
      <c r="H33" s="504"/>
      <c r="I33" s="504"/>
      <c r="J33" s="505"/>
      <c r="K33" s="426" t="s">
        <v>40</v>
      </c>
      <c r="L33" s="426">
        <f>SUM(B33:E33)*F30</f>
        <v>0</v>
      </c>
      <c r="M33" s="426"/>
      <c r="N33" s="426"/>
      <c r="O33" s="426"/>
      <c r="P33" s="426">
        <f>SUM(B33:E33)*I30</f>
        <v>0</v>
      </c>
      <c r="Q33" s="426"/>
      <c r="R33" s="416"/>
      <c r="S33" s="416"/>
      <c r="T33" s="413"/>
      <c r="U33" s="413"/>
    </row>
    <row r="34" spans="1:21" s="309" customFormat="1" ht="26.25" customHeight="1" x14ac:dyDescent="0.25">
      <c r="A34" s="214" t="s">
        <v>67</v>
      </c>
      <c r="B34" s="303">
        <v>0</v>
      </c>
      <c r="C34" s="303">
        <v>0</v>
      </c>
      <c r="D34" s="303">
        <v>0</v>
      </c>
      <c r="E34" s="303">
        <v>0</v>
      </c>
      <c r="F34" s="215" t="str">
        <f>TEXT(SUM(B34:E34),"##0.0%")&amp;" ("&amp;TEXT($J30*SUM(B34:E34),"$#,##0")&amp;")"</f>
        <v>0.0% ($0)</v>
      </c>
      <c r="G34" s="503"/>
      <c r="H34" s="504"/>
      <c r="I34" s="504"/>
      <c r="J34" s="505"/>
      <c r="K34" s="426" t="s">
        <v>1</v>
      </c>
      <c r="L34" s="426">
        <f>B34*$F30</f>
        <v>0</v>
      </c>
      <c r="M34" s="426">
        <f>C34*$F30</f>
        <v>0</v>
      </c>
      <c r="N34" s="426">
        <f>D34*$F30</f>
        <v>0</v>
      </c>
      <c r="O34" s="426">
        <f>E34*$F30</f>
        <v>0</v>
      </c>
      <c r="P34" s="426">
        <f t="shared" ref="P34" si="20">B34*$I30</f>
        <v>0</v>
      </c>
      <c r="Q34" s="426">
        <f t="shared" ref="Q34" si="21">C34*$I30</f>
        <v>0</v>
      </c>
      <c r="R34" s="416">
        <f t="shared" ref="R34" si="22">D34*$I30</f>
        <v>0</v>
      </c>
      <c r="S34" s="416">
        <f>E34*$I30</f>
        <v>0</v>
      </c>
      <c r="T34" s="413"/>
      <c r="U34" s="413"/>
    </row>
    <row r="35" spans="1:21" s="309" customFormat="1" ht="26.25" customHeight="1" x14ac:dyDescent="0.25">
      <c r="A35" s="214" t="s">
        <v>68</v>
      </c>
      <c r="B35" s="303">
        <v>0</v>
      </c>
      <c r="C35" s="303">
        <v>0</v>
      </c>
      <c r="D35" s="303">
        <v>0</v>
      </c>
      <c r="E35" s="303">
        <v>0</v>
      </c>
      <c r="F35" s="215" t="str">
        <f>TEXT(SUM(B35:E35),"##0.0%")&amp;" ("&amp;TEXT($J30*SUM(B35:E35),"$#,##0")&amp;")"</f>
        <v>0.0% ($0)</v>
      </c>
      <c r="G35" s="503"/>
      <c r="H35" s="504"/>
      <c r="I35" s="504"/>
      <c r="J35" s="505"/>
      <c r="K35" s="426" t="s">
        <v>2</v>
      </c>
      <c r="L35" s="426">
        <f>B35*$F30</f>
        <v>0</v>
      </c>
      <c r="M35" s="426">
        <f t="shared" ref="M35" si="23">C35*$F30</f>
        <v>0</v>
      </c>
      <c r="N35" s="426">
        <f t="shared" ref="N35" si="24">D35*$F30</f>
        <v>0</v>
      </c>
      <c r="O35" s="426">
        <f t="shared" ref="O35" si="25">E35*$F30</f>
        <v>0</v>
      </c>
      <c r="P35" s="426">
        <f>B35*$I30</f>
        <v>0</v>
      </c>
      <c r="Q35" s="426">
        <f t="shared" ref="Q35" si="26">C35*$I30</f>
        <v>0</v>
      </c>
      <c r="R35" s="416">
        <f t="shared" ref="R35" si="27">D35*$I30</f>
        <v>0</v>
      </c>
      <c r="S35" s="416">
        <f t="shared" ref="S35" si="28">E35*$I30</f>
        <v>0</v>
      </c>
      <c r="T35" s="413"/>
      <c r="U35" s="413"/>
    </row>
    <row r="36" spans="1:21" s="309" customFormat="1" ht="26.25" customHeight="1" x14ac:dyDescent="0.25">
      <c r="A36" s="214" t="s">
        <v>69</v>
      </c>
      <c r="B36" s="303">
        <v>0</v>
      </c>
      <c r="C36" s="303">
        <v>0</v>
      </c>
      <c r="D36" s="303">
        <v>0</v>
      </c>
      <c r="E36" s="303">
        <v>0</v>
      </c>
      <c r="F36" s="215" t="str">
        <f>TEXT(SUM(B36:E36),"##0.0%")&amp;" ("&amp;TEXT($J30*SUM(B36:E36),"$#,##0")&amp;")"</f>
        <v>0.0% ($0)</v>
      </c>
      <c r="G36" s="503"/>
      <c r="H36" s="504"/>
      <c r="I36" s="504"/>
      <c r="J36" s="505"/>
      <c r="K36" s="426" t="s">
        <v>3</v>
      </c>
      <c r="L36" s="426">
        <f>B36*$F30</f>
        <v>0</v>
      </c>
      <c r="M36" s="426">
        <f t="shared" ref="M36" si="29">C36*$F30</f>
        <v>0</v>
      </c>
      <c r="N36" s="426">
        <f t="shared" ref="N36" si="30">D36*$F30</f>
        <v>0</v>
      </c>
      <c r="O36" s="426">
        <f t="shared" ref="O36" si="31">E36*$F30</f>
        <v>0</v>
      </c>
      <c r="P36" s="426">
        <f>B36*$I30</f>
        <v>0</v>
      </c>
      <c r="Q36" s="426">
        <f t="shared" ref="Q36" si="32">C36*$I30</f>
        <v>0</v>
      </c>
      <c r="R36" s="416">
        <f t="shared" ref="R36" si="33">D36*$I30</f>
        <v>0</v>
      </c>
      <c r="S36" s="416">
        <f t="shared" ref="S36" si="34">E36*$I30</f>
        <v>0</v>
      </c>
      <c r="T36" s="413"/>
      <c r="U36" s="413"/>
    </row>
    <row r="37" spans="1:21" s="309" customFormat="1" ht="26.25" customHeight="1" thickBot="1" x14ac:dyDescent="0.3">
      <c r="A37" s="216" t="s">
        <v>84</v>
      </c>
      <c r="B37" s="217" t="str">
        <f>TEXT(SUM($B33*BPct_HDSP,B34:B36),"##0.0%")&amp;" ("&amp;TEXT($J30*SUM($B33*BPct_HDSP,B34:B36),"$#,##0")&amp;")"</f>
        <v>0.0% ($0)</v>
      </c>
      <c r="C37" s="217" t="str">
        <f>TEXT(SUM($B33*BPct_Diabetes,C34:C36),"##0.0%")&amp;" ("&amp;TEXT($J30*SUM($B33*BPct_Diabetes,C34:C36),"$#,##0")&amp;")"</f>
        <v>0.0% ($0)</v>
      </c>
      <c r="D37" s="217" t="str">
        <f>TEXT(SUM($B33*BPct_NPAO,D34:D36),"##0.0%")&amp;" ("&amp;TEXT($J30*SUM($B33*BPct_NPAO,D34:D36),"$#,##0")&amp;")"</f>
        <v>0.0% ($0)</v>
      </c>
      <c r="E37" s="217" t="str">
        <f>TEXT(SUM(E33:E36),"##0.0%")&amp;" ("&amp;TEXT($J30*SUM(E33:E36),"$#,##0")&amp;")"</f>
        <v>0.0% ($0)</v>
      </c>
      <c r="F37" s="218" t="str">
        <f>TEXT(SUM(B33:E36),"##0.0%")&amp;" ("&amp;TEXT($J30*SUM(B33:E36),"$#,##0")&amp;")"</f>
        <v>0.0% ($0)</v>
      </c>
      <c r="G37" s="506"/>
      <c r="H37" s="507"/>
      <c r="I37" s="507"/>
      <c r="J37" s="508"/>
      <c r="K37" s="423"/>
      <c r="L37" s="423"/>
      <c r="M37" s="423"/>
      <c r="N37" s="423"/>
      <c r="O37" s="423"/>
      <c r="P37" s="423"/>
      <c r="Q37" s="423"/>
      <c r="R37" s="413"/>
      <c r="S37" s="413"/>
      <c r="T37" s="413" t="b">
        <f>IF(AND(SUM(B33:E36)&lt;&gt;1,J30&gt;0),FALSE,TRUE)</f>
        <v>1</v>
      </c>
      <c r="U37" s="413" t="s">
        <v>218</v>
      </c>
    </row>
    <row r="39" spans="1:21" ht="13.5" thickBot="1" x14ac:dyDescent="0.25"/>
    <row r="40" spans="1:21" s="309" customFormat="1" ht="13.5" customHeight="1" x14ac:dyDescent="0.25">
      <c r="A40" s="494" t="s">
        <v>105</v>
      </c>
      <c r="B40" s="495"/>
      <c r="C40" s="495"/>
      <c r="D40" s="495"/>
      <c r="E40" s="495"/>
      <c r="F40" s="495"/>
      <c r="G40" s="495"/>
      <c r="H40" s="495"/>
      <c r="I40" s="495"/>
      <c r="J40" s="496"/>
      <c r="K40" s="423"/>
      <c r="L40" s="423"/>
      <c r="M40" s="423"/>
      <c r="N40" s="423"/>
      <c r="O40" s="423"/>
      <c r="P40" s="423"/>
      <c r="Q40" s="423"/>
      <c r="R40" s="413"/>
      <c r="S40" s="413"/>
      <c r="T40" s="413"/>
      <c r="U40" s="413"/>
    </row>
    <row r="41" spans="1:21" s="311" customFormat="1" ht="25.5" x14ac:dyDescent="0.25">
      <c r="A41" s="206" t="s">
        <v>101</v>
      </c>
      <c r="B41" s="207" t="s">
        <v>102</v>
      </c>
      <c r="C41" s="207" t="s">
        <v>79</v>
      </c>
      <c r="D41" s="207" t="s">
        <v>103</v>
      </c>
      <c r="E41" s="207" t="s">
        <v>12</v>
      </c>
      <c r="F41" s="207" t="s">
        <v>18</v>
      </c>
      <c r="G41" s="207" t="s">
        <v>78</v>
      </c>
      <c r="H41" s="207" t="s">
        <v>107</v>
      </c>
      <c r="I41" s="207" t="s">
        <v>80</v>
      </c>
      <c r="J41" s="208" t="s">
        <v>104</v>
      </c>
      <c r="K41" s="425"/>
      <c r="L41" s="425"/>
      <c r="M41" s="425"/>
      <c r="N41" s="425"/>
      <c r="O41" s="425"/>
      <c r="P41" s="425"/>
      <c r="Q41" s="425"/>
      <c r="R41" s="415"/>
      <c r="S41" s="415"/>
      <c r="T41" s="415"/>
      <c r="U41" s="415"/>
    </row>
    <row r="42" spans="1:21" s="309" customFormat="1" ht="13.5" thickBot="1" x14ac:dyDescent="0.3">
      <c r="A42" s="141"/>
      <c r="B42" s="408"/>
      <c r="C42" s="122"/>
      <c r="D42" s="123"/>
      <c r="E42" s="410"/>
      <c r="F42" s="209">
        <f>C42*D42*E42/12</f>
        <v>0</v>
      </c>
      <c r="G42" s="138"/>
      <c r="H42" s="142"/>
      <c r="I42" s="209">
        <f>F42*G42+H42</f>
        <v>0</v>
      </c>
      <c r="J42" s="210">
        <f>SUM(F42,I42)</f>
        <v>0</v>
      </c>
      <c r="K42" s="423"/>
      <c r="L42" s="423"/>
      <c r="M42" s="423"/>
      <c r="N42" s="423"/>
      <c r="O42" s="423"/>
      <c r="P42" s="423"/>
      <c r="Q42" s="423"/>
      <c r="R42" s="413"/>
      <c r="S42" s="413"/>
      <c r="T42" s="413"/>
      <c r="U42" s="413"/>
    </row>
    <row r="43" spans="1:21" s="309" customFormat="1" ht="12.75" customHeight="1" x14ac:dyDescent="0.25">
      <c r="A43" s="497" t="s">
        <v>81</v>
      </c>
      <c r="B43" s="498"/>
      <c r="C43" s="498"/>
      <c r="D43" s="498"/>
      <c r="E43" s="498"/>
      <c r="F43" s="499"/>
      <c r="G43" s="497" t="s">
        <v>13</v>
      </c>
      <c r="H43" s="498"/>
      <c r="I43" s="498"/>
      <c r="J43" s="499"/>
      <c r="K43" s="423"/>
      <c r="L43" s="423"/>
      <c r="M43" s="423"/>
      <c r="N43" s="423"/>
      <c r="O43" s="423"/>
      <c r="P43" s="423"/>
      <c r="Q43" s="423"/>
      <c r="R43" s="413"/>
      <c r="S43" s="413"/>
      <c r="T43" s="413"/>
      <c r="U43" s="413"/>
    </row>
    <row r="44" spans="1:21" s="309" customFormat="1" ht="25.5" x14ac:dyDescent="0.25">
      <c r="A44" s="211" t="s">
        <v>127</v>
      </c>
      <c r="B44" s="207" t="s">
        <v>6</v>
      </c>
      <c r="C44" s="207" t="s">
        <v>65</v>
      </c>
      <c r="D44" s="207" t="s">
        <v>4</v>
      </c>
      <c r="E44" s="212" t="s">
        <v>5</v>
      </c>
      <c r="F44" s="213" t="s">
        <v>70</v>
      </c>
      <c r="G44" s="500"/>
      <c r="H44" s="501"/>
      <c r="I44" s="501"/>
      <c r="J44" s="502"/>
      <c r="K44" s="423"/>
      <c r="L44" s="423"/>
      <c r="M44" s="423"/>
      <c r="N44" s="423"/>
      <c r="O44" s="423"/>
      <c r="P44" s="423"/>
      <c r="Q44" s="423"/>
      <c r="R44" s="413"/>
      <c r="S44" s="413"/>
      <c r="T44" s="413"/>
      <c r="U44" s="413"/>
    </row>
    <row r="45" spans="1:21" s="309" customFormat="1" ht="26.25" customHeight="1" x14ac:dyDescent="0.25">
      <c r="A45" s="214" t="s">
        <v>128</v>
      </c>
      <c r="B45" s="509">
        <v>0</v>
      </c>
      <c r="C45" s="510"/>
      <c r="D45" s="511"/>
      <c r="E45" s="303">
        <v>0</v>
      </c>
      <c r="F45" s="215" t="str">
        <f>TEXT(SUM(B45:E45),"##0.0%")&amp;" ("&amp;TEXT($J42*SUM(B45:E45),"$#,##0")&amp;")"</f>
        <v>0.0% ($0)</v>
      </c>
      <c r="G45" s="503"/>
      <c r="H45" s="504"/>
      <c r="I45" s="504"/>
      <c r="J45" s="505"/>
      <c r="K45" s="426" t="s">
        <v>40</v>
      </c>
      <c r="L45" s="426">
        <f>SUM(B45:E45)*F42</f>
        <v>0</v>
      </c>
      <c r="M45" s="426"/>
      <c r="N45" s="426"/>
      <c r="O45" s="426"/>
      <c r="P45" s="426">
        <f>SUM(B45:E45)*I42</f>
        <v>0</v>
      </c>
      <c r="Q45" s="426"/>
      <c r="R45" s="416"/>
      <c r="S45" s="416"/>
      <c r="T45" s="413"/>
      <c r="U45" s="413"/>
    </row>
    <row r="46" spans="1:21" s="309" customFormat="1" ht="26.25" customHeight="1" x14ac:dyDescent="0.25">
      <c r="A46" s="214" t="s">
        <v>67</v>
      </c>
      <c r="B46" s="303">
        <v>0</v>
      </c>
      <c r="C46" s="303">
        <v>0</v>
      </c>
      <c r="D46" s="303">
        <v>0</v>
      </c>
      <c r="E46" s="303">
        <v>0</v>
      </c>
      <c r="F46" s="215" t="str">
        <f>TEXT(SUM(B46:E46),"##0.0%")&amp;" ("&amp;TEXT($J42*SUM(B46:E46),"$#,##0")&amp;")"</f>
        <v>0.0% ($0)</v>
      </c>
      <c r="G46" s="503"/>
      <c r="H46" s="504"/>
      <c r="I46" s="504"/>
      <c r="J46" s="505"/>
      <c r="K46" s="426" t="s">
        <v>1</v>
      </c>
      <c r="L46" s="426">
        <f>B46*$F42</f>
        <v>0</v>
      </c>
      <c r="M46" s="426">
        <f>C46*$F42</f>
        <v>0</v>
      </c>
      <c r="N46" s="426">
        <f>D46*$F42</f>
        <v>0</v>
      </c>
      <c r="O46" s="426">
        <f>E46*$F42</f>
        <v>0</v>
      </c>
      <c r="P46" s="426">
        <f t="shared" ref="P46" si="35">B46*$I42</f>
        <v>0</v>
      </c>
      <c r="Q46" s="426">
        <f t="shared" ref="Q46" si="36">C46*$I42</f>
        <v>0</v>
      </c>
      <c r="R46" s="416">
        <f t="shared" ref="R46" si="37">D46*$I42</f>
        <v>0</v>
      </c>
      <c r="S46" s="416">
        <f>E46*$I42</f>
        <v>0</v>
      </c>
      <c r="T46" s="413"/>
      <c r="U46" s="413"/>
    </row>
    <row r="47" spans="1:21" s="309" customFormat="1" ht="26.25" customHeight="1" x14ac:dyDescent="0.25">
      <c r="A47" s="214" t="s">
        <v>68</v>
      </c>
      <c r="B47" s="303">
        <v>0</v>
      </c>
      <c r="C47" s="303">
        <v>0</v>
      </c>
      <c r="D47" s="303">
        <v>0</v>
      </c>
      <c r="E47" s="303">
        <v>0</v>
      </c>
      <c r="F47" s="215" t="str">
        <f>TEXT(SUM(B47:E47),"##0.0%")&amp;" ("&amp;TEXT($J42*SUM(B47:E47),"$#,##0")&amp;")"</f>
        <v>0.0% ($0)</v>
      </c>
      <c r="G47" s="503"/>
      <c r="H47" s="504"/>
      <c r="I47" s="504"/>
      <c r="J47" s="505"/>
      <c r="K47" s="426" t="s">
        <v>2</v>
      </c>
      <c r="L47" s="426">
        <f>B47*$F42</f>
        <v>0</v>
      </c>
      <c r="M47" s="426">
        <f t="shared" ref="M47" si="38">C47*$F42</f>
        <v>0</v>
      </c>
      <c r="N47" s="426">
        <f t="shared" ref="N47" si="39">D47*$F42</f>
        <v>0</v>
      </c>
      <c r="O47" s="426">
        <f t="shared" ref="O47" si="40">E47*$F42</f>
        <v>0</v>
      </c>
      <c r="P47" s="426">
        <f>B47*$I42</f>
        <v>0</v>
      </c>
      <c r="Q47" s="426">
        <f t="shared" ref="Q47" si="41">C47*$I42</f>
        <v>0</v>
      </c>
      <c r="R47" s="416">
        <f t="shared" ref="R47" si="42">D47*$I42</f>
        <v>0</v>
      </c>
      <c r="S47" s="416">
        <f t="shared" ref="S47" si="43">E47*$I42</f>
        <v>0</v>
      </c>
      <c r="T47" s="413"/>
      <c r="U47" s="413"/>
    </row>
    <row r="48" spans="1:21" s="309" customFormat="1" ht="26.25" customHeight="1" x14ac:dyDescent="0.25">
      <c r="A48" s="214" t="s">
        <v>69</v>
      </c>
      <c r="B48" s="303">
        <v>0</v>
      </c>
      <c r="C48" s="303">
        <v>0</v>
      </c>
      <c r="D48" s="303">
        <v>0</v>
      </c>
      <c r="E48" s="303">
        <v>0</v>
      </c>
      <c r="F48" s="215" t="str">
        <f>TEXT(SUM(B48:E48),"##0.0%")&amp;" ("&amp;TEXT($J42*SUM(B48:E48),"$#,##0")&amp;")"</f>
        <v>0.0% ($0)</v>
      </c>
      <c r="G48" s="503"/>
      <c r="H48" s="504"/>
      <c r="I48" s="504"/>
      <c r="J48" s="505"/>
      <c r="K48" s="426" t="s">
        <v>3</v>
      </c>
      <c r="L48" s="426">
        <f>B48*$F42</f>
        <v>0</v>
      </c>
      <c r="M48" s="426">
        <f t="shared" ref="M48" si="44">C48*$F42</f>
        <v>0</v>
      </c>
      <c r="N48" s="426">
        <f t="shared" ref="N48" si="45">D48*$F42</f>
        <v>0</v>
      </c>
      <c r="O48" s="426">
        <f t="shared" ref="O48" si="46">E48*$F42</f>
        <v>0</v>
      </c>
      <c r="P48" s="426">
        <f>B48*$I42</f>
        <v>0</v>
      </c>
      <c r="Q48" s="426">
        <f t="shared" ref="Q48" si="47">C48*$I42</f>
        <v>0</v>
      </c>
      <c r="R48" s="416">
        <f t="shared" ref="R48" si="48">D48*$I42</f>
        <v>0</v>
      </c>
      <c r="S48" s="416">
        <f t="shared" ref="S48" si="49">E48*$I42</f>
        <v>0</v>
      </c>
      <c r="T48" s="413"/>
      <c r="U48" s="413"/>
    </row>
    <row r="49" spans="1:21" s="309" customFormat="1" ht="26.25" customHeight="1" thickBot="1" x14ac:dyDescent="0.3">
      <c r="A49" s="216" t="s">
        <v>84</v>
      </c>
      <c r="B49" s="217" t="str">
        <f>TEXT(SUM($B45*BPct_HDSP,B46:B48),"##0.0%")&amp;" ("&amp;TEXT($J42*SUM($B45*BPct_HDSP,B46:B48),"$#,##0")&amp;")"</f>
        <v>0.0% ($0)</v>
      </c>
      <c r="C49" s="217" t="str">
        <f>TEXT(SUM($B45*BPct_Diabetes,C46:C48),"##0.0%")&amp;" ("&amp;TEXT($J42*SUM($B45*BPct_Diabetes,C46:C48),"$#,##0")&amp;")"</f>
        <v>0.0% ($0)</v>
      </c>
      <c r="D49" s="217" t="str">
        <f>TEXT(SUM($B45*BPct_NPAO,D46:D48),"##0.0%")&amp;" ("&amp;TEXT($J42*SUM($B45*BPct_NPAO,D46:D48),"$#,##0")&amp;")"</f>
        <v>0.0% ($0)</v>
      </c>
      <c r="E49" s="217" t="str">
        <f>TEXT(SUM(E45:E48),"##0.0%")&amp;" ("&amp;TEXT($J42*SUM(E45:E48),"$#,##0")&amp;")"</f>
        <v>0.0% ($0)</v>
      </c>
      <c r="F49" s="218" t="str">
        <f>TEXT(SUM(B45:E48),"##0.0%")&amp;" ("&amp;TEXT($J42*SUM(B45:E48),"$#,##0")&amp;")"</f>
        <v>0.0% ($0)</v>
      </c>
      <c r="G49" s="506"/>
      <c r="H49" s="507"/>
      <c r="I49" s="507"/>
      <c r="J49" s="508"/>
      <c r="K49" s="423"/>
      <c r="L49" s="423"/>
      <c r="M49" s="423"/>
      <c r="N49" s="423"/>
      <c r="O49" s="423"/>
      <c r="P49" s="423"/>
      <c r="Q49" s="423"/>
      <c r="R49" s="413"/>
      <c r="S49" s="413"/>
      <c r="T49" s="413" t="b">
        <f>IF(AND(SUM(B45:E48)&lt;&gt;1,J42&gt;0),FALSE,TRUE)</f>
        <v>1</v>
      </c>
      <c r="U49" s="413" t="s">
        <v>218</v>
      </c>
    </row>
    <row r="51" spans="1:21" ht="13.5" thickBot="1" x14ac:dyDescent="0.25"/>
    <row r="52" spans="1:21" s="309" customFormat="1" ht="13.5" customHeight="1" x14ac:dyDescent="0.25">
      <c r="A52" s="494" t="s">
        <v>105</v>
      </c>
      <c r="B52" s="495"/>
      <c r="C52" s="495"/>
      <c r="D52" s="495"/>
      <c r="E52" s="495"/>
      <c r="F52" s="495"/>
      <c r="G52" s="495"/>
      <c r="H52" s="495"/>
      <c r="I52" s="495"/>
      <c r="J52" s="496"/>
      <c r="K52" s="423"/>
      <c r="L52" s="423"/>
      <c r="M52" s="423"/>
      <c r="N52" s="423"/>
      <c r="O52" s="423"/>
      <c r="P52" s="423"/>
      <c r="Q52" s="423"/>
      <c r="R52" s="413"/>
      <c r="S52" s="413"/>
      <c r="T52" s="413"/>
      <c r="U52" s="413"/>
    </row>
    <row r="53" spans="1:21" s="311" customFormat="1" ht="25.5" x14ac:dyDescent="0.25">
      <c r="A53" s="206" t="s">
        <v>101</v>
      </c>
      <c r="B53" s="207" t="s">
        <v>102</v>
      </c>
      <c r="C53" s="207" t="s">
        <v>79</v>
      </c>
      <c r="D53" s="207" t="s">
        <v>103</v>
      </c>
      <c r="E53" s="207" t="s">
        <v>12</v>
      </c>
      <c r="F53" s="207" t="s">
        <v>18</v>
      </c>
      <c r="G53" s="207" t="s">
        <v>78</v>
      </c>
      <c r="H53" s="207" t="s">
        <v>107</v>
      </c>
      <c r="I53" s="207" t="s">
        <v>80</v>
      </c>
      <c r="J53" s="208" t="s">
        <v>104</v>
      </c>
      <c r="K53" s="425"/>
      <c r="L53" s="425"/>
      <c r="M53" s="425"/>
      <c r="N53" s="425"/>
      <c r="O53" s="425"/>
      <c r="P53" s="425"/>
      <c r="Q53" s="425"/>
      <c r="R53" s="415"/>
      <c r="S53" s="415"/>
      <c r="T53" s="415"/>
      <c r="U53" s="415"/>
    </row>
    <row r="54" spans="1:21" s="309" customFormat="1" ht="13.5" thickBot="1" x14ac:dyDescent="0.3">
      <c r="A54" s="141"/>
      <c r="B54" s="408"/>
      <c r="C54" s="122"/>
      <c r="D54" s="123"/>
      <c r="E54" s="410"/>
      <c r="F54" s="209">
        <f>C54*D54*E54/12</f>
        <v>0</v>
      </c>
      <c r="G54" s="138"/>
      <c r="H54" s="142"/>
      <c r="I54" s="209">
        <f>F54*G54+H54</f>
        <v>0</v>
      </c>
      <c r="J54" s="210">
        <f>SUM(F54,I54)</f>
        <v>0</v>
      </c>
      <c r="K54" s="423"/>
      <c r="L54" s="423"/>
      <c r="M54" s="423"/>
      <c r="N54" s="423"/>
      <c r="O54" s="423"/>
      <c r="P54" s="423"/>
      <c r="Q54" s="423"/>
      <c r="R54" s="413"/>
      <c r="S54" s="413"/>
      <c r="T54" s="413"/>
      <c r="U54" s="413"/>
    </row>
    <row r="55" spans="1:21" s="309" customFormat="1" ht="12.75" customHeight="1" x14ac:dyDescent="0.25">
      <c r="A55" s="497" t="s">
        <v>81</v>
      </c>
      <c r="B55" s="498"/>
      <c r="C55" s="498"/>
      <c r="D55" s="498"/>
      <c r="E55" s="498"/>
      <c r="F55" s="499"/>
      <c r="G55" s="497" t="s">
        <v>13</v>
      </c>
      <c r="H55" s="498"/>
      <c r="I55" s="498"/>
      <c r="J55" s="499"/>
      <c r="K55" s="423"/>
      <c r="L55" s="423"/>
      <c r="M55" s="423"/>
      <c r="N55" s="423"/>
      <c r="O55" s="423"/>
      <c r="P55" s="423"/>
      <c r="Q55" s="423"/>
      <c r="R55" s="413"/>
      <c r="S55" s="413"/>
      <c r="T55" s="413"/>
      <c r="U55" s="413"/>
    </row>
    <row r="56" spans="1:21" s="309" customFormat="1" ht="25.5" x14ac:dyDescent="0.25">
      <c r="A56" s="211" t="s">
        <v>127</v>
      </c>
      <c r="B56" s="207" t="s">
        <v>6</v>
      </c>
      <c r="C56" s="207" t="s">
        <v>65</v>
      </c>
      <c r="D56" s="207" t="s">
        <v>4</v>
      </c>
      <c r="E56" s="212" t="s">
        <v>5</v>
      </c>
      <c r="F56" s="213" t="s">
        <v>70</v>
      </c>
      <c r="G56" s="500"/>
      <c r="H56" s="501"/>
      <c r="I56" s="501"/>
      <c r="J56" s="502"/>
      <c r="K56" s="423"/>
      <c r="L56" s="423"/>
      <c r="M56" s="423"/>
      <c r="N56" s="423"/>
      <c r="O56" s="423"/>
      <c r="P56" s="423"/>
      <c r="Q56" s="423"/>
      <c r="R56" s="413"/>
      <c r="S56" s="413"/>
      <c r="T56" s="413"/>
      <c r="U56" s="413"/>
    </row>
    <row r="57" spans="1:21" s="309" customFormat="1" ht="26.25" customHeight="1" x14ac:dyDescent="0.25">
      <c r="A57" s="214" t="s">
        <v>128</v>
      </c>
      <c r="B57" s="509">
        <v>0</v>
      </c>
      <c r="C57" s="510"/>
      <c r="D57" s="511"/>
      <c r="E57" s="303">
        <v>0</v>
      </c>
      <c r="F57" s="215" t="str">
        <f>TEXT(SUM(B57:E57),"##0.0%")&amp;" ("&amp;TEXT($J54*SUM(B57:E57),"$#,##0")&amp;")"</f>
        <v>0.0% ($0)</v>
      </c>
      <c r="G57" s="503"/>
      <c r="H57" s="504"/>
      <c r="I57" s="504"/>
      <c r="J57" s="505"/>
      <c r="K57" s="426" t="s">
        <v>40</v>
      </c>
      <c r="L57" s="426">
        <f>SUM(B57:E57)*F54</f>
        <v>0</v>
      </c>
      <c r="M57" s="426"/>
      <c r="N57" s="426"/>
      <c r="O57" s="426"/>
      <c r="P57" s="426">
        <f>SUM(B57:E57)*I54</f>
        <v>0</v>
      </c>
      <c r="Q57" s="426"/>
      <c r="R57" s="416"/>
      <c r="S57" s="416"/>
      <c r="T57" s="413"/>
      <c r="U57" s="413"/>
    </row>
    <row r="58" spans="1:21" s="309" customFormat="1" ht="26.25" customHeight="1" x14ac:dyDescent="0.25">
      <c r="A58" s="214" t="s">
        <v>67</v>
      </c>
      <c r="B58" s="303">
        <v>0</v>
      </c>
      <c r="C58" s="303">
        <v>0</v>
      </c>
      <c r="D58" s="303">
        <v>0</v>
      </c>
      <c r="E58" s="303">
        <v>0</v>
      </c>
      <c r="F58" s="215" t="str">
        <f>TEXT(SUM(B58:E58),"##0.0%")&amp;" ("&amp;TEXT($J54*SUM(B58:E58),"$#,##0")&amp;")"</f>
        <v>0.0% ($0)</v>
      </c>
      <c r="G58" s="503"/>
      <c r="H58" s="504"/>
      <c r="I58" s="504"/>
      <c r="J58" s="505"/>
      <c r="K58" s="426" t="s">
        <v>1</v>
      </c>
      <c r="L58" s="426">
        <f>B58*$F54</f>
        <v>0</v>
      </c>
      <c r="M58" s="426">
        <f>C58*$F54</f>
        <v>0</v>
      </c>
      <c r="N58" s="426">
        <f>D58*$F54</f>
        <v>0</v>
      </c>
      <c r="O58" s="426">
        <f>E58*$F54</f>
        <v>0</v>
      </c>
      <c r="P58" s="426">
        <f t="shared" ref="P58" si="50">B58*$I54</f>
        <v>0</v>
      </c>
      <c r="Q58" s="426">
        <f t="shared" ref="Q58" si="51">C58*$I54</f>
        <v>0</v>
      </c>
      <c r="R58" s="416">
        <f t="shared" ref="R58" si="52">D58*$I54</f>
        <v>0</v>
      </c>
      <c r="S58" s="416">
        <f>E58*$I54</f>
        <v>0</v>
      </c>
      <c r="T58" s="413"/>
      <c r="U58" s="413"/>
    </row>
    <row r="59" spans="1:21" s="309" customFormat="1" ht="26.25" customHeight="1" x14ac:dyDescent="0.25">
      <c r="A59" s="214" t="s">
        <v>68</v>
      </c>
      <c r="B59" s="303">
        <v>0</v>
      </c>
      <c r="C59" s="303">
        <v>0</v>
      </c>
      <c r="D59" s="303">
        <v>0</v>
      </c>
      <c r="E59" s="303">
        <v>0</v>
      </c>
      <c r="F59" s="215" t="str">
        <f>TEXT(SUM(B59:E59),"##0.0%")&amp;" ("&amp;TEXT($J54*SUM(B59:E59),"$#,##0")&amp;")"</f>
        <v>0.0% ($0)</v>
      </c>
      <c r="G59" s="503"/>
      <c r="H59" s="504"/>
      <c r="I59" s="504"/>
      <c r="J59" s="505"/>
      <c r="K59" s="426" t="s">
        <v>2</v>
      </c>
      <c r="L59" s="426">
        <f>B59*$F54</f>
        <v>0</v>
      </c>
      <c r="M59" s="426">
        <f t="shared" ref="M59" si="53">C59*$F54</f>
        <v>0</v>
      </c>
      <c r="N59" s="426">
        <f t="shared" ref="N59" si="54">D59*$F54</f>
        <v>0</v>
      </c>
      <c r="O59" s="426">
        <f t="shared" ref="O59" si="55">E59*$F54</f>
        <v>0</v>
      </c>
      <c r="P59" s="426">
        <f>B59*$I54</f>
        <v>0</v>
      </c>
      <c r="Q59" s="426">
        <f t="shared" ref="Q59" si="56">C59*$I54</f>
        <v>0</v>
      </c>
      <c r="R59" s="416">
        <f t="shared" ref="R59" si="57">D59*$I54</f>
        <v>0</v>
      </c>
      <c r="S59" s="416">
        <f t="shared" ref="S59" si="58">E59*$I54</f>
        <v>0</v>
      </c>
      <c r="T59" s="413"/>
      <c r="U59" s="413"/>
    </row>
    <row r="60" spans="1:21" s="309" customFormat="1" ht="26.25" customHeight="1" x14ac:dyDescent="0.25">
      <c r="A60" s="214" t="s">
        <v>69</v>
      </c>
      <c r="B60" s="303">
        <v>0</v>
      </c>
      <c r="C60" s="303">
        <v>0</v>
      </c>
      <c r="D60" s="303">
        <v>0</v>
      </c>
      <c r="E60" s="303">
        <v>0</v>
      </c>
      <c r="F60" s="215" t="str">
        <f>TEXT(SUM(B60:E60),"##0.0%")&amp;" ("&amp;TEXT($J54*SUM(B60:E60),"$#,##0")&amp;")"</f>
        <v>0.0% ($0)</v>
      </c>
      <c r="G60" s="503"/>
      <c r="H60" s="504"/>
      <c r="I60" s="504"/>
      <c r="J60" s="505"/>
      <c r="K60" s="426" t="s">
        <v>3</v>
      </c>
      <c r="L60" s="426">
        <f>B60*$F54</f>
        <v>0</v>
      </c>
      <c r="M60" s="426">
        <f t="shared" ref="M60" si="59">C60*$F54</f>
        <v>0</v>
      </c>
      <c r="N60" s="426">
        <f t="shared" ref="N60" si="60">D60*$F54</f>
        <v>0</v>
      </c>
      <c r="O60" s="426">
        <f t="shared" ref="O60" si="61">E60*$F54</f>
        <v>0</v>
      </c>
      <c r="P60" s="426">
        <f>B60*$I54</f>
        <v>0</v>
      </c>
      <c r="Q60" s="426">
        <f t="shared" ref="Q60" si="62">C60*$I54</f>
        <v>0</v>
      </c>
      <c r="R60" s="416">
        <f t="shared" ref="R60" si="63">D60*$I54</f>
        <v>0</v>
      </c>
      <c r="S60" s="416">
        <f t="shared" ref="S60" si="64">E60*$I54</f>
        <v>0</v>
      </c>
      <c r="T60" s="413"/>
      <c r="U60" s="413"/>
    </row>
    <row r="61" spans="1:21" s="309" customFormat="1" ht="26.25" customHeight="1" thickBot="1" x14ac:dyDescent="0.3">
      <c r="A61" s="216" t="s">
        <v>84</v>
      </c>
      <c r="B61" s="217" t="str">
        <f>TEXT(SUM($B57*BPct_HDSP,B58:B60),"##0.0%")&amp;" ("&amp;TEXT($J54*SUM($B57*BPct_HDSP,B58:B60),"$#,##0")&amp;")"</f>
        <v>0.0% ($0)</v>
      </c>
      <c r="C61" s="217" t="str">
        <f>TEXT(SUM($B57*BPct_Diabetes,C58:C60),"##0.0%")&amp;" ("&amp;TEXT($J54*SUM($B57*BPct_Diabetes,C58:C60),"$#,##0")&amp;")"</f>
        <v>0.0% ($0)</v>
      </c>
      <c r="D61" s="217" t="str">
        <f>TEXT(SUM($B57*BPct_NPAO,D58:D60),"##0.0%")&amp;" ("&amp;TEXT($J54*SUM($B57*BPct_NPAO,D58:D60),"$#,##0")&amp;")"</f>
        <v>0.0% ($0)</v>
      </c>
      <c r="E61" s="217" t="str">
        <f>TEXT(SUM(E57:E60),"##0.0%")&amp;" ("&amp;TEXT($J54*SUM(E57:E60),"$#,##0")&amp;")"</f>
        <v>0.0% ($0)</v>
      </c>
      <c r="F61" s="218" t="str">
        <f>TEXT(SUM(B57:E60),"##0.0%")&amp;" ("&amp;TEXT($J54*SUM(B57:E60),"$#,##0")&amp;")"</f>
        <v>0.0% ($0)</v>
      </c>
      <c r="G61" s="506"/>
      <c r="H61" s="507"/>
      <c r="I61" s="507"/>
      <c r="J61" s="508"/>
      <c r="K61" s="423"/>
      <c r="L61" s="423"/>
      <c r="M61" s="423"/>
      <c r="N61" s="423"/>
      <c r="O61" s="423"/>
      <c r="P61" s="423"/>
      <c r="Q61" s="423"/>
      <c r="R61" s="413"/>
      <c r="S61" s="413"/>
      <c r="T61" s="413" t="b">
        <f>IF(AND(SUM(B57:E60)&lt;&gt;1,J54&gt;0),FALSE,TRUE)</f>
        <v>1</v>
      </c>
      <c r="U61" s="413" t="s">
        <v>218</v>
      </c>
    </row>
    <row r="63" spans="1:21" ht="13.5" thickBot="1" x14ac:dyDescent="0.25"/>
    <row r="64" spans="1:21" s="309" customFormat="1" ht="13.5" customHeight="1" x14ac:dyDescent="0.25">
      <c r="A64" s="494" t="s">
        <v>105</v>
      </c>
      <c r="B64" s="495"/>
      <c r="C64" s="495"/>
      <c r="D64" s="495"/>
      <c r="E64" s="495"/>
      <c r="F64" s="495"/>
      <c r="G64" s="495"/>
      <c r="H64" s="495"/>
      <c r="I64" s="495"/>
      <c r="J64" s="496"/>
      <c r="K64" s="423"/>
      <c r="L64" s="423"/>
      <c r="M64" s="423"/>
      <c r="N64" s="423"/>
      <c r="O64" s="423"/>
      <c r="P64" s="423"/>
      <c r="Q64" s="423"/>
      <c r="R64" s="413"/>
      <c r="S64" s="413"/>
      <c r="T64" s="413"/>
      <c r="U64" s="413"/>
    </row>
    <row r="65" spans="1:21" s="311" customFormat="1" ht="25.5" x14ac:dyDescent="0.25">
      <c r="A65" s="206" t="s">
        <v>101</v>
      </c>
      <c r="B65" s="207" t="s">
        <v>102</v>
      </c>
      <c r="C65" s="207" t="s">
        <v>79</v>
      </c>
      <c r="D65" s="207" t="s">
        <v>103</v>
      </c>
      <c r="E65" s="207" t="s">
        <v>12</v>
      </c>
      <c r="F65" s="207" t="s">
        <v>18</v>
      </c>
      <c r="G65" s="207" t="s">
        <v>78</v>
      </c>
      <c r="H65" s="207" t="s">
        <v>107</v>
      </c>
      <c r="I65" s="207" t="s">
        <v>80</v>
      </c>
      <c r="J65" s="208" t="s">
        <v>104</v>
      </c>
      <c r="K65" s="425"/>
      <c r="L65" s="425"/>
      <c r="M65" s="425"/>
      <c r="N65" s="425"/>
      <c r="O65" s="425"/>
      <c r="P65" s="425"/>
      <c r="Q65" s="425"/>
      <c r="R65" s="415"/>
      <c r="S65" s="415"/>
      <c r="T65" s="415"/>
      <c r="U65" s="415"/>
    </row>
    <row r="66" spans="1:21" s="309" customFormat="1" ht="13.5" thickBot="1" x14ac:dyDescent="0.3">
      <c r="A66" s="141"/>
      <c r="B66" s="408"/>
      <c r="C66" s="122"/>
      <c r="D66" s="123"/>
      <c r="E66" s="410"/>
      <c r="F66" s="209">
        <f>C66*D66*E66/12</f>
        <v>0</v>
      </c>
      <c r="G66" s="138"/>
      <c r="H66" s="142"/>
      <c r="I66" s="209">
        <f>F66*G66+H66</f>
        <v>0</v>
      </c>
      <c r="J66" s="210">
        <f>SUM(F66,I66)</f>
        <v>0</v>
      </c>
      <c r="K66" s="423"/>
      <c r="L66" s="423"/>
      <c r="M66" s="423"/>
      <c r="N66" s="423"/>
      <c r="O66" s="423"/>
      <c r="P66" s="423"/>
      <c r="Q66" s="423"/>
      <c r="R66" s="413"/>
      <c r="S66" s="413"/>
      <c r="T66" s="413"/>
      <c r="U66" s="413"/>
    </row>
    <row r="67" spans="1:21" s="309" customFormat="1" ht="12.75" customHeight="1" x14ac:dyDescent="0.25">
      <c r="A67" s="497" t="s">
        <v>81</v>
      </c>
      <c r="B67" s="498"/>
      <c r="C67" s="498"/>
      <c r="D67" s="498"/>
      <c r="E67" s="498"/>
      <c r="F67" s="499"/>
      <c r="G67" s="497" t="s">
        <v>13</v>
      </c>
      <c r="H67" s="498"/>
      <c r="I67" s="498"/>
      <c r="J67" s="499"/>
      <c r="K67" s="423"/>
      <c r="L67" s="423"/>
      <c r="M67" s="423"/>
      <c r="N67" s="423"/>
      <c r="O67" s="423"/>
      <c r="P67" s="423"/>
      <c r="Q67" s="423"/>
      <c r="R67" s="413"/>
      <c r="S67" s="413"/>
      <c r="T67" s="413"/>
      <c r="U67" s="413"/>
    </row>
    <row r="68" spans="1:21" s="309" customFormat="1" ht="25.5" x14ac:dyDescent="0.25">
      <c r="A68" s="211" t="s">
        <v>127</v>
      </c>
      <c r="B68" s="207" t="s">
        <v>6</v>
      </c>
      <c r="C68" s="207" t="s">
        <v>65</v>
      </c>
      <c r="D68" s="207" t="s">
        <v>4</v>
      </c>
      <c r="E68" s="212" t="s">
        <v>5</v>
      </c>
      <c r="F68" s="213" t="s">
        <v>70</v>
      </c>
      <c r="G68" s="500"/>
      <c r="H68" s="501"/>
      <c r="I68" s="501"/>
      <c r="J68" s="502"/>
      <c r="K68" s="423"/>
      <c r="L68" s="423"/>
      <c r="M68" s="423"/>
      <c r="N68" s="423"/>
      <c r="O68" s="423"/>
      <c r="P68" s="423"/>
      <c r="Q68" s="423"/>
      <c r="R68" s="413"/>
      <c r="S68" s="413"/>
      <c r="T68" s="413"/>
      <c r="U68" s="413"/>
    </row>
    <row r="69" spans="1:21" s="309" customFormat="1" ht="26.25" customHeight="1" x14ac:dyDescent="0.25">
      <c r="A69" s="214" t="s">
        <v>128</v>
      </c>
      <c r="B69" s="509">
        <v>0</v>
      </c>
      <c r="C69" s="510"/>
      <c r="D69" s="511"/>
      <c r="E69" s="303">
        <v>0</v>
      </c>
      <c r="F69" s="215" t="str">
        <f>TEXT(SUM(B69:E69),"##0.0%")&amp;" ("&amp;TEXT($J66*SUM(B69:E69),"$#,##0")&amp;")"</f>
        <v>0.0% ($0)</v>
      </c>
      <c r="G69" s="503"/>
      <c r="H69" s="504"/>
      <c r="I69" s="504"/>
      <c r="J69" s="505"/>
      <c r="K69" s="426" t="s">
        <v>40</v>
      </c>
      <c r="L69" s="426">
        <f>SUM(B69:E69)*F66</f>
        <v>0</v>
      </c>
      <c r="M69" s="426"/>
      <c r="N69" s="426"/>
      <c r="O69" s="426"/>
      <c r="P69" s="426">
        <f>SUM(B69:E69)*I66</f>
        <v>0</v>
      </c>
      <c r="Q69" s="426"/>
      <c r="R69" s="416"/>
      <c r="S69" s="416"/>
      <c r="T69" s="413"/>
      <c r="U69" s="413"/>
    </row>
    <row r="70" spans="1:21" s="309" customFormat="1" ht="26.25" customHeight="1" x14ac:dyDescent="0.25">
      <c r="A70" s="214" t="s">
        <v>67</v>
      </c>
      <c r="B70" s="303">
        <v>0</v>
      </c>
      <c r="C70" s="303">
        <v>0</v>
      </c>
      <c r="D70" s="303">
        <v>0</v>
      </c>
      <c r="E70" s="303">
        <v>0</v>
      </c>
      <c r="F70" s="215" t="str">
        <f>TEXT(SUM(B70:E70),"##0.0%")&amp;" ("&amp;TEXT($J66*SUM(B70:E70),"$#,##0")&amp;")"</f>
        <v>0.0% ($0)</v>
      </c>
      <c r="G70" s="503"/>
      <c r="H70" s="504"/>
      <c r="I70" s="504"/>
      <c r="J70" s="505"/>
      <c r="K70" s="426" t="s">
        <v>1</v>
      </c>
      <c r="L70" s="426">
        <f>B70*$F66</f>
        <v>0</v>
      </c>
      <c r="M70" s="426">
        <f>C70*$F66</f>
        <v>0</v>
      </c>
      <c r="N70" s="426">
        <f>D70*$F66</f>
        <v>0</v>
      </c>
      <c r="O70" s="426">
        <f>E70*$F66</f>
        <v>0</v>
      </c>
      <c r="P70" s="426">
        <f t="shared" ref="P70" si="65">B70*$I66</f>
        <v>0</v>
      </c>
      <c r="Q70" s="426">
        <f t="shared" ref="Q70" si="66">C70*$I66</f>
        <v>0</v>
      </c>
      <c r="R70" s="416">
        <f t="shared" ref="R70" si="67">D70*$I66</f>
        <v>0</v>
      </c>
      <c r="S70" s="416">
        <f>E70*$I66</f>
        <v>0</v>
      </c>
      <c r="T70" s="413"/>
      <c r="U70" s="413"/>
    </row>
    <row r="71" spans="1:21" s="309" customFormat="1" ht="26.25" customHeight="1" x14ac:dyDescent="0.25">
      <c r="A71" s="214" t="s">
        <v>68</v>
      </c>
      <c r="B71" s="303">
        <v>0</v>
      </c>
      <c r="C71" s="303">
        <v>0</v>
      </c>
      <c r="D71" s="303">
        <v>0</v>
      </c>
      <c r="E71" s="303">
        <v>0</v>
      </c>
      <c r="F71" s="215" t="str">
        <f>TEXT(SUM(B71:E71),"##0.0%")&amp;" ("&amp;TEXT($J66*SUM(B71:E71),"$#,##0")&amp;")"</f>
        <v>0.0% ($0)</v>
      </c>
      <c r="G71" s="503"/>
      <c r="H71" s="504"/>
      <c r="I71" s="504"/>
      <c r="J71" s="505"/>
      <c r="K71" s="426" t="s">
        <v>2</v>
      </c>
      <c r="L71" s="426">
        <f>B71*$F66</f>
        <v>0</v>
      </c>
      <c r="M71" s="426">
        <f t="shared" ref="M71" si="68">C71*$F66</f>
        <v>0</v>
      </c>
      <c r="N71" s="426">
        <f t="shared" ref="N71" si="69">D71*$F66</f>
        <v>0</v>
      </c>
      <c r="O71" s="426">
        <f t="shared" ref="O71" si="70">E71*$F66</f>
        <v>0</v>
      </c>
      <c r="P71" s="426">
        <f>B71*$I66</f>
        <v>0</v>
      </c>
      <c r="Q71" s="426">
        <f t="shared" ref="Q71" si="71">C71*$I66</f>
        <v>0</v>
      </c>
      <c r="R71" s="416">
        <f t="shared" ref="R71" si="72">D71*$I66</f>
        <v>0</v>
      </c>
      <c r="S71" s="416">
        <f t="shared" ref="S71" si="73">E71*$I66</f>
        <v>0</v>
      </c>
      <c r="T71" s="413"/>
      <c r="U71" s="413"/>
    </row>
    <row r="72" spans="1:21" s="309" customFormat="1" ht="26.25" customHeight="1" x14ac:dyDescent="0.25">
      <c r="A72" s="214" t="s">
        <v>69</v>
      </c>
      <c r="B72" s="303">
        <v>0</v>
      </c>
      <c r="C72" s="303">
        <v>0</v>
      </c>
      <c r="D72" s="303">
        <v>0</v>
      </c>
      <c r="E72" s="303">
        <v>0</v>
      </c>
      <c r="F72" s="215" t="str">
        <f>TEXT(SUM(B72:E72),"##0.0%")&amp;" ("&amp;TEXT($J66*SUM(B72:E72),"$#,##0")&amp;")"</f>
        <v>0.0% ($0)</v>
      </c>
      <c r="G72" s="503"/>
      <c r="H72" s="504"/>
      <c r="I72" s="504"/>
      <c r="J72" s="505"/>
      <c r="K72" s="426" t="s">
        <v>3</v>
      </c>
      <c r="L72" s="426">
        <f>B72*$F66</f>
        <v>0</v>
      </c>
      <c r="M72" s="426">
        <f t="shared" ref="M72" si="74">C72*$F66</f>
        <v>0</v>
      </c>
      <c r="N72" s="426">
        <f t="shared" ref="N72" si="75">D72*$F66</f>
        <v>0</v>
      </c>
      <c r="O72" s="426">
        <f t="shared" ref="O72" si="76">E72*$F66</f>
        <v>0</v>
      </c>
      <c r="P72" s="426">
        <f>B72*$I66</f>
        <v>0</v>
      </c>
      <c r="Q72" s="426">
        <f t="shared" ref="Q72" si="77">C72*$I66</f>
        <v>0</v>
      </c>
      <c r="R72" s="416">
        <f t="shared" ref="R72" si="78">D72*$I66</f>
        <v>0</v>
      </c>
      <c r="S72" s="416">
        <f t="shared" ref="S72" si="79">E72*$I66</f>
        <v>0</v>
      </c>
      <c r="T72" s="413"/>
      <c r="U72" s="413"/>
    </row>
    <row r="73" spans="1:21" s="309" customFormat="1" ht="26.25" customHeight="1" thickBot="1" x14ac:dyDescent="0.3">
      <c r="A73" s="216" t="s">
        <v>84</v>
      </c>
      <c r="B73" s="217" t="str">
        <f>TEXT(SUM($B69*BPct_HDSP,B70:B72),"##0.0%")&amp;" ("&amp;TEXT($J66*SUM($B69*BPct_HDSP,B70:B72),"$#,##0")&amp;")"</f>
        <v>0.0% ($0)</v>
      </c>
      <c r="C73" s="217" t="str">
        <f>TEXT(SUM($B69*BPct_Diabetes,C70:C72),"##0.0%")&amp;" ("&amp;TEXT($J66*SUM($B69*BPct_Diabetes,C70:C72),"$#,##0")&amp;")"</f>
        <v>0.0% ($0)</v>
      </c>
      <c r="D73" s="217" t="str">
        <f>TEXT(SUM($B69*BPct_NPAO,D70:D72),"##0.0%")&amp;" ("&amp;TEXT($J66*SUM($B69*BPct_NPAO,D70:D72),"$#,##0")&amp;")"</f>
        <v>0.0% ($0)</v>
      </c>
      <c r="E73" s="217" t="str">
        <f>TEXT(SUM(E69:E72),"##0.0%")&amp;" ("&amp;TEXT($J66*SUM(E69:E72),"$#,##0")&amp;")"</f>
        <v>0.0% ($0)</v>
      </c>
      <c r="F73" s="218" t="str">
        <f>TEXT(SUM(B69:E72),"##0.0%")&amp;" ("&amp;TEXT($J66*SUM(B69:E72),"$#,##0")&amp;")"</f>
        <v>0.0% ($0)</v>
      </c>
      <c r="G73" s="506"/>
      <c r="H73" s="507"/>
      <c r="I73" s="507"/>
      <c r="J73" s="508"/>
      <c r="K73" s="423"/>
      <c r="L73" s="423"/>
      <c r="M73" s="423"/>
      <c r="N73" s="423"/>
      <c r="O73" s="423"/>
      <c r="P73" s="423"/>
      <c r="Q73" s="423"/>
      <c r="R73" s="413"/>
      <c r="S73" s="413"/>
      <c r="T73" s="413" t="b">
        <f>IF(AND(SUM(B69:E72)&lt;&gt;1,J66&gt;0),FALSE,TRUE)</f>
        <v>1</v>
      </c>
      <c r="U73" s="413" t="s">
        <v>218</v>
      </c>
    </row>
    <row r="74" spans="1:21" ht="15" x14ac:dyDescent="0.25">
      <c r="G74" s="202"/>
      <c r="H74" s="202"/>
      <c r="I74" s="202"/>
      <c r="J74" s="202"/>
    </row>
    <row r="75" spans="1:21" ht="13.5" thickBot="1" x14ac:dyDescent="0.25"/>
    <row r="76" spans="1:21" s="309" customFormat="1" ht="13.5" customHeight="1" x14ac:dyDescent="0.25">
      <c r="A76" s="494" t="s">
        <v>105</v>
      </c>
      <c r="B76" s="495"/>
      <c r="C76" s="495"/>
      <c r="D76" s="495"/>
      <c r="E76" s="495"/>
      <c r="F76" s="495"/>
      <c r="G76" s="495"/>
      <c r="H76" s="495"/>
      <c r="I76" s="495"/>
      <c r="J76" s="496"/>
      <c r="K76" s="423"/>
      <c r="L76" s="423"/>
      <c r="M76" s="423"/>
      <c r="N76" s="423"/>
      <c r="O76" s="423"/>
      <c r="P76" s="423"/>
      <c r="Q76" s="423"/>
      <c r="R76" s="413"/>
      <c r="S76" s="413"/>
      <c r="T76" s="413"/>
      <c r="U76" s="413"/>
    </row>
    <row r="77" spans="1:21" s="311" customFormat="1" ht="25.5" x14ac:dyDescent="0.25">
      <c r="A77" s="206" t="s">
        <v>101</v>
      </c>
      <c r="B77" s="207" t="s">
        <v>102</v>
      </c>
      <c r="C77" s="207" t="s">
        <v>79</v>
      </c>
      <c r="D77" s="207" t="s">
        <v>103</v>
      </c>
      <c r="E77" s="207" t="s">
        <v>12</v>
      </c>
      <c r="F77" s="207" t="s">
        <v>18</v>
      </c>
      <c r="G77" s="207" t="s">
        <v>78</v>
      </c>
      <c r="H77" s="207" t="s">
        <v>107</v>
      </c>
      <c r="I77" s="207" t="s">
        <v>80</v>
      </c>
      <c r="J77" s="208" t="s">
        <v>104</v>
      </c>
      <c r="K77" s="425"/>
      <c r="L77" s="425"/>
      <c r="M77" s="425"/>
      <c r="N77" s="425"/>
      <c r="O77" s="425"/>
      <c r="P77" s="425"/>
      <c r="Q77" s="425"/>
      <c r="R77" s="415"/>
      <c r="S77" s="415"/>
      <c r="T77" s="415"/>
      <c r="U77" s="415"/>
    </row>
    <row r="78" spans="1:21" s="309" customFormat="1" ht="13.5" thickBot="1" x14ac:dyDescent="0.3">
      <c r="A78" s="141"/>
      <c r="B78" s="408"/>
      <c r="C78" s="122"/>
      <c r="D78" s="123"/>
      <c r="E78" s="410"/>
      <c r="F78" s="209">
        <f>C78*D78*E78/12</f>
        <v>0</v>
      </c>
      <c r="G78" s="138"/>
      <c r="H78" s="142"/>
      <c r="I78" s="209">
        <f>F78*G78+H78</f>
        <v>0</v>
      </c>
      <c r="J78" s="210">
        <f>SUM(F78,I78)</f>
        <v>0</v>
      </c>
      <c r="K78" s="423"/>
      <c r="L78" s="423"/>
      <c r="M78" s="423"/>
      <c r="N78" s="423"/>
      <c r="O78" s="423"/>
      <c r="P78" s="423"/>
      <c r="Q78" s="423"/>
      <c r="R78" s="413"/>
      <c r="S78" s="413"/>
      <c r="T78" s="413"/>
      <c r="U78" s="413"/>
    </row>
    <row r="79" spans="1:21" s="309" customFormat="1" ht="12.75" customHeight="1" x14ac:dyDescent="0.25">
      <c r="A79" s="497" t="s">
        <v>81</v>
      </c>
      <c r="B79" s="498"/>
      <c r="C79" s="498"/>
      <c r="D79" s="498"/>
      <c r="E79" s="498"/>
      <c r="F79" s="499"/>
      <c r="G79" s="497" t="s">
        <v>13</v>
      </c>
      <c r="H79" s="498"/>
      <c r="I79" s="498"/>
      <c r="J79" s="499"/>
      <c r="K79" s="423"/>
      <c r="L79" s="423"/>
      <c r="M79" s="423"/>
      <c r="N79" s="423"/>
      <c r="O79" s="423"/>
      <c r="P79" s="423"/>
      <c r="Q79" s="423"/>
      <c r="R79" s="413"/>
      <c r="S79" s="413"/>
      <c r="T79" s="413"/>
      <c r="U79" s="413"/>
    </row>
    <row r="80" spans="1:21" s="309" customFormat="1" ht="25.5" x14ac:dyDescent="0.25">
      <c r="A80" s="211" t="s">
        <v>127</v>
      </c>
      <c r="B80" s="207" t="s">
        <v>6</v>
      </c>
      <c r="C80" s="207" t="s">
        <v>65</v>
      </c>
      <c r="D80" s="207" t="s">
        <v>4</v>
      </c>
      <c r="E80" s="212" t="s">
        <v>5</v>
      </c>
      <c r="F80" s="213" t="s">
        <v>70</v>
      </c>
      <c r="G80" s="500"/>
      <c r="H80" s="501"/>
      <c r="I80" s="501"/>
      <c r="J80" s="502"/>
      <c r="K80" s="423"/>
      <c r="L80" s="423"/>
      <c r="M80" s="423"/>
      <c r="N80" s="423"/>
      <c r="O80" s="423"/>
      <c r="P80" s="423"/>
      <c r="Q80" s="423"/>
      <c r="R80" s="413"/>
      <c r="S80" s="413"/>
      <c r="T80" s="413"/>
      <c r="U80" s="413"/>
    </row>
    <row r="81" spans="1:21" s="309" customFormat="1" ht="26.25" customHeight="1" x14ac:dyDescent="0.25">
      <c r="A81" s="214" t="s">
        <v>128</v>
      </c>
      <c r="B81" s="509">
        <v>0</v>
      </c>
      <c r="C81" s="510"/>
      <c r="D81" s="511"/>
      <c r="E81" s="303">
        <v>0</v>
      </c>
      <c r="F81" s="215" t="str">
        <f>TEXT(SUM(B81:E81),"##0.0%")&amp;" ("&amp;TEXT($J78*SUM(B81:E81),"$#,##0")&amp;")"</f>
        <v>0.0% ($0)</v>
      </c>
      <c r="G81" s="503"/>
      <c r="H81" s="504"/>
      <c r="I81" s="504"/>
      <c r="J81" s="505"/>
      <c r="K81" s="426" t="s">
        <v>40</v>
      </c>
      <c r="L81" s="426">
        <f>SUM(B81:E81)*F78</f>
        <v>0</v>
      </c>
      <c r="M81" s="426"/>
      <c r="N81" s="426"/>
      <c r="O81" s="426"/>
      <c r="P81" s="426">
        <f>SUM(B81:E81)*I78</f>
        <v>0</v>
      </c>
      <c r="Q81" s="426"/>
      <c r="R81" s="416"/>
      <c r="S81" s="416"/>
      <c r="T81" s="413"/>
      <c r="U81" s="413"/>
    </row>
    <row r="82" spans="1:21" s="309" customFormat="1" ht="26.25" customHeight="1" x14ac:dyDescent="0.25">
      <c r="A82" s="214" t="s">
        <v>67</v>
      </c>
      <c r="B82" s="303">
        <v>0</v>
      </c>
      <c r="C82" s="303">
        <v>0</v>
      </c>
      <c r="D82" s="303">
        <v>0</v>
      </c>
      <c r="E82" s="303">
        <v>0</v>
      </c>
      <c r="F82" s="215" t="str">
        <f>TEXT(SUM(B82:E82),"##0.0%")&amp;" ("&amp;TEXT($J78*SUM(B82:E82),"$#,##0")&amp;")"</f>
        <v>0.0% ($0)</v>
      </c>
      <c r="G82" s="503"/>
      <c r="H82" s="504"/>
      <c r="I82" s="504"/>
      <c r="J82" s="505"/>
      <c r="K82" s="426" t="s">
        <v>1</v>
      </c>
      <c r="L82" s="426">
        <f>B82*$F78</f>
        <v>0</v>
      </c>
      <c r="M82" s="426">
        <f>C82*$F78</f>
        <v>0</v>
      </c>
      <c r="N82" s="426">
        <f>D82*$F78</f>
        <v>0</v>
      </c>
      <c r="O82" s="426">
        <f>E82*$F78</f>
        <v>0</v>
      </c>
      <c r="P82" s="426">
        <f t="shared" ref="P82" si="80">B82*$I78</f>
        <v>0</v>
      </c>
      <c r="Q82" s="426">
        <f t="shared" ref="Q82" si="81">C82*$I78</f>
        <v>0</v>
      </c>
      <c r="R82" s="416">
        <f t="shared" ref="R82" si="82">D82*$I78</f>
        <v>0</v>
      </c>
      <c r="S82" s="416">
        <f>E82*$I78</f>
        <v>0</v>
      </c>
      <c r="T82" s="413"/>
      <c r="U82" s="413"/>
    </row>
    <row r="83" spans="1:21" s="309" customFormat="1" ht="26.25" customHeight="1" x14ac:dyDescent="0.25">
      <c r="A83" s="214" t="s">
        <v>68</v>
      </c>
      <c r="B83" s="303">
        <v>0</v>
      </c>
      <c r="C83" s="303">
        <v>0</v>
      </c>
      <c r="D83" s="303">
        <v>0</v>
      </c>
      <c r="E83" s="303">
        <v>0</v>
      </c>
      <c r="F83" s="215" t="str">
        <f>TEXT(SUM(B83:E83),"##0.0%")&amp;" ("&amp;TEXT($J78*SUM(B83:E83),"$#,##0")&amp;")"</f>
        <v>0.0% ($0)</v>
      </c>
      <c r="G83" s="503"/>
      <c r="H83" s="504"/>
      <c r="I83" s="504"/>
      <c r="J83" s="505"/>
      <c r="K83" s="426" t="s">
        <v>2</v>
      </c>
      <c r="L83" s="426">
        <f>B83*$F78</f>
        <v>0</v>
      </c>
      <c r="M83" s="426">
        <f t="shared" ref="M83" si="83">C83*$F78</f>
        <v>0</v>
      </c>
      <c r="N83" s="426">
        <f t="shared" ref="N83" si="84">D83*$F78</f>
        <v>0</v>
      </c>
      <c r="O83" s="426">
        <f t="shared" ref="O83" si="85">E83*$F78</f>
        <v>0</v>
      </c>
      <c r="P83" s="426">
        <f>B83*$I78</f>
        <v>0</v>
      </c>
      <c r="Q83" s="426">
        <f t="shared" ref="Q83" si="86">C83*$I78</f>
        <v>0</v>
      </c>
      <c r="R83" s="416">
        <f t="shared" ref="R83" si="87">D83*$I78</f>
        <v>0</v>
      </c>
      <c r="S83" s="416">
        <f t="shared" ref="S83" si="88">E83*$I78</f>
        <v>0</v>
      </c>
      <c r="T83" s="413"/>
      <c r="U83" s="413"/>
    </row>
    <row r="84" spans="1:21" s="309" customFormat="1" ht="26.25" customHeight="1" x14ac:dyDescent="0.25">
      <c r="A84" s="214" t="s">
        <v>69</v>
      </c>
      <c r="B84" s="303">
        <v>0</v>
      </c>
      <c r="C84" s="303">
        <v>0</v>
      </c>
      <c r="D84" s="303">
        <v>0</v>
      </c>
      <c r="E84" s="303">
        <v>0</v>
      </c>
      <c r="F84" s="215" t="str">
        <f>TEXT(SUM(B84:E84),"##0.0%")&amp;" ("&amp;TEXT($J78*SUM(B84:E84),"$#,##0")&amp;")"</f>
        <v>0.0% ($0)</v>
      </c>
      <c r="G84" s="503"/>
      <c r="H84" s="504"/>
      <c r="I84" s="504"/>
      <c r="J84" s="505"/>
      <c r="K84" s="426" t="s">
        <v>3</v>
      </c>
      <c r="L84" s="426">
        <f>B84*$F78</f>
        <v>0</v>
      </c>
      <c r="M84" s="426">
        <f t="shared" ref="M84" si="89">C84*$F78</f>
        <v>0</v>
      </c>
      <c r="N84" s="426">
        <f t="shared" ref="N84" si="90">D84*$F78</f>
        <v>0</v>
      </c>
      <c r="O84" s="426">
        <f t="shared" ref="O84" si="91">E84*$F78</f>
        <v>0</v>
      </c>
      <c r="P84" s="426">
        <f>B84*$I78</f>
        <v>0</v>
      </c>
      <c r="Q84" s="426">
        <f t="shared" ref="Q84" si="92">C84*$I78</f>
        <v>0</v>
      </c>
      <c r="R84" s="416">
        <f t="shared" ref="R84" si="93">D84*$I78</f>
        <v>0</v>
      </c>
      <c r="S84" s="416">
        <f t="shared" ref="S84" si="94">E84*$I78</f>
        <v>0</v>
      </c>
      <c r="T84" s="413"/>
      <c r="U84" s="413"/>
    </row>
    <row r="85" spans="1:21" s="309" customFormat="1" ht="26.25" customHeight="1" thickBot="1" x14ac:dyDescent="0.3">
      <c r="A85" s="216" t="s">
        <v>84</v>
      </c>
      <c r="B85" s="217" t="str">
        <f>TEXT(SUM($B81*BPct_HDSP,B82:B84),"##0.0%")&amp;" ("&amp;TEXT($J78*SUM($B81*BPct_HDSP,B82:B84),"$#,##0")&amp;")"</f>
        <v>0.0% ($0)</v>
      </c>
      <c r="C85" s="217" t="str">
        <f>TEXT(SUM($B81*BPct_Diabetes,C82:C84),"##0.0%")&amp;" ("&amp;TEXT($J78*SUM($B81*BPct_Diabetes,C82:C84),"$#,##0")&amp;")"</f>
        <v>0.0% ($0)</v>
      </c>
      <c r="D85" s="217" t="str">
        <f>TEXT(SUM($B81*BPct_NPAO,D82:D84),"##0.0%")&amp;" ("&amp;TEXT($J78*SUM($B81*BPct_NPAO,D82:D84),"$#,##0")&amp;")"</f>
        <v>0.0% ($0)</v>
      </c>
      <c r="E85" s="217" t="str">
        <f>TEXT(SUM(E81:E84),"##0.0%")&amp;" ("&amp;TEXT($J78*SUM(E81:E84),"$#,##0")&amp;")"</f>
        <v>0.0% ($0)</v>
      </c>
      <c r="F85" s="218" t="str">
        <f>TEXT(SUM(B81:E84),"##0.0%")&amp;" ("&amp;TEXT($J78*SUM(B81:E84),"$#,##0")&amp;")"</f>
        <v>0.0% ($0)</v>
      </c>
      <c r="G85" s="506"/>
      <c r="H85" s="507"/>
      <c r="I85" s="507"/>
      <c r="J85" s="508"/>
      <c r="K85" s="423"/>
      <c r="L85" s="423"/>
      <c r="M85" s="423"/>
      <c r="N85" s="423"/>
      <c r="O85" s="423"/>
      <c r="P85" s="423"/>
      <c r="Q85" s="423"/>
      <c r="R85" s="413"/>
      <c r="S85" s="413"/>
      <c r="T85" s="413" t="b">
        <f>IF(AND(SUM(B81:E84)&lt;&gt;1,J78&gt;0),FALSE,TRUE)</f>
        <v>1</v>
      </c>
      <c r="U85" s="413" t="s">
        <v>218</v>
      </c>
    </row>
    <row r="87" spans="1:21" ht="13.5" thickBot="1" x14ac:dyDescent="0.25"/>
    <row r="88" spans="1:21" s="309" customFormat="1" ht="13.5" customHeight="1" x14ac:dyDescent="0.25">
      <c r="A88" s="494" t="s">
        <v>105</v>
      </c>
      <c r="B88" s="495"/>
      <c r="C88" s="495"/>
      <c r="D88" s="495"/>
      <c r="E88" s="495"/>
      <c r="F88" s="495"/>
      <c r="G88" s="495"/>
      <c r="H88" s="495"/>
      <c r="I88" s="495"/>
      <c r="J88" s="496"/>
      <c r="K88" s="423"/>
      <c r="L88" s="423"/>
      <c r="M88" s="423"/>
      <c r="N88" s="423"/>
      <c r="O88" s="423"/>
      <c r="P88" s="423"/>
      <c r="Q88" s="423"/>
      <c r="R88" s="413"/>
      <c r="S88" s="413"/>
      <c r="T88" s="413"/>
      <c r="U88" s="413"/>
    </row>
    <row r="89" spans="1:21" s="311" customFormat="1" ht="25.5" x14ac:dyDescent="0.25">
      <c r="A89" s="206" t="s">
        <v>101</v>
      </c>
      <c r="B89" s="207" t="s">
        <v>102</v>
      </c>
      <c r="C89" s="207" t="s">
        <v>79</v>
      </c>
      <c r="D89" s="207" t="s">
        <v>103</v>
      </c>
      <c r="E89" s="207" t="s">
        <v>12</v>
      </c>
      <c r="F89" s="207" t="s">
        <v>18</v>
      </c>
      <c r="G89" s="207" t="s">
        <v>78</v>
      </c>
      <c r="H89" s="207" t="s">
        <v>107</v>
      </c>
      <c r="I89" s="207" t="s">
        <v>80</v>
      </c>
      <c r="J89" s="208" t="s">
        <v>104</v>
      </c>
      <c r="K89" s="425"/>
      <c r="L89" s="425"/>
      <c r="M89" s="425"/>
      <c r="N89" s="425"/>
      <c r="O89" s="425"/>
      <c r="P89" s="425"/>
      <c r="Q89" s="425"/>
      <c r="R89" s="415"/>
      <c r="S89" s="415"/>
      <c r="T89" s="415"/>
      <c r="U89" s="415"/>
    </row>
    <row r="90" spans="1:21" s="309" customFormat="1" ht="13.5" thickBot="1" x14ac:dyDescent="0.3">
      <c r="A90" s="141"/>
      <c r="B90" s="408"/>
      <c r="C90" s="122"/>
      <c r="D90" s="123"/>
      <c r="E90" s="410"/>
      <c r="F90" s="209">
        <f>C90*D90*E90/12</f>
        <v>0</v>
      </c>
      <c r="G90" s="138"/>
      <c r="H90" s="142"/>
      <c r="I90" s="209">
        <f>F90*G90+H90</f>
        <v>0</v>
      </c>
      <c r="J90" s="210">
        <f>SUM(F90,I90)</f>
        <v>0</v>
      </c>
      <c r="K90" s="423"/>
      <c r="L90" s="423"/>
      <c r="M90" s="423"/>
      <c r="N90" s="423"/>
      <c r="O90" s="423"/>
      <c r="P90" s="423"/>
      <c r="Q90" s="423"/>
      <c r="R90" s="413"/>
      <c r="S90" s="413"/>
      <c r="T90" s="413"/>
      <c r="U90" s="413"/>
    </row>
    <row r="91" spans="1:21" s="309" customFormat="1" ht="12.75" customHeight="1" x14ac:dyDescent="0.25">
      <c r="A91" s="497" t="s">
        <v>81</v>
      </c>
      <c r="B91" s="498"/>
      <c r="C91" s="498"/>
      <c r="D91" s="498"/>
      <c r="E91" s="498"/>
      <c r="F91" s="499"/>
      <c r="G91" s="497" t="s">
        <v>13</v>
      </c>
      <c r="H91" s="498"/>
      <c r="I91" s="498"/>
      <c r="J91" s="499"/>
      <c r="K91" s="423"/>
      <c r="L91" s="423"/>
      <c r="M91" s="423"/>
      <c r="N91" s="423"/>
      <c r="O91" s="423"/>
      <c r="P91" s="423"/>
      <c r="Q91" s="423"/>
      <c r="R91" s="413"/>
      <c r="S91" s="413"/>
      <c r="T91" s="413"/>
      <c r="U91" s="413"/>
    </row>
    <row r="92" spans="1:21" s="309" customFormat="1" ht="25.5" x14ac:dyDescent="0.25">
      <c r="A92" s="211" t="s">
        <v>127</v>
      </c>
      <c r="B92" s="207" t="s">
        <v>6</v>
      </c>
      <c r="C92" s="207" t="s">
        <v>65</v>
      </c>
      <c r="D92" s="207" t="s">
        <v>4</v>
      </c>
      <c r="E92" s="212" t="s">
        <v>5</v>
      </c>
      <c r="F92" s="213" t="s">
        <v>70</v>
      </c>
      <c r="G92" s="500"/>
      <c r="H92" s="501"/>
      <c r="I92" s="501"/>
      <c r="J92" s="502"/>
      <c r="K92" s="423"/>
      <c r="L92" s="423"/>
      <c r="M92" s="423"/>
      <c r="N92" s="423"/>
      <c r="O92" s="423"/>
      <c r="P92" s="423"/>
      <c r="Q92" s="423"/>
      <c r="R92" s="413"/>
      <c r="S92" s="413"/>
      <c r="T92" s="413"/>
      <c r="U92" s="413"/>
    </row>
    <row r="93" spans="1:21" s="309" customFormat="1" ht="26.25" customHeight="1" x14ac:dyDescent="0.25">
      <c r="A93" s="214" t="s">
        <v>128</v>
      </c>
      <c r="B93" s="509">
        <v>0</v>
      </c>
      <c r="C93" s="510"/>
      <c r="D93" s="511"/>
      <c r="E93" s="303">
        <v>0</v>
      </c>
      <c r="F93" s="215" t="str">
        <f>TEXT(SUM(B93:E93),"##0.0%")&amp;" ("&amp;TEXT($J90*SUM(B93:E93),"$#,##0")&amp;")"</f>
        <v>0.0% ($0)</v>
      </c>
      <c r="G93" s="503"/>
      <c r="H93" s="504"/>
      <c r="I93" s="504"/>
      <c r="J93" s="505"/>
      <c r="K93" s="426" t="s">
        <v>40</v>
      </c>
      <c r="L93" s="426">
        <f>SUM(B93:E93)*F90</f>
        <v>0</v>
      </c>
      <c r="M93" s="426"/>
      <c r="N93" s="426"/>
      <c r="O93" s="426"/>
      <c r="P93" s="426">
        <f>SUM(B93:E93)*I90</f>
        <v>0</v>
      </c>
      <c r="Q93" s="426"/>
      <c r="R93" s="416"/>
      <c r="S93" s="416"/>
      <c r="T93" s="413"/>
      <c r="U93" s="413"/>
    </row>
    <row r="94" spans="1:21" s="309" customFormat="1" ht="26.25" customHeight="1" x14ac:dyDescent="0.25">
      <c r="A94" s="214" t="s">
        <v>67</v>
      </c>
      <c r="B94" s="303">
        <v>0</v>
      </c>
      <c r="C94" s="303">
        <v>0</v>
      </c>
      <c r="D94" s="303">
        <v>0</v>
      </c>
      <c r="E94" s="303">
        <v>0</v>
      </c>
      <c r="F94" s="215" t="str">
        <f>TEXT(SUM(B94:E94),"##0.0%")&amp;" ("&amp;TEXT($J90*SUM(B94:E94),"$#,##0")&amp;")"</f>
        <v>0.0% ($0)</v>
      </c>
      <c r="G94" s="503"/>
      <c r="H94" s="504"/>
      <c r="I94" s="504"/>
      <c r="J94" s="505"/>
      <c r="K94" s="426" t="s">
        <v>1</v>
      </c>
      <c r="L94" s="426">
        <f>B94*$F90</f>
        <v>0</v>
      </c>
      <c r="M94" s="426">
        <f>C94*$F90</f>
        <v>0</v>
      </c>
      <c r="N94" s="426">
        <f>D94*$F90</f>
        <v>0</v>
      </c>
      <c r="O94" s="426">
        <f>E94*$F90</f>
        <v>0</v>
      </c>
      <c r="P94" s="426">
        <f t="shared" ref="P94" si="95">B94*$I90</f>
        <v>0</v>
      </c>
      <c r="Q94" s="426">
        <f t="shared" ref="Q94" si="96">C94*$I90</f>
        <v>0</v>
      </c>
      <c r="R94" s="416">
        <f t="shared" ref="R94" si="97">D94*$I90</f>
        <v>0</v>
      </c>
      <c r="S94" s="416">
        <f>E94*$I90</f>
        <v>0</v>
      </c>
      <c r="T94" s="413"/>
      <c r="U94" s="413"/>
    </row>
    <row r="95" spans="1:21" s="309" customFormat="1" ht="26.25" customHeight="1" x14ac:dyDescent="0.25">
      <c r="A95" s="214" t="s">
        <v>68</v>
      </c>
      <c r="B95" s="303">
        <v>0</v>
      </c>
      <c r="C95" s="303">
        <v>0</v>
      </c>
      <c r="D95" s="303">
        <v>0</v>
      </c>
      <c r="E95" s="303">
        <v>0</v>
      </c>
      <c r="F95" s="215" t="str">
        <f>TEXT(SUM(B95:E95),"##0.0%")&amp;" ("&amp;TEXT($J90*SUM(B95:E95),"$#,##0")&amp;")"</f>
        <v>0.0% ($0)</v>
      </c>
      <c r="G95" s="503"/>
      <c r="H95" s="504"/>
      <c r="I95" s="504"/>
      <c r="J95" s="505"/>
      <c r="K95" s="426" t="s">
        <v>2</v>
      </c>
      <c r="L95" s="426">
        <f>B95*$F90</f>
        <v>0</v>
      </c>
      <c r="M95" s="426">
        <f t="shared" ref="M95" si="98">C95*$F90</f>
        <v>0</v>
      </c>
      <c r="N95" s="426">
        <f t="shared" ref="N95" si="99">D95*$F90</f>
        <v>0</v>
      </c>
      <c r="O95" s="426">
        <f t="shared" ref="O95" si="100">E95*$F90</f>
        <v>0</v>
      </c>
      <c r="P95" s="426">
        <f>B95*$I90</f>
        <v>0</v>
      </c>
      <c r="Q95" s="426">
        <f t="shared" ref="Q95" si="101">C95*$I90</f>
        <v>0</v>
      </c>
      <c r="R95" s="416">
        <f t="shared" ref="R95" si="102">D95*$I90</f>
        <v>0</v>
      </c>
      <c r="S95" s="416">
        <f t="shared" ref="S95" si="103">E95*$I90</f>
        <v>0</v>
      </c>
      <c r="T95" s="413"/>
      <c r="U95" s="413"/>
    </row>
    <row r="96" spans="1:21" s="309" customFormat="1" ht="26.25" customHeight="1" x14ac:dyDescent="0.25">
      <c r="A96" s="214" t="s">
        <v>69</v>
      </c>
      <c r="B96" s="303">
        <v>0</v>
      </c>
      <c r="C96" s="303">
        <v>0</v>
      </c>
      <c r="D96" s="303">
        <v>0</v>
      </c>
      <c r="E96" s="303">
        <v>0</v>
      </c>
      <c r="F96" s="215" t="str">
        <f>TEXT(SUM(B96:E96),"##0.0%")&amp;" ("&amp;TEXT($J90*SUM(B96:E96),"$#,##0")&amp;")"</f>
        <v>0.0% ($0)</v>
      </c>
      <c r="G96" s="503"/>
      <c r="H96" s="504"/>
      <c r="I96" s="504"/>
      <c r="J96" s="505"/>
      <c r="K96" s="426" t="s">
        <v>3</v>
      </c>
      <c r="L96" s="426">
        <f>B96*$F90</f>
        <v>0</v>
      </c>
      <c r="M96" s="426">
        <f t="shared" ref="M96" si="104">C96*$F90</f>
        <v>0</v>
      </c>
      <c r="N96" s="426">
        <f t="shared" ref="N96" si="105">D96*$F90</f>
        <v>0</v>
      </c>
      <c r="O96" s="426">
        <f t="shared" ref="O96" si="106">E96*$F90</f>
        <v>0</v>
      </c>
      <c r="P96" s="426">
        <f>B96*$I90</f>
        <v>0</v>
      </c>
      <c r="Q96" s="426">
        <f t="shared" ref="Q96" si="107">C96*$I90</f>
        <v>0</v>
      </c>
      <c r="R96" s="416">
        <f t="shared" ref="R96" si="108">D96*$I90</f>
        <v>0</v>
      </c>
      <c r="S96" s="416">
        <f t="shared" ref="S96" si="109">E96*$I90</f>
        <v>0</v>
      </c>
      <c r="T96" s="413"/>
      <c r="U96" s="413"/>
    </row>
    <row r="97" spans="1:21" s="309" customFormat="1" ht="26.25" customHeight="1" thickBot="1" x14ac:dyDescent="0.3">
      <c r="A97" s="216" t="s">
        <v>84</v>
      </c>
      <c r="B97" s="217" t="str">
        <f>TEXT(SUM($B93*BPct_HDSP,B94:B96),"##0.0%")&amp;" ("&amp;TEXT($J90*SUM($B93*BPct_HDSP,B94:B96),"$#,##0")&amp;")"</f>
        <v>0.0% ($0)</v>
      </c>
      <c r="C97" s="217" t="str">
        <f>TEXT(SUM($B93*BPct_Diabetes,C94:C96),"##0.0%")&amp;" ("&amp;TEXT($J90*SUM($B93*BPct_Diabetes,C94:C96),"$#,##0")&amp;")"</f>
        <v>0.0% ($0)</v>
      </c>
      <c r="D97" s="217" t="str">
        <f>TEXT(SUM($B93*BPct_NPAO,D94:D96),"##0.0%")&amp;" ("&amp;TEXT($J90*SUM($B93*BPct_NPAO,D94:D96),"$#,##0")&amp;")"</f>
        <v>0.0% ($0)</v>
      </c>
      <c r="E97" s="217" t="str">
        <f>TEXT(SUM(E93:E96),"##0.0%")&amp;" ("&amp;TEXT($J90*SUM(E93:E96),"$#,##0")&amp;")"</f>
        <v>0.0% ($0)</v>
      </c>
      <c r="F97" s="218" t="str">
        <f>TEXT(SUM(B93:E96),"##0.0%")&amp;" ("&amp;TEXT($J90*SUM(B93:E96),"$#,##0")&amp;")"</f>
        <v>0.0% ($0)</v>
      </c>
      <c r="G97" s="506"/>
      <c r="H97" s="507"/>
      <c r="I97" s="507"/>
      <c r="J97" s="508"/>
      <c r="K97" s="423"/>
      <c r="L97" s="423"/>
      <c r="M97" s="423"/>
      <c r="N97" s="423"/>
      <c r="O97" s="423"/>
      <c r="P97" s="423"/>
      <c r="Q97" s="423"/>
      <c r="R97" s="413"/>
      <c r="S97" s="413"/>
      <c r="T97" s="413" t="b">
        <f>IF(AND(SUM(B93:E96)&lt;&gt;1,J90&gt;0),FALSE,TRUE)</f>
        <v>1</v>
      </c>
      <c r="U97" s="413" t="s">
        <v>218</v>
      </c>
    </row>
    <row r="99" spans="1:21" ht="13.5" thickBot="1" x14ac:dyDescent="0.25"/>
    <row r="100" spans="1:21" s="309" customFormat="1" ht="13.5" customHeight="1" x14ac:dyDescent="0.25">
      <c r="A100" s="494" t="s">
        <v>105</v>
      </c>
      <c r="B100" s="495"/>
      <c r="C100" s="495"/>
      <c r="D100" s="495"/>
      <c r="E100" s="495"/>
      <c r="F100" s="495"/>
      <c r="G100" s="495"/>
      <c r="H100" s="495"/>
      <c r="I100" s="495"/>
      <c r="J100" s="496"/>
      <c r="K100" s="423"/>
      <c r="L100" s="423"/>
      <c r="M100" s="423"/>
      <c r="N100" s="423"/>
      <c r="O100" s="423"/>
      <c r="P100" s="423"/>
      <c r="Q100" s="423"/>
      <c r="R100" s="413"/>
      <c r="S100" s="413"/>
      <c r="T100" s="413"/>
      <c r="U100" s="413"/>
    </row>
    <row r="101" spans="1:21" s="311" customFormat="1" ht="25.5" x14ac:dyDescent="0.25">
      <c r="A101" s="206" t="s">
        <v>101</v>
      </c>
      <c r="B101" s="207" t="s">
        <v>102</v>
      </c>
      <c r="C101" s="207" t="s">
        <v>79</v>
      </c>
      <c r="D101" s="207" t="s">
        <v>103</v>
      </c>
      <c r="E101" s="207" t="s">
        <v>12</v>
      </c>
      <c r="F101" s="207" t="s">
        <v>18</v>
      </c>
      <c r="G101" s="207" t="s">
        <v>78</v>
      </c>
      <c r="H101" s="207" t="s">
        <v>107</v>
      </c>
      <c r="I101" s="207" t="s">
        <v>80</v>
      </c>
      <c r="J101" s="208" t="s">
        <v>104</v>
      </c>
      <c r="K101" s="425"/>
      <c r="L101" s="425"/>
      <c r="M101" s="425"/>
      <c r="N101" s="425"/>
      <c r="O101" s="425"/>
      <c r="P101" s="425"/>
      <c r="Q101" s="425"/>
      <c r="R101" s="415"/>
      <c r="S101" s="415"/>
      <c r="T101" s="415"/>
      <c r="U101" s="415"/>
    </row>
    <row r="102" spans="1:21" s="309" customFormat="1" ht="13.5" thickBot="1" x14ac:dyDescent="0.3">
      <c r="A102" s="141"/>
      <c r="B102" s="408"/>
      <c r="C102" s="122"/>
      <c r="D102" s="123"/>
      <c r="E102" s="410"/>
      <c r="F102" s="209">
        <f>C102*D102*E102/12</f>
        <v>0</v>
      </c>
      <c r="G102" s="138"/>
      <c r="H102" s="142"/>
      <c r="I102" s="209">
        <f>F102*G102+H102</f>
        <v>0</v>
      </c>
      <c r="J102" s="210">
        <f>SUM(F102,I102)</f>
        <v>0</v>
      </c>
      <c r="K102" s="423"/>
      <c r="L102" s="423"/>
      <c r="M102" s="423"/>
      <c r="N102" s="423"/>
      <c r="O102" s="423"/>
      <c r="P102" s="423"/>
      <c r="Q102" s="423"/>
      <c r="R102" s="413"/>
      <c r="S102" s="413"/>
      <c r="T102" s="413"/>
      <c r="U102" s="413"/>
    </row>
    <row r="103" spans="1:21" s="309" customFormat="1" ht="12.75" customHeight="1" x14ac:dyDescent="0.25">
      <c r="A103" s="497" t="s">
        <v>81</v>
      </c>
      <c r="B103" s="498"/>
      <c r="C103" s="498"/>
      <c r="D103" s="498"/>
      <c r="E103" s="498"/>
      <c r="F103" s="499"/>
      <c r="G103" s="497" t="s">
        <v>13</v>
      </c>
      <c r="H103" s="498"/>
      <c r="I103" s="498"/>
      <c r="J103" s="499"/>
      <c r="K103" s="423"/>
      <c r="L103" s="423"/>
      <c r="M103" s="423"/>
      <c r="N103" s="423"/>
      <c r="O103" s="423"/>
      <c r="P103" s="423"/>
      <c r="Q103" s="423"/>
      <c r="R103" s="413"/>
      <c r="S103" s="413"/>
      <c r="T103" s="413"/>
      <c r="U103" s="413"/>
    </row>
    <row r="104" spans="1:21" s="309" customFormat="1" ht="25.5" x14ac:dyDescent="0.25">
      <c r="A104" s="211" t="s">
        <v>127</v>
      </c>
      <c r="B104" s="207" t="s">
        <v>6</v>
      </c>
      <c r="C104" s="207" t="s">
        <v>65</v>
      </c>
      <c r="D104" s="207" t="s">
        <v>4</v>
      </c>
      <c r="E104" s="212" t="s">
        <v>5</v>
      </c>
      <c r="F104" s="213" t="s">
        <v>70</v>
      </c>
      <c r="G104" s="500"/>
      <c r="H104" s="501"/>
      <c r="I104" s="501"/>
      <c r="J104" s="502"/>
      <c r="K104" s="423"/>
      <c r="L104" s="423"/>
      <c r="M104" s="423"/>
      <c r="N104" s="423"/>
      <c r="O104" s="423"/>
      <c r="P104" s="423"/>
      <c r="Q104" s="423"/>
      <c r="R104" s="413"/>
      <c r="S104" s="413"/>
      <c r="T104" s="413"/>
      <c r="U104" s="413"/>
    </row>
    <row r="105" spans="1:21" s="309" customFormat="1" ht="26.25" customHeight="1" x14ac:dyDescent="0.25">
      <c r="A105" s="214" t="s">
        <v>128</v>
      </c>
      <c r="B105" s="509">
        <v>0</v>
      </c>
      <c r="C105" s="510"/>
      <c r="D105" s="511"/>
      <c r="E105" s="303">
        <v>0</v>
      </c>
      <c r="F105" s="215" t="str">
        <f>TEXT(SUM(B105:E105),"##0.0%")&amp;" ("&amp;TEXT($J102*SUM(B105:E105),"$#,##0")&amp;")"</f>
        <v>0.0% ($0)</v>
      </c>
      <c r="G105" s="503"/>
      <c r="H105" s="504"/>
      <c r="I105" s="504"/>
      <c r="J105" s="505"/>
      <c r="K105" s="426" t="s">
        <v>40</v>
      </c>
      <c r="L105" s="426">
        <f>SUM(B105:E105)*F102</f>
        <v>0</v>
      </c>
      <c r="M105" s="426"/>
      <c r="N105" s="426"/>
      <c r="O105" s="426"/>
      <c r="P105" s="426">
        <f>SUM(B105:E105)*I102</f>
        <v>0</v>
      </c>
      <c r="Q105" s="426"/>
      <c r="R105" s="416"/>
      <c r="S105" s="416"/>
      <c r="T105" s="413"/>
      <c r="U105" s="413"/>
    </row>
    <row r="106" spans="1:21" s="309" customFormat="1" ht="26.25" customHeight="1" x14ac:dyDescent="0.25">
      <c r="A106" s="214" t="s">
        <v>67</v>
      </c>
      <c r="B106" s="303">
        <v>0</v>
      </c>
      <c r="C106" s="303">
        <v>0</v>
      </c>
      <c r="D106" s="303">
        <v>0</v>
      </c>
      <c r="E106" s="303">
        <v>0</v>
      </c>
      <c r="F106" s="215" t="str">
        <f>TEXT(SUM(B106:E106),"##0.0%")&amp;" ("&amp;TEXT($J102*SUM(B106:E106),"$#,##0")&amp;")"</f>
        <v>0.0% ($0)</v>
      </c>
      <c r="G106" s="503"/>
      <c r="H106" s="504"/>
      <c r="I106" s="504"/>
      <c r="J106" s="505"/>
      <c r="K106" s="426" t="s">
        <v>1</v>
      </c>
      <c r="L106" s="426">
        <f>B106*$F102</f>
        <v>0</v>
      </c>
      <c r="M106" s="426">
        <f>C106*$F102</f>
        <v>0</v>
      </c>
      <c r="N106" s="426">
        <f>D106*$F102</f>
        <v>0</v>
      </c>
      <c r="O106" s="426">
        <f>E106*$F102</f>
        <v>0</v>
      </c>
      <c r="P106" s="426">
        <f t="shared" ref="P106" si="110">B106*$I102</f>
        <v>0</v>
      </c>
      <c r="Q106" s="426">
        <f t="shared" ref="Q106" si="111">C106*$I102</f>
        <v>0</v>
      </c>
      <c r="R106" s="416">
        <f t="shared" ref="R106" si="112">D106*$I102</f>
        <v>0</v>
      </c>
      <c r="S106" s="416">
        <f>E106*$I102</f>
        <v>0</v>
      </c>
      <c r="T106" s="413"/>
      <c r="U106" s="413"/>
    </row>
    <row r="107" spans="1:21" s="309" customFormat="1" ht="26.25" customHeight="1" x14ac:dyDescent="0.25">
      <c r="A107" s="214" t="s">
        <v>68</v>
      </c>
      <c r="B107" s="303">
        <v>0</v>
      </c>
      <c r="C107" s="303">
        <v>0</v>
      </c>
      <c r="D107" s="303">
        <v>0</v>
      </c>
      <c r="E107" s="303">
        <v>0</v>
      </c>
      <c r="F107" s="215" t="str">
        <f>TEXT(SUM(B107:E107),"##0.0%")&amp;" ("&amp;TEXT($J102*SUM(B107:E107),"$#,##0")&amp;")"</f>
        <v>0.0% ($0)</v>
      </c>
      <c r="G107" s="503"/>
      <c r="H107" s="504"/>
      <c r="I107" s="504"/>
      <c r="J107" s="505"/>
      <c r="K107" s="426" t="s">
        <v>2</v>
      </c>
      <c r="L107" s="426">
        <f>B107*$F102</f>
        <v>0</v>
      </c>
      <c r="M107" s="426">
        <f t="shared" ref="M107" si="113">C107*$F102</f>
        <v>0</v>
      </c>
      <c r="N107" s="426">
        <f t="shared" ref="N107" si="114">D107*$F102</f>
        <v>0</v>
      </c>
      <c r="O107" s="426">
        <f t="shared" ref="O107" si="115">E107*$F102</f>
        <v>0</v>
      </c>
      <c r="P107" s="426">
        <f>B107*$I102</f>
        <v>0</v>
      </c>
      <c r="Q107" s="426">
        <f t="shared" ref="Q107" si="116">C107*$I102</f>
        <v>0</v>
      </c>
      <c r="R107" s="416">
        <f t="shared" ref="R107" si="117">D107*$I102</f>
        <v>0</v>
      </c>
      <c r="S107" s="416">
        <f t="shared" ref="S107" si="118">E107*$I102</f>
        <v>0</v>
      </c>
      <c r="T107" s="413"/>
      <c r="U107" s="413"/>
    </row>
    <row r="108" spans="1:21" s="309" customFormat="1" ht="26.25" customHeight="1" x14ac:dyDescent="0.25">
      <c r="A108" s="214" t="s">
        <v>69</v>
      </c>
      <c r="B108" s="303">
        <v>0</v>
      </c>
      <c r="C108" s="303">
        <v>0</v>
      </c>
      <c r="D108" s="303">
        <v>0</v>
      </c>
      <c r="E108" s="303">
        <v>0</v>
      </c>
      <c r="F108" s="215" t="str">
        <f>TEXT(SUM(B108:E108),"##0.0%")&amp;" ("&amp;TEXT($J102*SUM(B108:E108),"$#,##0")&amp;")"</f>
        <v>0.0% ($0)</v>
      </c>
      <c r="G108" s="503"/>
      <c r="H108" s="504"/>
      <c r="I108" s="504"/>
      <c r="J108" s="505"/>
      <c r="K108" s="426" t="s">
        <v>3</v>
      </c>
      <c r="L108" s="426">
        <f>B108*$F102</f>
        <v>0</v>
      </c>
      <c r="M108" s="426">
        <f t="shared" ref="M108" si="119">C108*$F102</f>
        <v>0</v>
      </c>
      <c r="N108" s="426">
        <f t="shared" ref="N108" si="120">D108*$F102</f>
        <v>0</v>
      </c>
      <c r="O108" s="426">
        <f t="shared" ref="O108" si="121">E108*$F102</f>
        <v>0</v>
      </c>
      <c r="P108" s="426">
        <f>B108*$I102</f>
        <v>0</v>
      </c>
      <c r="Q108" s="426">
        <f t="shared" ref="Q108" si="122">C108*$I102</f>
        <v>0</v>
      </c>
      <c r="R108" s="416">
        <f t="shared" ref="R108" si="123">D108*$I102</f>
        <v>0</v>
      </c>
      <c r="S108" s="416">
        <f t="shared" ref="S108" si="124">E108*$I102</f>
        <v>0</v>
      </c>
      <c r="T108" s="413"/>
      <c r="U108" s="413"/>
    </row>
    <row r="109" spans="1:21" s="309" customFormat="1" ht="26.25" customHeight="1" thickBot="1" x14ac:dyDescent="0.3">
      <c r="A109" s="216" t="s">
        <v>84</v>
      </c>
      <c r="B109" s="217" t="str">
        <f>TEXT(SUM($B105*BPct_HDSP,B106:B108),"##0.0%")&amp;" ("&amp;TEXT($J102*SUM($B105*BPct_HDSP,B106:B108),"$#,##0")&amp;")"</f>
        <v>0.0% ($0)</v>
      </c>
      <c r="C109" s="217" t="str">
        <f>TEXT(SUM($B105*BPct_Diabetes,C106:C108),"##0.0%")&amp;" ("&amp;TEXT($J102*SUM($B105*BPct_Diabetes,C106:C108),"$#,##0")&amp;")"</f>
        <v>0.0% ($0)</v>
      </c>
      <c r="D109" s="217" t="str">
        <f>TEXT(SUM($B105*BPct_NPAO,D106:D108),"##0.0%")&amp;" ("&amp;TEXT($J102*SUM($B105*BPct_NPAO,D106:D108),"$#,##0")&amp;")"</f>
        <v>0.0% ($0)</v>
      </c>
      <c r="E109" s="217" t="str">
        <f>TEXT(SUM(E105:E108),"##0.0%")&amp;" ("&amp;TEXT($J102*SUM(E105:E108),"$#,##0")&amp;")"</f>
        <v>0.0% ($0)</v>
      </c>
      <c r="F109" s="218" t="str">
        <f>TEXT(SUM(B105:E108),"##0.0%")&amp;" ("&amp;TEXT($J102*SUM(B105:E108),"$#,##0")&amp;")"</f>
        <v>0.0% ($0)</v>
      </c>
      <c r="G109" s="506"/>
      <c r="H109" s="507"/>
      <c r="I109" s="507"/>
      <c r="J109" s="508"/>
      <c r="K109" s="423"/>
      <c r="L109" s="423"/>
      <c r="M109" s="423"/>
      <c r="N109" s="423"/>
      <c r="O109" s="423"/>
      <c r="P109" s="423"/>
      <c r="Q109" s="423"/>
      <c r="R109" s="413"/>
      <c r="S109" s="413"/>
      <c r="T109" s="413" t="b">
        <f>IF(AND(SUM(B105:E108)&lt;&gt;1,J102&gt;0),FALSE,TRUE)</f>
        <v>1</v>
      </c>
      <c r="U109" s="413" t="s">
        <v>218</v>
      </c>
    </row>
    <row r="111" spans="1:21" ht="13.5" thickBot="1" x14ac:dyDescent="0.25"/>
    <row r="112" spans="1:21" s="309" customFormat="1" ht="13.5" customHeight="1" x14ac:dyDescent="0.25">
      <c r="A112" s="494" t="s">
        <v>105</v>
      </c>
      <c r="B112" s="495"/>
      <c r="C112" s="495"/>
      <c r="D112" s="495"/>
      <c r="E112" s="495"/>
      <c r="F112" s="495"/>
      <c r="G112" s="495"/>
      <c r="H112" s="495"/>
      <c r="I112" s="495"/>
      <c r="J112" s="496"/>
      <c r="K112" s="423"/>
      <c r="L112" s="423"/>
      <c r="M112" s="423"/>
      <c r="N112" s="423"/>
      <c r="O112" s="423"/>
      <c r="P112" s="423"/>
      <c r="Q112" s="423"/>
      <c r="R112" s="413"/>
      <c r="S112" s="413"/>
      <c r="T112" s="413"/>
      <c r="U112" s="413"/>
    </row>
    <row r="113" spans="1:21" s="311" customFormat="1" ht="25.5" x14ac:dyDescent="0.25">
      <c r="A113" s="206" t="s">
        <v>101</v>
      </c>
      <c r="B113" s="207" t="s">
        <v>102</v>
      </c>
      <c r="C113" s="207" t="s">
        <v>79</v>
      </c>
      <c r="D113" s="207" t="s">
        <v>103</v>
      </c>
      <c r="E113" s="207" t="s">
        <v>12</v>
      </c>
      <c r="F113" s="207" t="s">
        <v>18</v>
      </c>
      <c r="G113" s="207" t="s">
        <v>78</v>
      </c>
      <c r="H113" s="207" t="s">
        <v>107</v>
      </c>
      <c r="I113" s="207" t="s">
        <v>80</v>
      </c>
      <c r="J113" s="208" t="s">
        <v>104</v>
      </c>
      <c r="K113" s="425"/>
      <c r="L113" s="425"/>
      <c r="M113" s="425"/>
      <c r="N113" s="425"/>
      <c r="O113" s="425"/>
      <c r="P113" s="425"/>
      <c r="Q113" s="425"/>
      <c r="R113" s="415"/>
      <c r="S113" s="415"/>
      <c r="T113" s="415"/>
      <c r="U113" s="415"/>
    </row>
    <row r="114" spans="1:21" s="309" customFormat="1" ht="13.5" thickBot="1" x14ac:dyDescent="0.3">
      <c r="A114" s="141"/>
      <c r="B114" s="408"/>
      <c r="C114" s="122"/>
      <c r="D114" s="123"/>
      <c r="E114" s="410"/>
      <c r="F114" s="209">
        <f>C114*D114*E114/12</f>
        <v>0</v>
      </c>
      <c r="G114" s="138"/>
      <c r="H114" s="142"/>
      <c r="I114" s="209">
        <f>F114*G114+H114</f>
        <v>0</v>
      </c>
      <c r="J114" s="210">
        <f>SUM(F114,I114)</f>
        <v>0</v>
      </c>
      <c r="K114" s="423"/>
      <c r="L114" s="423"/>
      <c r="M114" s="423"/>
      <c r="N114" s="423"/>
      <c r="O114" s="423"/>
      <c r="P114" s="423"/>
      <c r="Q114" s="423"/>
      <c r="R114" s="413"/>
      <c r="S114" s="413"/>
      <c r="T114" s="413"/>
      <c r="U114" s="413"/>
    </row>
    <row r="115" spans="1:21" s="309" customFormat="1" ht="12.75" customHeight="1" x14ac:dyDescent="0.25">
      <c r="A115" s="497" t="s">
        <v>81</v>
      </c>
      <c r="B115" s="498"/>
      <c r="C115" s="498"/>
      <c r="D115" s="498"/>
      <c r="E115" s="498"/>
      <c r="F115" s="499"/>
      <c r="G115" s="497" t="s">
        <v>13</v>
      </c>
      <c r="H115" s="498"/>
      <c r="I115" s="498"/>
      <c r="J115" s="499"/>
      <c r="K115" s="423"/>
      <c r="L115" s="423"/>
      <c r="M115" s="423"/>
      <c r="N115" s="423"/>
      <c r="O115" s="423"/>
      <c r="P115" s="423"/>
      <c r="Q115" s="423"/>
      <c r="R115" s="413"/>
      <c r="S115" s="413"/>
      <c r="T115" s="413"/>
      <c r="U115" s="413"/>
    </row>
    <row r="116" spans="1:21" s="309" customFormat="1" ht="25.5" x14ac:dyDescent="0.25">
      <c r="A116" s="211" t="s">
        <v>127</v>
      </c>
      <c r="B116" s="207" t="s">
        <v>6</v>
      </c>
      <c r="C116" s="207" t="s">
        <v>65</v>
      </c>
      <c r="D116" s="207" t="s">
        <v>4</v>
      </c>
      <c r="E116" s="212" t="s">
        <v>5</v>
      </c>
      <c r="F116" s="213" t="s">
        <v>70</v>
      </c>
      <c r="G116" s="500"/>
      <c r="H116" s="501"/>
      <c r="I116" s="501"/>
      <c r="J116" s="502"/>
      <c r="K116" s="423"/>
      <c r="L116" s="423"/>
      <c r="M116" s="423"/>
      <c r="N116" s="423"/>
      <c r="O116" s="423"/>
      <c r="P116" s="423"/>
      <c r="Q116" s="423"/>
      <c r="R116" s="413"/>
      <c r="S116" s="413"/>
      <c r="T116" s="413"/>
      <c r="U116" s="413"/>
    </row>
    <row r="117" spans="1:21" s="309" customFormat="1" ht="26.25" customHeight="1" x14ac:dyDescent="0.25">
      <c r="A117" s="214" t="s">
        <v>128</v>
      </c>
      <c r="B117" s="509">
        <v>0</v>
      </c>
      <c r="C117" s="510"/>
      <c r="D117" s="511"/>
      <c r="E117" s="303">
        <v>0</v>
      </c>
      <c r="F117" s="215" t="str">
        <f>TEXT(SUM(B117:E117),"##0.0%")&amp;" ("&amp;TEXT($J114*SUM(B117:E117),"$#,##0")&amp;")"</f>
        <v>0.0% ($0)</v>
      </c>
      <c r="G117" s="503"/>
      <c r="H117" s="504"/>
      <c r="I117" s="504"/>
      <c r="J117" s="505"/>
      <c r="K117" s="426" t="s">
        <v>40</v>
      </c>
      <c r="L117" s="426">
        <f>SUM(B117:E117)*F114</f>
        <v>0</v>
      </c>
      <c r="M117" s="426"/>
      <c r="N117" s="426"/>
      <c r="O117" s="426"/>
      <c r="P117" s="426">
        <f>SUM(B117:E117)*I114</f>
        <v>0</v>
      </c>
      <c r="Q117" s="426"/>
      <c r="R117" s="416"/>
      <c r="S117" s="416"/>
      <c r="T117" s="413"/>
      <c r="U117" s="413"/>
    </row>
    <row r="118" spans="1:21" s="309" customFormat="1" ht="26.25" customHeight="1" x14ac:dyDescent="0.25">
      <c r="A118" s="214" t="s">
        <v>67</v>
      </c>
      <c r="B118" s="303">
        <v>0</v>
      </c>
      <c r="C118" s="303">
        <v>0</v>
      </c>
      <c r="D118" s="303">
        <v>0</v>
      </c>
      <c r="E118" s="303">
        <v>0</v>
      </c>
      <c r="F118" s="215" t="str">
        <f>TEXT(SUM(B118:E118),"##0.0%")&amp;" ("&amp;TEXT($J114*SUM(B118:E118),"$#,##0")&amp;")"</f>
        <v>0.0% ($0)</v>
      </c>
      <c r="G118" s="503"/>
      <c r="H118" s="504"/>
      <c r="I118" s="504"/>
      <c r="J118" s="505"/>
      <c r="K118" s="426" t="s">
        <v>1</v>
      </c>
      <c r="L118" s="426">
        <f>B118*$F114</f>
        <v>0</v>
      </c>
      <c r="M118" s="426">
        <f>C118*$F114</f>
        <v>0</v>
      </c>
      <c r="N118" s="426">
        <f>D118*$F114</f>
        <v>0</v>
      </c>
      <c r="O118" s="426">
        <f>E118*$F114</f>
        <v>0</v>
      </c>
      <c r="P118" s="426">
        <f t="shared" ref="P118" si="125">B118*$I114</f>
        <v>0</v>
      </c>
      <c r="Q118" s="426">
        <f t="shared" ref="Q118" si="126">C118*$I114</f>
        <v>0</v>
      </c>
      <c r="R118" s="416">
        <f t="shared" ref="R118" si="127">D118*$I114</f>
        <v>0</v>
      </c>
      <c r="S118" s="416">
        <f>E118*$I114</f>
        <v>0</v>
      </c>
      <c r="T118" s="413"/>
      <c r="U118" s="413"/>
    </row>
    <row r="119" spans="1:21" s="309" customFormat="1" ht="26.25" customHeight="1" x14ac:dyDescent="0.25">
      <c r="A119" s="214" t="s">
        <v>68</v>
      </c>
      <c r="B119" s="303">
        <v>0</v>
      </c>
      <c r="C119" s="303">
        <v>0</v>
      </c>
      <c r="D119" s="303">
        <v>0</v>
      </c>
      <c r="E119" s="303">
        <v>0</v>
      </c>
      <c r="F119" s="215" t="str">
        <f>TEXT(SUM(B119:E119),"##0.0%")&amp;" ("&amp;TEXT($J114*SUM(B119:E119),"$#,##0")&amp;")"</f>
        <v>0.0% ($0)</v>
      </c>
      <c r="G119" s="503"/>
      <c r="H119" s="504"/>
      <c r="I119" s="504"/>
      <c r="J119" s="505"/>
      <c r="K119" s="426" t="s">
        <v>2</v>
      </c>
      <c r="L119" s="426">
        <f>B119*$F114</f>
        <v>0</v>
      </c>
      <c r="M119" s="426">
        <f t="shared" ref="M119" si="128">C119*$F114</f>
        <v>0</v>
      </c>
      <c r="N119" s="426">
        <f t="shared" ref="N119" si="129">D119*$F114</f>
        <v>0</v>
      </c>
      <c r="O119" s="426">
        <f t="shared" ref="O119" si="130">E119*$F114</f>
        <v>0</v>
      </c>
      <c r="P119" s="426">
        <f>B119*$I114</f>
        <v>0</v>
      </c>
      <c r="Q119" s="426">
        <f t="shared" ref="Q119" si="131">C119*$I114</f>
        <v>0</v>
      </c>
      <c r="R119" s="416">
        <f t="shared" ref="R119" si="132">D119*$I114</f>
        <v>0</v>
      </c>
      <c r="S119" s="416">
        <f t="shared" ref="S119" si="133">E119*$I114</f>
        <v>0</v>
      </c>
      <c r="T119" s="413"/>
      <c r="U119" s="413"/>
    </row>
    <row r="120" spans="1:21" s="309" customFormat="1" ht="26.25" customHeight="1" x14ac:dyDescent="0.25">
      <c r="A120" s="214" t="s">
        <v>69</v>
      </c>
      <c r="B120" s="303">
        <v>0</v>
      </c>
      <c r="C120" s="303">
        <v>0</v>
      </c>
      <c r="D120" s="303">
        <v>0</v>
      </c>
      <c r="E120" s="303">
        <v>0</v>
      </c>
      <c r="F120" s="215" t="str">
        <f>TEXT(SUM(B120:E120),"##0.0%")&amp;" ("&amp;TEXT($J114*SUM(B120:E120),"$#,##0")&amp;")"</f>
        <v>0.0% ($0)</v>
      </c>
      <c r="G120" s="503"/>
      <c r="H120" s="504"/>
      <c r="I120" s="504"/>
      <c r="J120" s="505"/>
      <c r="K120" s="426" t="s">
        <v>3</v>
      </c>
      <c r="L120" s="426">
        <f>B120*$F114</f>
        <v>0</v>
      </c>
      <c r="M120" s="426">
        <f t="shared" ref="M120" si="134">C120*$F114</f>
        <v>0</v>
      </c>
      <c r="N120" s="426">
        <f t="shared" ref="N120" si="135">D120*$F114</f>
        <v>0</v>
      </c>
      <c r="O120" s="426">
        <f t="shared" ref="O120" si="136">E120*$F114</f>
        <v>0</v>
      </c>
      <c r="P120" s="426">
        <f>B120*$I114</f>
        <v>0</v>
      </c>
      <c r="Q120" s="426">
        <f t="shared" ref="Q120" si="137">C120*$I114</f>
        <v>0</v>
      </c>
      <c r="R120" s="416">
        <f t="shared" ref="R120" si="138">D120*$I114</f>
        <v>0</v>
      </c>
      <c r="S120" s="416">
        <f t="shared" ref="S120" si="139">E120*$I114</f>
        <v>0</v>
      </c>
      <c r="T120" s="413"/>
      <c r="U120" s="413"/>
    </row>
    <row r="121" spans="1:21" s="309" customFormat="1" ht="26.25" customHeight="1" thickBot="1" x14ac:dyDescent="0.3">
      <c r="A121" s="216" t="s">
        <v>84</v>
      </c>
      <c r="B121" s="217" t="str">
        <f>TEXT(SUM($B117*BPct_HDSP,B118:B120),"##0.0%")&amp;" ("&amp;TEXT($J114*SUM($B117*BPct_HDSP,B118:B120),"$#,##0")&amp;")"</f>
        <v>0.0% ($0)</v>
      </c>
      <c r="C121" s="217" t="str">
        <f>TEXT(SUM($B117*BPct_Diabetes,C118:C120),"##0.0%")&amp;" ("&amp;TEXT($J114*SUM($B117*BPct_Diabetes,C118:C120),"$#,##0")&amp;")"</f>
        <v>0.0% ($0)</v>
      </c>
      <c r="D121" s="217" t="str">
        <f>TEXT(SUM($B117*BPct_NPAO,D118:D120),"##0.0%")&amp;" ("&amp;TEXT($J114*SUM($B117*BPct_NPAO,D118:D120),"$#,##0")&amp;")"</f>
        <v>0.0% ($0)</v>
      </c>
      <c r="E121" s="217" t="str">
        <f>TEXT(SUM(E117:E120),"##0.0%")&amp;" ("&amp;TEXT($J114*SUM(E117:E120),"$#,##0")&amp;")"</f>
        <v>0.0% ($0)</v>
      </c>
      <c r="F121" s="218" t="str">
        <f>TEXT(SUM(B117:E120),"##0.0%")&amp;" ("&amp;TEXT($J114*SUM(B117:E120),"$#,##0")&amp;")"</f>
        <v>0.0% ($0)</v>
      </c>
      <c r="G121" s="506"/>
      <c r="H121" s="507"/>
      <c r="I121" s="507"/>
      <c r="J121" s="508"/>
      <c r="K121" s="423"/>
      <c r="L121" s="423"/>
      <c r="M121" s="423"/>
      <c r="N121" s="423"/>
      <c r="O121" s="423"/>
      <c r="P121" s="423"/>
      <c r="Q121" s="423"/>
      <c r="R121" s="413"/>
      <c r="S121" s="413"/>
      <c r="T121" s="413" t="b">
        <f>IF(AND(SUM(B117:E120)&lt;&gt;1,J114&gt;0),FALSE,TRUE)</f>
        <v>1</v>
      </c>
      <c r="U121" s="413" t="s">
        <v>218</v>
      </c>
    </row>
    <row r="123" spans="1:21" ht="13.5" thickBot="1" x14ac:dyDescent="0.25"/>
    <row r="124" spans="1:21" s="309" customFormat="1" ht="13.5" customHeight="1" x14ac:dyDescent="0.25">
      <c r="A124" s="494" t="s">
        <v>105</v>
      </c>
      <c r="B124" s="495"/>
      <c r="C124" s="495"/>
      <c r="D124" s="495"/>
      <c r="E124" s="495"/>
      <c r="F124" s="495"/>
      <c r="G124" s="495"/>
      <c r="H124" s="495"/>
      <c r="I124" s="495"/>
      <c r="J124" s="496"/>
      <c r="K124" s="423"/>
      <c r="L124" s="423"/>
      <c r="M124" s="423"/>
      <c r="N124" s="423"/>
      <c r="O124" s="423"/>
      <c r="P124" s="423"/>
      <c r="Q124" s="423"/>
      <c r="R124" s="413"/>
      <c r="S124" s="413"/>
      <c r="T124" s="413"/>
      <c r="U124" s="413"/>
    </row>
    <row r="125" spans="1:21" s="311" customFormat="1" ht="25.5" x14ac:dyDescent="0.25">
      <c r="A125" s="206" t="s">
        <v>101</v>
      </c>
      <c r="B125" s="207" t="s">
        <v>102</v>
      </c>
      <c r="C125" s="207" t="s">
        <v>79</v>
      </c>
      <c r="D125" s="207" t="s">
        <v>103</v>
      </c>
      <c r="E125" s="207" t="s">
        <v>12</v>
      </c>
      <c r="F125" s="207" t="s">
        <v>18</v>
      </c>
      <c r="G125" s="207" t="s">
        <v>78</v>
      </c>
      <c r="H125" s="207" t="s">
        <v>107</v>
      </c>
      <c r="I125" s="207" t="s">
        <v>80</v>
      </c>
      <c r="J125" s="208" t="s">
        <v>104</v>
      </c>
      <c r="K125" s="425"/>
      <c r="L125" s="425"/>
      <c r="M125" s="425"/>
      <c r="N125" s="425"/>
      <c r="O125" s="425"/>
      <c r="P125" s="425"/>
      <c r="Q125" s="425"/>
      <c r="R125" s="415"/>
      <c r="S125" s="415"/>
      <c r="T125" s="415"/>
      <c r="U125" s="415"/>
    </row>
    <row r="126" spans="1:21" s="309" customFormat="1" ht="13.5" thickBot="1" x14ac:dyDescent="0.3">
      <c r="A126" s="141"/>
      <c r="B126" s="408"/>
      <c r="C126" s="122"/>
      <c r="D126" s="123"/>
      <c r="E126" s="410"/>
      <c r="F126" s="209">
        <f>C126*D126*E126/12</f>
        <v>0</v>
      </c>
      <c r="G126" s="138"/>
      <c r="H126" s="142"/>
      <c r="I126" s="209">
        <f>F126*G126+H126</f>
        <v>0</v>
      </c>
      <c r="J126" s="210">
        <f>SUM(F126,I126)</f>
        <v>0</v>
      </c>
      <c r="K126" s="423"/>
      <c r="L126" s="423"/>
      <c r="M126" s="423"/>
      <c r="N126" s="423"/>
      <c r="O126" s="423"/>
      <c r="P126" s="423"/>
      <c r="Q126" s="423"/>
      <c r="R126" s="413"/>
      <c r="S126" s="413"/>
      <c r="T126" s="413"/>
      <c r="U126" s="413"/>
    </row>
    <row r="127" spans="1:21" s="309" customFormat="1" ht="12.75" customHeight="1" x14ac:dyDescent="0.25">
      <c r="A127" s="497" t="s">
        <v>81</v>
      </c>
      <c r="B127" s="498"/>
      <c r="C127" s="498"/>
      <c r="D127" s="498"/>
      <c r="E127" s="498"/>
      <c r="F127" s="499"/>
      <c r="G127" s="497" t="s">
        <v>13</v>
      </c>
      <c r="H127" s="498"/>
      <c r="I127" s="498"/>
      <c r="J127" s="499"/>
      <c r="K127" s="423"/>
      <c r="L127" s="423"/>
      <c r="M127" s="423"/>
      <c r="N127" s="423"/>
      <c r="O127" s="423"/>
      <c r="P127" s="423"/>
      <c r="Q127" s="423"/>
      <c r="R127" s="413"/>
      <c r="S127" s="413"/>
      <c r="T127" s="413"/>
      <c r="U127" s="413"/>
    </row>
    <row r="128" spans="1:21" s="309" customFormat="1" ht="25.5" x14ac:dyDescent="0.25">
      <c r="A128" s="211" t="s">
        <v>127</v>
      </c>
      <c r="B128" s="207" t="s">
        <v>6</v>
      </c>
      <c r="C128" s="207" t="s">
        <v>65</v>
      </c>
      <c r="D128" s="207" t="s">
        <v>4</v>
      </c>
      <c r="E128" s="212" t="s">
        <v>5</v>
      </c>
      <c r="F128" s="213" t="s">
        <v>70</v>
      </c>
      <c r="G128" s="500"/>
      <c r="H128" s="501"/>
      <c r="I128" s="501"/>
      <c r="J128" s="502"/>
      <c r="K128" s="423"/>
      <c r="L128" s="423"/>
      <c r="M128" s="423"/>
      <c r="N128" s="423"/>
      <c r="O128" s="423"/>
      <c r="P128" s="423"/>
      <c r="Q128" s="423"/>
      <c r="R128" s="413"/>
      <c r="S128" s="413"/>
      <c r="T128" s="413"/>
      <c r="U128" s="413"/>
    </row>
    <row r="129" spans="1:21" s="309" customFormat="1" ht="26.25" customHeight="1" x14ac:dyDescent="0.25">
      <c r="A129" s="214" t="s">
        <v>128</v>
      </c>
      <c r="B129" s="509">
        <v>0</v>
      </c>
      <c r="C129" s="510"/>
      <c r="D129" s="511"/>
      <c r="E129" s="303">
        <v>0</v>
      </c>
      <c r="F129" s="215" t="str">
        <f>TEXT(SUM(B129:E129),"##0.0%")&amp;" ("&amp;TEXT($J126*SUM(B129:E129),"$#,##0")&amp;")"</f>
        <v>0.0% ($0)</v>
      </c>
      <c r="G129" s="503"/>
      <c r="H129" s="504"/>
      <c r="I129" s="504"/>
      <c r="J129" s="505"/>
      <c r="K129" s="426" t="s">
        <v>40</v>
      </c>
      <c r="L129" s="426">
        <f>SUM(B129:E129)*F126</f>
        <v>0</v>
      </c>
      <c r="M129" s="426"/>
      <c r="N129" s="426"/>
      <c r="O129" s="426"/>
      <c r="P129" s="426">
        <f>SUM(B129:E129)*I126</f>
        <v>0</v>
      </c>
      <c r="Q129" s="426"/>
      <c r="R129" s="416"/>
      <c r="S129" s="416"/>
      <c r="T129" s="413"/>
      <c r="U129" s="413"/>
    </row>
    <row r="130" spans="1:21" s="309" customFormat="1" ht="26.25" customHeight="1" x14ac:dyDescent="0.25">
      <c r="A130" s="214" t="s">
        <v>67</v>
      </c>
      <c r="B130" s="303">
        <v>0</v>
      </c>
      <c r="C130" s="303">
        <v>0</v>
      </c>
      <c r="D130" s="303">
        <v>0</v>
      </c>
      <c r="E130" s="303">
        <v>0</v>
      </c>
      <c r="F130" s="215" t="str">
        <f>TEXT(SUM(B130:E130),"##0.0%")&amp;" ("&amp;TEXT($J126*SUM(B130:E130),"$#,##0")&amp;")"</f>
        <v>0.0% ($0)</v>
      </c>
      <c r="G130" s="503"/>
      <c r="H130" s="504"/>
      <c r="I130" s="504"/>
      <c r="J130" s="505"/>
      <c r="K130" s="426" t="s">
        <v>1</v>
      </c>
      <c r="L130" s="426">
        <f>B130*$F126</f>
        <v>0</v>
      </c>
      <c r="M130" s="426">
        <f>C130*$F126</f>
        <v>0</v>
      </c>
      <c r="N130" s="426">
        <f>D130*$F126</f>
        <v>0</v>
      </c>
      <c r="O130" s="426">
        <f>E130*$F126</f>
        <v>0</v>
      </c>
      <c r="P130" s="426">
        <f t="shared" ref="P130" si="140">B130*$I126</f>
        <v>0</v>
      </c>
      <c r="Q130" s="426">
        <f t="shared" ref="Q130" si="141">C130*$I126</f>
        <v>0</v>
      </c>
      <c r="R130" s="416">
        <f t="shared" ref="R130" si="142">D130*$I126</f>
        <v>0</v>
      </c>
      <c r="S130" s="416">
        <f>E130*$I126</f>
        <v>0</v>
      </c>
      <c r="T130" s="413"/>
      <c r="U130" s="413"/>
    </row>
    <row r="131" spans="1:21" s="309" customFormat="1" ht="26.25" customHeight="1" x14ac:dyDescent="0.25">
      <c r="A131" s="214" t="s">
        <v>68</v>
      </c>
      <c r="B131" s="303">
        <v>0</v>
      </c>
      <c r="C131" s="303">
        <v>0</v>
      </c>
      <c r="D131" s="303">
        <v>0</v>
      </c>
      <c r="E131" s="303">
        <v>0</v>
      </c>
      <c r="F131" s="215" t="str">
        <f>TEXT(SUM(B131:E131),"##0.0%")&amp;" ("&amp;TEXT($J126*SUM(B131:E131),"$#,##0")&amp;")"</f>
        <v>0.0% ($0)</v>
      </c>
      <c r="G131" s="503"/>
      <c r="H131" s="504"/>
      <c r="I131" s="504"/>
      <c r="J131" s="505"/>
      <c r="K131" s="426" t="s">
        <v>2</v>
      </c>
      <c r="L131" s="426">
        <f>B131*$F126</f>
        <v>0</v>
      </c>
      <c r="M131" s="426">
        <f t="shared" ref="M131" si="143">C131*$F126</f>
        <v>0</v>
      </c>
      <c r="N131" s="426">
        <f t="shared" ref="N131" si="144">D131*$F126</f>
        <v>0</v>
      </c>
      <c r="O131" s="426">
        <f t="shared" ref="O131" si="145">E131*$F126</f>
        <v>0</v>
      </c>
      <c r="P131" s="426">
        <f>B131*$I126</f>
        <v>0</v>
      </c>
      <c r="Q131" s="426">
        <f t="shared" ref="Q131" si="146">C131*$I126</f>
        <v>0</v>
      </c>
      <c r="R131" s="416">
        <f t="shared" ref="R131" si="147">D131*$I126</f>
        <v>0</v>
      </c>
      <c r="S131" s="416">
        <f t="shared" ref="S131" si="148">E131*$I126</f>
        <v>0</v>
      </c>
      <c r="T131" s="413"/>
      <c r="U131" s="413"/>
    </row>
    <row r="132" spans="1:21" s="309" customFormat="1" ht="26.25" customHeight="1" x14ac:dyDescent="0.25">
      <c r="A132" s="214" t="s">
        <v>69</v>
      </c>
      <c r="B132" s="303">
        <v>0</v>
      </c>
      <c r="C132" s="303">
        <v>0</v>
      </c>
      <c r="D132" s="303">
        <v>0</v>
      </c>
      <c r="E132" s="303">
        <v>0</v>
      </c>
      <c r="F132" s="215" t="str">
        <f>TEXT(SUM(B132:E132),"##0.0%")&amp;" ("&amp;TEXT($J126*SUM(B132:E132),"$#,##0")&amp;")"</f>
        <v>0.0% ($0)</v>
      </c>
      <c r="G132" s="503"/>
      <c r="H132" s="504"/>
      <c r="I132" s="504"/>
      <c r="J132" s="505"/>
      <c r="K132" s="426" t="s">
        <v>3</v>
      </c>
      <c r="L132" s="426">
        <f>B132*$F126</f>
        <v>0</v>
      </c>
      <c r="M132" s="426">
        <f t="shared" ref="M132" si="149">C132*$F126</f>
        <v>0</v>
      </c>
      <c r="N132" s="426">
        <f t="shared" ref="N132" si="150">D132*$F126</f>
        <v>0</v>
      </c>
      <c r="O132" s="426">
        <f t="shared" ref="O132" si="151">E132*$F126</f>
        <v>0</v>
      </c>
      <c r="P132" s="426">
        <f>B132*$I126</f>
        <v>0</v>
      </c>
      <c r="Q132" s="426">
        <f t="shared" ref="Q132" si="152">C132*$I126</f>
        <v>0</v>
      </c>
      <c r="R132" s="416">
        <f t="shared" ref="R132" si="153">D132*$I126</f>
        <v>0</v>
      </c>
      <c r="S132" s="416">
        <f t="shared" ref="S132" si="154">E132*$I126</f>
        <v>0</v>
      </c>
      <c r="T132" s="413"/>
      <c r="U132" s="413"/>
    </row>
    <row r="133" spans="1:21" s="309" customFormat="1" ht="26.25" customHeight="1" thickBot="1" x14ac:dyDescent="0.3">
      <c r="A133" s="216" t="s">
        <v>84</v>
      </c>
      <c r="B133" s="217" t="str">
        <f>TEXT(SUM($B129*BPct_HDSP,B130:B132),"##0.0%")&amp;" ("&amp;TEXT($J126*SUM($B129*BPct_HDSP,B130:B132),"$#,##0")&amp;")"</f>
        <v>0.0% ($0)</v>
      </c>
      <c r="C133" s="217" t="str">
        <f>TEXT(SUM($B129*BPct_Diabetes,C130:C132),"##0.0%")&amp;" ("&amp;TEXT($J126*SUM($B129*BPct_Diabetes,C130:C132),"$#,##0")&amp;")"</f>
        <v>0.0% ($0)</v>
      </c>
      <c r="D133" s="217" t="str">
        <f>TEXT(SUM($B129*BPct_NPAO,D130:D132),"##0.0%")&amp;" ("&amp;TEXT($J126*SUM($B129*BPct_NPAO,D130:D132),"$#,##0")&amp;")"</f>
        <v>0.0% ($0)</v>
      </c>
      <c r="E133" s="217" t="str">
        <f>TEXT(SUM(E129:E132),"##0.0%")&amp;" ("&amp;TEXT($J126*SUM(E129:E132),"$#,##0")&amp;")"</f>
        <v>0.0% ($0)</v>
      </c>
      <c r="F133" s="218" t="str">
        <f>TEXT(SUM(B129:E132),"##0.0%")&amp;" ("&amp;TEXT($J126*SUM(B129:E132),"$#,##0")&amp;")"</f>
        <v>0.0% ($0)</v>
      </c>
      <c r="G133" s="506"/>
      <c r="H133" s="507"/>
      <c r="I133" s="507"/>
      <c r="J133" s="508"/>
      <c r="K133" s="423"/>
      <c r="L133" s="423"/>
      <c r="M133" s="423"/>
      <c r="N133" s="423"/>
      <c r="O133" s="423"/>
      <c r="P133" s="423"/>
      <c r="Q133" s="423"/>
      <c r="R133" s="413"/>
      <c r="S133" s="413"/>
      <c r="T133" s="413" t="b">
        <f>IF(AND(SUM(B129:E132)&lt;&gt;1,J126&gt;0),FALSE,TRUE)</f>
        <v>1</v>
      </c>
      <c r="U133" s="413" t="s">
        <v>218</v>
      </c>
    </row>
    <row r="134" spans="1:21" ht="15" x14ac:dyDescent="0.25">
      <c r="G134" s="202"/>
      <c r="H134" s="202"/>
      <c r="I134" s="202"/>
      <c r="J134" s="202"/>
    </row>
    <row r="135" spans="1:21" ht="13.5" thickBot="1" x14ac:dyDescent="0.25"/>
    <row r="136" spans="1:21" s="309" customFormat="1" ht="13.5" customHeight="1" x14ac:dyDescent="0.25">
      <c r="A136" s="494" t="s">
        <v>105</v>
      </c>
      <c r="B136" s="495"/>
      <c r="C136" s="495"/>
      <c r="D136" s="495"/>
      <c r="E136" s="495"/>
      <c r="F136" s="495"/>
      <c r="G136" s="495"/>
      <c r="H136" s="495"/>
      <c r="I136" s="495"/>
      <c r="J136" s="496"/>
      <c r="K136" s="423"/>
      <c r="L136" s="423"/>
      <c r="M136" s="423"/>
      <c r="N136" s="423"/>
      <c r="O136" s="423"/>
      <c r="P136" s="423"/>
      <c r="Q136" s="423"/>
      <c r="R136" s="413"/>
      <c r="S136" s="413"/>
      <c r="T136" s="413"/>
      <c r="U136" s="413"/>
    </row>
    <row r="137" spans="1:21" s="311" customFormat="1" ht="25.5" x14ac:dyDescent="0.25">
      <c r="A137" s="206" t="s">
        <v>101</v>
      </c>
      <c r="B137" s="207" t="s">
        <v>102</v>
      </c>
      <c r="C137" s="207" t="s">
        <v>79</v>
      </c>
      <c r="D137" s="207" t="s">
        <v>103</v>
      </c>
      <c r="E137" s="207" t="s">
        <v>12</v>
      </c>
      <c r="F137" s="207" t="s">
        <v>18</v>
      </c>
      <c r="G137" s="207" t="s">
        <v>78</v>
      </c>
      <c r="H137" s="207" t="s">
        <v>107</v>
      </c>
      <c r="I137" s="207" t="s">
        <v>80</v>
      </c>
      <c r="J137" s="208" t="s">
        <v>104</v>
      </c>
      <c r="K137" s="425"/>
      <c r="L137" s="425"/>
      <c r="M137" s="425"/>
      <c r="N137" s="425"/>
      <c r="O137" s="425"/>
      <c r="P137" s="425"/>
      <c r="Q137" s="425"/>
      <c r="R137" s="415"/>
      <c r="S137" s="415"/>
      <c r="T137" s="415"/>
      <c r="U137" s="415"/>
    </row>
    <row r="138" spans="1:21" s="309" customFormat="1" ht="13.5" thickBot="1" x14ac:dyDescent="0.3">
      <c r="A138" s="141"/>
      <c r="B138" s="408"/>
      <c r="C138" s="122"/>
      <c r="D138" s="123"/>
      <c r="E138" s="410"/>
      <c r="F138" s="209">
        <f>C138*D138*E138/12</f>
        <v>0</v>
      </c>
      <c r="G138" s="138"/>
      <c r="H138" s="142"/>
      <c r="I138" s="209">
        <f>F138*G138+H138</f>
        <v>0</v>
      </c>
      <c r="J138" s="210">
        <f>SUM(F138,I138)</f>
        <v>0</v>
      </c>
      <c r="K138" s="423"/>
      <c r="L138" s="423"/>
      <c r="M138" s="423"/>
      <c r="N138" s="423"/>
      <c r="O138" s="423"/>
      <c r="P138" s="423"/>
      <c r="Q138" s="423"/>
      <c r="R138" s="413"/>
      <c r="S138" s="413"/>
      <c r="T138" s="413"/>
      <c r="U138" s="413"/>
    </row>
    <row r="139" spans="1:21" s="309" customFormat="1" ht="12.75" customHeight="1" x14ac:dyDescent="0.25">
      <c r="A139" s="497" t="s">
        <v>81</v>
      </c>
      <c r="B139" s="498"/>
      <c r="C139" s="498"/>
      <c r="D139" s="498"/>
      <c r="E139" s="498"/>
      <c r="F139" s="499"/>
      <c r="G139" s="497" t="s">
        <v>13</v>
      </c>
      <c r="H139" s="498"/>
      <c r="I139" s="498"/>
      <c r="J139" s="499"/>
      <c r="K139" s="423"/>
      <c r="L139" s="423"/>
      <c r="M139" s="423"/>
      <c r="N139" s="423"/>
      <c r="O139" s="423"/>
      <c r="P139" s="423"/>
      <c r="Q139" s="423"/>
      <c r="R139" s="413"/>
      <c r="S139" s="413"/>
      <c r="T139" s="413"/>
      <c r="U139" s="413"/>
    </row>
    <row r="140" spans="1:21" s="309" customFormat="1" ht="25.5" x14ac:dyDescent="0.25">
      <c r="A140" s="211" t="s">
        <v>127</v>
      </c>
      <c r="B140" s="207" t="s">
        <v>6</v>
      </c>
      <c r="C140" s="207" t="s">
        <v>65</v>
      </c>
      <c r="D140" s="207" t="s">
        <v>4</v>
      </c>
      <c r="E140" s="212" t="s">
        <v>5</v>
      </c>
      <c r="F140" s="213" t="s">
        <v>70</v>
      </c>
      <c r="G140" s="500"/>
      <c r="H140" s="501"/>
      <c r="I140" s="501"/>
      <c r="J140" s="502"/>
      <c r="K140" s="423"/>
      <c r="L140" s="423"/>
      <c r="M140" s="423"/>
      <c r="N140" s="423"/>
      <c r="O140" s="423"/>
      <c r="P140" s="423"/>
      <c r="Q140" s="423"/>
      <c r="R140" s="413"/>
      <c r="S140" s="413"/>
      <c r="T140" s="413"/>
      <c r="U140" s="413"/>
    </row>
    <row r="141" spans="1:21" s="309" customFormat="1" ht="26.25" customHeight="1" x14ac:dyDescent="0.25">
      <c r="A141" s="214" t="s">
        <v>128</v>
      </c>
      <c r="B141" s="509">
        <v>0</v>
      </c>
      <c r="C141" s="510"/>
      <c r="D141" s="511"/>
      <c r="E141" s="303">
        <v>0</v>
      </c>
      <c r="F141" s="215" t="str">
        <f>TEXT(SUM(B141:E141),"##0.0%")&amp;" ("&amp;TEXT($J138*SUM(B141:E141),"$#,##0")&amp;")"</f>
        <v>0.0% ($0)</v>
      </c>
      <c r="G141" s="503"/>
      <c r="H141" s="504"/>
      <c r="I141" s="504"/>
      <c r="J141" s="505"/>
      <c r="K141" s="426" t="s">
        <v>40</v>
      </c>
      <c r="L141" s="426">
        <f>SUM(B141:E141)*F138</f>
        <v>0</v>
      </c>
      <c r="M141" s="426"/>
      <c r="N141" s="426"/>
      <c r="O141" s="426"/>
      <c r="P141" s="426">
        <f>SUM(B141:E141)*I138</f>
        <v>0</v>
      </c>
      <c r="Q141" s="426"/>
      <c r="R141" s="416"/>
      <c r="S141" s="416"/>
      <c r="T141" s="413"/>
      <c r="U141" s="413"/>
    </row>
    <row r="142" spans="1:21" s="309" customFormat="1" ht="26.25" customHeight="1" x14ac:dyDescent="0.25">
      <c r="A142" s="214" t="s">
        <v>67</v>
      </c>
      <c r="B142" s="303">
        <v>0</v>
      </c>
      <c r="C142" s="303">
        <v>0</v>
      </c>
      <c r="D142" s="303">
        <v>0</v>
      </c>
      <c r="E142" s="303">
        <v>0</v>
      </c>
      <c r="F142" s="215" t="str">
        <f>TEXT(SUM(B142:E142),"##0.0%")&amp;" ("&amp;TEXT($J138*SUM(B142:E142),"$#,##0")&amp;")"</f>
        <v>0.0% ($0)</v>
      </c>
      <c r="G142" s="503"/>
      <c r="H142" s="504"/>
      <c r="I142" s="504"/>
      <c r="J142" s="505"/>
      <c r="K142" s="426" t="s">
        <v>1</v>
      </c>
      <c r="L142" s="426">
        <f>B142*$F138</f>
        <v>0</v>
      </c>
      <c r="M142" s="426">
        <f>C142*$F138</f>
        <v>0</v>
      </c>
      <c r="N142" s="426">
        <f>D142*$F138</f>
        <v>0</v>
      </c>
      <c r="O142" s="426">
        <f>E142*$F138</f>
        <v>0</v>
      </c>
      <c r="P142" s="426">
        <f t="shared" ref="P142" si="155">B142*$I138</f>
        <v>0</v>
      </c>
      <c r="Q142" s="426">
        <f t="shared" ref="Q142" si="156">C142*$I138</f>
        <v>0</v>
      </c>
      <c r="R142" s="416">
        <f t="shared" ref="R142" si="157">D142*$I138</f>
        <v>0</v>
      </c>
      <c r="S142" s="416">
        <f>E142*$I138</f>
        <v>0</v>
      </c>
      <c r="T142" s="413"/>
      <c r="U142" s="413"/>
    </row>
    <row r="143" spans="1:21" s="309" customFormat="1" ht="26.25" customHeight="1" x14ac:dyDescent="0.25">
      <c r="A143" s="214" t="s">
        <v>68</v>
      </c>
      <c r="B143" s="303">
        <v>0</v>
      </c>
      <c r="C143" s="303">
        <v>0</v>
      </c>
      <c r="D143" s="303">
        <v>0</v>
      </c>
      <c r="E143" s="303">
        <v>0</v>
      </c>
      <c r="F143" s="215" t="str">
        <f>TEXT(SUM(B143:E143),"##0.0%")&amp;" ("&amp;TEXT($J138*SUM(B143:E143),"$#,##0")&amp;")"</f>
        <v>0.0% ($0)</v>
      </c>
      <c r="G143" s="503"/>
      <c r="H143" s="504"/>
      <c r="I143" s="504"/>
      <c r="J143" s="505"/>
      <c r="K143" s="426" t="s">
        <v>2</v>
      </c>
      <c r="L143" s="426">
        <f>B143*$F138</f>
        <v>0</v>
      </c>
      <c r="M143" s="426">
        <f t="shared" ref="M143" si="158">C143*$F138</f>
        <v>0</v>
      </c>
      <c r="N143" s="426">
        <f t="shared" ref="N143" si="159">D143*$F138</f>
        <v>0</v>
      </c>
      <c r="O143" s="426">
        <f t="shared" ref="O143" si="160">E143*$F138</f>
        <v>0</v>
      </c>
      <c r="P143" s="426">
        <f>B143*$I138</f>
        <v>0</v>
      </c>
      <c r="Q143" s="426">
        <f t="shared" ref="Q143" si="161">C143*$I138</f>
        <v>0</v>
      </c>
      <c r="R143" s="416">
        <f t="shared" ref="R143" si="162">D143*$I138</f>
        <v>0</v>
      </c>
      <c r="S143" s="416">
        <f t="shared" ref="S143" si="163">E143*$I138</f>
        <v>0</v>
      </c>
      <c r="T143" s="413"/>
      <c r="U143" s="413"/>
    </row>
    <row r="144" spans="1:21" s="309" customFormat="1" ht="26.25" customHeight="1" x14ac:dyDescent="0.25">
      <c r="A144" s="214" t="s">
        <v>69</v>
      </c>
      <c r="B144" s="303">
        <v>0</v>
      </c>
      <c r="C144" s="303">
        <v>0</v>
      </c>
      <c r="D144" s="303">
        <v>0</v>
      </c>
      <c r="E144" s="303">
        <v>0</v>
      </c>
      <c r="F144" s="215" t="str">
        <f>TEXT(SUM(B144:E144),"##0.0%")&amp;" ("&amp;TEXT($J138*SUM(B144:E144),"$#,##0")&amp;")"</f>
        <v>0.0% ($0)</v>
      </c>
      <c r="G144" s="503"/>
      <c r="H144" s="504"/>
      <c r="I144" s="504"/>
      <c r="J144" s="505"/>
      <c r="K144" s="426" t="s">
        <v>3</v>
      </c>
      <c r="L144" s="426">
        <f>B144*$F138</f>
        <v>0</v>
      </c>
      <c r="M144" s="426">
        <f t="shared" ref="M144" si="164">C144*$F138</f>
        <v>0</v>
      </c>
      <c r="N144" s="426">
        <f t="shared" ref="N144" si="165">D144*$F138</f>
        <v>0</v>
      </c>
      <c r="O144" s="426">
        <f t="shared" ref="O144" si="166">E144*$F138</f>
        <v>0</v>
      </c>
      <c r="P144" s="426">
        <f>B144*$I138</f>
        <v>0</v>
      </c>
      <c r="Q144" s="426">
        <f t="shared" ref="Q144" si="167">C144*$I138</f>
        <v>0</v>
      </c>
      <c r="R144" s="416">
        <f t="shared" ref="R144" si="168">D144*$I138</f>
        <v>0</v>
      </c>
      <c r="S144" s="416">
        <f t="shared" ref="S144" si="169">E144*$I138</f>
        <v>0</v>
      </c>
      <c r="T144" s="413"/>
      <c r="U144" s="413"/>
    </row>
    <row r="145" spans="1:21" s="309" customFormat="1" ht="26.25" customHeight="1" thickBot="1" x14ac:dyDescent="0.3">
      <c r="A145" s="216" t="s">
        <v>84</v>
      </c>
      <c r="B145" s="217" t="str">
        <f>TEXT(SUM($B141*BPct_HDSP,B142:B144),"##0.0%")&amp;" ("&amp;TEXT($J138*SUM($B141*BPct_HDSP,B142:B144),"$#,##0")&amp;")"</f>
        <v>0.0% ($0)</v>
      </c>
      <c r="C145" s="217" t="str">
        <f>TEXT(SUM($B141*BPct_Diabetes,C142:C144),"##0.0%")&amp;" ("&amp;TEXT($J138*SUM($B141*BPct_Diabetes,C142:C144),"$#,##0")&amp;")"</f>
        <v>0.0% ($0)</v>
      </c>
      <c r="D145" s="217" t="str">
        <f>TEXT(SUM($B141*BPct_NPAO,D142:D144),"##0.0%")&amp;" ("&amp;TEXT($J138*SUM($B141*BPct_NPAO,D142:D144),"$#,##0")&amp;")"</f>
        <v>0.0% ($0)</v>
      </c>
      <c r="E145" s="217" t="str">
        <f>TEXT(SUM(E141:E144),"##0.0%")&amp;" ("&amp;TEXT($J138*SUM(E141:E144),"$#,##0")&amp;")"</f>
        <v>0.0% ($0)</v>
      </c>
      <c r="F145" s="218" t="str">
        <f>TEXT(SUM(B141:E144),"##0.0%")&amp;" ("&amp;TEXT($J138*SUM(B141:E144),"$#,##0")&amp;")"</f>
        <v>0.0% ($0)</v>
      </c>
      <c r="G145" s="506"/>
      <c r="H145" s="507"/>
      <c r="I145" s="507"/>
      <c r="J145" s="508"/>
      <c r="K145" s="423"/>
      <c r="L145" s="423"/>
      <c r="M145" s="423"/>
      <c r="N145" s="423"/>
      <c r="O145" s="423"/>
      <c r="P145" s="423"/>
      <c r="Q145" s="423"/>
      <c r="R145" s="413"/>
      <c r="S145" s="413"/>
      <c r="T145" s="413" t="b">
        <f>IF(AND(SUM(B141:E144)&lt;&gt;1,J138&gt;0),FALSE,TRUE)</f>
        <v>1</v>
      </c>
      <c r="U145" s="413" t="s">
        <v>218</v>
      </c>
    </row>
    <row r="147" spans="1:21" ht="13.5" thickBot="1" x14ac:dyDescent="0.25"/>
    <row r="148" spans="1:21" s="309" customFormat="1" ht="13.5" customHeight="1" x14ac:dyDescent="0.25">
      <c r="A148" s="494" t="s">
        <v>105</v>
      </c>
      <c r="B148" s="495"/>
      <c r="C148" s="495"/>
      <c r="D148" s="495"/>
      <c r="E148" s="495"/>
      <c r="F148" s="495"/>
      <c r="G148" s="495"/>
      <c r="H148" s="495"/>
      <c r="I148" s="495"/>
      <c r="J148" s="496"/>
      <c r="K148" s="423"/>
      <c r="L148" s="423"/>
      <c r="M148" s="423"/>
      <c r="N148" s="423"/>
      <c r="O148" s="423"/>
      <c r="P148" s="423"/>
      <c r="Q148" s="423"/>
      <c r="R148" s="413"/>
      <c r="S148" s="413"/>
      <c r="T148" s="413"/>
      <c r="U148" s="413"/>
    </row>
    <row r="149" spans="1:21" s="311" customFormat="1" ht="25.5" x14ac:dyDescent="0.25">
      <c r="A149" s="206" t="s">
        <v>101</v>
      </c>
      <c r="B149" s="207" t="s">
        <v>102</v>
      </c>
      <c r="C149" s="207" t="s">
        <v>79</v>
      </c>
      <c r="D149" s="207" t="s">
        <v>103</v>
      </c>
      <c r="E149" s="207" t="s">
        <v>12</v>
      </c>
      <c r="F149" s="207" t="s">
        <v>18</v>
      </c>
      <c r="G149" s="207" t="s">
        <v>78</v>
      </c>
      <c r="H149" s="207" t="s">
        <v>107</v>
      </c>
      <c r="I149" s="207" t="s">
        <v>80</v>
      </c>
      <c r="J149" s="208" t="s">
        <v>104</v>
      </c>
      <c r="K149" s="425"/>
      <c r="L149" s="425"/>
      <c r="M149" s="425"/>
      <c r="N149" s="425"/>
      <c r="O149" s="425"/>
      <c r="P149" s="425"/>
      <c r="Q149" s="425"/>
      <c r="R149" s="415"/>
      <c r="S149" s="415"/>
      <c r="T149" s="415"/>
      <c r="U149" s="415"/>
    </row>
    <row r="150" spans="1:21" s="309" customFormat="1" ht="13.5" thickBot="1" x14ac:dyDescent="0.3">
      <c r="A150" s="141"/>
      <c r="B150" s="408"/>
      <c r="C150" s="122"/>
      <c r="D150" s="123"/>
      <c r="E150" s="410"/>
      <c r="F150" s="209">
        <f>C150*D150*E150/12</f>
        <v>0</v>
      </c>
      <c r="G150" s="138"/>
      <c r="H150" s="142"/>
      <c r="I150" s="209">
        <f>F150*G150+H150</f>
        <v>0</v>
      </c>
      <c r="J150" s="210">
        <f>SUM(F150,I150)</f>
        <v>0</v>
      </c>
      <c r="K150" s="423"/>
      <c r="L150" s="423"/>
      <c r="M150" s="423"/>
      <c r="N150" s="423"/>
      <c r="O150" s="423"/>
      <c r="P150" s="423"/>
      <c r="Q150" s="423"/>
      <c r="R150" s="413"/>
      <c r="S150" s="413"/>
      <c r="T150" s="413"/>
      <c r="U150" s="413"/>
    </row>
    <row r="151" spans="1:21" s="309" customFormat="1" ht="12.75" customHeight="1" x14ac:dyDescent="0.25">
      <c r="A151" s="497" t="s">
        <v>81</v>
      </c>
      <c r="B151" s="498"/>
      <c r="C151" s="498"/>
      <c r="D151" s="498"/>
      <c r="E151" s="498"/>
      <c r="F151" s="499"/>
      <c r="G151" s="497" t="s">
        <v>13</v>
      </c>
      <c r="H151" s="498"/>
      <c r="I151" s="498"/>
      <c r="J151" s="499"/>
      <c r="K151" s="423"/>
      <c r="L151" s="423"/>
      <c r="M151" s="423"/>
      <c r="N151" s="423"/>
      <c r="O151" s="423"/>
      <c r="P151" s="423"/>
      <c r="Q151" s="423"/>
      <c r="R151" s="413"/>
      <c r="S151" s="413"/>
      <c r="T151" s="413"/>
      <c r="U151" s="413"/>
    </row>
    <row r="152" spans="1:21" s="309" customFormat="1" ht="25.5" x14ac:dyDescent="0.25">
      <c r="A152" s="211" t="s">
        <v>127</v>
      </c>
      <c r="B152" s="207" t="s">
        <v>6</v>
      </c>
      <c r="C152" s="207" t="s">
        <v>65</v>
      </c>
      <c r="D152" s="207" t="s">
        <v>4</v>
      </c>
      <c r="E152" s="212" t="s">
        <v>5</v>
      </c>
      <c r="F152" s="213" t="s">
        <v>70</v>
      </c>
      <c r="G152" s="500"/>
      <c r="H152" s="501"/>
      <c r="I152" s="501"/>
      <c r="J152" s="502"/>
      <c r="K152" s="423"/>
      <c r="L152" s="423"/>
      <c r="M152" s="423"/>
      <c r="N152" s="423"/>
      <c r="O152" s="423"/>
      <c r="P152" s="423"/>
      <c r="Q152" s="423"/>
      <c r="R152" s="413"/>
      <c r="S152" s="413"/>
      <c r="T152" s="413"/>
      <c r="U152" s="413"/>
    </row>
    <row r="153" spans="1:21" s="309" customFormat="1" ht="26.25" customHeight="1" x14ac:dyDescent="0.25">
      <c r="A153" s="214" t="s">
        <v>128</v>
      </c>
      <c r="B153" s="509">
        <v>0</v>
      </c>
      <c r="C153" s="510"/>
      <c r="D153" s="511"/>
      <c r="E153" s="303">
        <v>0</v>
      </c>
      <c r="F153" s="215" t="str">
        <f>TEXT(SUM(B153:E153),"##0.0%")&amp;" ("&amp;TEXT($J150*SUM(B153:E153),"$#,##0")&amp;")"</f>
        <v>0.0% ($0)</v>
      </c>
      <c r="G153" s="503"/>
      <c r="H153" s="504"/>
      <c r="I153" s="504"/>
      <c r="J153" s="505"/>
      <c r="K153" s="426" t="s">
        <v>40</v>
      </c>
      <c r="L153" s="426">
        <f>SUM(B153:E153)*F150</f>
        <v>0</v>
      </c>
      <c r="M153" s="426"/>
      <c r="N153" s="426"/>
      <c r="O153" s="426"/>
      <c r="P153" s="426">
        <f>SUM(B153:E153)*I150</f>
        <v>0</v>
      </c>
      <c r="Q153" s="426"/>
      <c r="R153" s="416"/>
      <c r="S153" s="416"/>
      <c r="T153" s="413"/>
      <c r="U153" s="413"/>
    </row>
    <row r="154" spans="1:21" s="309" customFormat="1" ht="26.25" customHeight="1" x14ac:dyDescent="0.25">
      <c r="A154" s="214" t="s">
        <v>67</v>
      </c>
      <c r="B154" s="303">
        <v>0</v>
      </c>
      <c r="C154" s="303">
        <v>0</v>
      </c>
      <c r="D154" s="303">
        <v>0</v>
      </c>
      <c r="E154" s="303">
        <v>0</v>
      </c>
      <c r="F154" s="215" t="str">
        <f>TEXT(SUM(B154:E154),"##0.0%")&amp;" ("&amp;TEXT($J150*SUM(B154:E154),"$#,##0")&amp;")"</f>
        <v>0.0% ($0)</v>
      </c>
      <c r="G154" s="503"/>
      <c r="H154" s="504"/>
      <c r="I154" s="504"/>
      <c r="J154" s="505"/>
      <c r="K154" s="426" t="s">
        <v>1</v>
      </c>
      <c r="L154" s="426">
        <f>B154*$F150</f>
        <v>0</v>
      </c>
      <c r="M154" s="426">
        <f>C154*$F150</f>
        <v>0</v>
      </c>
      <c r="N154" s="426">
        <f>D154*$F150</f>
        <v>0</v>
      </c>
      <c r="O154" s="426">
        <f>E154*$F150</f>
        <v>0</v>
      </c>
      <c r="P154" s="426">
        <f t="shared" ref="P154" si="170">B154*$I150</f>
        <v>0</v>
      </c>
      <c r="Q154" s="426">
        <f t="shared" ref="Q154" si="171">C154*$I150</f>
        <v>0</v>
      </c>
      <c r="R154" s="416">
        <f t="shared" ref="R154" si="172">D154*$I150</f>
        <v>0</v>
      </c>
      <c r="S154" s="416">
        <f>E154*$I150</f>
        <v>0</v>
      </c>
      <c r="T154" s="413"/>
      <c r="U154" s="413"/>
    </row>
    <row r="155" spans="1:21" s="309" customFormat="1" ht="26.25" customHeight="1" x14ac:dyDescent="0.25">
      <c r="A155" s="214" t="s">
        <v>68</v>
      </c>
      <c r="B155" s="303">
        <v>0</v>
      </c>
      <c r="C155" s="303">
        <v>0</v>
      </c>
      <c r="D155" s="303">
        <v>0</v>
      </c>
      <c r="E155" s="303">
        <v>0</v>
      </c>
      <c r="F155" s="215" t="str">
        <f>TEXT(SUM(B155:E155),"##0.0%")&amp;" ("&amp;TEXT($J150*SUM(B155:E155),"$#,##0")&amp;")"</f>
        <v>0.0% ($0)</v>
      </c>
      <c r="G155" s="503"/>
      <c r="H155" s="504"/>
      <c r="I155" s="504"/>
      <c r="J155" s="505"/>
      <c r="K155" s="426" t="s">
        <v>2</v>
      </c>
      <c r="L155" s="426">
        <f>B155*$F150</f>
        <v>0</v>
      </c>
      <c r="M155" s="426">
        <f t="shared" ref="M155" si="173">C155*$F150</f>
        <v>0</v>
      </c>
      <c r="N155" s="426">
        <f t="shared" ref="N155" si="174">D155*$F150</f>
        <v>0</v>
      </c>
      <c r="O155" s="426">
        <f t="shared" ref="O155" si="175">E155*$F150</f>
        <v>0</v>
      </c>
      <c r="P155" s="426">
        <f>B155*$I150</f>
        <v>0</v>
      </c>
      <c r="Q155" s="426">
        <f t="shared" ref="Q155" si="176">C155*$I150</f>
        <v>0</v>
      </c>
      <c r="R155" s="416">
        <f t="shared" ref="R155" si="177">D155*$I150</f>
        <v>0</v>
      </c>
      <c r="S155" s="416">
        <f t="shared" ref="S155" si="178">E155*$I150</f>
        <v>0</v>
      </c>
      <c r="T155" s="413"/>
      <c r="U155" s="413"/>
    </row>
    <row r="156" spans="1:21" s="309" customFormat="1" ht="26.25" customHeight="1" x14ac:dyDescent="0.25">
      <c r="A156" s="214" t="s">
        <v>69</v>
      </c>
      <c r="B156" s="303">
        <v>0</v>
      </c>
      <c r="C156" s="303">
        <v>0</v>
      </c>
      <c r="D156" s="303">
        <v>0</v>
      </c>
      <c r="E156" s="303">
        <v>0</v>
      </c>
      <c r="F156" s="215" t="str">
        <f>TEXT(SUM(B156:E156),"##0.0%")&amp;" ("&amp;TEXT($J150*SUM(B156:E156),"$#,##0")&amp;")"</f>
        <v>0.0% ($0)</v>
      </c>
      <c r="G156" s="503"/>
      <c r="H156" s="504"/>
      <c r="I156" s="504"/>
      <c r="J156" s="505"/>
      <c r="K156" s="426" t="s">
        <v>3</v>
      </c>
      <c r="L156" s="426">
        <f>B156*$F150</f>
        <v>0</v>
      </c>
      <c r="M156" s="426">
        <f t="shared" ref="M156" si="179">C156*$F150</f>
        <v>0</v>
      </c>
      <c r="N156" s="426">
        <f t="shared" ref="N156" si="180">D156*$F150</f>
        <v>0</v>
      </c>
      <c r="O156" s="426">
        <f t="shared" ref="O156" si="181">E156*$F150</f>
        <v>0</v>
      </c>
      <c r="P156" s="426">
        <f>B156*$I150</f>
        <v>0</v>
      </c>
      <c r="Q156" s="426">
        <f t="shared" ref="Q156" si="182">C156*$I150</f>
        <v>0</v>
      </c>
      <c r="R156" s="416">
        <f t="shared" ref="R156" si="183">D156*$I150</f>
        <v>0</v>
      </c>
      <c r="S156" s="416">
        <f t="shared" ref="S156" si="184">E156*$I150</f>
        <v>0</v>
      </c>
      <c r="T156" s="413"/>
      <c r="U156" s="413"/>
    </row>
    <row r="157" spans="1:21" s="309" customFormat="1" ht="26.25" customHeight="1" thickBot="1" x14ac:dyDescent="0.3">
      <c r="A157" s="216" t="s">
        <v>84</v>
      </c>
      <c r="B157" s="217" t="str">
        <f>TEXT(SUM($B153*BPct_HDSP,B154:B156),"##0.0%")&amp;" ("&amp;TEXT($J150*SUM($B153*BPct_HDSP,B154:B156),"$#,##0")&amp;")"</f>
        <v>0.0% ($0)</v>
      </c>
      <c r="C157" s="217" t="str">
        <f>TEXT(SUM($B153*BPct_Diabetes,C154:C156),"##0.0%")&amp;" ("&amp;TEXT($J150*SUM($B153*BPct_Diabetes,C154:C156),"$#,##0")&amp;")"</f>
        <v>0.0% ($0)</v>
      </c>
      <c r="D157" s="217" t="str">
        <f>TEXT(SUM($B153*BPct_NPAO,D154:D156),"##0.0%")&amp;" ("&amp;TEXT($J150*SUM($B153*BPct_NPAO,D154:D156),"$#,##0")&amp;")"</f>
        <v>0.0% ($0)</v>
      </c>
      <c r="E157" s="217" t="str">
        <f>TEXT(SUM(E153:E156),"##0.0%")&amp;" ("&amp;TEXT($J150*SUM(E153:E156),"$#,##0")&amp;")"</f>
        <v>0.0% ($0)</v>
      </c>
      <c r="F157" s="218" t="str">
        <f>TEXT(SUM(B153:E156),"##0.0%")&amp;" ("&amp;TEXT($J150*SUM(B153:E156),"$#,##0")&amp;")"</f>
        <v>0.0% ($0)</v>
      </c>
      <c r="G157" s="506"/>
      <c r="H157" s="507"/>
      <c r="I157" s="507"/>
      <c r="J157" s="508"/>
      <c r="K157" s="423"/>
      <c r="L157" s="423"/>
      <c r="M157" s="423"/>
      <c r="N157" s="423"/>
      <c r="O157" s="423"/>
      <c r="P157" s="423"/>
      <c r="Q157" s="423"/>
      <c r="R157" s="413"/>
      <c r="S157" s="413"/>
      <c r="T157" s="413" t="b">
        <f>IF(AND(SUM(B153:E156)&lt;&gt;1,J150&gt;0),FALSE,TRUE)</f>
        <v>1</v>
      </c>
      <c r="U157" s="413" t="s">
        <v>218</v>
      </c>
    </row>
    <row r="159" spans="1:21" ht="13.5" thickBot="1" x14ac:dyDescent="0.25"/>
    <row r="160" spans="1:21" s="309" customFormat="1" ht="13.5" customHeight="1" x14ac:dyDescent="0.25">
      <c r="A160" s="494" t="s">
        <v>105</v>
      </c>
      <c r="B160" s="495"/>
      <c r="C160" s="495"/>
      <c r="D160" s="495"/>
      <c r="E160" s="495"/>
      <c r="F160" s="495"/>
      <c r="G160" s="495"/>
      <c r="H160" s="495"/>
      <c r="I160" s="495"/>
      <c r="J160" s="496"/>
      <c r="K160" s="423"/>
      <c r="L160" s="423"/>
      <c r="M160" s="423"/>
      <c r="N160" s="423"/>
      <c r="O160" s="423"/>
      <c r="P160" s="423"/>
      <c r="Q160" s="423"/>
      <c r="R160" s="413"/>
      <c r="S160" s="413"/>
      <c r="T160" s="413"/>
      <c r="U160" s="413"/>
    </row>
    <row r="161" spans="1:21" s="311" customFormat="1" ht="25.5" x14ac:dyDescent="0.25">
      <c r="A161" s="206" t="s">
        <v>101</v>
      </c>
      <c r="B161" s="207" t="s">
        <v>102</v>
      </c>
      <c r="C161" s="207" t="s">
        <v>79</v>
      </c>
      <c r="D161" s="207" t="s">
        <v>103</v>
      </c>
      <c r="E161" s="207" t="s">
        <v>12</v>
      </c>
      <c r="F161" s="207" t="s">
        <v>18</v>
      </c>
      <c r="G161" s="207" t="s">
        <v>78</v>
      </c>
      <c r="H161" s="207" t="s">
        <v>107</v>
      </c>
      <c r="I161" s="207" t="s">
        <v>80</v>
      </c>
      <c r="J161" s="208" t="s">
        <v>104</v>
      </c>
      <c r="K161" s="425"/>
      <c r="L161" s="425"/>
      <c r="M161" s="425"/>
      <c r="N161" s="425"/>
      <c r="O161" s="425"/>
      <c r="P161" s="425"/>
      <c r="Q161" s="425"/>
      <c r="R161" s="415"/>
      <c r="S161" s="415"/>
      <c r="T161" s="415"/>
      <c r="U161" s="415"/>
    </row>
    <row r="162" spans="1:21" s="309" customFormat="1" ht="13.5" thickBot="1" x14ac:dyDescent="0.3">
      <c r="A162" s="141"/>
      <c r="B162" s="408"/>
      <c r="C162" s="122"/>
      <c r="D162" s="123"/>
      <c r="E162" s="410"/>
      <c r="F162" s="209">
        <f>C162*D162*E162/12</f>
        <v>0</v>
      </c>
      <c r="G162" s="138"/>
      <c r="H162" s="142"/>
      <c r="I162" s="209">
        <f>F162*G162+H162</f>
        <v>0</v>
      </c>
      <c r="J162" s="210">
        <f>SUM(F162,I162)</f>
        <v>0</v>
      </c>
      <c r="K162" s="423"/>
      <c r="L162" s="423"/>
      <c r="M162" s="423"/>
      <c r="N162" s="423"/>
      <c r="O162" s="423"/>
      <c r="P162" s="423"/>
      <c r="Q162" s="423"/>
      <c r="R162" s="413"/>
      <c r="S162" s="413"/>
      <c r="T162" s="413"/>
      <c r="U162" s="413"/>
    </row>
    <row r="163" spans="1:21" s="309" customFormat="1" ht="12.75" customHeight="1" x14ac:dyDescent="0.25">
      <c r="A163" s="497" t="s">
        <v>81</v>
      </c>
      <c r="B163" s="498"/>
      <c r="C163" s="498"/>
      <c r="D163" s="498"/>
      <c r="E163" s="498"/>
      <c r="F163" s="499"/>
      <c r="G163" s="497" t="s">
        <v>13</v>
      </c>
      <c r="H163" s="498"/>
      <c r="I163" s="498"/>
      <c r="J163" s="499"/>
      <c r="K163" s="423"/>
      <c r="L163" s="423"/>
      <c r="M163" s="423"/>
      <c r="N163" s="423"/>
      <c r="O163" s="423"/>
      <c r="P163" s="423"/>
      <c r="Q163" s="423"/>
      <c r="R163" s="413"/>
      <c r="S163" s="413"/>
      <c r="T163" s="413"/>
      <c r="U163" s="413"/>
    </row>
    <row r="164" spans="1:21" s="309" customFormat="1" ht="25.5" x14ac:dyDescent="0.25">
      <c r="A164" s="211" t="s">
        <v>127</v>
      </c>
      <c r="B164" s="207" t="s">
        <v>6</v>
      </c>
      <c r="C164" s="207" t="s">
        <v>65</v>
      </c>
      <c r="D164" s="207" t="s">
        <v>4</v>
      </c>
      <c r="E164" s="212" t="s">
        <v>5</v>
      </c>
      <c r="F164" s="213" t="s">
        <v>70</v>
      </c>
      <c r="G164" s="500"/>
      <c r="H164" s="501"/>
      <c r="I164" s="501"/>
      <c r="J164" s="502"/>
      <c r="K164" s="423"/>
      <c r="L164" s="423"/>
      <c r="M164" s="423"/>
      <c r="N164" s="423"/>
      <c r="O164" s="423"/>
      <c r="P164" s="423"/>
      <c r="Q164" s="423"/>
      <c r="R164" s="413"/>
      <c r="S164" s="413"/>
      <c r="T164" s="413"/>
      <c r="U164" s="413"/>
    </row>
    <row r="165" spans="1:21" s="309" customFormat="1" ht="26.25" customHeight="1" x14ac:dyDescent="0.25">
      <c r="A165" s="214" t="s">
        <v>128</v>
      </c>
      <c r="B165" s="509">
        <v>0</v>
      </c>
      <c r="C165" s="510"/>
      <c r="D165" s="511"/>
      <c r="E165" s="303">
        <v>0</v>
      </c>
      <c r="F165" s="215" t="str">
        <f>TEXT(SUM(B165:E165),"##0.0%")&amp;" ("&amp;TEXT($J162*SUM(B165:E165),"$#,##0")&amp;")"</f>
        <v>0.0% ($0)</v>
      </c>
      <c r="G165" s="503"/>
      <c r="H165" s="504"/>
      <c r="I165" s="504"/>
      <c r="J165" s="505"/>
      <c r="K165" s="426" t="s">
        <v>40</v>
      </c>
      <c r="L165" s="426">
        <f>SUM(B165:E165)*F162</f>
        <v>0</v>
      </c>
      <c r="M165" s="426"/>
      <c r="N165" s="426"/>
      <c r="O165" s="426"/>
      <c r="P165" s="426">
        <f>SUM(B165:E165)*I162</f>
        <v>0</v>
      </c>
      <c r="Q165" s="426"/>
      <c r="R165" s="416"/>
      <c r="S165" s="416"/>
      <c r="T165" s="413"/>
      <c r="U165" s="413"/>
    </row>
    <row r="166" spans="1:21" s="309" customFormat="1" ht="26.25" customHeight="1" x14ac:dyDescent="0.25">
      <c r="A166" s="214" t="s">
        <v>67</v>
      </c>
      <c r="B166" s="303">
        <v>0</v>
      </c>
      <c r="C166" s="303">
        <v>0</v>
      </c>
      <c r="D166" s="303">
        <v>0</v>
      </c>
      <c r="E166" s="303">
        <v>0</v>
      </c>
      <c r="F166" s="215" t="str">
        <f>TEXT(SUM(B166:E166),"##0.0%")&amp;" ("&amp;TEXT($J162*SUM(B166:E166),"$#,##0")&amp;")"</f>
        <v>0.0% ($0)</v>
      </c>
      <c r="G166" s="503"/>
      <c r="H166" s="504"/>
      <c r="I166" s="504"/>
      <c r="J166" s="505"/>
      <c r="K166" s="426" t="s">
        <v>1</v>
      </c>
      <c r="L166" s="426">
        <f>B166*$F162</f>
        <v>0</v>
      </c>
      <c r="M166" s="426">
        <f>C166*$F162</f>
        <v>0</v>
      </c>
      <c r="N166" s="426">
        <f>D166*$F162</f>
        <v>0</v>
      </c>
      <c r="O166" s="426">
        <f>E166*$F162</f>
        <v>0</v>
      </c>
      <c r="P166" s="426">
        <f t="shared" ref="P166" si="185">B166*$I162</f>
        <v>0</v>
      </c>
      <c r="Q166" s="426">
        <f t="shared" ref="Q166" si="186">C166*$I162</f>
        <v>0</v>
      </c>
      <c r="R166" s="416">
        <f t="shared" ref="R166" si="187">D166*$I162</f>
        <v>0</v>
      </c>
      <c r="S166" s="416">
        <f>E166*$I162</f>
        <v>0</v>
      </c>
      <c r="T166" s="413"/>
      <c r="U166" s="413"/>
    </row>
    <row r="167" spans="1:21" s="309" customFormat="1" ht="26.25" customHeight="1" x14ac:dyDescent="0.25">
      <c r="A167" s="214" t="s">
        <v>68</v>
      </c>
      <c r="B167" s="303">
        <v>0</v>
      </c>
      <c r="C167" s="303">
        <v>0</v>
      </c>
      <c r="D167" s="303">
        <v>0</v>
      </c>
      <c r="E167" s="303">
        <v>0</v>
      </c>
      <c r="F167" s="215" t="str">
        <f>TEXT(SUM(B167:E167),"##0.0%")&amp;" ("&amp;TEXT($J162*SUM(B167:E167),"$#,##0")&amp;")"</f>
        <v>0.0% ($0)</v>
      </c>
      <c r="G167" s="503"/>
      <c r="H167" s="504"/>
      <c r="I167" s="504"/>
      <c r="J167" s="505"/>
      <c r="K167" s="426" t="s">
        <v>2</v>
      </c>
      <c r="L167" s="426">
        <f>B167*$F162</f>
        <v>0</v>
      </c>
      <c r="M167" s="426">
        <f t="shared" ref="M167" si="188">C167*$F162</f>
        <v>0</v>
      </c>
      <c r="N167" s="426">
        <f t="shared" ref="N167" si="189">D167*$F162</f>
        <v>0</v>
      </c>
      <c r="O167" s="426">
        <f t="shared" ref="O167" si="190">E167*$F162</f>
        <v>0</v>
      </c>
      <c r="P167" s="426">
        <f>B167*$I162</f>
        <v>0</v>
      </c>
      <c r="Q167" s="426">
        <f t="shared" ref="Q167" si="191">C167*$I162</f>
        <v>0</v>
      </c>
      <c r="R167" s="416">
        <f t="shared" ref="R167" si="192">D167*$I162</f>
        <v>0</v>
      </c>
      <c r="S167" s="416">
        <f t="shared" ref="S167" si="193">E167*$I162</f>
        <v>0</v>
      </c>
      <c r="T167" s="413"/>
      <c r="U167" s="413"/>
    </row>
    <row r="168" spans="1:21" s="309" customFormat="1" ht="26.25" customHeight="1" x14ac:dyDescent="0.25">
      <c r="A168" s="214" t="s">
        <v>69</v>
      </c>
      <c r="B168" s="303">
        <v>0</v>
      </c>
      <c r="C168" s="303">
        <v>0</v>
      </c>
      <c r="D168" s="303">
        <v>0</v>
      </c>
      <c r="E168" s="303">
        <v>0</v>
      </c>
      <c r="F168" s="215" t="str">
        <f>TEXT(SUM(B168:E168),"##0.0%")&amp;" ("&amp;TEXT($J162*SUM(B168:E168),"$#,##0")&amp;")"</f>
        <v>0.0% ($0)</v>
      </c>
      <c r="G168" s="503"/>
      <c r="H168" s="504"/>
      <c r="I168" s="504"/>
      <c r="J168" s="505"/>
      <c r="K168" s="426" t="s">
        <v>3</v>
      </c>
      <c r="L168" s="426">
        <f>B168*$F162</f>
        <v>0</v>
      </c>
      <c r="M168" s="426">
        <f t="shared" ref="M168" si="194">C168*$F162</f>
        <v>0</v>
      </c>
      <c r="N168" s="426">
        <f t="shared" ref="N168" si="195">D168*$F162</f>
        <v>0</v>
      </c>
      <c r="O168" s="426">
        <f t="shared" ref="O168" si="196">E168*$F162</f>
        <v>0</v>
      </c>
      <c r="P168" s="426">
        <f>B168*$I162</f>
        <v>0</v>
      </c>
      <c r="Q168" s="426">
        <f t="shared" ref="Q168" si="197">C168*$I162</f>
        <v>0</v>
      </c>
      <c r="R168" s="416">
        <f t="shared" ref="R168" si="198">D168*$I162</f>
        <v>0</v>
      </c>
      <c r="S168" s="416">
        <f t="shared" ref="S168" si="199">E168*$I162</f>
        <v>0</v>
      </c>
      <c r="T168" s="413"/>
      <c r="U168" s="413"/>
    </row>
    <row r="169" spans="1:21" s="309" customFormat="1" ht="26.25" customHeight="1" thickBot="1" x14ac:dyDescent="0.3">
      <c r="A169" s="216" t="s">
        <v>84</v>
      </c>
      <c r="B169" s="217" t="str">
        <f>TEXT(SUM($B165*BPct_HDSP,B166:B168),"##0.0%")&amp;" ("&amp;TEXT($J162*SUM($B165*BPct_HDSP,B166:B168),"$#,##0")&amp;")"</f>
        <v>0.0% ($0)</v>
      </c>
      <c r="C169" s="217" t="str">
        <f>TEXT(SUM($B165*BPct_Diabetes,C166:C168),"##0.0%")&amp;" ("&amp;TEXT($J162*SUM($B165*BPct_Diabetes,C166:C168),"$#,##0")&amp;")"</f>
        <v>0.0% ($0)</v>
      </c>
      <c r="D169" s="217" t="str">
        <f>TEXT(SUM($B165*BPct_NPAO,D166:D168),"##0.0%")&amp;" ("&amp;TEXT($J162*SUM($B165*BPct_NPAO,D166:D168),"$#,##0")&amp;")"</f>
        <v>0.0% ($0)</v>
      </c>
      <c r="E169" s="217" t="str">
        <f>TEXT(SUM(E165:E168),"##0.0%")&amp;" ("&amp;TEXT($J162*SUM(E165:E168),"$#,##0")&amp;")"</f>
        <v>0.0% ($0)</v>
      </c>
      <c r="F169" s="218" t="str">
        <f>TEXT(SUM(B165:E168),"##0.0%")&amp;" ("&amp;TEXT($J162*SUM(B165:E168),"$#,##0")&amp;")"</f>
        <v>0.0% ($0)</v>
      </c>
      <c r="G169" s="506"/>
      <c r="H169" s="507"/>
      <c r="I169" s="507"/>
      <c r="J169" s="508"/>
      <c r="K169" s="423"/>
      <c r="L169" s="423"/>
      <c r="M169" s="423"/>
      <c r="N169" s="423"/>
      <c r="O169" s="423"/>
      <c r="P169" s="423"/>
      <c r="Q169" s="423"/>
      <c r="R169" s="413"/>
      <c r="S169" s="413"/>
      <c r="T169" s="413" t="b">
        <f>IF(AND(SUM(B165:E168)&lt;&gt;1,J162&gt;0),FALSE,TRUE)</f>
        <v>1</v>
      </c>
      <c r="U169" s="413" t="s">
        <v>218</v>
      </c>
    </row>
    <row r="171" spans="1:21" ht="13.5" thickBot="1" x14ac:dyDescent="0.25"/>
    <row r="172" spans="1:21" s="309" customFormat="1" ht="13.5" customHeight="1" x14ac:dyDescent="0.25">
      <c r="A172" s="494" t="s">
        <v>105</v>
      </c>
      <c r="B172" s="495"/>
      <c r="C172" s="495"/>
      <c r="D172" s="495"/>
      <c r="E172" s="495"/>
      <c r="F172" s="495"/>
      <c r="G172" s="495"/>
      <c r="H172" s="495"/>
      <c r="I172" s="495"/>
      <c r="J172" s="496"/>
      <c r="K172" s="423"/>
      <c r="L172" s="423"/>
      <c r="M172" s="423"/>
      <c r="N172" s="423"/>
      <c r="O172" s="423"/>
      <c r="P172" s="423"/>
      <c r="Q172" s="423"/>
      <c r="R172" s="413"/>
      <c r="S172" s="413"/>
      <c r="T172" s="413"/>
      <c r="U172" s="413"/>
    </row>
    <row r="173" spans="1:21" s="311" customFormat="1" ht="25.5" x14ac:dyDescent="0.25">
      <c r="A173" s="206" t="s">
        <v>101</v>
      </c>
      <c r="B173" s="207" t="s">
        <v>102</v>
      </c>
      <c r="C173" s="207" t="s">
        <v>79</v>
      </c>
      <c r="D173" s="207" t="s">
        <v>103</v>
      </c>
      <c r="E173" s="207" t="s">
        <v>12</v>
      </c>
      <c r="F173" s="207" t="s">
        <v>18</v>
      </c>
      <c r="G173" s="207" t="s">
        <v>78</v>
      </c>
      <c r="H173" s="207" t="s">
        <v>107</v>
      </c>
      <c r="I173" s="207" t="s">
        <v>80</v>
      </c>
      <c r="J173" s="208" t="s">
        <v>104</v>
      </c>
      <c r="K173" s="425"/>
      <c r="L173" s="425"/>
      <c r="M173" s="425"/>
      <c r="N173" s="425"/>
      <c r="O173" s="425"/>
      <c r="P173" s="425"/>
      <c r="Q173" s="425"/>
      <c r="R173" s="415"/>
      <c r="S173" s="415"/>
      <c r="T173" s="415"/>
      <c r="U173" s="415"/>
    </row>
    <row r="174" spans="1:21" s="309" customFormat="1" ht="13.5" thickBot="1" x14ac:dyDescent="0.3">
      <c r="A174" s="141"/>
      <c r="B174" s="408"/>
      <c r="C174" s="122"/>
      <c r="D174" s="123"/>
      <c r="E174" s="410"/>
      <c r="F174" s="209">
        <f>C174*D174*E174/12</f>
        <v>0</v>
      </c>
      <c r="G174" s="138"/>
      <c r="H174" s="142"/>
      <c r="I174" s="209">
        <f>F174*G174+H174</f>
        <v>0</v>
      </c>
      <c r="J174" s="210">
        <f>SUM(F174,I174)</f>
        <v>0</v>
      </c>
      <c r="K174" s="423"/>
      <c r="L174" s="423"/>
      <c r="M174" s="423"/>
      <c r="N174" s="423"/>
      <c r="O174" s="423"/>
      <c r="P174" s="423"/>
      <c r="Q174" s="423"/>
      <c r="R174" s="413"/>
      <c r="S174" s="413"/>
      <c r="T174" s="413"/>
      <c r="U174" s="413"/>
    </row>
    <row r="175" spans="1:21" s="309" customFormat="1" ht="12.75" customHeight="1" x14ac:dyDescent="0.25">
      <c r="A175" s="497" t="s">
        <v>81</v>
      </c>
      <c r="B175" s="498"/>
      <c r="C175" s="498"/>
      <c r="D175" s="498"/>
      <c r="E175" s="498"/>
      <c r="F175" s="499"/>
      <c r="G175" s="497" t="s">
        <v>13</v>
      </c>
      <c r="H175" s="498"/>
      <c r="I175" s="498"/>
      <c r="J175" s="499"/>
      <c r="K175" s="423"/>
      <c r="L175" s="423"/>
      <c r="M175" s="423"/>
      <c r="N175" s="423"/>
      <c r="O175" s="423"/>
      <c r="P175" s="423"/>
      <c r="Q175" s="423"/>
      <c r="R175" s="413"/>
      <c r="S175" s="413"/>
      <c r="T175" s="413"/>
      <c r="U175" s="413"/>
    </row>
    <row r="176" spans="1:21" s="309" customFormat="1" ht="25.5" x14ac:dyDescent="0.25">
      <c r="A176" s="211" t="s">
        <v>127</v>
      </c>
      <c r="B176" s="207" t="s">
        <v>6</v>
      </c>
      <c r="C176" s="207" t="s">
        <v>65</v>
      </c>
      <c r="D176" s="207" t="s">
        <v>4</v>
      </c>
      <c r="E176" s="212" t="s">
        <v>5</v>
      </c>
      <c r="F176" s="213" t="s">
        <v>70</v>
      </c>
      <c r="G176" s="500"/>
      <c r="H176" s="501"/>
      <c r="I176" s="501"/>
      <c r="J176" s="502"/>
      <c r="K176" s="423"/>
      <c r="L176" s="423"/>
      <c r="M176" s="423"/>
      <c r="N176" s="423"/>
      <c r="O176" s="423"/>
      <c r="P176" s="423"/>
      <c r="Q176" s="423"/>
      <c r="R176" s="413"/>
      <c r="S176" s="413"/>
      <c r="T176" s="413"/>
      <c r="U176" s="413"/>
    </row>
    <row r="177" spans="1:21" s="309" customFormat="1" ht="26.25" customHeight="1" x14ac:dyDescent="0.25">
      <c r="A177" s="214" t="s">
        <v>128</v>
      </c>
      <c r="B177" s="509">
        <v>0</v>
      </c>
      <c r="C177" s="510"/>
      <c r="D177" s="511"/>
      <c r="E177" s="303">
        <v>0</v>
      </c>
      <c r="F177" s="215" t="str">
        <f>TEXT(SUM(B177:E177),"##0.0%")&amp;" ("&amp;TEXT($J174*SUM(B177:E177),"$#,##0")&amp;")"</f>
        <v>0.0% ($0)</v>
      </c>
      <c r="G177" s="503"/>
      <c r="H177" s="504"/>
      <c r="I177" s="504"/>
      <c r="J177" s="505"/>
      <c r="K177" s="426" t="s">
        <v>40</v>
      </c>
      <c r="L177" s="426">
        <f>SUM(B177:E177)*F174</f>
        <v>0</v>
      </c>
      <c r="M177" s="426"/>
      <c r="N177" s="426"/>
      <c r="O177" s="426"/>
      <c r="P177" s="426">
        <f>SUM(B177:E177)*I174</f>
        <v>0</v>
      </c>
      <c r="Q177" s="426"/>
      <c r="R177" s="416"/>
      <c r="S177" s="416"/>
      <c r="T177" s="413"/>
      <c r="U177" s="413"/>
    </row>
    <row r="178" spans="1:21" s="309" customFormat="1" ht="26.25" customHeight="1" x14ac:dyDescent="0.25">
      <c r="A178" s="214" t="s">
        <v>67</v>
      </c>
      <c r="B178" s="303">
        <v>0</v>
      </c>
      <c r="C178" s="303">
        <v>0</v>
      </c>
      <c r="D178" s="303">
        <v>0</v>
      </c>
      <c r="E178" s="303">
        <v>0</v>
      </c>
      <c r="F178" s="215" t="str">
        <f>TEXT(SUM(B178:E178),"##0.0%")&amp;" ("&amp;TEXT($J174*SUM(B178:E178),"$#,##0")&amp;")"</f>
        <v>0.0% ($0)</v>
      </c>
      <c r="G178" s="503"/>
      <c r="H178" s="504"/>
      <c r="I178" s="504"/>
      <c r="J178" s="505"/>
      <c r="K178" s="426" t="s">
        <v>1</v>
      </c>
      <c r="L178" s="426">
        <f>B178*$F174</f>
        <v>0</v>
      </c>
      <c r="M178" s="426">
        <f>C178*$F174</f>
        <v>0</v>
      </c>
      <c r="N178" s="426">
        <f>D178*$F174</f>
        <v>0</v>
      </c>
      <c r="O178" s="426">
        <f>E178*$F174</f>
        <v>0</v>
      </c>
      <c r="P178" s="426">
        <f t="shared" ref="P178" si="200">B178*$I174</f>
        <v>0</v>
      </c>
      <c r="Q178" s="426">
        <f t="shared" ref="Q178" si="201">C178*$I174</f>
        <v>0</v>
      </c>
      <c r="R178" s="416">
        <f t="shared" ref="R178" si="202">D178*$I174</f>
        <v>0</v>
      </c>
      <c r="S178" s="416">
        <f>E178*$I174</f>
        <v>0</v>
      </c>
      <c r="T178" s="413"/>
      <c r="U178" s="413"/>
    </row>
    <row r="179" spans="1:21" s="309" customFormat="1" ht="26.25" customHeight="1" x14ac:dyDescent="0.25">
      <c r="A179" s="214" t="s">
        <v>68</v>
      </c>
      <c r="B179" s="303">
        <v>0</v>
      </c>
      <c r="C179" s="303">
        <v>0</v>
      </c>
      <c r="D179" s="303">
        <v>0</v>
      </c>
      <c r="E179" s="303">
        <v>0</v>
      </c>
      <c r="F179" s="215" t="str">
        <f>TEXT(SUM(B179:E179),"##0.0%")&amp;" ("&amp;TEXT($J174*SUM(B179:E179),"$#,##0")&amp;")"</f>
        <v>0.0% ($0)</v>
      </c>
      <c r="G179" s="503"/>
      <c r="H179" s="504"/>
      <c r="I179" s="504"/>
      <c r="J179" s="505"/>
      <c r="K179" s="426" t="s">
        <v>2</v>
      </c>
      <c r="L179" s="426">
        <f>B179*$F174</f>
        <v>0</v>
      </c>
      <c r="M179" s="426">
        <f t="shared" ref="M179" si="203">C179*$F174</f>
        <v>0</v>
      </c>
      <c r="N179" s="426">
        <f t="shared" ref="N179" si="204">D179*$F174</f>
        <v>0</v>
      </c>
      <c r="O179" s="426">
        <f t="shared" ref="O179" si="205">E179*$F174</f>
        <v>0</v>
      </c>
      <c r="P179" s="426">
        <f>B179*$I174</f>
        <v>0</v>
      </c>
      <c r="Q179" s="426">
        <f t="shared" ref="Q179" si="206">C179*$I174</f>
        <v>0</v>
      </c>
      <c r="R179" s="416">
        <f t="shared" ref="R179" si="207">D179*$I174</f>
        <v>0</v>
      </c>
      <c r="S179" s="416">
        <f t="shared" ref="S179" si="208">E179*$I174</f>
        <v>0</v>
      </c>
      <c r="T179" s="413"/>
      <c r="U179" s="413"/>
    </row>
    <row r="180" spans="1:21" s="309" customFormat="1" ht="26.25" customHeight="1" x14ac:dyDescent="0.25">
      <c r="A180" s="214" t="s">
        <v>69</v>
      </c>
      <c r="B180" s="303">
        <v>0</v>
      </c>
      <c r="C180" s="303">
        <v>0</v>
      </c>
      <c r="D180" s="303">
        <v>0</v>
      </c>
      <c r="E180" s="303">
        <v>0</v>
      </c>
      <c r="F180" s="215" t="str">
        <f>TEXT(SUM(B180:E180),"##0.0%")&amp;" ("&amp;TEXT($J174*SUM(B180:E180),"$#,##0")&amp;")"</f>
        <v>0.0% ($0)</v>
      </c>
      <c r="G180" s="503"/>
      <c r="H180" s="504"/>
      <c r="I180" s="504"/>
      <c r="J180" s="505"/>
      <c r="K180" s="426" t="s">
        <v>3</v>
      </c>
      <c r="L180" s="426">
        <f>B180*$F174</f>
        <v>0</v>
      </c>
      <c r="M180" s="426">
        <f t="shared" ref="M180" si="209">C180*$F174</f>
        <v>0</v>
      </c>
      <c r="N180" s="426">
        <f t="shared" ref="N180" si="210">D180*$F174</f>
        <v>0</v>
      </c>
      <c r="O180" s="426">
        <f t="shared" ref="O180" si="211">E180*$F174</f>
        <v>0</v>
      </c>
      <c r="P180" s="426">
        <f>B180*$I174</f>
        <v>0</v>
      </c>
      <c r="Q180" s="426">
        <f t="shared" ref="Q180" si="212">C180*$I174</f>
        <v>0</v>
      </c>
      <c r="R180" s="416">
        <f t="shared" ref="R180" si="213">D180*$I174</f>
        <v>0</v>
      </c>
      <c r="S180" s="416">
        <f t="shared" ref="S180" si="214">E180*$I174</f>
        <v>0</v>
      </c>
      <c r="T180" s="413"/>
      <c r="U180" s="413"/>
    </row>
    <row r="181" spans="1:21" s="309" customFormat="1" ht="26.25" customHeight="1" thickBot="1" x14ac:dyDescent="0.3">
      <c r="A181" s="216" t="s">
        <v>84</v>
      </c>
      <c r="B181" s="217" t="str">
        <f>TEXT(SUM($B177*BPct_HDSP,B178:B180),"##0.0%")&amp;" ("&amp;TEXT($J174*SUM($B177*BPct_HDSP,B178:B180),"$#,##0")&amp;")"</f>
        <v>0.0% ($0)</v>
      </c>
      <c r="C181" s="217" t="str">
        <f>TEXT(SUM($B177*BPct_Diabetes,C178:C180),"##0.0%")&amp;" ("&amp;TEXT($J174*SUM($B177*BPct_Diabetes,C178:C180),"$#,##0")&amp;")"</f>
        <v>0.0% ($0)</v>
      </c>
      <c r="D181" s="217" t="str">
        <f>TEXT(SUM($B177*BPct_NPAO,D178:D180),"##0.0%")&amp;" ("&amp;TEXT($J174*SUM($B177*BPct_NPAO,D178:D180),"$#,##0")&amp;")"</f>
        <v>0.0% ($0)</v>
      </c>
      <c r="E181" s="217" t="str">
        <f>TEXT(SUM(E177:E180),"##0.0%")&amp;" ("&amp;TEXT($J174*SUM(E177:E180),"$#,##0")&amp;")"</f>
        <v>0.0% ($0)</v>
      </c>
      <c r="F181" s="218" t="str">
        <f>TEXT(SUM(B177:E180),"##0.0%")&amp;" ("&amp;TEXT($J174*SUM(B177:E180),"$#,##0")&amp;")"</f>
        <v>0.0% ($0)</v>
      </c>
      <c r="G181" s="506"/>
      <c r="H181" s="507"/>
      <c r="I181" s="507"/>
      <c r="J181" s="508"/>
      <c r="K181" s="423"/>
      <c r="L181" s="423"/>
      <c r="M181" s="423"/>
      <c r="N181" s="423"/>
      <c r="O181" s="423"/>
      <c r="P181" s="423"/>
      <c r="Q181" s="423"/>
      <c r="R181" s="413"/>
      <c r="S181" s="413"/>
      <c r="T181" s="413" t="b">
        <f>IF(AND(SUM(B177:E180)&lt;&gt;1,J174&gt;0),FALSE,TRUE)</f>
        <v>1</v>
      </c>
      <c r="U181" s="413" t="s">
        <v>218</v>
      </c>
    </row>
    <row r="183" spans="1:21" ht="13.5" thickBot="1" x14ac:dyDescent="0.25"/>
    <row r="184" spans="1:21" s="309" customFormat="1" ht="13.5" customHeight="1" x14ac:dyDescent="0.25">
      <c r="A184" s="494" t="s">
        <v>105</v>
      </c>
      <c r="B184" s="495"/>
      <c r="C184" s="495"/>
      <c r="D184" s="495"/>
      <c r="E184" s="495"/>
      <c r="F184" s="495"/>
      <c r="G184" s="495"/>
      <c r="H184" s="495"/>
      <c r="I184" s="495"/>
      <c r="J184" s="496"/>
      <c r="K184" s="423"/>
      <c r="L184" s="423"/>
      <c r="M184" s="423"/>
      <c r="N184" s="423"/>
      <c r="O184" s="423"/>
      <c r="P184" s="423"/>
      <c r="Q184" s="423"/>
      <c r="R184" s="413"/>
      <c r="S184" s="413"/>
      <c r="T184" s="413"/>
      <c r="U184" s="413"/>
    </row>
    <row r="185" spans="1:21" s="311" customFormat="1" ht="25.5" x14ac:dyDescent="0.25">
      <c r="A185" s="206" t="s">
        <v>101</v>
      </c>
      <c r="B185" s="207" t="s">
        <v>102</v>
      </c>
      <c r="C185" s="207" t="s">
        <v>79</v>
      </c>
      <c r="D185" s="207" t="s">
        <v>103</v>
      </c>
      <c r="E185" s="207" t="s">
        <v>12</v>
      </c>
      <c r="F185" s="207" t="s">
        <v>18</v>
      </c>
      <c r="G185" s="207" t="s">
        <v>78</v>
      </c>
      <c r="H185" s="207" t="s">
        <v>107</v>
      </c>
      <c r="I185" s="207" t="s">
        <v>80</v>
      </c>
      <c r="J185" s="208" t="s">
        <v>104</v>
      </c>
      <c r="K185" s="425"/>
      <c r="L185" s="425"/>
      <c r="M185" s="425"/>
      <c r="N185" s="425"/>
      <c r="O185" s="425"/>
      <c r="P185" s="425"/>
      <c r="Q185" s="425"/>
      <c r="R185" s="415"/>
      <c r="S185" s="415"/>
      <c r="T185" s="415"/>
      <c r="U185" s="415"/>
    </row>
    <row r="186" spans="1:21" s="309" customFormat="1" ht="13.5" thickBot="1" x14ac:dyDescent="0.3">
      <c r="A186" s="141"/>
      <c r="B186" s="408"/>
      <c r="C186" s="122"/>
      <c r="D186" s="123"/>
      <c r="E186" s="410"/>
      <c r="F186" s="209">
        <f>C186*D186*E186/12</f>
        <v>0</v>
      </c>
      <c r="G186" s="138"/>
      <c r="H186" s="142"/>
      <c r="I186" s="209">
        <f>F186*G186+H186</f>
        <v>0</v>
      </c>
      <c r="J186" s="210">
        <f>SUM(F186,I186)</f>
        <v>0</v>
      </c>
      <c r="K186" s="423"/>
      <c r="L186" s="423"/>
      <c r="M186" s="423"/>
      <c r="N186" s="423"/>
      <c r="O186" s="423"/>
      <c r="P186" s="423"/>
      <c r="Q186" s="423"/>
      <c r="R186" s="413"/>
      <c r="S186" s="413"/>
      <c r="T186" s="413"/>
      <c r="U186" s="413"/>
    </row>
    <row r="187" spans="1:21" s="309" customFormat="1" ht="12.75" customHeight="1" x14ac:dyDescent="0.25">
      <c r="A187" s="497" t="s">
        <v>81</v>
      </c>
      <c r="B187" s="498"/>
      <c r="C187" s="498"/>
      <c r="D187" s="498"/>
      <c r="E187" s="498"/>
      <c r="F187" s="499"/>
      <c r="G187" s="497" t="s">
        <v>13</v>
      </c>
      <c r="H187" s="498"/>
      <c r="I187" s="498"/>
      <c r="J187" s="499"/>
      <c r="K187" s="423"/>
      <c r="L187" s="423"/>
      <c r="M187" s="423"/>
      <c r="N187" s="423"/>
      <c r="O187" s="423"/>
      <c r="P187" s="423"/>
      <c r="Q187" s="423"/>
      <c r="R187" s="413"/>
      <c r="S187" s="413"/>
      <c r="T187" s="413"/>
      <c r="U187" s="413"/>
    </row>
    <row r="188" spans="1:21" s="309" customFormat="1" ht="25.5" x14ac:dyDescent="0.25">
      <c r="A188" s="211" t="s">
        <v>127</v>
      </c>
      <c r="B188" s="207" t="s">
        <v>6</v>
      </c>
      <c r="C188" s="207" t="s">
        <v>65</v>
      </c>
      <c r="D188" s="207" t="s">
        <v>4</v>
      </c>
      <c r="E188" s="212" t="s">
        <v>5</v>
      </c>
      <c r="F188" s="213" t="s">
        <v>70</v>
      </c>
      <c r="G188" s="500"/>
      <c r="H188" s="501"/>
      <c r="I188" s="501"/>
      <c r="J188" s="502"/>
      <c r="K188" s="423"/>
      <c r="L188" s="423"/>
      <c r="M188" s="423"/>
      <c r="N188" s="423"/>
      <c r="O188" s="423"/>
      <c r="P188" s="423"/>
      <c r="Q188" s="423"/>
      <c r="R188" s="413"/>
      <c r="S188" s="413"/>
      <c r="T188" s="413"/>
      <c r="U188" s="413"/>
    </row>
    <row r="189" spans="1:21" s="309" customFormat="1" ht="26.25" customHeight="1" x14ac:dyDescent="0.25">
      <c r="A189" s="214" t="s">
        <v>128</v>
      </c>
      <c r="B189" s="509">
        <v>0</v>
      </c>
      <c r="C189" s="510"/>
      <c r="D189" s="511"/>
      <c r="E189" s="303">
        <v>0</v>
      </c>
      <c r="F189" s="215" t="str">
        <f>TEXT(SUM(B189:E189),"##0.0%")&amp;" ("&amp;TEXT($J186*SUM(B189:E189),"$#,##0")&amp;")"</f>
        <v>0.0% ($0)</v>
      </c>
      <c r="G189" s="503"/>
      <c r="H189" s="504"/>
      <c r="I189" s="504"/>
      <c r="J189" s="505"/>
      <c r="K189" s="426" t="s">
        <v>40</v>
      </c>
      <c r="L189" s="426">
        <f>SUM(B189:E189)*F186</f>
        <v>0</v>
      </c>
      <c r="M189" s="426"/>
      <c r="N189" s="426"/>
      <c r="O189" s="426"/>
      <c r="P189" s="426">
        <f>SUM(B189:E189)*I186</f>
        <v>0</v>
      </c>
      <c r="Q189" s="426"/>
      <c r="R189" s="416"/>
      <c r="S189" s="416"/>
      <c r="T189" s="413"/>
      <c r="U189" s="413"/>
    </row>
    <row r="190" spans="1:21" s="309" customFormat="1" ht="26.25" customHeight="1" x14ac:dyDescent="0.25">
      <c r="A190" s="214" t="s">
        <v>67</v>
      </c>
      <c r="B190" s="303">
        <v>0</v>
      </c>
      <c r="C190" s="303">
        <v>0</v>
      </c>
      <c r="D190" s="303">
        <v>0</v>
      </c>
      <c r="E190" s="303">
        <v>0</v>
      </c>
      <c r="F190" s="215" t="str">
        <f>TEXT(SUM(B190:E190),"##0.0%")&amp;" ("&amp;TEXT($J186*SUM(B190:E190),"$#,##0")&amp;")"</f>
        <v>0.0% ($0)</v>
      </c>
      <c r="G190" s="503"/>
      <c r="H190" s="504"/>
      <c r="I190" s="504"/>
      <c r="J190" s="505"/>
      <c r="K190" s="426" t="s">
        <v>1</v>
      </c>
      <c r="L190" s="426">
        <f>B190*$F186</f>
        <v>0</v>
      </c>
      <c r="M190" s="426">
        <f>C190*$F186</f>
        <v>0</v>
      </c>
      <c r="N190" s="426">
        <f>D190*$F186</f>
        <v>0</v>
      </c>
      <c r="O190" s="426">
        <f>E190*$F186</f>
        <v>0</v>
      </c>
      <c r="P190" s="426">
        <f t="shared" ref="P190" si="215">B190*$I186</f>
        <v>0</v>
      </c>
      <c r="Q190" s="426">
        <f t="shared" ref="Q190" si="216">C190*$I186</f>
        <v>0</v>
      </c>
      <c r="R190" s="416">
        <f t="shared" ref="R190" si="217">D190*$I186</f>
        <v>0</v>
      </c>
      <c r="S190" s="416">
        <f>E190*$I186</f>
        <v>0</v>
      </c>
      <c r="T190" s="413"/>
      <c r="U190" s="413"/>
    </row>
    <row r="191" spans="1:21" s="309" customFormat="1" ht="26.25" customHeight="1" x14ac:dyDescent="0.25">
      <c r="A191" s="214" t="s">
        <v>68</v>
      </c>
      <c r="B191" s="303">
        <v>0</v>
      </c>
      <c r="C191" s="303">
        <v>0</v>
      </c>
      <c r="D191" s="303">
        <v>0</v>
      </c>
      <c r="E191" s="303">
        <v>0</v>
      </c>
      <c r="F191" s="215" t="str">
        <f>TEXT(SUM(B191:E191),"##0.0%")&amp;" ("&amp;TEXT($J186*SUM(B191:E191),"$#,##0")&amp;")"</f>
        <v>0.0% ($0)</v>
      </c>
      <c r="G191" s="503"/>
      <c r="H191" s="504"/>
      <c r="I191" s="504"/>
      <c r="J191" s="505"/>
      <c r="K191" s="426" t="s">
        <v>2</v>
      </c>
      <c r="L191" s="426">
        <f>B191*$F186</f>
        <v>0</v>
      </c>
      <c r="M191" s="426">
        <f t="shared" ref="M191" si="218">C191*$F186</f>
        <v>0</v>
      </c>
      <c r="N191" s="426">
        <f t="shared" ref="N191" si="219">D191*$F186</f>
        <v>0</v>
      </c>
      <c r="O191" s="426">
        <f t="shared" ref="O191" si="220">E191*$F186</f>
        <v>0</v>
      </c>
      <c r="P191" s="426">
        <f>B191*$I186</f>
        <v>0</v>
      </c>
      <c r="Q191" s="426">
        <f t="shared" ref="Q191" si="221">C191*$I186</f>
        <v>0</v>
      </c>
      <c r="R191" s="416">
        <f t="shared" ref="R191" si="222">D191*$I186</f>
        <v>0</v>
      </c>
      <c r="S191" s="416">
        <f t="shared" ref="S191" si="223">E191*$I186</f>
        <v>0</v>
      </c>
      <c r="T191" s="413"/>
      <c r="U191" s="413"/>
    </row>
    <row r="192" spans="1:21" s="309" customFormat="1" ht="26.25" customHeight="1" x14ac:dyDescent="0.25">
      <c r="A192" s="214" t="s">
        <v>69</v>
      </c>
      <c r="B192" s="303">
        <v>0</v>
      </c>
      <c r="C192" s="303">
        <v>0</v>
      </c>
      <c r="D192" s="303">
        <v>0</v>
      </c>
      <c r="E192" s="303">
        <v>0</v>
      </c>
      <c r="F192" s="215" t="str">
        <f>TEXT(SUM(B192:E192),"##0.0%")&amp;" ("&amp;TEXT($J186*SUM(B192:E192),"$#,##0")&amp;")"</f>
        <v>0.0% ($0)</v>
      </c>
      <c r="G192" s="503"/>
      <c r="H192" s="504"/>
      <c r="I192" s="504"/>
      <c r="J192" s="505"/>
      <c r="K192" s="426" t="s">
        <v>3</v>
      </c>
      <c r="L192" s="426">
        <f>B192*$F186</f>
        <v>0</v>
      </c>
      <c r="M192" s="426">
        <f t="shared" ref="M192" si="224">C192*$F186</f>
        <v>0</v>
      </c>
      <c r="N192" s="426">
        <f t="shared" ref="N192" si="225">D192*$F186</f>
        <v>0</v>
      </c>
      <c r="O192" s="426">
        <f t="shared" ref="O192" si="226">E192*$F186</f>
        <v>0</v>
      </c>
      <c r="P192" s="426">
        <f>B192*$I186</f>
        <v>0</v>
      </c>
      <c r="Q192" s="426">
        <f t="shared" ref="Q192" si="227">C192*$I186</f>
        <v>0</v>
      </c>
      <c r="R192" s="416">
        <f t="shared" ref="R192" si="228">D192*$I186</f>
        <v>0</v>
      </c>
      <c r="S192" s="416">
        <f t="shared" ref="S192" si="229">E192*$I186</f>
        <v>0</v>
      </c>
      <c r="T192" s="413"/>
      <c r="U192" s="413"/>
    </row>
    <row r="193" spans="1:21" s="309" customFormat="1" ht="26.25" customHeight="1" thickBot="1" x14ac:dyDescent="0.3">
      <c r="A193" s="216" t="s">
        <v>84</v>
      </c>
      <c r="B193" s="217" t="str">
        <f>TEXT(SUM($B189*BPct_HDSP,B190:B192),"##0.0%")&amp;" ("&amp;TEXT($J186*SUM($B189*BPct_HDSP,B190:B192),"$#,##0")&amp;")"</f>
        <v>0.0% ($0)</v>
      </c>
      <c r="C193" s="217" t="str">
        <f>TEXT(SUM($B189*BPct_Diabetes,C190:C192),"##0.0%")&amp;" ("&amp;TEXT($J186*SUM($B189*BPct_Diabetes,C190:C192),"$#,##0")&amp;")"</f>
        <v>0.0% ($0)</v>
      </c>
      <c r="D193" s="217" t="str">
        <f>TEXT(SUM($B189*BPct_NPAO,D190:D192),"##0.0%")&amp;" ("&amp;TEXT($J186*SUM($B189*BPct_NPAO,D190:D192),"$#,##0")&amp;")"</f>
        <v>0.0% ($0)</v>
      </c>
      <c r="E193" s="217" t="str">
        <f>TEXT(SUM(E189:E192),"##0.0%")&amp;" ("&amp;TEXT($J186*SUM(E189:E192),"$#,##0")&amp;")"</f>
        <v>0.0% ($0)</v>
      </c>
      <c r="F193" s="218" t="str">
        <f>TEXT(SUM(B189:E192),"##0.0%")&amp;" ("&amp;TEXT($J186*SUM(B189:E192),"$#,##0")&amp;")"</f>
        <v>0.0% ($0)</v>
      </c>
      <c r="G193" s="506"/>
      <c r="H193" s="507"/>
      <c r="I193" s="507"/>
      <c r="J193" s="508"/>
      <c r="K193" s="423"/>
      <c r="L193" s="423"/>
      <c r="M193" s="423"/>
      <c r="N193" s="423"/>
      <c r="O193" s="423"/>
      <c r="P193" s="423"/>
      <c r="Q193" s="423"/>
      <c r="R193" s="413"/>
      <c r="S193" s="413"/>
      <c r="T193" s="413" t="b">
        <f>IF(AND(SUM(B189:E192)&lt;&gt;1,J186&gt;0),FALSE,TRUE)</f>
        <v>1</v>
      </c>
      <c r="U193" s="413" t="s">
        <v>218</v>
      </c>
    </row>
    <row r="194" spans="1:21" ht="15" x14ac:dyDescent="0.25">
      <c r="G194" s="202"/>
      <c r="H194" s="202"/>
      <c r="I194" s="202"/>
      <c r="J194" s="202"/>
    </row>
    <row r="195" spans="1:21" ht="13.5" thickBot="1" x14ac:dyDescent="0.25"/>
    <row r="196" spans="1:21" s="309" customFormat="1" ht="13.5" customHeight="1" x14ac:dyDescent="0.25">
      <c r="A196" s="494" t="s">
        <v>105</v>
      </c>
      <c r="B196" s="495"/>
      <c r="C196" s="495"/>
      <c r="D196" s="495"/>
      <c r="E196" s="495"/>
      <c r="F196" s="495"/>
      <c r="G196" s="495"/>
      <c r="H196" s="495"/>
      <c r="I196" s="495"/>
      <c r="J196" s="496"/>
      <c r="K196" s="423"/>
      <c r="L196" s="423"/>
      <c r="M196" s="423"/>
      <c r="N196" s="423"/>
      <c r="O196" s="423"/>
      <c r="P196" s="423"/>
      <c r="Q196" s="423"/>
      <c r="R196" s="413"/>
      <c r="S196" s="413"/>
      <c r="T196" s="413"/>
      <c r="U196" s="413"/>
    </row>
    <row r="197" spans="1:21" s="311" customFormat="1" ht="25.5" x14ac:dyDescent="0.25">
      <c r="A197" s="206" t="s">
        <v>101</v>
      </c>
      <c r="B197" s="207" t="s">
        <v>102</v>
      </c>
      <c r="C197" s="207" t="s">
        <v>79</v>
      </c>
      <c r="D197" s="207" t="s">
        <v>103</v>
      </c>
      <c r="E197" s="207" t="s">
        <v>12</v>
      </c>
      <c r="F197" s="207" t="s">
        <v>18</v>
      </c>
      <c r="G197" s="207" t="s">
        <v>78</v>
      </c>
      <c r="H197" s="207" t="s">
        <v>107</v>
      </c>
      <c r="I197" s="207" t="s">
        <v>80</v>
      </c>
      <c r="J197" s="208" t="s">
        <v>104</v>
      </c>
      <c r="K197" s="425"/>
      <c r="L197" s="425"/>
      <c r="M197" s="425"/>
      <c r="N197" s="425"/>
      <c r="O197" s="425"/>
      <c r="P197" s="425"/>
      <c r="Q197" s="425"/>
      <c r="R197" s="415"/>
      <c r="S197" s="415"/>
      <c r="T197" s="415"/>
      <c r="U197" s="415"/>
    </row>
    <row r="198" spans="1:21" s="309" customFormat="1" ht="13.5" thickBot="1" x14ac:dyDescent="0.3">
      <c r="A198" s="141"/>
      <c r="B198" s="408"/>
      <c r="C198" s="122"/>
      <c r="D198" s="123"/>
      <c r="E198" s="410"/>
      <c r="F198" s="209">
        <f>C198*D198*E198/12</f>
        <v>0</v>
      </c>
      <c r="G198" s="138"/>
      <c r="H198" s="142"/>
      <c r="I198" s="209">
        <f>F198*G198+H198</f>
        <v>0</v>
      </c>
      <c r="J198" s="210">
        <f>SUM(F198,I198)</f>
        <v>0</v>
      </c>
      <c r="K198" s="423"/>
      <c r="L198" s="423"/>
      <c r="M198" s="423"/>
      <c r="N198" s="423"/>
      <c r="O198" s="423"/>
      <c r="P198" s="423"/>
      <c r="Q198" s="423"/>
      <c r="R198" s="413"/>
      <c r="S198" s="413"/>
      <c r="T198" s="413"/>
      <c r="U198" s="413"/>
    </row>
    <row r="199" spans="1:21" s="309" customFormat="1" ht="12.75" customHeight="1" x14ac:dyDescent="0.25">
      <c r="A199" s="497" t="s">
        <v>81</v>
      </c>
      <c r="B199" s="498"/>
      <c r="C199" s="498"/>
      <c r="D199" s="498"/>
      <c r="E199" s="498"/>
      <c r="F199" s="499"/>
      <c r="G199" s="497" t="s">
        <v>13</v>
      </c>
      <c r="H199" s="498"/>
      <c r="I199" s="498"/>
      <c r="J199" s="499"/>
      <c r="K199" s="423"/>
      <c r="L199" s="423"/>
      <c r="M199" s="423"/>
      <c r="N199" s="423"/>
      <c r="O199" s="423"/>
      <c r="P199" s="423"/>
      <c r="Q199" s="423"/>
      <c r="R199" s="413"/>
      <c r="S199" s="413"/>
      <c r="T199" s="413"/>
      <c r="U199" s="413"/>
    </row>
    <row r="200" spans="1:21" s="309" customFormat="1" ht="25.5" x14ac:dyDescent="0.25">
      <c r="A200" s="211" t="s">
        <v>127</v>
      </c>
      <c r="B200" s="207" t="s">
        <v>6</v>
      </c>
      <c r="C200" s="207" t="s">
        <v>65</v>
      </c>
      <c r="D200" s="207" t="s">
        <v>4</v>
      </c>
      <c r="E200" s="212" t="s">
        <v>5</v>
      </c>
      <c r="F200" s="213" t="s">
        <v>70</v>
      </c>
      <c r="G200" s="500"/>
      <c r="H200" s="501"/>
      <c r="I200" s="501"/>
      <c r="J200" s="502"/>
      <c r="K200" s="423"/>
      <c r="L200" s="423"/>
      <c r="M200" s="423"/>
      <c r="N200" s="423"/>
      <c r="O200" s="423"/>
      <c r="P200" s="423"/>
      <c r="Q200" s="423"/>
      <c r="R200" s="413"/>
      <c r="S200" s="413"/>
      <c r="T200" s="413"/>
      <c r="U200" s="413"/>
    </row>
    <row r="201" spans="1:21" s="309" customFormat="1" ht="26.25" customHeight="1" x14ac:dyDescent="0.25">
      <c r="A201" s="214" t="s">
        <v>128</v>
      </c>
      <c r="B201" s="509">
        <v>0</v>
      </c>
      <c r="C201" s="510"/>
      <c r="D201" s="511"/>
      <c r="E201" s="303">
        <v>0</v>
      </c>
      <c r="F201" s="215" t="str">
        <f>TEXT(SUM(B201:E201),"##0.0%")&amp;" ("&amp;TEXT($J198*SUM(B201:E201),"$#,##0")&amp;")"</f>
        <v>0.0% ($0)</v>
      </c>
      <c r="G201" s="503"/>
      <c r="H201" s="504"/>
      <c r="I201" s="504"/>
      <c r="J201" s="505"/>
      <c r="K201" s="426" t="s">
        <v>40</v>
      </c>
      <c r="L201" s="426">
        <f>SUM(B201:E201)*F198</f>
        <v>0</v>
      </c>
      <c r="M201" s="426"/>
      <c r="N201" s="426"/>
      <c r="O201" s="426"/>
      <c r="P201" s="426">
        <f>SUM(B201:E201)*I198</f>
        <v>0</v>
      </c>
      <c r="Q201" s="426"/>
      <c r="R201" s="416"/>
      <c r="S201" s="416"/>
      <c r="T201" s="413"/>
      <c r="U201" s="413"/>
    </row>
    <row r="202" spans="1:21" s="309" customFormat="1" ht="26.25" customHeight="1" x14ac:dyDescent="0.25">
      <c r="A202" s="214" t="s">
        <v>67</v>
      </c>
      <c r="B202" s="303">
        <v>0</v>
      </c>
      <c r="C202" s="303">
        <v>0</v>
      </c>
      <c r="D202" s="303">
        <v>0</v>
      </c>
      <c r="E202" s="303">
        <v>0</v>
      </c>
      <c r="F202" s="215" t="str">
        <f>TEXT(SUM(B202:E202),"##0.0%")&amp;" ("&amp;TEXT($J198*SUM(B202:E202),"$#,##0")&amp;")"</f>
        <v>0.0% ($0)</v>
      </c>
      <c r="G202" s="503"/>
      <c r="H202" s="504"/>
      <c r="I202" s="504"/>
      <c r="J202" s="505"/>
      <c r="K202" s="426" t="s">
        <v>1</v>
      </c>
      <c r="L202" s="426">
        <f>B202*$F198</f>
        <v>0</v>
      </c>
      <c r="M202" s="426">
        <f>C202*$F198</f>
        <v>0</v>
      </c>
      <c r="N202" s="426">
        <f>D202*$F198</f>
        <v>0</v>
      </c>
      <c r="O202" s="426">
        <f>E202*$F198</f>
        <v>0</v>
      </c>
      <c r="P202" s="426">
        <f t="shared" ref="P202" si="230">B202*$I198</f>
        <v>0</v>
      </c>
      <c r="Q202" s="426">
        <f t="shared" ref="Q202" si="231">C202*$I198</f>
        <v>0</v>
      </c>
      <c r="R202" s="416">
        <f t="shared" ref="R202" si="232">D202*$I198</f>
        <v>0</v>
      </c>
      <c r="S202" s="416">
        <f>E202*$I198</f>
        <v>0</v>
      </c>
      <c r="T202" s="413"/>
      <c r="U202" s="413"/>
    </row>
    <row r="203" spans="1:21" s="309" customFormat="1" ht="26.25" customHeight="1" x14ac:dyDescent="0.25">
      <c r="A203" s="214" t="s">
        <v>68</v>
      </c>
      <c r="B203" s="303">
        <v>0</v>
      </c>
      <c r="C203" s="303">
        <v>0</v>
      </c>
      <c r="D203" s="303">
        <v>0</v>
      </c>
      <c r="E203" s="303">
        <v>0</v>
      </c>
      <c r="F203" s="215" t="str">
        <f>TEXT(SUM(B203:E203),"##0.0%")&amp;" ("&amp;TEXT($J198*SUM(B203:E203),"$#,##0")&amp;")"</f>
        <v>0.0% ($0)</v>
      </c>
      <c r="G203" s="503"/>
      <c r="H203" s="504"/>
      <c r="I203" s="504"/>
      <c r="J203" s="505"/>
      <c r="K203" s="426" t="s">
        <v>2</v>
      </c>
      <c r="L203" s="426">
        <f>B203*$F198</f>
        <v>0</v>
      </c>
      <c r="M203" s="426">
        <f t="shared" ref="M203" si="233">C203*$F198</f>
        <v>0</v>
      </c>
      <c r="N203" s="426">
        <f t="shared" ref="N203" si="234">D203*$F198</f>
        <v>0</v>
      </c>
      <c r="O203" s="426">
        <f t="shared" ref="O203" si="235">E203*$F198</f>
        <v>0</v>
      </c>
      <c r="P203" s="426">
        <f>B203*$I198</f>
        <v>0</v>
      </c>
      <c r="Q203" s="426">
        <f t="shared" ref="Q203" si="236">C203*$I198</f>
        <v>0</v>
      </c>
      <c r="R203" s="416">
        <f t="shared" ref="R203" si="237">D203*$I198</f>
        <v>0</v>
      </c>
      <c r="S203" s="416">
        <f t="shared" ref="S203" si="238">E203*$I198</f>
        <v>0</v>
      </c>
      <c r="T203" s="413"/>
      <c r="U203" s="413"/>
    </row>
    <row r="204" spans="1:21" s="309" customFormat="1" ht="26.25" customHeight="1" x14ac:dyDescent="0.25">
      <c r="A204" s="214" t="s">
        <v>69</v>
      </c>
      <c r="B204" s="303">
        <v>0</v>
      </c>
      <c r="C204" s="303">
        <v>0</v>
      </c>
      <c r="D204" s="303">
        <v>0</v>
      </c>
      <c r="E204" s="303">
        <v>0</v>
      </c>
      <c r="F204" s="215" t="str">
        <f>TEXT(SUM(B204:E204),"##0.0%")&amp;" ("&amp;TEXT($J198*SUM(B204:E204),"$#,##0")&amp;")"</f>
        <v>0.0% ($0)</v>
      </c>
      <c r="G204" s="503"/>
      <c r="H204" s="504"/>
      <c r="I204" s="504"/>
      <c r="J204" s="505"/>
      <c r="K204" s="426" t="s">
        <v>3</v>
      </c>
      <c r="L204" s="426">
        <f>B204*$F198</f>
        <v>0</v>
      </c>
      <c r="M204" s="426">
        <f t="shared" ref="M204" si="239">C204*$F198</f>
        <v>0</v>
      </c>
      <c r="N204" s="426">
        <f t="shared" ref="N204" si="240">D204*$F198</f>
        <v>0</v>
      </c>
      <c r="O204" s="426">
        <f t="shared" ref="O204" si="241">E204*$F198</f>
        <v>0</v>
      </c>
      <c r="P204" s="426">
        <f>B204*$I198</f>
        <v>0</v>
      </c>
      <c r="Q204" s="426">
        <f t="shared" ref="Q204" si="242">C204*$I198</f>
        <v>0</v>
      </c>
      <c r="R204" s="416">
        <f t="shared" ref="R204" si="243">D204*$I198</f>
        <v>0</v>
      </c>
      <c r="S204" s="416">
        <f t="shared" ref="S204" si="244">E204*$I198</f>
        <v>0</v>
      </c>
      <c r="T204" s="413"/>
      <c r="U204" s="413"/>
    </row>
    <row r="205" spans="1:21" s="309" customFormat="1" ht="26.25" customHeight="1" thickBot="1" x14ac:dyDescent="0.3">
      <c r="A205" s="216" t="s">
        <v>84</v>
      </c>
      <c r="B205" s="217" t="str">
        <f>TEXT(SUM($B201*BPct_HDSP,B202:B204),"##0.0%")&amp;" ("&amp;TEXT($J198*SUM($B201*BPct_HDSP,B202:B204),"$#,##0")&amp;")"</f>
        <v>0.0% ($0)</v>
      </c>
      <c r="C205" s="217" t="str">
        <f>TEXT(SUM($B201*BPct_Diabetes,C202:C204),"##0.0%")&amp;" ("&amp;TEXT($J198*SUM($B201*BPct_Diabetes,C202:C204),"$#,##0")&amp;")"</f>
        <v>0.0% ($0)</v>
      </c>
      <c r="D205" s="217" t="str">
        <f>TEXT(SUM($B201*BPct_NPAO,D202:D204),"##0.0%")&amp;" ("&amp;TEXT($J198*SUM($B201*BPct_NPAO,D202:D204),"$#,##0")&amp;")"</f>
        <v>0.0% ($0)</v>
      </c>
      <c r="E205" s="217" t="str">
        <f>TEXT(SUM(E201:E204),"##0.0%")&amp;" ("&amp;TEXT($J198*SUM(E201:E204),"$#,##0")&amp;")"</f>
        <v>0.0% ($0)</v>
      </c>
      <c r="F205" s="218" t="str">
        <f>TEXT(SUM(B201:E204),"##0.0%")&amp;" ("&amp;TEXT($J198*SUM(B201:E204),"$#,##0")&amp;")"</f>
        <v>0.0% ($0)</v>
      </c>
      <c r="G205" s="506"/>
      <c r="H205" s="507"/>
      <c r="I205" s="507"/>
      <c r="J205" s="508"/>
      <c r="K205" s="423"/>
      <c r="L205" s="423"/>
      <c r="M205" s="423"/>
      <c r="N205" s="423"/>
      <c r="O205" s="423"/>
      <c r="P205" s="423"/>
      <c r="Q205" s="423"/>
      <c r="R205" s="413"/>
      <c r="S205" s="413"/>
      <c r="T205" s="413" t="b">
        <f>IF(AND(SUM(B201:E204)&lt;&gt;1,J198&gt;0),FALSE,TRUE)</f>
        <v>1</v>
      </c>
      <c r="U205" s="413" t="s">
        <v>218</v>
      </c>
    </row>
    <row r="207" spans="1:21" ht="13.5" thickBot="1" x14ac:dyDescent="0.25"/>
    <row r="208" spans="1:21" s="309" customFormat="1" ht="13.5" customHeight="1" x14ac:dyDescent="0.25">
      <c r="A208" s="494" t="s">
        <v>105</v>
      </c>
      <c r="B208" s="495"/>
      <c r="C208" s="495"/>
      <c r="D208" s="495"/>
      <c r="E208" s="495"/>
      <c r="F208" s="495"/>
      <c r="G208" s="495"/>
      <c r="H208" s="495"/>
      <c r="I208" s="495"/>
      <c r="J208" s="496"/>
      <c r="K208" s="423"/>
      <c r="L208" s="423"/>
      <c r="M208" s="423"/>
      <c r="N208" s="423"/>
      <c r="O208" s="423"/>
      <c r="P208" s="423"/>
      <c r="Q208" s="423"/>
      <c r="R208" s="413"/>
      <c r="S208" s="413"/>
      <c r="T208" s="413"/>
      <c r="U208" s="413"/>
    </row>
    <row r="209" spans="1:21" s="311" customFormat="1" ht="25.5" x14ac:dyDescent="0.25">
      <c r="A209" s="206" t="s">
        <v>101</v>
      </c>
      <c r="B209" s="207" t="s">
        <v>102</v>
      </c>
      <c r="C209" s="207" t="s">
        <v>79</v>
      </c>
      <c r="D209" s="207" t="s">
        <v>103</v>
      </c>
      <c r="E209" s="207" t="s">
        <v>12</v>
      </c>
      <c r="F209" s="207" t="s">
        <v>18</v>
      </c>
      <c r="G209" s="207" t="s">
        <v>78</v>
      </c>
      <c r="H209" s="207" t="s">
        <v>107</v>
      </c>
      <c r="I209" s="207" t="s">
        <v>80</v>
      </c>
      <c r="J209" s="208" t="s">
        <v>104</v>
      </c>
      <c r="K209" s="425"/>
      <c r="L209" s="425"/>
      <c r="M209" s="425"/>
      <c r="N209" s="425"/>
      <c r="O209" s="425"/>
      <c r="P209" s="425"/>
      <c r="Q209" s="425"/>
      <c r="R209" s="415"/>
      <c r="S209" s="415"/>
      <c r="T209" s="415"/>
      <c r="U209" s="415"/>
    </row>
    <row r="210" spans="1:21" s="309" customFormat="1" ht="13.5" thickBot="1" x14ac:dyDescent="0.3">
      <c r="A210" s="141"/>
      <c r="B210" s="408"/>
      <c r="C210" s="122"/>
      <c r="D210" s="123"/>
      <c r="E210" s="410"/>
      <c r="F210" s="209">
        <f>C210*D210*E210/12</f>
        <v>0</v>
      </c>
      <c r="G210" s="138"/>
      <c r="H210" s="142"/>
      <c r="I210" s="209">
        <f>F210*G210+H210</f>
        <v>0</v>
      </c>
      <c r="J210" s="210">
        <f>SUM(F210,I210)</f>
        <v>0</v>
      </c>
      <c r="K210" s="423"/>
      <c r="L210" s="423"/>
      <c r="M210" s="423"/>
      <c r="N210" s="423"/>
      <c r="O210" s="423"/>
      <c r="P210" s="423"/>
      <c r="Q210" s="423"/>
      <c r="R210" s="413"/>
      <c r="S210" s="413"/>
      <c r="T210" s="413"/>
      <c r="U210" s="413"/>
    </row>
    <row r="211" spans="1:21" s="309" customFormat="1" ht="12.75" customHeight="1" x14ac:dyDescent="0.25">
      <c r="A211" s="497" t="s">
        <v>81</v>
      </c>
      <c r="B211" s="498"/>
      <c r="C211" s="498"/>
      <c r="D211" s="498"/>
      <c r="E211" s="498"/>
      <c r="F211" s="499"/>
      <c r="G211" s="497" t="s">
        <v>13</v>
      </c>
      <c r="H211" s="498"/>
      <c r="I211" s="498"/>
      <c r="J211" s="499"/>
      <c r="K211" s="423"/>
      <c r="L211" s="423"/>
      <c r="M211" s="423"/>
      <c r="N211" s="423"/>
      <c r="O211" s="423"/>
      <c r="P211" s="423"/>
      <c r="Q211" s="423"/>
      <c r="R211" s="413"/>
      <c r="S211" s="413"/>
      <c r="T211" s="413"/>
      <c r="U211" s="413"/>
    </row>
    <row r="212" spans="1:21" s="309" customFormat="1" ht="25.5" x14ac:dyDescent="0.25">
      <c r="A212" s="211" t="s">
        <v>127</v>
      </c>
      <c r="B212" s="207" t="s">
        <v>6</v>
      </c>
      <c r="C212" s="207" t="s">
        <v>65</v>
      </c>
      <c r="D212" s="207" t="s">
        <v>4</v>
      </c>
      <c r="E212" s="212" t="s">
        <v>5</v>
      </c>
      <c r="F212" s="213" t="s">
        <v>70</v>
      </c>
      <c r="G212" s="500"/>
      <c r="H212" s="501"/>
      <c r="I212" s="501"/>
      <c r="J212" s="502"/>
      <c r="K212" s="423"/>
      <c r="L212" s="423"/>
      <c r="M212" s="423"/>
      <c r="N212" s="423"/>
      <c r="O212" s="423"/>
      <c r="P212" s="423"/>
      <c r="Q212" s="423"/>
      <c r="R212" s="413"/>
      <c r="S212" s="413"/>
      <c r="T212" s="413"/>
      <c r="U212" s="413"/>
    </row>
    <row r="213" spans="1:21" s="309" customFormat="1" ht="26.25" customHeight="1" x14ac:dyDescent="0.25">
      <c r="A213" s="214" t="s">
        <v>128</v>
      </c>
      <c r="B213" s="509">
        <v>0</v>
      </c>
      <c r="C213" s="510"/>
      <c r="D213" s="511"/>
      <c r="E213" s="303">
        <v>0</v>
      </c>
      <c r="F213" s="215" t="str">
        <f>TEXT(SUM(B213:E213),"##0.0%")&amp;" ("&amp;TEXT($J210*SUM(B213:E213),"$#,##0")&amp;")"</f>
        <v>0.0% ($0)</v>
      </c>
      <c r="G213" s="503"/>
      <c r="H213" s="504"/>
      <c r="I213" s="504"/>
      <c r="J213" s="505"/>
      <c r="K213" s="426" t="s">
        <v>40</v>
      </c>
      <c r="L213" s="426">
        <f>SUM(B213:E213)*F210</f>
        <v>0</v>
      </c>
      <c r="M213" s="426"/>
      <c r="N213" s="426"/>
      <c r="O213" s="426"/>
      <c r="P213" s="426">
        <f>SUM(B213:E213)*I210</f>
        <v>0</v>
      </c>
      <c r="Q213" s="426"/>
      <c r="R213" s="416"/>
      <c r="S213" s="416"/>
      <c r="T213" s="413"/>
      <c r="U213" s="413"/>
    </row>
    <row r="214" spans="1:21" s="309" customFormat="1" ht="26.25" customHeight="1" x14ac:dyDescent="0.25">
      <c r="A214" s="214" t="s">
        <v>67</v>
      </c>
      <c r="B214" s="303">
        <v>0</v>
      </c>
      <c r="C214" s="303">
        <v>0</v>
      </c>
      <c r="D214" s="303">
        <v>0</v>
      </c>
      <c r="E214" s="303">
        <v>0</v>
      </c>
      <c r="F214" s="215" t="str">
        <f>TEXT(SUM(B214:E214),"##0.0%")&amp;" ("&amp;TEXT($J210*SUM(B214:E214),"$#,##0")&amp;")"</f>
        <v>0.0% ($0)</v>
      </c>
      <c r="G214" s="503"/>
      <c r="H214" s="504"/>
      <c r="I214" s="504"/>
      <c r="J214" s="505"/>
      <c r="K214" s="426" t="s">
        <v>1</v>
      </c>
      <c r="L214" s="426">
        <f>B214*$F210</f>
        <v>0</v>
      </c>
      <c r="M214" s="426">
        <f>C214*$F210</f>
        <v>0</v>
      </c>
      <c r="N214" s="426">
        <f>D214*$F210</f>
        <v>0</v>
      </c>
      <c r="O214" s="426">
        <f>E214*$F210</f>
        <v>0</v>
      </c>
      <c r="P214" s="426">
        <f t="shared" ref="P214" si="245">B214*$I210</f>
        <v>0</v>
      </c>
      <c r="Q214" s="426">
        <f t="shared" ref="Q214" si="246">C214*$I210</f>
        <v>0</v>
      </c>
      <c r="R214" s="416">
        <f t="shared" ref="R214" si="247">D214*$I210</f>
        <v>0</v>
      </c>
      <c r="S214" s="416">
        <f>E214*$I210</f>
        <v>0</v>
      </c>
      <c r="T214" s="413"/>
      <c r="U214" s="413"/>
    </row>
    <row r="215" spans="1:21" s="309" customFormat="1" ht="26.25" customHeight="1" x14ac:dyDescent="0.25">
      <c r="A215" s="214" t="s">
        <v>68</v>
      </c>
      <c r="B215" s="303">
        <v>0</v>
      </c>
      <c r="C215" s="303">
        <v>0</v>
      </c>
      <c r="D215" s="303">
        <v>0</v>
      </c>
      <c r="E215" s="303">
        <v>0</v>
      </c>
      <c r="F215" s="215" t="str">
        <f>TEXT(SUM(B215:E215),"##0.0%")&amp;" ("&amp;TEXT($J210*SUM(B215:E215),"$#,##0")&amp;")"</f>
        <v>0.0% ($0)</v>
      </c>
      <c r="G215" s="503"/>
      <c r="H215" s="504"/>
      <c r="I215" s="504"/>
      <c r="J215" s="505"/>
      <c r="K215" s="426" t="s">
        <v>2</v>
      </c>
      <c r="L215" s="426">
        <f>B215*$F210</f>
        <v>0</v>
      </c>
      <c r="M215" s="426">
        <f t="shared" ref="M215" si="248">C215*$F210</f>
        <v>0</v>
      </c>
      <c r="N215" s="426">
        <f t="shared" ref="N215" si="249">D215*$F210</f>
        <v>0</v>
      </c>
      <c r="O215" s="426">
        <f t="shared" ref="O215" si="250">E215*$F210</f>
        <v>0</v>
      </c>
      <c r="P215" s="426">
        <f>B215*$I210</f>
        <v>0</v>
      </c>
      <c r="Q215" s="426">
        <f t="shared" ref="Q215" si="251">C215*$I210</f>
        <v>0</v>
      </c>
      <c r="R215" s="416">
        <f t="shared" ref="R215" si="252">D215*$I210</f>
        <v>0</v>
      </c>
      <c r="S215" s="416">
        <f t="shared" ref="S215" si="253">E215*$I210</f>
        <v>0</v>
      </c>
      <c r="T215" s="413"/>
      <c r="U215" s="413"/>
    </row>
    <row r="216" spans="1:21" s="309" customFormat="1" ht="26.25" customHeight="1" x14ac:dyDescent="0.25">
      <c r="A216" s="214" t="s">
        <v>69</v>
      </c>
      <c r="B216" s="303">
        <v>0</v>
      </c>
      <c r="C216" s="303">
        <v>0</v>
      </c>
      <c r="D216" s="303">
        <v>0</v>
      </c>
      <c r="E216" s="303">
        <v>0</v>
      </c>
      <c r="F216" s="215" t="str">
        <f>TEXT(SUM(B216:E216),"##0.0%")&amp;" ("&amp;TEXT($J210*SUM(B216:E216),"$#,##0")&amp;")"</f>
        <v>0.0% ($0)</v>
      </c>
      <c r="G216" s="503"/>
      <c r="H216" s="504"/>
      <c r="I216" s="504"/>
      <c r="J216" s="505"/>
      <c r="K216" s="426" t="s">
        <v>3</v>
      </c>
      <c r="L216" s="426">
        <f>B216*$F210</f>
        <v>0</v>
      </c>
      <c r="M216" s="426">
        <f t="shared" ref="M216" si="254">C216*$F210</f>
        <v>0</v>
      </c>
      <c r="N216" s="426">
        <f t="shared" ref="N216" si="255">D216*$F210</f>
        <v>0</v>
      </c>
      <c r="O216" s="426">
        <f t="shared" ref="O216" si="256">E216*$F210</f>
        <v>0</v>
      </c>
      <c r="P216" s="426">
        <f>B216*$I210</f>
        <v>0</v>
      </c>
      <c r="Q216" s="426">
        <f t="shared" ref="Q216" si="257">C216*$I210</f>
        <v>0</v>
      </c>
      <c r="R216" s="416">
        <f t="shared" ref="R216" si="258">D216*$I210</f>
        <v>0</v>
      </c>
      <c r="S216" s="416">
        <f t="shared" ref="S216" si="259">E216*$I210</f>
        <v>0</v>
      </c>
      <c r="T216" s="413"/>
      <c r="U216" s="413"/>
    </row>
    <row r="217" spans="1:21" s="309" customFormat="1" ht="26.25" customHeight="1" thickBot="1" x14ac:dyDescent="0.3">
      <c r="A217" s="216" t="s">
        <v>84</v>
      </c>
      <c r="B217" s="217" t="str">
        <f>TEXT(SUM($B213*BPct_HDSP,B214:B216),"##0.0%")&amp;" ("&amp;TEXT($J210*SUM($B213*BPct_HDSP,B214:B216),"$#,##0")&amp;")"</f>
        <v>0.0% ($0)</v>
      </c>
      <c r="C217" s="217" t="str">
        <f>TEXT(SUM($B213*BPct_Diabetes,C214:C216),"##0.0%")&amp;" ("&amp;TEXT($J210*SUM($B213*BPct_Diabetes,C214:C216),"$#,##0")&amp;")"</f>
        <v>0.0% ($0)</v>
      </c>
      <c r="D217" s="217" t="str">
        <f>TEXT(SUM($B213*BPct_NPAO,D214:D216),"##0.0%")&amp;" ("&amp;TEXT($J210*SUM($B213*BPct_NPAO,D214:D216),"$#,##0")&amp;")"</f>
        <v>0.0% ($0)</v>
      </c>
      <c r="E217" s="217" t="str">
        <f>TEXT(SUM(E213:E216),"##0.0%")&amp;" ("&amp;TEXT($J210*SUM(E213:E216),"$#,##0")&amp;")"</f>
        <v>0.0% ($0)</v>
      </c>
      <c r="F217" s="218" t="str">
        <f>TEXT(SUM(B213:E216),"##0.0%")&amp;" ("&amp;TEXT($J210*SUM(B213:E216),"$#,##0")&amp;")"</f>
        <v>0.0% ($0)</v>
      </c>
      <c r="G217" s="506"/>
      <c r="H217" s="507"/>
      <c r="I217" s="507"/>
      <c r="J217" s="508"/>
      <c r="K217" s="423"/>
      <c r="L217" s="423"/>
      <c r="M217" s="423"/>
      <c r="N217" s="423"/>
      <c r="O217" s="423"/>
      <c r="P217" s="423"/>
      <c r="Q217" s="423"/>
      <c r="R217" s="413"/>
      <c r="S217" s="413"/>
      <c r="T217" s="413" t="b">
        <f>IF(AND(SUM(B213:E216)&lt;&gt;1,J210&gt;0),FALSE,TRUE)</f>
        <v>1</v>
      </c>
      <c r="U217" s="413" t="s">
        <v>218</v>
      </c>
    </row>
    <row r="219" spans="1:21" ht="13.5" thickBot="1" x14ac:dyDescent="0.25"/>
    <row r="220" spans="1:21" s="309" customFormat="1" ht="13.5" customHeight="1" x14ac:dyDescent="0.25">
      <c r="A220" s="494" t="s">
        <v>105</v>
      </c>
      <c r="B220" s="495"/>
      <c r="C220" s="495"/>
      <c r="D220" s="495"/>
      <c r="E220" s="495"/>
      <c r="F220" s="495"/>
      <c r="G220" s="495"/>
      <c r="H220" s="495"/>
      <c r="I220" s="495"/>
      <c r="J220" s="496"/>
      <c r="K220" s="423"/>
      <c r="L220" s="423"/>
      <c r="M220" s="423"/>
      <c r="N220" s="423"/>
      <c r="O220" s="423"/>
      <c r="P220" s="423"/>
      <c r="Q220" s="423"/>
      <c r="R220" s="413"/>
      <c r="S220" s="413"/>
      <c r="T220" s="413"/>
      <c r="U220" s="413"/>
    </row>
    <row r="221" spans="1:21" s="311" customFormat="1" ht="25.5" x14ac:dyDescent="0.25">
      <c r="A221" s="206" t="s">
        <v>101</v>
      </c>
      <c r="B221" s="207" t="s">
        <v>102</v>
      </c>
      <c r="C221" s="207" t="s">
        <v>79</v>
      </c>
      <c r="D221" s="207" t="s">
        <v>103</v>
      </c>
      <c r="E221" s="207" t="s">
        <v>12</v>
      </c>
      <c r="F221" s="207" t="s">
        <v>18</v>
      </c>
      <c r="G221" s="207" t="s">
        <v>78</v>
      </c>
      <c r="H221" s="207" t="s">
        <v>107</v>
      </c>
      <c r="I221" s="207" t="s">
        <v>80</v>
      </c>
      <c r="J221" s="208" t="s">
        <v>104</v>
      </c>
      <c r="K221" s="425"/>
      <c r="L221" s="425"/>
      <c r="M221" s="425"/>
      <c r="N221" s="425"/>
      <c r="O221" s="425"/>
      <c r="P221" s="425"/>
      <c r="Q221" s="425"/>
      <c r="R221" s="415"/>
      <c r="S221" s="415"/>
      <c r="T221" s="415"/>
      <c r="U221" s="415"/>
    </row>
    <row r="222" spans="1:21" s="309" customFormat="1" ht="13.5" thickBot="1" x14ac:dyDescent="0.3">
      <c r="A222" s="141"/>
      <c r="B222" s="408"/>
      <c r="C222" s="122"/>
      <c r="D222" s="123"/>
      <c r="E222" s="410"/>
      <c r="F222" s="209">
        <f>C222*D222*E222/12</f>
        <v>0</v>
      </c>
      <c r="G222" s="138"/>
      <c r="H222" s="142"/>
      <c r="I222" s="209">
        <f>F222*G222+H222</f>
        <v>0</v>
      </c>
      <c r="J222" s="210">
        <f>SUM(F222,I222)</f>
        <v>0</v>
      </c>
      <c r="K222" s="423"/>
      <c r="L222" s="423"/>
      <c r="M222" s="423"/>
      <c r="N222" s="423"/>
      <c r="O222" s="423"/>
      <c r="P222" s="423"/>
      <c r="Q222" s="423"/>
      <c r="R222" s="413"/>
      <c r="S222" s="413"/>
      <c r="T222" s="413"/>
      <c r="U222" s="413"/>
    </row>
    <row r="223" spans="1:21" s="309" customFormat="1" ht="12.75" customHeight="1" x14ac:dyDescent="0.25">
      <c r="A223" s="497" t="s">
        <v>81</v>
      </c>
      <c r="B223" s="498"/>
      <c r="C223" s="498"/>
      <c r="D223" s="498"/>
      <c r="E223" s="498"/>
      <c r="F223" s="499"/>
      <c r="G223" s="497" t="s">
        <v>13</v>
      </c>
      <c r="H223" s="498"/>
      <c r="I223" s="498"/>
      <c r="J223" s="499"/>
      <c r="K223" s="423"/>
      <c r="L223" s="423"/>
      <c r="M223" s="423"/>
      <c r="N223" s="423"/>
      <c r="O223" s="423"/>
      <c r="P223" s="423"/>
      <c r="Q223" s="423"/>
      <c r="R223" s="413"/>
      <c r="S223" s="413"/>
      <c r="T223" s="413"/>
      <c r="U223" s="413"/>
    </row>
    <row r="224" spans="1:21" s="309" customFormat="1" ht="25.5" x14ac:dyDescent="0.25">
      <c r="A224" s="211" t="s">
        <v>127</v>
      </c>
      <c r="B224" s="207" t="s">
        <v>6</v>
      </c>
      <c r="C224" s="207" t="s">
        <v>65</v>
      </c>
      <c r="D224" s="207" t="s">
        <v>4</v>
      </c>
      <c r="E224" s="212" t="s">
        <v>5</v>
      </c>
      <c r="F224" s="213" t="s">
        <v>70</v>
      </c>
      <c r="G224" s="500"/>
      <c r="H224" s="501"/>
      <c r="I224" s="501"/>
      <c r="J224" s="502"/>
      <c r="K224" s="423"/>
      <c r="L224" s="423"/>
      <c r="M224" s="423"/>
      <c r="N224" s="423"/>
      <c r="O224" s="423"/>
      <c r="P224" s="423"/>
      <c r="Q224" s="423"/>
      <c r="R224" s="413"/>
      <c r="S224" s="413"/>
      <c r="T224" s="413"/>
      <c r="U224" s="413"/>
    </row>
    <row r="225" spans="1:21" s="309" customFormat="1" ht="26.25" customHeight="1" x14ac:dyDescent="0.25">
      <c r="A225" s="214" t="s">
        <v>128</v>
      </c>
      <c r="B225" s="509">
        <v>0</v>
      </c>
      <c r="C225" s="510"/>
      <c r="D225" s="511"/>
      <c r="E225" s="303">
        <v>0</v>
      </c>
      <c r="F225" s="215" t="str">
        <f>TEXT(SUM(B225:E225),"##0.0%")&amp;" ("&amp;TEXT($J222*SUM(B225:E225),"$#,##0")&amp;")"</f>
        <v>0.0% ($0)</v>
      </c>
      <c r="G225" s="503"/>
      <c r="H225" s="504"/>
      <c r="I225" s="504"/>
      <c r="J225" s="505"/>
      <c r="K225" s="426" t="s">
        <v>40</v>
      </c>
      <c r="L225" s="426">
        <f>SUM(B225:E225)*F222</f>
        <v>0</v>
      </c>
      <c r="M225" s="426"/>
      <c r="N225" s="426"/>
      <c r="O225" s="426"/>
      <c r="P225" s="426">
        <f>SUM(B225:E225)*I222</f>
        <v>0</v>
      </c>
      <c r="Q225" s="426"/>
      <c r="R225" s="416"/>
      <c r="S225" s="416"/>
      <c r="T225" s="413"/>
      <c r="U225" s="413"/>
    </row>
    <row r="226" spans="1:21" s="309" customFormat="1" ht="26.25" customHeight="1" x14ac:dyDescent="0.25">
      <c r="A226" s="214" t="s">
        <v>67</v>
      </c>
      <c r="B226" s="303">
        <v>0</v>
      </c>
      <c r="C226" s="303">
        <v>0</v>
      </c>
      <c r="D226" s="303">
        <v>0</v>
      </c>
      <c r="E226" s="303">
        <v>0</v>
      </c>
      <c r="F226" s="215" t="str">
        <f>TEXT(SUM(B226:E226),"##0.0%")&amp;" ("&amp;TEXT($J222*SUM(B226:E226),"$#,##0")&amp;")"</f>
        <v>0.0% ($0)</v>
      </c>
      <c r="G226" s="503"/>
      <c r="H226" s="504"/>
      <c r="I226" s="504"/>
      <c r="J226" s="505"/>
      <c r="K226" s="426" t="s">
        <v>1</v>
      </c>
      <c r="L226" s="426">
        <f>B226*$F222</f>
        <v>0</v>
      </c>
      <c r="M226" s="426">
        <f>C226*$F222</f>
        <v>0</v>
      </c>
      <c r="N226" s="426">
        <f>D226*$F222</f>
        <v>0</v>
      </c>
      <c r="O226" s="426">
        <f>E226*$F222</f>
        <v>0</v>
      </c>
      <c r="P226" s="426">
        <f t="shared" ref="P226" si="260">B226*$I222</f>
        <v>0</v>
      </c>
      <c r="Q226" s="426">
        <f t="shared" ref="Q226" si="261">C226*$I222</f>
        <v>0</v>
      </c>
      <c r="R226" s="416">
        <f t="shared" ref="R226" si="262">D226*$I222</f>
        <v>0</v>
      </c>
      <c r="S226" s="416">
        <f>E226*$I222</f>
        <v>0</v>
      </c>
      <c r="T226" s="413"/>
      <c r="U226" s="413"/>
    </row>
    <row r="227" spans="1:21" s="309" customFormat="1" ht="26.25" customHeight="1" x14ac:dyDescent="0.25">
      <c r="A227" s="214" t="s">
        <v>68</v>
      </c>
      <c r="B227" s="303">
        <v>0</v>
      </c>
      <c r="C227" s="303">
        <v>0</v>
      </c>
      <c r="D227" s="303">
        <v>0</v>
      </c>
      <c r="E227" s="303">
        <v>0</v>
      </c>
      <c r="F227" s="215" t="str">
        <f>TEXT(SUM(B227:E227),"##0.0%")&amp;" ("&amp;TEXT($J222*SUM(B227:E227),"$#,##0")&amp;")"</f>
        <v>0.0% ($0)</v>
      </c>
      <c r="G227" s="503"/>
      <c r="H227" s="504"/>
      <c r="I227" s="504"/>
      <c r="J227" s="505"/>
      <c r="K227" s="426" t="s">
        <v>2</v>
      </c>
      <c r="L227" s="426">
        <f>B227*$F222</f>
        <v>0</v>
      </c>
      <c r="M227" s="426">
        <f t="shared" ref="M227" si="263">C227*$F222</f>
        <v>0</v>
      </c>
      <c r="N227" s="426">
        <f t="shared" ref="N227" si="264">D227*$F222</f>
        <v>0</v>
      </c>
      <c r="O227" s="426">
        <f t="shared" ref="O227" si="265">E227*$F222</f>
        <v>0</v>
      </c>
      <c r="P227" s="426">
        <f>B227*$I222</f>
        <v>0</v>
      </c>
      <c r="Q227" s="426">
        <f t="shared" ref="Q227" si="266">C227*$I222</f>
        <v>0</v>
      </c>
      <c r="R227" s="416">
        <f t="shared" ref="R227" si="267">D227*$I222</f>
        <v>0</v>
      </c>
      <c r="S227" s="416">
        <f t="shared" ref="S227" si="268">E227*$I222</f>
        <v>0</v>
      </c>
      <c r="T227" s="413"/>
      <c r="U227" s="413"/>
    </row>
    <row r="228" spans="1:21" s="309" customFormat="1" ht="26.25" customHeight="1" x14ac:dyDescent="0.25">
      <c r="A228" s="214" t="s">
        <v>69</v>
      </c>
      <c r="B228" s="303">
        <v>0</v>
      </c>
      <c r="C228" s="303">
        <v>0</v>
      </c>
      <c r="D228" s="303">
        <v>0</v>
      </c>
      <c r="E228" s="303">
        <v>0</v>
      </c>
      <c r="F228" s="215" t="str">
        <f>TEXT(SUM(B228:E228),"##0.0%")&amp;" ("&amp;TEXT($J222*SUM(B228:E228),"$#,##0")&amp;")"</f>
        <v>0.0% ($0)</v>
      </c>
      <c r="G228" s="503"/>
      <c r="H228" s="504"/>
      <c r="I228" s="504"/>
      <c r="J228" s="505"/>
      <c r="K228" s="426" t="s">
        <v>3</v>
      </c>
      <c r="L228" s="426">
        <f>B228*$F222</f>
        <v>0</v>
      </c>
      <c r="M228" s="426">
        <f t="shared" ref="M228" si="269">C228*$F222</f>
        <v>0</v>
      </c>
      <c r="N228" s="426">
        <f t="shared" ref="N228" si="270">D228*$F222</f>
        <v>0</v>
      </c>
      <c r="O228" s="426">
        <f t="shared" ref="O228" si="271">E228*$F222</f>
        <v>0</v>
      </c>
      <c r="P228" s="426">
        <f>B228*$I222</f>
        <v>0</v>
      </c>
      <c r="Q228" s="426">
        <f t="shared" ref="Q228" si="272">C228*$I222</f>
        <v>0</v>
      </c>
      <c r="R228" s="416">
        <f t="shared" ref="R228" si="273">D228*$I222</f>
        <v>0</v>
      </c>
      <c r="S228" s="416">
        <f t="shared" ref="S228" si="274">E228*$I222</f>
        <v>0</v>
      </c>
      <c r="T228" s="413"/>
      <c r="U228" s="413"/>
    </row>
    <row r="229" spans="1:21" s="309" customFormat="1" ht="26.25" customHeight="1" thickBot="1" x14ac:dyDescent="0.3">
      <c r="A229" s="216" t="s">
        <v>84</v>
      </c>
      <c r="B229" s="217" t="str">
        <f>TEXT(SUM($B225*BPct_HDSP,B226:B228),"##0.0%")&amp;" ("&amp;TEXT($J222*SUM($B225*BPct_HDSP,B226:B228),"$#,##0")&amp;")"</f>
        <v>0.0% ($0)</v>
      </c>
      <c r="C229" s="217" t="str">
        <f>TEXT(SUM($B225*BPct_Diabetes,C226:C228),"##0.0%")&amp;" ("&amp;TEXT($J222*SUM($B225*BPct_Diabetes,C226:C228),"$#,##0")&amp;")"</f>
        <v>0.0% ($0)</v>
      </c>
      <c r="D229" s="217" t="str">
        <f>TEXT(SUM($B225*BPct_NPAO,D226:D228),"##0.0%")&amp;" ("&amp;TEXT($J222*SUM($B225*BPct_NPAO,D226:D228),"$#,##0")&amp;")"</f>
        <v>0.0% ($0)</v>
      </c>
      <c r="E229" s="217" t="str">
        <f>TEXT(SUM(E225:E228),"##0.0%")&amp;" ("&amp;TEXT($J222*SUM(E225:E228),"$#,##0")&amp;")"</f>
        <v>0.0% ($0)</v>
      </c>
      <c r="F229" s="218" t="str">
        <f>TEXT(SUM(B225:E228),"##0.0%")&amp;" ("&amp;TEXT($J222*SUM(B225:E228),"$#,##0")&amp;")"</f>
        <v>0.0% ($0)</v>
      </c>
      <c r="G229" s="506"/>
      <c r="H229" s="507"/>
      <c r="I229" s="507"/>
      <c r="J229" s="508"/>
      <c r="K229" s="423"/>
      <c r="L229" s="423"/>
      <c r="M229" s="423"/>
      <c r="N229" s="423"/>
      <c r="O229" s="423"/>
      <c r="P229" s="423"/>
      <c r="Q229" s="423"/>
      <c r="R229" s="413"/>
      <c r="S229" s="413"/>
      <c r="T229" s="413" t="b">
        <f>IF(AND(SUM(B225:E228)&lt;&gt;1,J222&gt;0),FALSE,TRUE)</f>
        <v>1</v>
      </c>
      <c r="U229" s="413" t="s">
        <v>218</v>
      </c>
    </row>
    <row r="231" spans="1:21" ht="13.5" thickBot="1" x14ac:dyDescent="0.25"/>
    <row r="232" spans="1:21" s="309" customFormat="1" ht="13.5" customHeight="1" x14ac:dyDescent="0.25">
      <c r="A232" s="494" t="s">
        <v>105</v>
      </c>
      <c r="B232" s="495"/>
      <c r="C232" s="495"/>
      <c r="D232" s="495"/>
      <c r="E232" s="495"/>
      <c r="F232" s="495"/>
      <c r="G232" s="495"/>
      <c r="H232" s="495"/>
      <c r="I232" s="495"/>
      <c r="J232" s="496"/>
      <c r="K232" s="423"/>
      <c r="L232" s="423"/>
      <c r="M232" s="423"/>
      <c r="N232" s="423"/>
      <c r="O232" s="423"/>
      <c r="P232" s="423"/>
      <c r="Q232" s="423"/>
      <c r="R232" s="413"/>
      <c r="S232" s="413"/>
      <c r="T232" s="413"/>
      <c r="U232" s="413"/>
    </row>
    <row r="233" spans="1:21" s="311" customFormat="1" ht="25.5" x14ac:dyDescent="0.25">
      <c r="A233" s="206" t="s">
        <v>101</v>
      </c>
      <c r="B233" s="207" t="s">
        <v>102</v>
      </c>
      <c r="C233" s="207" t="s">
        <v>79</v>
      </c>
      <c r="D233" s="207" t="s">
        <v>103</v>
      </c>
      <c r="E233" s="207" t="s">
        <v>12</v>
      </c>
      <c r="F233" s="207" t="s">
        <v>18</v>
      </c>
      <c r="G233" s="207" t="s">
        <v>78</v>
      </c>
      <c r="H233" s="207" t="s">
        <v>107</v>
      </c>
      <c r="I233" s="207" t="s">
        <v>80</v>
      </c>
      <c r="J233" s="208" t="s">
        <v>104</v>
      </c>
      <c r="K233" s="425"/>
      <c r="L233" s="425"/>
      <c r="M233" s="425"/>
      <c r="N233" s="425"/>
      <c r="O233" s="425"/>
      <c r="P233" s="425"/>
      <c r="Q233" s="425"/>
      <c r="R233" s="415"/>
      <c r="S233" s="415"/>
      <c r="T233" s="415"/>
      <c r="U233" s="415"/>
    </row>
    <row r="234" spans="1:21" s="309" customFormat="1" ht="13.5" thickBot="1" x14ac:dyDescent="0.3">
      <c r="A234" s="141"/>
      <c r="B234" s="408"/>
      <c r="C234" s="122"/>
      <c r="D234" s="123"/>
      <c r="E234" s="410"/>
      <c r="F234" s="209">
        <f>C234*D234*E234/12</f>
        <v>0</v>
      </c>
      <c r="G234" s="138"/>
      <c r="H234" s="142"/>
      <c r="I234" s="209">
        <f>F234*G234+H234</f>
        <v>0</v>
      </c>
      <c r="J234" s="210">
        <f>SUM(F234,I234)</f>
        <v>0</v>
      </c>
      <c r="K234" s="423"/>
      <c r="L234" s="423"/>
      <c r="M234" s="423"/>
      <c r="N234" s="423"/>
      <c r="O234" s="423"/>
      <c r="P234" s="423"/>
      <c r="Q234" s="423"/>
      <c r="R234" s="413"/>
      <c r="S234" s="413"/>
      <c r="T234" s="413"/>
      <c r="U234" s="413"/>
    </row>
    <row r="235" spans="1:21" s="309" customFormat="1" ht="12.75" customHeight="1" x14ac:dyDescent="0.25">
      <c r="A235" s="497" t="s">
        <v>81</v>
      </c>
      <c r="B235" s="498"/>
      <c r="C235" s="498"/>
      <c r="D235" s="498"/>
      <c r="E235" s="498"/>
      <c r="F235" s="499"/>
      <c r="G235" s="497" t="s">
        <v>13</v>
      </c>
      <c r="H235" s="498"/>
      <c r="I235" s="498"/>
      <c r="J235" s="499"/>
      <c r="K235" s="423"/>
      <c r="L235" s="423"/>
      <c r="M235" s="423"/>
      <c r="N235" s="423"/>
      <c r="O235" s="423"/>
      <c r="P235" s="423"/>
      <c r="Q235" s="423"/>
      <c r="R235" s="413"/>
      <c r="S235" s="413"/>
      <c r="T235" s="413"/>
      <c r="U235" s="413"/>
    </row>
    <row r="236" spans="1:21" s="309" customFormat="1" ht="25.5" x14ac:dyDescent="0.25">
      <c r="A236" s="211" t="s">
        <v>127</v>
      </c>
      <c r="B236" s="207" t="s">
        <v>6</v>
      </c>
      <c r="C236" s="207" t="s">
        <v>65</v>
      </c>
      <c r="D236" s="207" t="s">
        <v>4</v>
      </c>
      <c r="E236" s="212" t="s">
        <v>5</v>
      </c>
      <c r="F236" s="213" t="s">
        <v>70</v>
      </c>
      <c r="G236" s="500"/>
      <c r="H236" s="501"/>
      <c r="I236" s="501"/>
      <c r="J236" s="502"/>
      <c r="K236" s="423"/>
      <c r="L236" s="423"/>
      <c r="M236" s="423"/>
      <c r="N236" s="423"/>
      <c r="O236" s="423"/>
      <c r="P236" s="423"/>
      <c r="Q236" s="423"/>
      <c r="R236" s="413"/>
      <c r="S236" s="413"/>
      <c r="T236" s="413"/>
      <c r="U236" s="413"/>
    </row>
    <row r="237" spans="1:21" s="309" customFormat="1" ht="26.25" customHeight="1" x14ac:dyDescent="0.25">
      <c r="A237" s="214" t="s">
        <v>128</v>
      </c>
      <c r="B237" s="509">
        <v>0</v>
      </c>
      <c r="C237" s="510"/>
      <c r="D237" s="511"/>
      <c r="E237" s="303">
        <v>0</v>
      </c>
      <c r="F237" s="215" t="str">
        <f>TEXT(SUM(B237:E237),"##0.0%")&amp;" ("&amp;TEXT($J234*SUM(B237:E237),"$#,##0")&amp;")"</f>
        <v>0.0% ($0)</v>
      </c>
      <c r="G237" s="503"/>
      <c r="H237" s="504"/>
      <c r="I237" s="504"/>
      <c r="J237" s="505"/>
      <c r="K237" s="426" t="s">
        <v>40</v>
      </c>
      <c r="L237" s="426">
        <f>SUM(B237:E237)*F234</f>
        <v>0</v>
      </c>
      <c r="M237" s="426"/>
      <c r="N237" s="426"/>
      <c r="O237" s="426"/>
      <c r="P237" s="426">
        <f>SUM(B237:E237)*I234</f>
        <v>0</v>
      </c>
      <c r="Q237" s="426"/>
      <c r="R237" s="416"/>
      <c r="S237" s="416"/>
      <c r="T237" s="413"/>
      <c r="U237" s="413"/>
    </row>
    <row r="238" spans="1:21" s="309" customFormat="1" ht="26.25" customHeight="1" x14ac:dyDescent="0.25">
      <c r="A238" s="214" t="s">
        <v>67</v>
      </c>
      <c r="B238" s="303">
        <v>0</v>
      </c>
      <c r="C238" s="303">
        <v>0</v>
      </c>
      <c r="D238" s="303">
        <v>0</v>
      </c>
      <c r="E238" s="303">
        <v>0</v>
      </c>
      <c r="F238" s="215" t="str">
        <f>TEXT(SUM(B238:E238),"##0.0%")&amp;" ("&amp;TEXT($J234*SUM(B238:E238),"$#,##0")&amp;")"</f>
        <v>0.0% ($0)</v>
      </c>
      <c r="G238" s="503"/>
      <c r="H238" s="504"/>
      <c r="I238" s="504"/>
      <c r="J238" s="505"/>
      <c r="K238" s="426" t="s">
        <v>1</v>
      </c>
      <c r="L238" s="426">
        <f>B238*$F234</f>
        <v>0</v>
      </c>
      <c r="M238" s="426">
        <f>C238*$F234</f>
        <v>0</v>
      </c>
      <c r="N238" s="426">
        <f>D238*$F234</f>
        <v>0</v>
      </c>
      <c r="O238" s="426">
        <f>E238*$F234</f>
        <v>0</v>
      </c>
      <c r="P238" s="426">
        <f t="shared" ref="P238" si="275">B238*$I234</f>
        <v>0</v>
      </c>
      <c r="Q238" s="426">
        <f t="shared" ref="Q238" si="276">C238*$I234</f>
        <v>0</v>
      </c>
      <c r="R238" s="416">
        <f t="shared" ref="R238" si="277">D238*$I234</f>
        <v>0</v>
      </c>
      <c r="S238" s="416">
        <f>E238*$I234</f>
        <v>0</v>
      </c>
      <c r="T238" s="413"/>
      <c r="U238" s="413"/>
    </row>
    <row r="239" spans="1:21" s="309" customFormat="1" ht="26.25" customHeight="1" x14ac:dyDescent="0.25">
      <c r="A239" s="214" t="s">
        <v>68</v>
      </c>
      <c r="B239" s="303">
        <v>0</v>
      </c>
      <c r="C239" s="303">
        <v>0</v>
      </c>
      <c r="D239" s="303">
        <v>0</v>
      </c>
      <c r="E239" s="303">
        <v>0</v>
      </c>
      <c r="F239" s="215" t="str">
        <f>TEXT(SUM(B239:E239),"##0.0%")&amp;" ("&amp;TEXT($J234*SUM(B239:E239),"$#,##0")&amp;")"</f>
        <v>0.0% ($0)</v>
      </c>
      <c r="G239" s="503"/>
      <c r="H239" s="504"/>
      <c r="I239" s="504"/>
      <c r="J239" s="505"/>
      <c r="K239" s="426" t="s">
        <v>2</v>
      </c>
      <c r="L239" s="426">
        <f>B239*$F234</f>
        <v>0</v>
      </c>
      <c r="M239" s="426">
        <f t="shared" ref="M239" si="278">C239*$F234</f>
        <v>0</v>
      </c>
      <c r="N239" s="426">
        <f t="shared" ref="N239" si="279">D239*$F234</f>
        <v>0</v>
      </c>
      <c r="O239" s="426">
        <f t="shared" ref="O239" si="280">E239*$F234</f>
        <v>0</v>
      </c>
      <c r="P239" s="426">
        <f>B239*$I234</f>
        <v>0</v>
      </c>
      <c r="Q239" s="426">
        <f t="shared" ref="Q239" si="281">C239*$I234</f>
        <v>0</v>
      </c>
      <c r="R239" s="416">
        <f t="shared" ref="R239" si="282">D239*$I234</f>
        <v>0</v>
      </c>
      <c r="S239" s="416">
        <f t="shared" ref="S239" si="283">E239*$I234</f>
        <v>0</v>
      </c>
      <c r="T239" s="413"/>
      <c r="U239" s="413"/>
    </row>
    <row r="240" spans="1:21" s="309" customFormat="1" ht="26.25" customHeight="1" x14ac:dyDescent="0.25">
      <c r="A240" s="214" t="s">
        <v>69</v>
      </c>
      <c r="B240" s="303">
        <v>0</v>
      </c>
      <c r="C240" s="303">
        <v>0</v>
      </c>
      <c r="D240" s="303">
        <v>0</v>
      </c>
      <c r="E240" s="303">
        <v>0</v>
      </c>
      <c r="F240" s="215" t="str">
        <f>TEXT(SUM(B240:E240),"##0.0%")&amp;" ("&amp;TEXT($J234*SUM(B240:E240),"$#,##0")&amp;")"</f>
        <v>0.0% ($0)</v>
      </c>
      <c r="G240" s="503"/>
      <c r="H240" s="504"/>
      <c r="I240" s="504"/>
      <c r="J240" s="505"/>
      <c r="K240" s="426" t="s">
        <v>3</v>
      </c>
      <c r="L240" s="426">
        <f>B240*$F234</f>
        <v>0</v>
      </c>
      <c r="M240" s="426">
        <f t="shared" ref="M240" si="284">C240*$F234</f>
        <v>0</v>
      </c>
      <c r="N240" s="426">
        <f t="shared" ref="N240" si="285">D240*$F234</f>
        <v>0</v>
      </c>
      <c r="O240" s="426">
        <f t="shared" ref="O240" si="286">E240*$F234</f>
        <v>0</v>
      </c>
      <c r="P240" s="426">
        <f>B240*$I234</f>
        <v>0</v>
      </c>
      <c r="Q240" s="426">
        <f t="shared" ref="Q240" si="287">C240*$I234</f>
        <v>0</v>
      </c>
      <c r="R240" s="416">
        <f t="shared" ref="R240" si="288">D240*$I234</f>
        <v>0</v>
      </c>
      <c r="S240" s="416">
        <f t="shared" ref="S240" si="289">E240*$I234</f>
        <v>0</v>
      </c>
      <c r="T240" s="413"/>
      <c r="U240" s="413"/>
    </row>
    <row r="241" spans="1:21" s="309" customFormat="1" ht="26.25" customHeight="1" thickBot="1" x14ac:dyDescent="0.3">
      <c r="A241" s="216" t="s">
        <v>84</v>
      </c>
      <c r="B241" s="217" t="str">
        <f>TEXT(SUM($B237*BPct_HDSP,B238:B240),"##0.0%")&amp;" ("&amp;TEXT($J234*SUM($B237*BPct_HDSP,B238:B240),"$#,##0")&amp;")"</f>
        <v>0.0% ($0)</v>
      </c>
      <c r="C241" s="217" t="str">
        <f>TEXT(SUM($B237*BPct_Diabetes,C238:C240),"##0.0%")&amp;" ("&amp;TEXT($J234*SUM($B237*BPct_Diabetes,C238:C240),"$#,##0")&amp;")"</f>
        <v>0.0% ($0)</v>
      </c>
      <c r="D241" s="217" t="str">
        <f>TEXT(SUM($B237*BPct_NPAO,D238:D240),"##0.0%")&amp;" ("&amp;TEXT($J234*SUM($B237*BPct_NPAO,D238:D240),"$#,##0")&amp;")"</f>
        <v>0.0% ($0)</v>
      </c>
      <c r="E241" s="217" t="str">
        <f>TEXT(SUM(E237:E240),"##0.0%")&amp;" ("&amp;TEXT($J234*SUM(E237:E240),"$#,##0")&amp;")"</f>
        <v>0.0% ($0)</v>
      </c>
      <c r="F241" s="218" t="str">
        <f>TEXT(SUM(B237:E240),"##0.0%")&amp;" ("&amp;TEXT($J234*SUM(B237:E240),"$#,##0")&amp;")"</f>
        <v>0.0% ($0)</v>
      </c>
      <c r="G241" s="506"/>
      <c r="H241" s="507"/>
      <c r="I241" s="507"/>
      <c r="J241" s="508"/>
      <c r="K241" s="423"/>
      <c r="L241" s="423"/>
      <c r="M241" s="423"/>
      <c r="N241" s="423"/>
      <c r="O241" s="423"/>
      <c r="P241" s="423"/>
      <c r="Q241" s="423"/>
      <c r="R241" s="413"/>
      <c r="S241" s="413"/>
      <c r="T241" s="413" t="b">
        <f>IF(AND(SUM(B237:E240)&lt;&gt;1,J234&gt;0),FALSE,TRUE)</f>
        <v>1</v>
      </c>
      <c r="U241" s="413" t="s">
        <v>218</v>
      </c>
    </row>
    <row r="243" spans="1:21" ht="13.5" thickBot="1" x14ac:dyDescent="0.25"/>
    <row r="244" spans="1:21" s="309" customFormat="1" ht="13.5" customHeight="1" x14ac:dyDescent="0.25">
      <c r="A244" s="494" t="s">
        <v>105</v>
      </c>
      <c r="B244" s="495"/>
      <c r="C244" s="495"/>
      <c r="D244" s="495"/>
      <c r="E244" s="495"/>
      <c r="F244" s="495"/>
      <c r="G244" s="495"/>
      <c r="H244" s="495"/>
      <c r="I244" s="495"/>
      <c r="J244" s="496"/>
      <c r="K244" s="423"/>
      <c r="L244" s="423"/>
      <c r="M244" s="423"/>
      <c r="N244" s="423"/>
      <c r="O244" s="423"/>
      <c r="P244" s="423"/>
      <c r="Q244" s="423"/>
      <c r="R244" s="413"/>
      <c r="S244" s="413"/>
      <c r="T244" s="413"/>
      <c r="U244" s="413"/>
    </row>
    <row r="245" spans="1:21" s="311" customFormat="1" ht="25.5" x14ac:dyDescent="0.25">
      <c r="A245" s="206" t="s">
        <v>101</v>
      </c>
      <c r="B245" s="207" t="s">
        <v>102</v>
      </c>
      <c r="C245" s="207" t="s">
        <v>79</v>
      </c>
      <c r="D245" s="207" t="s">
        <v>103</v>
      </c>
      <c r="E245" s="207" t="s">
        <v>12</v>
      </c>
      <c r="F245" s="207" t="s">
        <v>18</v>
      </c>
      <c r="G245" s="207" t="s">
        <v>78</v>
      </c>
      <c r="H245" s="207" t="s">
        <v>107</v>
      </c>
      <c r="I245" s="207" t="s">
        <v>80</v>
      </c>
      <c r="J245" s="208" t="s">
        <v>104</v>
      </c>
      <c r="K245" s="425"/>
      <c r="L245" s="425"/>
      <c r="M245" s="425"/>
      <c r="N245" s="425"/>
      <c r="O245" s="425"/>
      <c r="P245" s="425"/>
      <c r="Q245" s="425"/>
      <c r="R245" s="415"/>
      <c r="S245" s="415"/>
      <c r="T245" s="415"/>
      <c r="U245" s="415"/>
    </row>
    <row r="246" spans="1:21" s="309" customFormat="1" ht="13.5" thickBot="1" x14ac:dyDescent="0.3">
      <c r="A246" s="141"/>
      <c r="B246" s="408"/>
      <c r="C246" s="122"/>
      <c r="D246" s="123"/>
      <c r="E246" s="410"/>
      <c r="F246" s="209">
        <f>C246*D246*E246/12</f>
        <v>0</v>
      </c>
      <c r="G246" s="138"/>
      <c r="H246" s="142"/>
      <c r="I246" s="209">
        <f>F246*G246+H246</f>
        <v>0</v>
      </c>
      <c r="J246" s="210">
        <f>SUM(F246,I246)</f>
        <v>0</v>
      </c>
      <c r="K246" s="423"/>
      <c r="L246" s="423"/>
      <c r="M246" s="423"/>
      <c r="N246" s="423"/>
      <c r="O246" s="423"/>
      <c r="P246" s="423"/>
      <c r="Q246" s="423"/>
      <c r="R246" s="413"/>
      <c r="S246" s="413"/>
      <c r="T246" s="413"/>
      <c r="U246" s="413"/>
    </row>
    <row r="247" spans="1:21" s="309" customFormat="1" ht="12.75" customHeight="1" x14ac:dyDescent="0.25">
      <c r="A247" s="497" t="s">
        <v>81</v>
      </c>
      <c r="B247" s="498"/>
      <c r="C247" s="498"/>
      <c r="D247" s="498"/>
      <c r="E247" s="498"/>
      <c r="F247" s="499"/>
      <c r="G247" s="497" t="s">
        <v>13</v>
      </c>
      <c r="H247" s="498"/>
      <c r="I247" s="498"/>
      <c r="J247" s="499"/>
      <c r="K247" s="423"/>
      <c r="L247" s="423"/>
      <c r="M247" s="423"/>
      <c r="N247" s="423"/>
      <c r="O247" s="423"/>
      <c r="P247" s="423"/>
      <c r="Q247" s="423"/>
      <c r="R247" s="413"/>
      <c r="S247" s="413"/>
      <c r="T247" s="413"/>
      <c r="U247" s="413"/>
    </row>
    <row r="248" spans="1:21" s="309" customFormat="1" ht="25.5" x14ac:dyDescent="0.25">
      <c r="A248" s="211" t="s">
        <v>127</v>
      </c>
      <c r="B248" s="207" t="s">
        <v>6</v>
      </c>
      <c r="C248" s="207" t="s">
        <v>65</v>
      </c>
      <c r="D248" s="207" t="s">
        <v>4</v>
      </c>
      <c r="E248" s="212" t="s">
        <v>5</v>
      </c>
      <c r="F248" s="213" t="s">
        <v>70</v>
      </c>
      <c r="G248" s="500"/>
      <c r="H248" s="501"/>
      <c r="I248" s="501"/>
      <c r="J248" s="502"/>
      <c r="K248" s="423"/>
      <c r="L248" s="423"/>
      <c r="M248" s="423"/>
      <c r="N248" s="423"/>
      <c r="O248" s="423"/>
      <c r="P248" s="423"/>
      <c r="Q248" s="423"/>
      <c r="R248" s="413"/>
      <c r="S248" s="413"/>
      <c r="T248" s="413"/>
      <c r="U248" s="413"/>
    </row>
    <row r="249" spans="1:21" s="309" customFormat="1" ht="26.25" customHeight="1" x14ac:dyDescent="0.25">
      <c r="A249" s="214" t="s">
        <v>128</v>
      </c>
      <c r="B249" s="509">
        <v>0</v>
      </c>
      <c r="C249" s="510"/>
      <c r="D249" s="511"/>
      <c r="E249" s="303">
        <v>0</v>
      </c>
      <c r="F249" s="215" t="str">
        <f>TEXT(SUM(B249:E249),"##0.0%")&amp;" ("&amp;TEXT($J246*SUM(B249:E249),"$#,##0")&amp;")"</f>
        <v>0.0% ($0)</v>
      </c>
      <c r="G249" s="503"/>
      <c r="H249" s="504"/>
      <c r="I249" s="504"/>
      <c r="J249" s="505"/>
      <c r="K249" s="426" t="s">
        <v>40</v>
      </c>
      <c r="L249" s="426">
        <f>SUM(B249:E249)*F246</f>
        <v>0</v>
      </c>
      <c r="M249" s="426"/>
      <c r="N249" s="426"/>
      <c r="O249" s="426"/>
      <c r="P249" s="426">
        <f>SUM(B249:E249)*I246</f>
        <v>0</v>
      </c>
      <c r="Q249" s="426"/>
      <c r="R249" s="416"/>
      <c r="S249" s="416"/>
      <c r="T249" s="413"/>
      <c r="U249" s="413"/>
    </row>
    <row r="250" spans="1:21" s="309" customFormat="1" ht="26.25" customHeight="1" x14ac:dyDescent="0.25">
      <c r="A250" s="214" t="s">
        <v>67</v>
      </c>
      <c r="B250" s="303">
        <v>0</v>
      </c>
      <c r="C250" s="303">
        <v>0</v>
      </c>
      <c r="D250" s="303">
        <v>0</v>
      </c>
      <c r="E250" s="303">
        <v>0</v>
      </c>
      <c r="F250" s="215" t="str">
        <f>TEXT(SUM(B250:E250),"##0.0%")&amp;" ("&amp;TEXT($J246*SUM(B250:E250),"$#,##0")&amp;")"</f>
        <v>0.0% ($0)</v>
      </c>
      <c r="G250" s="503"/>
      <c r="H250" s="504"/>
      <c r="I250" s="504"/>
      <c r="J250" s="505"/>
      <c r="K250" s="426" t="s">
        <v>1</v>
      </c>
      <c r="L250" s="426">
        <f>B250*$F246</f>
        <v>0</v>
      </c>
      <c r="M250" s="426">
        <f>C250*$F246</f>
        <v>0</v>
      </c>
      <c r="N250" s="426">
        <f>D250*$F246</f>
        <v>0</v>
      </c>
      <c r="O250" s="426">
        <f>E250*$F246</f>
        <v>0</v>
      </c>
      <c r="P250" s="426">
        <f t="shared" ref="P250" si="290">B250*$I246</f>
        <v>0</v>
      </c>
      <c r="Q250" s="426">
        <f t="shared" ref="Q250" si="291">C250*$I246</f>
        <v>0</v>
      </c>
      <c r="R250" s="416">
        <f t="shared" ref="R250" si="292">D250*$I246</f>
        <v>0</v>
      </c>
      <c r="S250" s="416">
        <f>E250*$I246</f>
        <v>0</v>
      </c>
      <c r="T250" s="413"/>
      <c r="U250" s="413"/>
    </row>
    <row r="251" spans="1:21" s="309" customFormat="1" ht="26.25" customHeight="1" x14ac:dyDescent="0.25">
      <c r="A251" s="214" t="s">
        <v>68</v>
      </c>
      <c r="B251" s="303">
        <v>0</v>
      </c>
      <c r="C251" s="303">
        <v>0</v>
      </c>
      <c r="D251" s="303">
        <v>0</v>
      </c>
      <c r="E251" s="303">
        <v>0</v>
      </c>
      <c r="F251" s="215" t="str">
        <f>TEXT(SUM(B251:E251),"##0.0%")&amp;" ("&amp;TEXT($J246*SUM(B251:E251),"$#,##0")&amp;")"</f>
        <v>0.0% ($0)</v>
      </c>
      <c r="G251" s="503"/>
      <c r="H251" s="504"/>
      <c r="I251" s="504"/>
      <c r="J251" s="505"/>
      <c r="K251" s="426" t="s">
        <v>2</v>
      </c>
      <c r="L251" s="426">
        <f>B251*$F246</f>
        <v>0</v>
      </c>
      <c r="M251" s="426">
        <f t="shared" ref="M251" si="293">C251*$F246</f>
        <v>0</v>
      </c>
      <c r="N251" s="426">
        <f t="shared" ref="N251" si="294">D251*$F246</f>
        <v>0</v>
      </c>
      <c r="O251" s="426">
        <f t="shared" ref="O251" si="295">E251*$F246</f>
        <v>0</v>
      </c>
      <c r="P251" s="426">
        <f>B251*$I246</f>
        <v>0</v>
      </c>
      <c r="Q251" s="426">
        <f t="shared" ref="Q251" si="296">C251*$I246</f>
        <v>0</v>
      </c>
      <c r="R251" s="416">
        <f t="shared" ref="R251" si="297">D251*$I246</f>
        <v>0</v>
      </c>
      <c r="S251" s="416">
        <f t="shared" ref="S251" si="298">E251*$I246</f>
        <v>0</v>
      </c>
      <c r="T251" s="413"/>
      <c r="U251" s="413"/>
    </row>
    <row r="252" spans="1:21" s="309" customFormat="1" ht="26.25" customHeight="1" x14ac:dyDescent="0.25">
      <c r="A252" s="214" t="s">
        <v>69</v>
      </c>
      <c r="B252" s="303">
        <v>0</v>
      </c>
      <c r="C252" s="303">
        <v>0</v>
      </c>
      <c r="D252" s="303">
        <v>0</v>
      </c>
      <c r="E252" s="303">
        <v>0</v>
      </c>
      <c r="F252" s="215" t="str">
        <f>TEXT(SUM(B252:E252),"##0.0%")&amp;" ("&amp;TEXT($J246*SUM(B252:E252),"$#,##0")&amp;")"</f>
        <v>0.0% ($0)</v>
      </c>
      <c r="G252" s="503"/>
      <c r="H252" s="504"/>
      <c r="I252" s="504"/>
      <c r="J252" s="505"/>
      <c r="K252" s="426" t="s">
        <v>3</v>
      </c>
      <c r="L252" s="426">
        <f>B252*$F246</f>
        <v>0</v>
      </c>
      <c r="M252" s="426">
        <f t="shared" ref="M252" si="299">C252*$F246</f>
        <v>0</v>
      </c>
      <c r="N252" s="426">
        <f t="shared" ref="N252" si="300">D252*$F246</f>
        <v>0</v>
      </c>
      <c r="O252" s="426">
        <f t="shared" ref="O252" si="301">E252*$F246</f>
        <v>0</v>
      </c>
      <c r="P252" s="426">
        <f>B252*$I246</f>
        <v>0</v>
      </c>
      <c r="Q252" s="426">
        <f t="shared" ref="Q252" si="302">C252*$I246</f>
        <v>0</v>
      </c>
      <c r="R252" s="416">
        <f t="shared" ref="R252" si="303">D252*$I246</f>
        <v>0</v>
      </c>
      <c r="S252" s="416">
        <f t="shared" ref="S252" si="304">E252*$I246</f>
        <v>0</v>
      </c>
      <c r="T252" s="413"/>
      <c r="U252" s="413"/>
    </row>
    <row r="253" spans="1:21" s="309" customFormat="1" ht="26.25" customHeight="1" thickBot="1" x14ac:dyDescent="0.3">
      <c r="A253" s="216" t="s">
        <v>84</v>
      </c>
      <c r="B253" s="217" t="str">
        <f>TEXT(SUM($B249*BPct_HDSP,B250:B252),"##0.0%")&amp;" ("&amp;TEXT($J246*SUM($B249*BPct_HDSP,B250:B252),"$#,##0")&amp;")"</f>
        <v>0.0% ($0)</v>
      </c>
      <c r="C253" s="217" t="str">
        <f>TEXT(SUM($B249*BPct_Diabetes,C250:C252),"##0.0%")&amp;" ("&amp;TEXT($J246*SUM($B249*BPct_Diabetes,C250:C252),"$#,##0")&amp;")"</f>
        <v>0.0% ($0)</v>
      </c>
      <c r="D253" s="217" t="str">
        <f>TEXT(SUM($B249*BPct_NPAO,D250:D252),"##0.0%")&amp;" ("&amp;TEXT($J246*SUM($B249*BPct_NPAO,D250:D252),"$#,##0")&amp;")"</f>
        <v>0.0% ($0)</v>
      </c>
      <c r="E253" s="217" t="str">
        <f>TEXT(SUM(E249:E252),"##0.0%")&amp;" ("&amp;TEXT($J246*SUM(E249:E252),"$#,##0")&amp;")"</f>
        <v>0.0% ($0)</v>
      </c>
      <c r="F253" s="218" t="str">
        <f>TEXT(SUM(B249:E252),"##0.0%")&amp;" ("&amp;TEXT($J246*SUM(B249:E252),"$#,##0")&amp;")"</f>
        <v>0.0% ($0)</v>
      </c>
      <c r="G253" s="506"/>
      <c r="H253" s="507"/>
      <c r="I253" s="507"/>
      <c r="J253" s="508"/>
      <c r="K253" s="423"/>
      <c r="L253" s="423"/>
      <c r="M253" s="423"/>
      <c r="N253" s="423"/>
      <c r="O253" s="423"/>
      <c r="P253" s="423"/>
      <c r="Q253" s="423"/>
      <c r="R253" s="413"/>
      <c r="S253" s="413"/>
      <c r="T253" s="413" t="b">
        <f>IF(AND(SUM(B249:E252)&lt;&gt;1,J246&gt;0),FALSE,TRUE)</f>
        <v>1</v>
      </c>
      <c r="U253" s="413" t="s">
        <v>218</v>
      </c>
    </row>
    <row r="254" spans="1:21" ht="15" x14ac:dyDescent="0.25">
      <c r="G254" s="202"/>
      <c r="H254" s="202"/>
      <c r="I254" s="202"/>
      <c r="J254" s="202"/>
    </row>
    <row r="255" spans="1:21" ht="13.5" thickBot="1" x14ac:dyDescent="0.25"/>
    <row r="256" spans="1:21" s="309" customFormat="1" ht="13.5" customHeight="1" x14ac:dyDescent="0.25">
      <c r="A256" s="494" t="s">
        <v>105</v>
      </c>
      <c r="B256" s="495"/>
      <c r="C256" s="495"/>
      <c r="D256" s="495"/>
      <c r="E256" s="495"/>
      <c r="F256" s="495"/>
      <c r="G256" s="495"/>
      <c r="H256" s="495"/>
      <c r="I256" s="495"/>
      <c r="J256" s="496"/>
      <c r="K256" s="423"/>
      <c r="L256" s="423"/>
      <c r="M256" s="423"/>
      <c r="N256" s="423"/>
      <c r="O256" s="423"/>
      <c r="P256" s="423"/>
      <c r="Q256" s="423"/>
      <c r="R256" s="413"/>
      <c r="S256" s="413"/>
      <c r="T256" s="413"/>
      <c r="U256" s="413"/>
    </row>
    <row r="257" spans="1:21" s="311" customFormat="1" ht="25.5" x14ac:dyDescent="0.25">
      <c r="A257" s="206" t="s">
        <v>101</v>
      </c>
      <c r="B257" s="207" t="s">
        <v>102</v>
      </c>
      <c r="C257" s="207" t="s">
        <v>79</v>
      </c>
      <c r="D257" s="207" t="s">
        <v>103</v>
      </c>
      <c r="E257" s="207" t="s">
        <v>12</v>
      </c>
      <c r="F257" s="207" t="s">
        <v>18</v>
      </c>
      <c r="G257" s="207" t="s">
        <v>78</v>
      </c>
      <c r="H257" s="207" t="s">
        <v>107</v>
      </c>
      <c r="I257" s="207" t="s">
        <v>80</v>
      </c>
      <c r="J257" s="208" t="s">
        <v>104</v>
      </c>
      <c r="K257" s="425"/>
      <c r="L257" s="425"/>
      <c r="M257" s="425"/>
      <c r="N257" s="425"/>
      <c r="O257" s="425"/>
      <c r="P257" s="425"/>
      <c r="Q257" s="425"/>
      <c r="R257" s="415"/>
      <c r="S257" s="415"/>
      <c r="T257" s="415"/>
      <c r="U257" s="415"/>
    </row>
    <row r="258" spans="1:21" s="309" customFormat="1" ht="13.5" thickBot="1" x14ac:dyDescent="0.3">
      <c r="A258" s="141"/>
      <c r="B258" s="408"/>
      <c r="C258" s="122"/>
      <c r="D258" s="123"/>
      <c r="E258" s="410"/>
      <c r="F258" s="209">
        <f>C258*D258*E258/12</f>
        <v>0</v>
      </c>
      <c r="G258" s="138"/>
      <c r="H258" s="142"/>
      <c r="I258" s="209">
        <f>F258*G258+H258</f>
        <v>0</v>
      </c>
      <c r="J258" s="210">
        <f>SUM(F258,I258)</f>
        <v>0</v>
      </c>
      <c r="K258" s="423"/>
      <c r="L258" s="423"/>
      <c r="M258" s="423"/>
      <c r="N258" s="423"/>
      <c r="O258" s="423"/>
      <c r="P258" s="423"/>
      <c r="Q258" s="423"/>
      <c r="R258" s="413"/>
      <c r="S258" s="413"/>
      <c r="T258" s="413"/>
      <c r="U258" s="413"/>
    </row>
    <row r="259" spans="1:21" s="309" customFormat="1" ht="12.75" customHeight="1" x14ac:dyDescent="0.25">
      <c r="A259" s="497" t="s">
        <v>81</v>
      </c>
      <c r="B259" s="498"/>
      <c r="C259" s="498"/>
      <c r="D259" s="498"/>
      <c r="E259" s="498"/>
      <c r="F259" s="499"/>
      <c r="G259" s="497" t="s">
        <v>13</v>
      </c>
      <c r="H259" s="498"/>
      <c r="I259" s="498"/>
      <c r="J259" s="499"/>
      <c r="K259" s="423"/>
      <c r="L259" s="423"/>
      <c r="M259" s="423"/>
      <c r="N259" s="423"/>
      <c r="O259" s="423"/>
      <c r="P259" s="423"/>
      <c r="Q259" s="423"/>
      <c r="R259" s="413"/>
      <c r="S259" s="413"/>
      <c r="T259" s="413"/>
      <c r="U259" s="413"/>
    </row>
    <row r="260" spans="1:21" s="309" customFormat="1" ht="25.5" x14ac:dyDescent="0.25">
      <c r="A260" s="211" t="s">
        <v>127</v>
      </c>
      <c r="B260" s="207" t="s">
        <v>6</v>
      </c>
      <c r="C260" s="207" t="s">
        <v>65</v>
      </c>
      <c r="D260" s="207" t="s">
        <v>4</v>
      </c>
      <c r="E260" s="212" t="s">
        <v>5</v>
      </c>
      <c r="F260" s="213" t="s">
        <v>70</v>
      </c>
      <c r="G260" s="500"/>
      <c r="H260" s="501"/>
      <c r="I260" s="501"/>
      <c r="J260" s="502"/>
      <c r="K260" s="423"/>
      <c r="L260" s="423"/>
      <c r="M260" s="423"/>
      <c r="N260" s="423"/>
      <c r="O260" s="423"/>
      <c r="P260" s="423"/>
      <c r="Q260" s="423"/>
      <c r="R260" s="413"/>
      <c r="S260" s="413"/>
      <c r="T260" s="413"/>
      <c r="U260" s="413"/>
    </row>
    <row r="261" spans="1:21" s="309" customFormat="1" ht="26.25" customHeight="1" x14ac:dyDescent="0.25">
      <c r="A261" s="214" t="s">
        <v>128</v>
      </c>
      <c r="B261" s="509">
        <v>0</v>
      </c>
      <c r="C261" s="510"/>
      <c r="D261" s="511"/>
      <c r="E261" s="303">
        <v>0</v>
      </c>
      <c r="F261" s="215" t="str">
        <f>TEXT(SUM(B261:E261),"##0.0%")&amp;" ("&amp;TEXT($J258*SUM(B261:E261),"$#,##0")&amp;")"</f>
        <v>0.0% ($0)</v>
      </c>
      <c r="G261" s="503"/>
      <c r="H261" s="504"/>
      <c r="I261" s="504"/>
      <c r="J261" s="505"/>
      <c r="K261" s="426" t="s">
        <v>40</v>
      </c>
      <c r="L261" s="426">
        <f>SUM(B261:E261)*F258</f>
        <v>0</v>
      </c>
      <c r="M261" s="426"/>
      <c r="N261" s="426"/>
      <c r="O261" s="426"/>
      <c r="P261" s="426">
        <f>SUM(B261:E261)*I258</f>
        <v>0</v>
      </c>
      <c r="Q261" s="426"/>
      <c r="R261" s="416"/>
      <c r="S261" s="416"/>
      <c r="T261" s="413"/>
      <c r="U261" s="413"/>
    </row>
    <row r="262" spans="1:21" s="309" customFormat="1" ht="26.25" customHeight="1" x14ac:dyDescent="0.25">
      <c r="A262" s="214" t="s">
        <v>67</v>
      </c>
      <c r="B262" s="303">
        <v>0</v>
      </c>
      <c r="C262" s="303">
        <v>0</v>
      </c>
      <c r="D262" s="303">
        <v>0</v>
      </c>
      <c r="E262" s="303">
        <v>0</v>
      </c>
      <c r="F262" s="215" t="str">
        <f>TEXT(SUM(B262:E262),"##0.0%")&amp;" ("&amp;TEXT($J258*SUM(B262:E262),"$#,##0")&amp;")"</f>
        <v>0.0% ($0)</v>
      </c>
      <c r="G262" s="503"/>
      <c r="H262" s="504"/>
      <c r="I262" s="504"/>
      <c r="J262" s="505"/>
      <c r="K262" s="426" t="s">
        <v>1</v>
      </c>
      <c r="L262" s="426">
        <f>B262*$F258</f>
        <v>0</v>
      </c>
      <c r="M262" s="426">
        <f>C262*$F258</f>
        <v>0</v>
      </c>
      <c r="N262" s="426">
        <f>D262*$F258</f>
        <v>0</v>
      </c>
      <c r="O262" s="426">
        <f>E262*$F258</f>
        <v>0</v>
      </c>
      <c r="P262" s="426">
        <f t="shared" ref="P262" si="305">B262*$I258</f>
        <v>0</v>
      </c>
      <c r="Q262" s="426">
        <f t="shared" ref="Q262" si="306">C262*$I258</f>
        <v>0</v>
      </c>
      <c r="R262" s="416">
        <f t="shared" ref="R262" si="307">D262*$I258</f>
        <v>0</v>
      </c>
      <c r="S262" s="416">
        <f>E262*$I258</f>
        <v>0</v>
      </c>
      <c r="T262" s="413"/>
      <c r="U262" s="413"/>
    </row>
    <row r="263" spans="1:21" s="309" customFormat="1" ht="26.25" customHeight="1" x14ac:dyDescent="0.25">
      <c r="A263" s="214" t="s">
        <v>68</v>
      </c>
      <c r="B263" s="303">
        <v>0</v>
      </c>
      <c r="C263" s="303">
        <v>0</v>
      </c>
      <c r="D263" s="303">
        <v>0</v>
      </c>
      <c r="E263" s="303">
        <v>0</v>
      </c>
      <c r="F263" s="215" t="str">
        <f>TEXT(SUM(B263:E263),"##0.0%")&amp;" ("&amp;TEXT($J258*SUM(B263:E263),"$#,##0")&amp;")"</f>
        <v>0.0% ($0)</v>
      </c>
      <c r="G263" s="503"/>
      <c r="H263" s="504"/>
      <c r="I263" s="504"/>
      <c r="J263" s="505"/>
      <c r="K263" s="426" t="s">
        <v>2</v>
      </c>
      <c r="L263" s="426">
        <f>B263*$F258</f>
        <v>0</v>
      </c>
      <c r="M263" s="426">
        <f t="shared" ref="M263" si="308">C263*$F258</f>
        <v>0</v>
      </c>
      <c r="N263" s="426">
        <f t="shared" ref="N263" si="309">D263*$F258</f>
        <v>0</v>
      </c>
      <c r="O263" s="426">
        <f t="shared" ref="O263" si="310">E263*$F258</f>
        <v>0</v>
      </c>
      <c r="P263" s="426">
        <f>B263*$I258</f>
        <v>0</v>
      </c>
      <c r="Q263" s="426">
        <f t="shared" ref="Q263" si="311">C263*$I258</f>
        <v>0</v>
      </c>
      <c r="R263" s="416">
        <f t="shared" ref="R263" si="312">D263*$I258</f>
        <v>0</v>
      </c>
      <c r="S263" s="416">
        <f t="shared" ref="S263" si="313">E263*$I258</f>
        <v>0</v>
      </c>
      <c r="T263" s="413"/>
      <c r="U263" s="413"/>
    </row>
    <row r="264" spans="1:21" s="309" customFormat="1" ht="26.25" customHeight="1" x14ac:dyDescent="0.25">
      <c r="A264" s="214" t="s">
        <v>69</v>
      </c>
      <c r="B264" s="303">
        <v>0</v>
      </c>
      <c r="C264" s="303">
        <v>0</v>
      </c>
      <c r="D264" s="303">
        <v>0</v>
      </c>
      <c r="E264" s="303">
        <v>0</v>
      </c>
      <c r="F264" s="215" t="str">
        <f>TEXT(SUM(B264:E264),"##0.0%")&amp;" ("&amp;TEXT($J258*SUM(B264:E264),"$#,##0")&amp;")"</f>
        <v>0.0% ($0)</v>
      </c>
      <c r="G264" s="503"/>
      <c r="H264" s="504"/>
      <c r="I264" s="504"/>
      <c r="J264" s="505"/>
      <c r="K264" s="426" t="s">
        <v>3</v>
      </c>
      <c r="L264" s="426">
        <f>B264*$F258</f>
        <v>0</v>
      </c>
      <c r="M264" s="426">
        <f t="shared" ref="M264" si="314">C264*$F258</f>
        <v>0</v>
      </c>
      <c r="N264" s="426">
        <f t="shared" ref="N264" si="315">D264*$F258</f>
        <v>0</v>
      </c>
      <c r="O264" s="426">
        <f t="shared" ref="O264" si="316">E264*$F258</f>
        <v>0</v>
      </c>
      <c r="P264" s="426">
        <f>B264*$I258</f>
        <v>0</v>
      </c>
      <c r="Q264" s="426">
        <f t="shared" ref="Q264" si="317">C264*$I258</f>
        <v>0</v>
      </c>
      <c r="R264" s="416">
        <f t="shared" ref="R264" si="318">D264*$I258</f>
        <v>0</v>
      </c>
      <c r="S264" s="416">
        <f t="shared" ref="S264" si="319">E264*$I258</f>
        <v>0</v>
      </c>
      <c r="T264" s="413"/>
      <c r="U264" s="413"/>
    </row>
    <row r="265" spans="1:21" s="309" customFormat="1" ht="26.25" customHeight="1" thickBot="1" x14ac:dyDescent="0.3">
      <c r="A265" s="216" t="s">
        <v>84</v>
      </c>
      <c r="B265" s="217" t="str">
        <f>TEXT(SUM($B261*BPct_HDSP,B262:B264),"##0.0%")&amp;" ("&amp;TEXT($J258*SUM($B261*BPct_HDSP,B262:B264),"$#,##0")&amp;")"</f>
        <v>0.0% ($0)</v>
      </c>
      <c r="C265" s="217" t="str">
        <f>TEXT(SUM($B261*BPct_Diabetes,C262:C264),"##0.0%")&amp;" ("&amp;TEXT($J258*SUM($B261*BPct_Diabetes,C262:C264),"$#,##0")&amp;")"</f>
        <v>0.0% ($0)</v>
      </c>
      <c r="D265" s="217" t="str">
        <f>TEXT(SUM($B261*BPct_NPAO,D262:D264),"##0.0%")&amp;" ("&amp;TEXT($J258*SUM($B261*BPct_NPAO,D262:D264),"$#,##0")&amp;")"</f>
        <v>0.0% ($0)</v>
      </c>
      <c r="E265" s="217" t="str">
        <f>TEXT(SUM(E261:E264),"##0.0%")&amp;" ("&amp;TEXT($J258*SUM(E261:E264),"$#,##0")&amp;")"</f>
        <v>0.0% ($0)</v>
      </c>
      <c r="F265" s="218" t="str">
        <f>TEXT(SUM(B261:E264),"##0.0%")&amp;" ("&amp;TEXT($J258*SUM(B261:E264),"$#,##0")&amp;")"</f>
        <v>0.0% ($0)</v>
      </c>
      <c r="G265" s="506"/>
      <c r="H265" s="507"/>
      <c r="I265" s="507"/>
      <c r="J265" s="508"/>
      <c r="K265" s="423"/>
      <c r="L265" s="423"/>
      <c r="M265" s="423"/>
      <c r="N265" s="423"/>
      <c r="O265" s="423"/>
      <c r="P265" s="423"/>
      <c r="Q265" s="423"/>
      <c r="R265" s="413"/>
      <c r="S265" s="413"/>
      <c r="T265" s="413" t="b">
        <f>IF(AND(SUM(B261:E264)&lt;&gt;1,J258&gt;0),FALSE,TRUE)</f>
        <v>1</v>
      </c>
      <c r="U265" s="413" t="s">
        <v>218</v>
      </c>
    </row>
    <row r="267" spans="1:21" ht="13.5" thickBot="1" x14ac:dyDescent="0.25"/>
    <row r="268" spans="1:21" s="309" customFormat="1" ht="13.5" customHeight="1" x14ac:dyDescent="0.25">
      <c r="A268" s="494" t="s">
        <v>105</v>
      </c>
      <c r="B268" s="495"/>
      <c r="C268" s="495"/>
      <c r="D268" s="495"/>
      <c r="E268" s="495"/>
      <c r="F268" s="495"/>
      <c r="G268" s="495"/>
      <c r="H268" s="495"/>
      <c r="I268" s="495"/>
      <c r="J268" s="496"/>
      <c r="K268" s="423"/>
      <c r="L268" s="423"/>
      <c r="M268" s="423"/>
      <c r="N268" s="423"/>
      <c r="O268" s="423"/>
      <c r="P268" s="423"/>
      <c r="Q268" s="423"/>
      <c r="R268" s="413"/>
      <c r="S268" s="413"/>
      <c r="T268" s="413"/>
      <c r="U268" s="413"/>
    </row>
    <row r="269" spans="1:21" s="311" customFormat="1" ht="25.5" x14ac:dyDescent="0.25">
      <c r="A269" s="206" t="s">
        <v>101</v>
      </c>
      <c r="B269" s="207" t="s">
        <v>102</v>
      </c>
      <c r="C269" s="207" t="s">
        <v>79</v>
      </c>
      <c r="D269" s="207" t="s">
        <v>103</v>
      </c>
      <c r="E269" s="207" t="s">
        <v>12</v>
      </c>
      <c r="F269" s="207" t="s">
        <v>18</v>
      </c>
      <c r="G269" s="207" t="s">
        <v>78</v>
      </c>
      <c r="H269" s="207" t="s">
        <v>107</v>
      </c>
      <c r="I269" s="207" t="s">
        <v>80</v>
      </c>
      <c r="J269" s="208" t="s">
        <v>104</v>
      </c>
      <c r="K269" s="425"/>
      <c r="L269" s="425"/>
      <c r="M269" s="425"/>
      <c r="N269" s="425"/>
      <c r="O269" s="425"/>
      <c r="P269" s="425"/>
      <c r="Q269" s="425"/>
      <c r="R269" s="415"/>
      <c r="S269" s="415"/>
      <c r="T269" s="415"/>
      <c r="U269" s="415"/>
    </row>
    <row r="270" spans="1:21" s="309" customFormat="1" ht="13.5" thickBot="1" x14ac:dyDescent="0.3">
      <c r="A270" s="141"/>
      <c r="B270" s="408"/>
      <c r="C270" s="122"/>
      <c r="D270" s="123"/>
      <c r="E270" s="410"/>
      <c r="F270" s="209">
        <f>C270*D270*E270/12</f>
        <v>0</v>
      </c>
      <c r="G270" s="138"/>
      <c r="H270" s="142"/>
      <c r="I270" s="209">
        <f>F270*G270+H270</f>
        <v>0</v>
      </c>
      <c r="J270" s="210">
        <f>SUM(F270,I270)</f>
        <v>0</v>
      </c>
      <c r="K270" s="423"/>
      <c r="L270" s="423"/>
      <c r="M270" s="423"/>
      <c r="N270" s="423"/>
      <c r="O270" s="423"/>
      <c r="P270" s="423"/>
      <c r="Q270" s="423"/>
      <c r="R270" s="413"/>
      <c r="S270" s="413"/>
      <c r="T270" s="413"/>
      <c r="U270" s="413"/>
    </row>
    <row r="271" spans="1:21" s="309" customFormat="1" ht="12.75" customHeight="1" x14ac:dyDescent="0.25">
      <c r="A271" s="497" t="s">
        <v>81</v>
      </c>
      <c r="B271" s="498"/>
      <c r="C271" s="498"/>
      <c r="D271" s="498"/>
      <c r="E271" s="498"/>
      <c r="F271" s="499"/>
      <c r="G271" s="497" t="s">
        <v>13</v>
      </c>
      <c r="H271" s="498"/>
      <c r="I271" s="498"/>
      <c r="J271" s="499"/>
      <c r="K271" s="423"/>
      <c r="L271" s="423"/>
      <c r="M271" s="423"/>
      <c r="N271" s="423"/>
      <c r="O271" s="423"/>
      <c r="P271" s="423"/>
      <c r="Q271" s="423"/>
      <c r="R271" s="413"/>
      <c r="S271" s="413"/>
      <c r="T271" s="413"/>
      <c r="U271" s="413"/>
    </row>
    <row r="272" spans="1:21" s="309" customFormat="1" ht="25.5" x14ac:dyDescent="0.25">
      <c r="A272" s="211" t="s">
        <v>127</v>
      </c>
      <c r="B272" s="207" t="s">
        <v>6</v>
      </c>
      <c r="C272" s="207" t="s">
        <v>65</v>
      </c>
      <c r="D272" s="207" t="s">
        <v>4</v>
      </c>
      <c r="E272" s="212" t="s">
        <v>5</v>
      </c>
      <c r="F272" s="213" t="s">
        <v>70</v>
      </c>
      <c r="G272" s="500"/>
      <c r="H272" s="501"/>
      <c r="I272" s="501"/>
      <c r="J272" s="502"/>
      <c r="K272" s="423"/>
      <c r="L272" s="423"/>
      <c r="M272" s="423"/>
      <c r="N272" s="423"/>
      <c r="O272" s="423"/>
      <c r="P272" s="423"/>
      <c r="Q272" s="423"/>
      <c r="R272" s="413"/>
      <c r="S272" s="413"/>
      <c r="T272" s="413"/>
      <c r="U272" s="413"/>
    </row>
    <row r="273" spans="1:21" s="309" customFormat="1" ht="26.25" customHeight="1" x14ac:dyDescent="0.25">
      <c r="A273" s="214" t="s">
        <v>128</v>
      </c>
      <c r="B273" s="509">
        <v>0</v>
      </c>
      <c r="C273" s="510"/>
      <c r="D273" s="511"/>
      <c r="E273" s="303">
        <v>0</v>
      </c>
      <c r="F273" s="215" t="str">
        <f>TEXT(SUM(B273:E273),"##0.0%")&amp;" ("&amp;TEXT($J270*SUM(B273:E273),"$#,##0")&amp;")"</f>
        <v>0.0% ($0)</v>
      </c>
      <c r="G273" s="503"/>
      <c r="H273" s="504"/>
      <c r="I273" s="504"/>
      <c r="J273" s="505"/>
      <c r="K273" s="426" t="s">
        <v>40</v>
      </c>
      <c r="L273" s="426">
        <f>SUM(B273:E273)*F270</f>
        <v>0</v>
      </c>
      <c r="M273" s="426"/>
      <c r="N273" s="426"/>
      <c r="O273" s="426"/>
      <c r="P273" s="426">
        <f>SUM(B273:E273)*I270</f>
        <v>0</v>
      </c>
      <c r="Q273" s="426"/>
      <c r="R273" s="416"/>
      <c r="S273" s="416"/>
      <c r="T273" s="413"/>
      <c r="U273" s="413"/>
    </row>
    <row r="274" spans="1:21" s="309" customFormat="1" ht="26.25" customHeight="1" x14ac:dyDescent="0.25">
      <c r="A274" s="214" t="s">
        <v>67</v>
      </c>
      <c r="B274" s="303">
        <v>0</v>
      </c>
      <c r="C274" s="303">
        <v>0</v>
      </c>
      <c r="D274" s="303">
        <v>0</v>
      </c>
      <c r="E274" s="303">
        <v>0</v>
      </c>
      <c r="F274" s="215" t="str">
        <f>TEXT(SUM(B274:E274),"##0.0%")&amp;" ("&amp;TEXT($J270*SUM(B274:E274),"$#,##0")&amp;")"</f>
        <v>0.0% ($0)</v>
      </c>
      <c r="G274" s="503"/>
      <c r="H274" s="504"/>
      <c r="I274" s="504"/>
      <c r="J274" s="505"/>
      <c r="K274" s="426" t="s">
        <v>1</v>
      </c>
      <c r="L274" s="426">
        <f>B274*$F270</f>
        <v>0</v>
      </c>
      <c r="M274" s="426">
        <f>C274*$F270</f>
        <v>0</v>
      </c>
      <c r="N274" s="426">
        <f>D274*$F270</f>
        <v>0</v>
      </c>
      <c r="O274" s="426">
        <f>E274*$F270</f>
        <v>0</v>
      </c>
      <c r="P274" s="426">
        <f t="shared" ref="P274" si="320">B274*$I270</f>
        <v>0</v>
      </c>
      <c r="Q274" s="426">
        <f t="shared" ref="Q274" si="321">C274*$I270</f>
        <v>0</v>
      </c>
      <c r="R274" s="416">
        <f t="shared" ref="R274" si="322">D274*$I270</f>
        <v>0</v>
      </c>
      <c r="S274" s="416">
        <f>E274*$I270</f>
        <v>0</v>
      </c>
      <c r="T274" s="413"/>
      <c r="U274" s="413"/>
    </row>
    <row r="275" spans="1:21" s="309" customFormat="1" ht="26.25" customHeight="1" x14ac:dyDescent="0.25">
      <c r="A275" s="214" t="s">
        <v>68</v>
      </c>
      <c r="B275" s="303">
        <v>0</v>
      </c>
      <c r="C275" s="303">
        <v>0</v>
      </c>
      <c r="D275" s="303">
        <v>0</v>
      </c>
      <c r="E275" s="303">
        <v>0</v>
      </c>
      <c r="F275" s="215" t="str">
        <f>TEXT(SUM(B275:E275),"##0.0%")&amp;" ("&amp;TEXT($J270*SUM(B275:E275),"$#,##0")&amp;")"</f>
        <v>0.0% ($0)</v>
      </c>
      <c r="G275" s="503"/>
      <c r="H275" s="504"/>
      <c r="I275" s="504"/>
      <c r="J275" s="505"/>
      <c r="K275" s="426" t="s">
        <v>2</v>
      </c>
      <c r="L275" s="426">
        <f>B275*$F270</f>
        <v>0</v>
      </c>
      <c r="M275" s="426">
        <f t="shared" ref="M275" si="323">C275*$F270</f>
        <v>0</v>
      </c>
      <c r="N275" s="426">
        <f t="shared" ref="N275" si="324">D275*$F270</f>
        <v>0</v>
      </c>
      <c r="O275" s="426">
        <f t="shared" ref="O275" si="325">E275*$F270</f>
        <v>0</v>
      </c>
      <c r="P275" s="426">
        <f>B275*$I270</f>
        <v>0</v>
      </c>
      <c r="Q275" s="426">
        <f t="shared" ref="Q275" si="326">C275*$I270</f>
        <v>0</v>
      </c>
      <c r="R275" s="416">
        <f t="shared" ref="R275" si="327">D275*$I270</f>
        <v>0</v>
      </c>
      <c r="S275" s="416">
        <f t="shared" ref="S275" si="328">E275*$I270</f>
        <v>0</v>
      </c>
      <c r="T275" s="413"/>
      <c r="U275" s="413"/>
    </row>
    <row r="276" spans="1:21" s="309" customFormat="1" ht="26.25" customHeight="1" x14ac:dyDescent="0.25">
      <c r="A276" s="214" t="s">
        <v>69</v>
      </c>
      <c r="B276" s="303">
        <v>0</v>
      </c>
      <c r="C276" s="303">
        <v>0</v>
      </c>
      <c r="D276" s="303">
        <v>0</v>
      </c>
      <c r="E276" s="303">
        <v>0</v>
      </c>
      <c r="F276" s="215" t="str">
        <f>TEXT(SUM(B276:E276),"##0.0%")&amp;" ("&amp;TEXT($J270*SUM(B276:E276),"$#,##0")&amp;")"</f>
        <v>0.0% ($0)</v>
      </c>
      <c r="G276" s="503"/>
      <c r="H276" s="504"/>
      <c r="I276" s="504"/>
      <c r="J276" s="505"/>
      <c r="K276" s="426" t="s">
        <v>3</v>
      </c>
      <c r="L276" s="426">
        <f>B276*$F270</f>
        <v>0</v>
      </c>
      <c r="M276" s="426">
        <f t="shared" ref="M276" si="329">C276*$F270</f>
        <v>0</v>
      </c>
      <c r="N276" s="426">
        <f t="shared" ref="N276" si="330">D276*$F270</f>
        <v>0</v>
      </c>
      <c r="O276" s="426">
        <f t="shared" ref="O276" si="331">E276*$F270</f>
        <v>0</v>
      </c>
      <c r="P276" s="426">
        <f>B276*$I270</f>
        <v>0</v>
      </c>
      <c r="Q276" s="426">
        <f t="shared" ref="Q276" si="332">C276*$I270</f>
        <v>0</v>
      </c>
      <c r="R276" s="416">
        <f t="shared" ref="R276" si="333">D276*$I270</f>
        <v>0</v>
      </c>
      <c r="S276" s="416">
        <f t="shared" ref="S276" si="334">E276*$I270</f>
        <v>0</v>
      </c>
      <c r="T276" s="413"/>
      <c r="U276" s="413"/>
    </row>
    <row r="277" spans="1:21" s="309" customFormat="1" ht="26.25" customHeight="1" thickBot="1" x14ac:dyDescent="0.3">
      <c r="A277" s="216" t="s">
        <v>84</v>
      </c>
      <c r="B277" s="217" t="str">
        <f>TEXT(SUM($B273*BPct_HDSP,B274:B276),"##0.0%")&amp;" ("&amp;TEXT($J270*SUM($B273*BPct_HDSP,B274:B276),"$#,##0")&amp;")"</f>
        <v>0.0% ($0)</v>
      </c>
      <c r="C277" s="217" t="str">
        <f>TEXT(SUM($B273*BPct_Diabetes,C274:C276),"##0.0%")&amp;" ("&amp;TEXT($J270*SUM($B273*BPct_Diabetes,C274:C276),"$#,##0")&amp;")"</f>
        <v>0.0% ($0)</v>
      </c>
      <c r="D277" s="217" t="str">
        <f>TEXT(SUM($B273*BPct_NPAO,D274:D276),"##0.0%")&amp;" ("&amp;TEXT($J270*SUM($B273*BPct_NPAO,D274:D276),"$#,##0")&amp;")"</f>
        <v>0.0% ($0)</v>
      </c>
      <c r="E277" s="217" t="str">
        <f>TEXT(SUM(E273:E276),"##0.0%")&amp;" ("&amp;TEXT($J270*SUM(E273:E276),"$#,##0")&amp;")"</f>
        <v>0.0% ($0)</v>
      </c>
      <c r="F277" s="218" t="str">
        <f>TEXT(SUM(B273:E276),"##0.0%")&amp;" ("&amp;TEXT($J270*SUM(B273:E276),"$#,##0")&amp;")"</f>
        <v>0.0% ($0)</v>
      </c>
      <c r="G277" s="506"/>
      <c r="H277" s="507"/>
      <c r="I277" s="507"/>
      <c r="J277" s="508"/>
      <c r="K277" s="423"/>
      <c r="L277" s="423"/>
      <c r="M277" s="423"/>
      <c r="N277" s="423"/>
      <c r="O277" s="423"/>
      <c r="P277" s="423"/>
      <c r="Q277" s="423"/>
      <c r="R277" s="413"/>
      <c r="S277" s="413"/>
      <c r="T277" s="413" t="b">
        <f>IF(AND(SUM(B273:E276)&lt;&gt;1,J270&gt;0),FALSE,TRUE)</f>
        <v>1</v>
      </c>
      <c r="U277" s="413" t="s">
        <v>218</v>
      </c>
    </row>
    <row r="279" spans="1:21" ht="13.5" thickBot="1" x14ac:dyDescent="0.25"/>
    <row r="280" spans="1:21" s="309" customFormat="1" ht="13.5" customHeight="1" x14ac:dyDescent="0.25">
      <c r="A280" s="494" t="s">
        <v>105</v>
      </c>
      <c r="B280" s="495"/>
      <c r="C280" s="495"/>
      <c r="D280" s="495"/>
      <c r="E280" s="495"/>
      <c r="F280" s="495"/>
      <c r="G280" s="495"/>
      <c r="H280" s="495"/>
      <c r="I280" s="495"/>
      <c r="J280" s="496"/>
      <c r="K280" s="423"/>
      <c r="L280" s="423"/>
      <c r="M280" s="423"/>
      <c r="N280" s="423"/>
      <c r="O280" s="423"/>
      <c r="P280" s="423"/>
      <c r="Q280" s="423"/>
      <c r="R280" s="413"/>
      <c r="S280" s="413"/>
      <c r="T280" s="413"/>
      <c r="U280" s="413"/>
    </row>
    <row r="281" spans="1:21" s="311" customFormat="1" ht="25.5" x14ac:dyDescent="0.25">
      <c r="A281" s="206" t="s">
        <v>101</v>
      </c>
      <c r="B281" s="207" t="s">
        <v>102</v>
      </c>
      <c r="C281" s="207" t="s">
        <v>79</v>
      </c>
      <c r="D281" s="207" t="s">
        <v>103</v>
      </c>
      <c r="E281" s="207" t="s">
        <v>12</v>
      </c>
      <c r="F281" s="207" t="s">
        <v>18</v>
      </c>
      <c r="G281" s="207" t="s">
        <v>78</v>
      </c>
      <c r="H281" s="207" t="s">
        <v>107</v>
      </c>
      <c r="I281" s="207" t="s">
        <v>80</v>
      </c>
      <c r="J281" s="208" t="s">
        <v>104</v>
      </c>
      <c r="K281" s="425"/>
      <c r="L281" s="425"/>
      <c r="M281" s="425"/>
      <c r="N281" s="425"/>
      <c r="O281" s="425"/>
      <c r="P281" s="425"/>
      <c r="Q281" s="425"/>
      <c r="R281" s="415"/>
      <c r="S281" s="415"/>
      <c r="T281" s="415"/>
      <c r="U281" s="415"/>
    </row>
    <row r="282" spans="1:21" s="309" customFormat="1" ht="13.5" thickBot="1" x14ac:dyDescent="0.3">
      <c r="A282" s="141"/>
      <c r="B282" s="408"/>
      <c r="C282" s="122"/>
      <c r="D282" s="123"/>
      <c r="E282" s="410"/>
      <c r="F282" s="209">
        <f>C282*D282*E282/12</f>
        <v>0</v>
      </c>
      <c r="G282" s="138"/>
      <c r="H282" s="142"/>
      <c r="I282" s="209">
        <f>F282*G282+H282</f>
        <v>0</v>
      </c>
      <c r="J282" s="210">
        <f>SUM(F282,I282)</f>
        <v>0</v>
      </c>
      <c r="K282" s="423"/>
      <c r="L282" s="423"/>
      <c r="M282" s="423"/>
      <c r="N282" s="423"/>
      <c r="O282" s="423"/>
      <c r="P282" s="423"/>
      <c r="Q282" s="423"/>
      <c r="R282" s="413"/>
      <c r="S282" s="413"/>
      <c r="T282" s="413"/>
      <c r="U282" s="413"/>
    </row>
    <row r="283" spans="1:21" s="309" customFormat="1" ht="12.75" customHeight="1" x14ac:dyDescent="0.25">
      <c r="A283" s="497" t="s">
        <v>81</v>
      </c>
      <c r="B283" s="498"/>
      <c r="C283" s="498"/>
      <c r="D283" s="498"/>
      <c r="E283" s="498"/>
      <c r="F283" s="499"/>
      <c r="G283" s="497" t="s">
        <v>13</v>
      </c>
      <c r="H283" s="498"/>
      <c r="I283" s="498"/>
      <c r="J283" s="499"/>
      <c r="K283" s="423"/>
      <c r="L283" s="423"/>
      <c r="M283" s="423"/>
      <c r="N283" s="423"/>
      <c r="O283" s="423"/>
      <c r="P283" s="423"/>
      <c r="Q283" s="423"/>
      <c r="R283" s="413"/>
      <c r="S283" s="413"/>
      <c r="T283" s="413"/>
      <c r="U283" s="413"/>
    </row>
    <row r="284" spans="1:21" s="309" customFormat="1" ht="25.5" x14ac:dyDescent="0.25">
      <c r="A284" s="211" t="s">
        <v>127</v>
      </c>
      <c r="B284" s="207" t="s">
        <v>6</v>
      </c>
      <c r="C284" s="207" t="s">
        <v>65</v>
      </c>
      <c r="D284" s="207" t="s">
        <v>4</v>
      </c>
      <c r="E284" s="212" t="s">
        <v>5</v>
      </c>
      <c r="F284" s="213" t="s">
        <v>70</v>
      </c>
      <c r="G284" s="500"/>
      <c r="H284" s="501"/>
      <c r="I284" s="501"/>
      <c r="J284" s="502"/>
      <c r="K284" s="423"/>
      <c r="L284" s="423"/>
      <c r="M284" s="423"/>
      <c r="N284" s="423"/>
      <c r="O284" s="423"/>
      <c r="P284" s="423"/>
      <c r="Q284" s="423"/>
      <c r="R284" s="413"/>
      <c r="S284" s="413"/>
      <c r="T284" s="413"/>
      <c r="U284" s="413"/>
    </row>
    <row r="285" spans="1:21" s="309" customFormat="1" ht="26.25" customHeight="1" x14ac:dyDescent="0.25">
      <c r="A285" s="214" t="s">
        <v>128</v>
      </c>
      <c r="B285" s="509">
        <v>0</v>
      </c>
      <c r="C285" s="510"/>
      <c r="D285" s="511"/>
      <c r="E285" s="303">
        <v>0</v>
      </c>
      <c r="F285" s="215" t="str">
        <f>TEXT(SUM(B285:E285),"##0.0%")&amp;" ("&amp;TEXT($J282*SUM(B285:E285),"$#,##0")&amp;")"</f>
        <v>0.0% ($0)</v>
      </c>
      <c r="G285" s="503"/>
      <c r="H285" s="504"/>
      <c r="I285" s="504"/>
      <c r="J285" s="505"/>
      <c r="K285" s="426" t="s">
        <v>40</v>
      </c>
      <c r="L285" s="426">
        <f>SUM(B285:E285)*F282</f>
        <v>0</v>
      </c>
      <c r="M285" s="426"/>
      <c r="N285" s="426"/>
      <c r="O285" s="426"/>
      <c r="P285" s="426">
        <f>SUM(B285:E285)*I282</f>
        <v>0</v>
      </c>
      <c r="Q285" s="426"/>
      <c r="R285" s="416"/>
      <c r="S285" s="416"/>
      <c r="T285" s="413"/>
      <c r="U285" s="413"/>
    </row>
    <row r="286" spans="1:21" s="309" customFormat="1" ht="26.25" customHeight="1" x14ac:dyDescent="0.25">
      <c r="A286" s="214" t="s">
        <v>67</v>
      </c>
      <c r="B286" s="303">
        <v>0</v>
      </c>
      <c r="C286" s="303">
        <v>0</v>
      </c>
      <c r="D286" s="303">
        <v>0</v>
      </c>
      <c r="E286" s="303">
        <v>0</v>
      </c>
      <c r="F286" s="215" t="str">
        <f>TEXT(SUM(B286:E286),"##0.0%")&amp;" ("&amp;TEXT($J282*SUM(B286:E286),"$#,##0")&amp;")"</f>
        <v>0.0% ($0)</v>
      </c>
      <c r="G286" s="503"/>
      <c r="H286" s="504"/>
      <c r="I286" s="504"/>
      <c r="J286" s="505"/>
      <c r="K286" s="426" t="s">
        <v>1</v>
      </c>
      <c r="L286" s="426">
        <f>B286*$F282</f>
        <v>0</v>
      </c>
      <c r="M286" s="426">
        <f>C286*$F282</f>
        <v>0</v>
      </c>
      <c r="N286" s="426">
        <f>D286*$F282</f>
        <v>0</v>
      </c>
      <c r="O286" s="426">
        <f>E286*$F282</f>
        <v>0</v>
      </c>
      <c r="P286" s="426">
        <f t="shared" ref="P286" si="335">B286*$I282</f>
        <v>0</v>
      </c>
      <c r="Q286" s="426">
        <f t="shared" ref="Q286" si="336">C286*$I282</f>
        <v>0</v>
      </c>
      <c r="R286" s="416">
        <f t="shared" ref="R286" si="337">D286*$I282</f>
        <v>0</v>
      </c>
      <c r="S286" s="416">
        <f>E286*$I282</f>
        <v>0</v>
      </c>
      <c r="T286" s="413"/>
      <c r="U286" s="413"/>
    </row>
    <row r="287" spans="1:21" s="309" customFormat="1" ht="26.25" customHeight="1" x14ac:dyDescent="0.25">
      <c r="A287" s="214" t="s">
        <v>68</v>
      </c>
      <c r="B287" s="303">
        <v>0</v>
      </c>
      <c r="C287" s="303">
        <v>0</v>
      </c>
      <c r="D287" s="303">
        <v>0</v>
      </c>
      <c r="E287" s="303">
        <v>0</v>
      </c>
      <c r="F287" s="215" t="str">
        <f>TEXT(SUM(B287:E287),"##0.0%")&amp;" ("&amp;TEXT($J282*SUM(B287:E287),"$#,##0")&amp;")"</f>
        <v>0.0% ($0)</v>
      </c>
      <c r="G287" s="503"/>
      <c r="H287" s="504"/>
      <c r="I287" s="504"/>
      <c r="J287" s="505"/>
      <c r="K287" s="426" t="s">
        <v>2</v>
      </c>
      <c r="L287" s="426">
        <f>B287*$F282</f>
        <v>0</v>
      </c>
      <c r="M287" s="426">
        <f t="shared" ref="M287" si="338">C287*$F282</f>
        <v>0</v>
      </c>
      <c r="N287" s="426">
        <f t="shared" ref="N287" si="339">D287*$F282</f>
        <v>0</v>
      </c>
      <c r="O287" s="426">
        <f t="shared" ref="O287" si="340">E287*$F282</f>
        <v>0</v>
      </c>
      <c r="P287" s="426">
        <f>B287*$I282</f>
        <v>0</v>
      </c>
      <c r="Q287" s="426">
        <f t="shared" ref="Q287" si="341">C287*$I282</f>
        <v>0</v>
      </c>
      <c r="R287" s="416">
        <f t="shared" ref="R287" si="342">D287*$I282</f>
        <v>0</v>
      </c>
      <c r="S287" s="416">
        <f t="shared" ref="S287" si="343">E287*$I282</f>
        <v>0</v>
      </c>
      <c r="T287" s="413"/>
      <c r="U287" s="413"/>
    </row>
    <row r="288" spans="1:21" s="309" customFormat="1" ht="26.25" customHeight="1" x14ac:dyDescent="0.25">
      <c r="A288" s="214" t="s">
        <v>69</v>
      </c>
      <c r="B288" s="303">
        <v>0</v>
      </c>
      <c r="C288" s="303">
        <v>0</v>
      </c>
      <c r="D288" s="303">
        <v>0</v>
      </c>
      <c r="E288" s="303">
        <v>0</v>
      </c>
      <c r="F288" s="215" t="str">
        <f>TEXT(SUM(B288:E288),"##0.0%")&amp;" ("&amp;TEXT($J282*SUM(B288:E288),"$#,##0")&amp;")"</f>
        <v>0.0% ($0)</v>
      </c>
      <c r="G288" s="503"/>
      <c r="H288" s="504"/>
      <c r="I288" s="504"/>
      <c r="J288" s="505"/>
      <c r="K288" s="426" t="s">
        <v>3</v>
      </c>
      <c r="L288" s="426">
        <f>B288*$F282</f>
        <v>0</v>
      </c>
      <c r="M288" s="426">
        <f t="shared" ref="M288" si="344">C288*$F282</f>
        <v>0</v>
      </c>
      <c r="N288" s="426">
        <f t="shared" ref="N288" si="345">D288*$F282</f>
        <v>0</v>
      </c>
      <c r="O288" s="426">
        <f t="shared" ref="O288" si="346">E288*$F282</f>
        <v>0</v>
      </c>
      <c r="P288" s="426">
        <f>B288*$I282</f>
        <v>0</v>
      </c>
      <c r="Q288" s="426">
        <f t="shared" ref="Q288" si="347">C288*$I282</f>
        <v>0</v>
      </c>
      <c r="R288" s="416">
        <f t="shared" ref="R288" si="348">D288*$I282</f>
        <v>0</v>
      </c>
      <c r="S288" s="416">
        <f t="shared" ref="S288" si="349">E288*$I282</f>
        <v>0</v>
      </c>
      <c r="T288" s="413"/>
      <c r="U288" s="413"/>
    </row>
    <row r="289" spans="1:21" s="309" customFormat="1" ht="26.25" customHeight="1" thickBot="1" x14ac:dyDescent="0.3">
      <c r="A289" s="216" t="s">
        <v>84</v>
      </c>
      <c r="B289" s="217" t="str">
        <f>TEXT(SUM($B285*BPct_HDSP,B286:B288),"##0.0%")&amp;" ("&amp;TEXT($J282*SUM($B285*BPct_HDSP,B286:B288),"$#,##0")&amp;")"</f>
        <v>0.0% ($0)</v>
      </c>
      <c r="C289" s="217" t="str">
        <f>TEXT(SUM($B285*BPct_Diabetes,C286:C288),"##0.0%")&amp;" ("&amp;TEXT($J282*SUM($B285*BPct_Diabetes,C286:C288),"$#,##0")&amp;")"</f>
        <v>0.0% ($0)</v>
      </c>
      <c r="D289" s="217" t="str">
        <f>TEXT(SUM($B285*BPct_NPAO,D286:D288),"##0.0%")&amp;" ("&amp;TEXT($J282*SUM($B285*BPct_NPAO,D286:D288),"$#,##0")&amp;")"</f>
        <v>0.0% ($0)</v>
      </c>
      <c r="E289" s="217" t="str">
        <f>TEXT(SUM(E285:E288),"##0.0%")&amp;" ("&amp;TEXT($J282*SUM(E285:E288),"$#,##0")&amp;")"</f>
        <v>0.0% ($0)</v>
      </c>
      <c r="F289" s="218" t="str">
        <f>TEXT(SUM(B285:E288),"##0.0%")&amp;" ("&amp;TEXT($J282*SUM(B285:E288),"$#,##0")&amp;")"</f>
        <v>0.0% ($0)</v>
      </c>
      <c r="G289" s="506"/>
      <c r="H289" s="507"/>
      <c r="I289" s="507"/>
      <c r="J289" s="508"/>
      <c r="K289" s="423"/>
      <c r="L289" s="423"/>
      <c r="M289" s="423"/>
      <c r="N289" s="423"/>
      <c r="O289" s="423"/>
      <c r="P289" s="423"/>
      <c r="Q289" s="423"/>
      <c r="R289" s="413"/>
      <c r="S289" s="413"/>
      <c r="T289" s="413" t="b">
        <f>IF(AND(SUM(B285:E288)&lt;&gt;1,J282&gt;0),FALSE,TRUE)</f>
        <v>1</v>
      </c>
      <c r="U289" s="413" t="s">
        <v>218</v>
      </c>
    </row>
    <row r="291" spans="1:21" ht="13.5" thickBot="1" x14ac:dyDescent="0.25"/>
    <row r="292" spans="1:21" s="309" customFormat="1" ht="13.5" customHeight="1" x14ac:dyDescent="0.25">
      <c r="A292" s="494" t="s">
        <v>105</v>
      </c>
      <c r="B292" s="495"/>
      <c r="C292" s="495"/>
      <c r="D292" s="495"/>
      <c r="E292" s="495"/>
      <c r="F292" s="495"/>
      <c r="G292" s="495"/>
      <c r="H292" s="495"/>
      <c r="I292" s="495"/>
      <c r="J292" s="496"/>
      <c r="K292" s="423"/>
      <c r="L292" s="423"/>
      <c r="M292" s="423"/>
      <c r="N292" s="423"/>
      <c r="O292" s="423"/>
      <c r="P292" s="423"/>
      <c r="Q292" s="423"/>
      <c r="R292" s="413"/>
      <c r="S292" s="413"/>
      <c r="T292" s="413"/>
      <c r="U292" s="413"/>
    </row>
    <row r="293" spans="1:21" s="311" customFormat="1" ht="25.5" x14ac:dyDescent="0.25">
      <c r="A293" s="206" t="s">
        <v>101</v>
      </c>
      <c r="B293" s="207" t="s">
        <v>102</v>
      </c>
      <c r="C293" s="207" t="s">
        <v>79</v>
      </c>
      <c r="D293" s="207" t="s">
        <v>103</v>
      </c>
      <c r="E293" s="207" t="s">
        <v>12</v>
      </c>
      <c r="F293" s="207" t="s">
        <v>18</v>
      </c>
      <c r="G293" s="207" t="s">
        <v>78</v>
      </c>
      <c r="H293" s="207" t="s">
        <v>107</v>
      </c>
      <c r="I293" s="207" t="s">
        <v>80</v>
      </c>
      <c r="J293" s="208" t="s">
        <v>104</v>
      </c>
      <c r="K293" s="425"/>
      <c r="L293" s="425"/>
      <c r="M293" s="425"/>
      <c r="N293" s="425"/>
      <c r="O293" s="425"/>
      <c r="P293" s="425"/>
      <c r="Q293" s="425"/>
      <c r="R293" s="415"/>
      <c r="S293" s="415"/>
      <c r="T293" s="415"/>
      <c r="U293" s="415"/>
    </row>
    <row r="294" spans="1:21" s="309" customFormat="1" ht="13.5" thickBot="1" x14ac:dyDescent="0.3">
      <c r="A294" s="141"/>
      <c r="B294" s="408"/>
      <c r="C294" s="122"/>
      <c r="D294" s="123"/>
      <c r="E294" s="410"/>
      <c r="F294" s="209">
        <f>C294*D294*E294/12</f>
        <v>0</v>
      </c>
      <c r="G294" s="138"/>
      <c r="H294" s="142"/>
      <c r="I294" s="209">
        <f>F294*G294+H294</f>
        <v>0</v>
      </c>
      <c r="J294" s="210">
        <f>SUM(F294,I294)</f>
        <v>0</v>
      </c>
      <c r="K294" s="423"/>
      <c r="L294" s="423"/>
      <c r="M294" s="423"/>
      <c r="N294" s="423"/>
      <c r="O294" s="423"/>
      <c r="P294" s="423"/>
      <c r="Q294" s="423"/>
      <c r="R294" s="413"/>
      <c r="S294" s="413"/>
      <c r="T294" s="413"/>
      <c r="U294" s="413"/>
    </row>
    <row r="295" spans="1:21" s="309" customFormat="1" ht="12.75" customHeight="1" x14ac:dyDescent="0.25">
      <c r="A295" s="497" t="s">
        <v>81</v>
      </c>
      <c r="B295" s="498"/>
      <c r="C295" s="498"/>
      <c r="D295" s="498"/>
      <c r="E295" s="498"/>
      <c r="F295" s="499"/>
      <c r="G295" s="497" t="s">
        <v>13</v>
      </c>
      <c r="H295" s="498"/>
      <c r="I295" s="498"/>
      <c r="J295" s="499"/>
      <c r="K295" s="423"/>
      <c r="L295" s="423"/>
      <c r="M295" s="423"/>
      <c r="N295" s="423"/>
      <c r="O295" s="423"/>
      <c r="P295" s="423"/>
      <c r="Q295" s="423"/>
      <c r="R295" s="413"/>
      <c r="S295" s="413"/>
      <c r="T295" s="413"/>
      <c r="U295" s="413"/>
    </row>
    <row r="296" spans="1:21" s="309" customFormat="1" ht="25.5" x14ac:dyDescent="0.25">
      <c r="A296" s="211" t="s">
        <v>127</v>
      </c>
      <c r="B296" s="207" t="s">
        <v>6</v>
      </c>
      <c r="C296" s="207" t="s">
        <v>65</v>
      </c>
      <c r="D296" s="207" t="s">
        <v>4</v>
      </c>
      <c r="E296" s="212" t="s">
        <v>5</v>
      </c>
      <c r="F296" s="213" t="s">
        <v>70</v>
      </c>
      <c r="G296" s="500"/>
      <c r="H296" s="501"/>
      <c r="I296" s="501"/>
      <c r="J296" s="502"/>
      <c r="K296" s="423"/>
      <c r="L296" s="423"/>
      <c r="M296" s="423"/>
      <c r="N296" s="423"/>
      <c r="O296" s="423"/>
      <c r="P296" s="423"/>
      <c r="Q296" s="423"/>
      <c r="R296" s="413"/>
      <c r="S296" s="413"/>
      <c r="T296" s="413"/>
      <c r="U296" s="413"/>
    </row>
    <row r="297" spans="1:21" s="309" customFormat="1" ht="26.25" customHeight="1" x14ac:dyDescent="0.25">
      <c r="A297" s="214" t="s">
        <v>128</v>
      </c>
      <c r="B297" s="509">
        <v>0</v>
      </c>
      <c r="C297" s="510"/>
      <c r="D297" s="511"/>
      <c r="E297" s="303">
        <v>0</v>
      </c>
      <c r="F297" s="215" t="str">
        <f>TEXT(SUM(B297:E297),"##0.0%")&amp;" ("&amp;TEXT($J294*SUM(B297:E297),"$#,##0")&amp;")"</f>
        <v>0.0% ($0)</v>
      </c>
      <c r="G297" s="503"/>
      <c r="H297" s="504"/>
      <c r="I297" s="504"/>
      <c r="J297" s="505"/>
      <c r="K297" s="426" t="s">
        <v>40</v>
      </c>
      <c r="L297" s="426">
        <f>SUM(B297:E297)*F294</f>
        <v>0</v>
      </c>
      <c r="M297" s="426"/>
      <c r="N297" s="426"/>
      <c r="O297" s="426"/>
      <c r="P297" s="426">
        <f>SUM(B297:E297)*I294</f>
        <v>0</v>
      </c>
      <c r="Q297" s="426"/>
      <c r="R297" s="416"/>
      <c r="S297" s="416"/>
      <c r="T297" s="413"/>
      <c r="U297" s="413"/>
    </row>
    <row r="298" spans="1:21" s="309" customFormat="1" ht="26.25" customHeight="1" x14ac:dyDescent="0.25">
      <c r="A298" s="214" t="s">
        <v>67</v>
      </c>
      <c r="B298" s="303">
        <v>0</v>
      </c>
      <c r="C298" s="303">
        <v>0</v>
      </c>
      <c r="D298" s="303">
        <v>0</v>
      </c>
      <c r="E298" s="303">
        <v>0</v>
      </c>
      <c r="F298" s="215" t="str">
        <f>TEXT(SUM(B298:E298),"##0.0%")&amp;" ("&amp;TEXT($J294*SUM(B298:E298),"$#,##0")&amp;")"</f>
        <v>0.0% ($0)</v>
      </c>
      <c r="G298" s="503"/>
      <c r="H298" s="504"/>
      <c r="I298" s="504"/>
      <c r="J298" s="505"/>
      <c r="K298" s="426" t="s">
        <v>1</v>
      </c>
      <c r="L298" s="426">
        <f>B298*$F294</f>
        <v>0</v>
      </c>
      <c r="M298" s="426">
        <f>C298*$F294</f>
        <v>0</v>
      </c>
      <c r="N298" s="426">
        <f>D298*$F294</f>
        <v>0</v>
      </c>
      <c r="O298" s="426">
        <f>E298*$F294</f>
        <v>0</v>
      </c>
      <c r="P298" s="426">
        <f t="shared" ref="P298" si="350">B298*$I294</f>
        <v>0</v>
      </c>
      <c r="Q298" s="426">
        <f t="shared" ref="Q298" si="351">C298*$I294</f>
        <v>0</v>
      </c>
      <c r="R298" s="416">
        <f t="shared" ref="R298" si="352">D298*$I294</f>
        <v>0</v>
      </c>
      <c r="S298" s="416">
        <f>E298*$I294</f>
        <v>0</v>
      </c>
      <c r="T298" s="413"/>
      <c r="U298" s="413"/>
    </row>
    <row r="299" spans="1:21" s="309" customFormat="1" ht="26.25" customHeight="1" x14ac:dyDescent="0.25">
      <c r="A299" s="214" t="s">
        <v>68</v>
      </c>
      <c r="B299" s="303">
        <v>0</v>
      </c>
      <c r="C299" s="303">
        <v>0</v>
      </c>
      <c r="D299" s="303">
        <v>0</v>
      </c>
      <c r="E299" s="303">
        <v>0</v>
      </c>
      <c r="F299" s="215" t="str">
        <f>TEXT(SUM(B299:E299),"##0.0%")&amp;" ("&amp;TEXT($J294*SUM(B299:E299),"$#,##0")&amp;")"</f>
        <v>0.0% ($0)</v>
      </c>
      <c r="G299" s="503"/>
      <c r="H299" s="504"/>
      <c r="I299" s="504"/>
      <c r="J299" s="505"/>
      <c r="K299" s="426" t="s">
        <v>2</v>
      </c>
      <c r="L299" s="426">
        <f>B299*$F294</f>
        <v>0</v>
      </c>
      <c r="M299" s="426">
        <f t="shared" ref="M299" si="353">C299*$F294</f>
        <v>0</v>
      </c>
      <c r="N299" s="426">
        <f t="shared" ref="N299" si="354">D299*$F294</f>
        <v>0</v>
      </c>
      <c r="O299" s="426">
        <f t="shared" ref="O299" si="355">E299*$F294</f>
        <v>0</v>
      </c>
      <c r="P299" s="426">
        <f>B299*$I294</f>
        <v>0</v>
      </c>
      <c r="Q299" s="426">
        <f t="shared" ref="Q299" si="356">C299*$I294</f>
        <v>0</v>
      </c>
      <c r="R299" s="416">
        <f t="shared" ref="R299" si="357">D299*$I294</f>
        <v>0</v>
      </c>
      <c r="S299" s="416">
        <f t="shared" ref="S299" si="358">E299*$I294</f>
        <v>0</v>
      </c>
      <c r="T299" s="413"/>
      <c r="U299" s="413"/>
    </row>
    <row r="300" spans="1:21" s="309" customFormat="1" ht="26.25" customHeight="1" x14ac:dyDescent="0.25">
      <c r="A300" s="214" t="s">
        <v>69</v>
      </c>
      <c r="B300" s="303">
        <v>0</v>
      </c>
      <c r="C300" s="303">
        <v>0</v>
      </c>
      <c r="D300" s="303">
        <v>0</v>
      </c>
      <c r="E300" s="303">
        <v>0</v>
      </c>
      <c r="F300" s="215" t="str">
        <f>TEXT(SUM(B300:E300),"##0.0%")&amp;" ("&amp;TEXT($J294*SUM(B300:E300),"$#,##0")&amp;")"</f>
        <v>0.0% ($0)</v>
      </c>
      <c r="G300" s="503"/>
      <c r="H300" s="504"/>
      <c r="I300" s="504"/>
      <c r="J300" s="505"/>
      <c r="K300" s="426" t="s">
        <v>3</v>
      </c>
      <c r="L300" s="426">
        <f>B300*$F294</f>
        <v>0</v>
      </c>
      <c r="M300" s="426">
        <f t="shared" ref="M300" si="359">C300*$F294</f>
        <v>0</v>
      </c>
      <c r="N300" s="426">
        <f t="shared" ref="N300" si="360">D300*$F294</f>
        <v>0</v>
      </c>
      <c r="O300" s="426">
        <f t="shared" ref="O300" si="361">E300*$F294</f>
        <v>0</v>
      </c>
      <c r="P300" s="426">
        <f>B300*$I294</f>
        <v>0</v>
      </c>
      <c r="Q300" s="426">
        <f t="shared" ref="Q300" si="362">C300*$I294</f>
        <v>0</v>
      </c>
      <c r="R300" s="416">
        <f t="shared" ref="R300" si="363">D300*$I294</f>
        <v>0</v>
      </c>
      <c r="S300" s="416">
        <f t="shared" ref="S300" si="364">E300*$I294</f>
        <v>0</v>
      </c>
      <c r="T300" s="413"/>
      <c r="U300" s="413"/>
    </row>
    <row r="301" spans="1:21" s="309" customFormat="1" ht="26.25" customHeight="1" thickBot="1" x14ac:dyDescent="0.3">
      <c r="A301" s="216" t="s">
        <v>84</v>
      </c>
      <c r="B301" s="217" t="str">
        <f>TEXT(SUM($B297*BPct_HDSP,B298:B300),"##0.0%")&amp;" ("&amp;TEXT($J294*SUM($B297*BPct_HDSP,B298:B300),"$#,##0")&amp;")"</f>
        <v>0.0% ($0)</v>
      </c>
      <c r="C301" s="217" t="str">
        <f>TEXT(SUM($B297*BPct_Diabetes,C298:C300),"##0.0%")&amp;" ("&amp;TEXT($J294*SUM($B297*BPct_Diabetes,C298:C300),"$#,##0")&amp;")"</f>
        <v>0.0% ($0)</v>
      </c>
      <c r="D301" s="217" t="str">
        <f>TEXT(SUM($B297*BPct_NPAO,D298:D300),"##0.0%")&amp;" ("&amp;TEXT($J294*SUM($B297*BPct_NPAO,D298:D300),"$#,##0")&amp;")"</f>
        <v>0.0% ($0)</v>
      </c>
      <c r="E301" s="217" t="str">
        <f>TEXT(SUM(E297:E300),"##0.0%")&amp;" ("&amp;TEXT($J294*SUM(E297:E300),"$#,##0")&amp;")"</f>
        <v>0.0% ($0)</v>
      </c>
      <c r="F301" s="218" t="str">
        <f>TEXT(SUM(B297:E300),"##0.0%")&amp;" ("&amp;TEXT($J294*SUM(B297:E300),"$#,##0")&amp;")"</f>
        <v>0.0% ($0)</v>
      </c>
      <c r="G301" s="506"/>
      <c r="H301" s="507"/>
      <c r="I301" s="507"/>
      <c r="J301" s="508"/>
      <c r="K301" s="423"/>
      <c r="L301" s="423"/>
      <c r="M301" s="423"/>
      <c r="N301" s="423"/>
      <c r="O301" s="423"/>
      <c r="P301" s="423"/>
      <c r="Q301" s="423"/>
      <c r="R301" s="413"/>
      <c r="S301" s="413"/>
      <c r="T301" s="413" t="b">
        <f>IF(AND(SUM(B297:E300)&lt;&gt;1,J294&gt;0),FALSE,TRUE)</f>
        <v>1</v>
      </c>
      <c r="U301" s="413" t="s">
        <v>218</v>
      </c>
    </row>
    <row r="303" spans="1:21" ht="13.5" thickBot="1" x14ac:dyDescent="0.25"/>
    <row r="304" spans="1:21" s="309" customFormat="1" ht="13.5" customHeight="1" x14ac:dyDescent="0.25">
      <c r="A304" s="494" t="s">
        <v>105</v>
      </c>
      <c r="B304" s="495"/>
      <c r="C304" s="495"/>
      <c r="D304" s="495"/>
      <c r="E304" s="495"/>
      <c r="F304" s="495"/>
      <c r="G304" s="495"/>
      <c r="H304" s="495"/>
      <c r="I304" s="495"/>
      <c r="J304" s="496"/>
      <c r="K304" s="423"/>
      <c r="L304" s="423"/>
      <c r="M304" s="423"/>
      <c r="N304" s="423"/>
      <c r="O304" s="423"/>
      <c r="P304" s="423"/>
      <c r="Q304" s="423"/>
      <c r="R304" s="413"/>
      <c r="S304" s="413"/>
      <c r="T304" s="413"/>
      <c r="U304" s="413"/>
    </row>
    <row r="305" spans="1:21" s="311" customFormat="1" ht="25.5" x14ac:dyDescent="0.25">
      <c r="A305" s="206" t="s">
        <v>101</v>
      </c>
      <c r="B305" s="207" t="s">
        <v>102</v>
      </c>
      <c r="C305" s="207" t="s">
        <v>79</v>
      </c>
      <c r="D305" s="207" t="s">
        <v>103</v>
      </c>
      <c r="E305" s="207" t="s">
        <v>12</v>
      </c>
      <c r="F305" s="207" t="s">
        <v>18</v>
      </c>
      <c r="G305" s="207" t="s">
        <v>78</v>
      </c>
      <c r="H305" s="207" t="s">
        <v>107</v>
      </c>
      <c r="I305" s="207" t="s">
        <v>80</v>
      </c>
      <c r="J305" s="208" t="s">
        <v>104</v>
      </c>
      <c r="K305" s="425"/>
      <c r="L305" s="425"/>
      <c r="M305" s="425"/>
      <c r="N305" s="425"/>
      <c r="O305" s="425"/>
      <c r="P305" s="425"/>
      <c r="Q305" s="425"/>
      <c r="R305" s="415"/>
      <c r="S305" s="415"/>
      <c r="T305" s="415"/>
      <c r="U305" s="415"/>
    </row>
    <row r="306" spans="1:21" s="309" customFormat="1" ht="13.5" thickBot="1" x14ac:dyDescent="0.3">
      <c r="A306" s="141"/>
      <c r="B306" s="408"/>
      <c r="C306" s="122"/>
      <c r="D306" s="123"/>
      <c r="E306" s="410"/>
      <c r="F306" s="209">
        <f>C306*D306*E306/12</f>
        <v>0</v>
      </c>
      <c r="G306" s="138"/>
      <c r="H306" s="142"/>
      <c r="I306" s="209">
        <f>F306*G306+H306</f>
        <v>0</v>
      </c>
      <c r="J306" s="210">
        <f>SUM(F306,I306)</f>
        <v>0</v>
      </c>
      <c r="K306" s="423"/>
      <c r="L306" s="423"/>
      <c r="M306" s="423"/>
      <c r="N306" s="423"/>
      <c r="O306" s="423"/>
      <c r="P306" s="423"/>
      <c r="Q306" s="423"/>
      <c r="R306" s="413"/>
      <c r="S306" s="413"/>
      <c r="T306" s="413"/>
      <c r="U306" s="413"/>
    </row>
    <row r="307" spans="1:21" s="309" customFormat="1" ht="12.75" customHeight="1" x14ac:dyDescent="0.25">
      <c r="A307" s="497" t="s">
        <v>81</v>
      </c>
      <c r="B307" s="498"/>
      <c r="C307" s="498"/>
      <c r="D307" s="498"/>
      <c r="E307" s="498"/>
      <c r="F307" s="499"/>
      <c r="G307" s="497" t="s">
        <v>13</v>
      </c>
      <c r="H307" s="498"/>
      <c r="I307" s="498"/>
      <c r="J307" s="499"/>
      <c r="K307" s="423"/>
      <c r="L307" s="423"/>
      <c r="M307" s="423"/>
      <c r="N307" s="423"/>
      <c r="O307" s="423"/>
      <c r="P307" s="423"/>
      <c r="Q307" s="423"/>
      <c r="R307" s="413"/>
      <c r="S307" s="413"/>
      <c r="T307" s="413"/>
      <c r="U307" s="413"/>
    </row>
    <row r="308" spans="1:21" s="309" customFormat="1" ht="25.5" x14ac:dyDescent="0.25">
      <c r="A308" s="211" t="s">
        <v>127</v>
      </c>
      <c r="B308" s="207" t="s">
        <v>6</v>
      </c>
      <c r="C308" s="207" t="s">
        <v>65</v>
      </c>
      <c r="D308" s="207" t="s">
        <v>4</v>
      </c>
      <c r="E308" s="212" t="s">
        <v>5</v>
      </c>
      <c r="F308" s="213" t="s">
        <v>70</v>
      </c>
      <c r="G308" s="500"/>
      <c r="H308" s="501"/>
      <c r="I308" s="501"/>
      <c r="J308" s="502"/>
      <c r="K308" s="423"/>
      <c r="L308" s="423"/>
      <c r="M308" s="423"/>
      <c r="N308" s="423"/>
      <c r="O308" s="423"/>
      <c r="P308" s="423"/>
      <c r="Q308" s="423"/>
      <c r="R308" s="413"/>
      <c r="S308" s="413"/>
      <c r="T308" s="413"/>
      <c r="U308" s="413"/>
    </row>
    <row r="309" spans="1:21" s="309" customFormat="1" ht="26.25" customHeight="1" x14ac:dyDescent="0.25">
      <c r="A309" s="214" t="s">
        <v>128</v>
      </c>
      <c r="B309" s="509">
        <v>0</v>
      </c>
      <c r="C309" s="510"/>
      <c r="D309" s="511"/>
      <c r="E309" s="303">
        <v>0</v>
      </c>
      <c r="F309" s="215" t="str">
        <f>TEXT(SUM(B309:E309),"##0.0%")&amp;" ("&amp;TEXT($J306*SUM(B309:E309),"$#,##0")&amp;")"</f>
        <v>0.0% ($0)</v>
      </c>
      <c r="G309" s="503"/>
      <c r="H309" s="504"/>
      <c r="I309" s="504"/>
      <c r="J309" s="505"/>
      <c r="K309" s="426" t="s">
        <v>40</v>
      </c>
      <c r="L309" s="426">
        <f>SUM(B309:E309)*F306</f>
        <v>0</v>
      </c>
      <c r="M309" s="426"/>
      <c r="N309" s="426"/>
      <c r="O309" s="426"/>
      <c r="P309" s="426">
        <f>SUM(B309:E309)*I306</f>
        <v>0</v>
      </c>
      <c r="Q309" s="426"/>
      <c r="R309" s="416"/>
      <c r="S309" s="416"/>
      <c r="T309" s="413"/>
      <c r="U309" s="413"/>
    </row>
    <row r="310" spans="1:21" s="309" customFormat="1" ht="26.25" customHeight="1" x14ac:dyDescent="0.25">
      <c r="A310" s="214" t="s">
        <v>67</v>
      </c>
      <c r="B310" s="303">
        <v>0</v>
      </c>
      <c r="C310" s="303">
        <v>0</v>
      </c>
      <c r="D310" s="303">
        <v>0</v>
      </c>
      <c r="E310" s="303">
        <v>0</v>
      </c>
      <c r="F310" s="215" t="str">
        <f>TEXT(SUM(B310:E310),"##0.0%")&amp;" ("&amp;TEXT($J306*SUM(B310:E310),"$#,##0")&amp;")"</f>
        <v>0.0% ($0)</v>
      </c>
      <c r="G310" s="503"/>
      <c r="H310" s="504"/>
      <c r="I310" s="504"/>
      <c r="J310" s="505"/>
      <c r="K310" s="426" t="s">
        <v>1</v>
      </c>
      <c r="L310" s="426">
        <f>B310*$F306</f>
        <v>0</v>
      </c>
      <c r="M310" s="426">
        <f>C310*$F306</f>
        <v>0</v>
      </c>
      <c r="N310" s="426">
        <f>D310*$F306</f>
        <v>0</v>
      </c>
      <c r="O310" s="426">
        <f>E310*$F306</f>
        <v>0</v>
      </c>
      <c r="P310" s="426">
        <f t="shared" ref="P310" si="365">B310*$I306</f>
        <v>0</v>
      </c>
      <c r="Q310" s="426">
        <f t="shared" ref="Q310" si="366">C310*$I306</f>
        <v>0</v>
      </c>
      <c r="R310" s="416">
        <f t="shared" ref="R310" si="367">D310*$I306</f>
        <v>0</v>
      </c>
      <c r="S310" s="416">
        <f>E310*$I306</f>
        <v>0</v>
      </c>
      <c r="T310" s="413"/>
      <c r="U310" s="413"/>
    </row>
    <row r="311" spans="1:21" s="309" customFormat="1" ht="26.25" customHeight="1" x14ac:dyDescent="0.25">
      <c r="A311" s="214" t="s">
        <v>68</v>
      </c>
      <c r="B311" s="303">
        <v>0</v>
      </c>
      <c r="C311" s="303">
        <v>0</v>
      </c>
      <c r="D311" s="303">
        <v>0</v>
      </c>
      <c r="E311" s="303">
        <v>0</v>
      </c>
      <c r="F311" s="215" t="str">
        <f>TEXT(SUM(B311:E311),"##0.0%")&amp;" ("&amp;TEXT($J306*SUM(B311:E311),"$#,##0")&amp;")"</f>
        <v>0.0% ($0)</v>
      </c>
      <c r="G311" s="503"/>
      <c r="H311" s="504"/>
      <c r="I311" s="504"/>
      <c r="J311" s="505"/>
      <c r="K311" s="426" t="s">
        <v>2</v>
      </c>
      <c r="L311" s="426">
        <f>B311*$F306</f>
        <v>0</v>
      </c>
      <c r="M311" s="426">
        <f t="shared" ref="M311" si="368">C311*$F306</f>
        <v>0</v>
      </c>
      <c r="N311" s="426">
        <f t="shared" ref="N311" si="369">D311*$F306</f>
        <v>0</v>
      </c>
      <c r="O311" s="426">
        <f t="shared" ref="O311" si="370">E311*$F306</f>
        <v>0</v>
      </c>
      <c r="P311" s="426">
        <f>B311*$I306</f>
        <v>0</v>
      </c>
      <c r="Q311" s="426">
        <f t="shared" ref="Q311" si="371">C311*$I306</f>
        <v>0</v>
      </c>
      <c r="R311" s="416">
        <f t="shared" ref="R311" si="372">D311*$I306</f>
        <v>0</v>
      </c>
      <c r="S311" s="416">
        <f t="shared" ref="S311" si="373">E311*$I306</f>
        <v>0</v>
      </c>
      <c r="T311" s="413"/>
      <c r="U311" s="413"/>
    </row>
    <row r="312" spans="1:21" s="309" customFormat="1" ht="26.25" customHeight="1" x14ac:dyDescent="0.25">
      <c r="A312" s="214" t="s">
        <v>69</v>
      </c>
      <c r="B312" s="303">
        <v>0</v>
      </c>
      <c r="C312" s="303">
        <v>0</v>
      </c>
      <c r="D312" s="303">
        <v>0</v>
      </c>
      <c r="E312" s="303">
        <v>0</v>
      </c>
      <c r="F312" s="215" t="str">
        <f>TEXT(SUM(B312:E312),"##0.0%")&amp;" ("&amp;TEXT($J306*SUM(B312:E312),"$#,##0")&amp;")"</f>
        <v>0.0% ($0)</v>
      </c>
      <c r="G312" s="503"/>
      <c r="H312" s="504"/>
      <c r="I312" s="504"/>
      <c r="J312" s="505"/>
      <c r="K312" s="426" t="s">
        <v>3</v>
      </c>
      <c r="L312" s="426">
        <f>B312*$F306</f>
        <v>0</v>
      </c>
      <c r="M312" s="426">
        <f t="shared" ref="M312" si="374">C312*$F306</f>
        <v>0</v>
      </c>
      <c r="N312" s="426">
        <f t="shared" ref="N312" si="375">D312*$F306</f>
        <v>0</v>
      </c>
      <c r="O312" s="426">
        <f t="shared" ref="O312" si="376">E312*$F306</f>
        <v>0</v>
      </c>
      <c r="P312" s="426">
        <f>B312*$I306</f>
        <v>0</v>
      </c>
      <c r="Q312" s="426">
        <f t="shared" ref="Q312" si="377">C312*$I306</f>
        <v>0</v>
      </c>
      <c r="R312" s="416">
        <f t="shared" ref="R312" si="378">D312*$I306</f>
        <v>0</v>
      </c>
      <c r="S312" s="416">
        <f t="shared" ref="S312" si="379">E312*$I306</f>
        <v>0</v>
      </c>
      <c r="T312" s="413"/>
      <c r="U312" s="413"/>
    </row>
    <row r="313" spans="1:21" s="309" customFormat="1" ht="26.25" customHeight="1" thickBot="1" x14ac:dyDescent="0.3">
      <c r="A313" s="216" t="s">
        <v>84</v>
      </c>
      <c r="B313" s="217" t="str">
        <f>TEXT(SUM($B309*BPct_HDSP,B310:B312),"##0.0%")&amp;" ("&amp;TEXT($J306*SUM($B309*BPct_HDSP,B310:B312),"$#,##0")&amp;")"</f>
        <v>0.0% ($0)</v>
      </c>
      <c r="C313" s="217" t="str">
        <f>TEXT(SUM($B309*BPct_Diabetes,C310:C312),"##0.0%")&amp;" ("&amp;TEXT($J306*SUM($B309*BPct_Diabetes,C310:C312),"$#,##0")&amp;")"</f>
        <v>0.0% ($0)</v>
      </c>
      <c r="D313" s="217" t="str">
        <f>TEXT(SUM($B309*BPct_NPAO,D310:D312),"##0.0%")&amp;" ("&amp;TEXT($J306*SUM($B309*BPct_NPAO,D310:D312),"$#,##0")&amp;")"</f>
        <v>0.0% ($0)</v>
      </c>
      <c r="E313" s="217" t="str">
        <f>TEXT(SUM(E309:E312),"##0.0%")&amp;" ("&amp;TEXT($J306*SUM(E309:E312),"$#,##0")&amp;")"</f>
        <v>0.0% ($0)</v>
      </c>
      <c r="F313" s="218" t="str">
        <f>TEXT(SUM(B309:E312),"##0.0%")&amp;" ("&amp;TEXT($J306*SUM(B309:E312),"$#,##0")&amp;")"</f>
        <v>0.0% ($0)</v>
      </c>
      <c r="G313" s="506"/>
      <c r="H313" s="507"/>
      <c r="I313" s="507"/>
      <c r="J313" s="508"/>
      <c r="K313" s="423"/>
      <c r="L313" s="423"/>
      <c r="M313" s="423"/>
      <c r="N313" s="423"/>
      <c r="O313" s="423"/>
      <c r="P313" s="423"/>
      <c r="Q313" s="423"/>
      <c r="R313" s="413"/>
      <c r="S313" s="413"/>
      <c r="T313" s="413" t="b">
        <f>IF(AND(SUM(B309:E312)&lt;&gt;1,J306&gt;0),FALSE,TRUE)</f>
        <v>1</v>
      </c>
      <c r="U313" s="413" t="s">
        <v>218</v>
      </c>
    </row>
    <row r="314" spans="1:21" ht="15" x14ac:dyDescent="0.25">
      <c r="G314" s="202"/>
      <c r="H314" s="202"/>
      <c r="I314" s="202"/>
      <c r="J314" s="202"/>
    </row>
    <row r="315" spans="1:21" ht="13.5" thickBot="1" x14ac:dyDescent="0.25"/>
    <row r="316" spans="1:21" s="309" customFormat="1" ht="13.5" customHeight="1" x14ac:dyDescent="0.25">
      <c r="A316" s="494" t="s">
        <v>105</v>
      </c>
      <c r="B316" s="495"/>
      <c r="C316" s="495"/>
      <c r="D316" s="495"/>
      <c r="E316" s="495"/>
      <c r="F316" s="495"/>
      <c r="G316" s="495"/>
      <c r="H316" s="495"/>
      <c r="I316" s="495"/>
      <c r="J316" s="496"/>
      <c r="K316" s="423"/>
      <c r="L316" s="423"/>
      <c r="M316" s="423"/>
      <c r="N316" s="423"/>
      <c r="O316" s="423"/>
      <c r="P316" s="423"/>
      <c r="Q316" s="423"/>
      <c r="R316" s="413"/>
      <c r="S316" s="413"/>
      <c r="T316" s="413"/>
      <c r="U316" s="413"/>
    </row>
    <row r="317" spans="1:21" s="311" customFormat="1" ht="25.5" x14ac:dyDescent="0.25">
      <c r="A317" s="206" t="s">
        <v>101</v>
      </c>
      <c r="B317" s="207" t="s">
        <v>102</v>
      </c>
      <c r="C317" s="207" t="s">
        <v>79</v>
      </c>
      <c r="D317" s="207" t="s">
        <v>103</v>
      </c>
      <c r="E317" s="207" t="s">
        <v>12</v>
      </c>
      <c r="F317" s="207" t="s">
        <v>18</v>
      </c>
      <c r="G317" s="207" t="s">
        <v>78</v>
      </c>
      <c r="H317" s="207" t="s">
        <v>107</v>
      </c>
      <c r="I317" s="207" t="s">
        <v>80</v>
      </c>
      <c r="J317" s="208" t="s">
        <v>104</v>
      </c>
      <c r="K317" s="425"/>
      <c r="L317" s="425"/>
      <c r="M317" s="425"/>
      <c r="N317" s="425"/>
      <c r="O317" s="425"/>
      <c r="P317" s="425"/>
      <c r="Q317" s="425"/>
      <c r="R317" s="415"/>
      <c r="S317" s="415"/>
      <c r="T317" s="415"/>
      <c r="U317" s="415"/>
    </row>
    <row r="318" spans="1:21" s="309" customFormat="1" ht="13.5" thickBot="1" x14ac:dyDescent="0.3">
      <c r="A318" s="141"/>
      <c r="B318" s="408"/>
      <c r="C318" s="122"/>
      <c r="D318" s="123"/>
      <c r="E318" s="410"/>
      <c r="F318" s="209">
        <f>C318*D318*E318/12</f>
        <v>0</v>
      </c>
      <c r="G318" s="138"/>
      <c r="H318" s="142"/>
      <c r="I318" s="209">
        <f>F318*G318+H318</f>
        <v>0</v>
      </c>
      <c r="J318" s="210">
        <f>SUM(F318,I318)</f>
        <v>0</v>
      </c>
      <c r="K318" s="423"/>
      <c r="L318" s="423"/>
      <c r="M318" s="423"/>
      <c r="N318" s="423"/>
      <c r="O318" s="423"/>
      <c r="P318" s="423"/>
      <c r="Q318" s="423"/>
      <c r="R318" s="413"/>
      <c r="S318" s="413"/>
      <c r="T318" s="413"/>
      <c r="U318" s="413"/>
    </row>
    <row r="319" spans="1:21" s="309" customFormat="1" ht="12.75" customHeight="1" x14ac:dyDescent="0.25">
      <c r="A319" s="497" t="s">
        <v>81</v>
      </c>
      <c r="B319" s="498"/>
      <c r="C319" s="498"/>
      <c r="D319" s="498"/>
      <c r="E319" s="498"/>
      <c r="F319" s="499"/>
      <c r="G319" s="497" t="s">
        <v>13</v>
      </c>
      <c r="H319" s="498"/>
      <c r="I319" s="498"/>
      <c r="J319" s="499"/>
      <c r="K319" s="423"/>
      <c r="L319" s="423"/>
      <c r="M319" s="423"/>
      <c r="N319" s="423"/>
      <c r="O319" s="423"/>
      <c r="P319" s="423"/>
      <c r="Q319" s="423"/>
      <c r="R319" s="413"/>
      <c r="S319" s="413"/>
      <c r="T319" s="413"/>
      <c r="U319" s="413"/>
    </row>
    <row r="320" spans="1:21" s="309" customFormat="1" ht="25.5" x14ac:dyDescent="0.25">
      <c r="A320" s="211" t="s">
        <v>127</v>
      </c>
      <c r="B320" s="207" t="s">
        <v>6</v>
      </c>
      <c r="C320" s="207" t="s">
        <v>65</v>
      </c>
      <c r="D320" s="207" t="s">
        <v>4</v>
      </c>
      <c r="E320" s="212" t="s">
        <v>5</v>
      </c>
      <c r="F320" s="213" t="s">
        <v>70</v>
      </c>
      <c r="G320" s="500"/>
      <c r="H320" s="501"/>
      <c r="I320" s="501"/>
      <c r="J320" s="502"/>
      <c r="K320" s="423"/>
      <c r="L320" s="423"/>
      <c r="M320" s="423"/>
      <c r="N320" s="423"/>
      <c r="O320" s="423"/>
      <c r="P320" s="423"/>
      <c r="Q320" s="423"/>
      <c r="R320" s="413"/>
      <c r="S320" s="413"/>
      <c r="T320" s="413"/>
      <c r="U320" s="413"/>
    </row>
    <row r="321" spans="1:21" s="309" customFormat="1" ht="26.25" customHeight="1" x14ac:dyDescent="0.25">
      <c r="A321" s="214" t="s">
        <v>128</v>
      </c>
      <c r="B321" s="509">
        <v>0</v>
      </c>
      <c r="C321" s="510"/>
      <c r="D321" s="511"/>
      <c r="E321" s="303">
        <v>0</v>
      </c>
      <c r="F321" s="215" t="str">
        <f>TEXT(SUM(B321:E321),"##0.0%")&amp;" ("&amp;TEXT($J318*SUM(B321:E321),"$#,##0")&amp;")"</f>
        <v>0.0% ($0)</v>
      </c>
      <c r="G321" s="503"/>
      <c r="H321" s="504"/>
      <c r="I321" s="504"/>
      <c r="J321" s="505"/>
      <c r="K321" s="426" t="s">
        <v>40</v>
      </c>
      <c r="L321" s="426">
        <f>SUM(B321:E321)*F318</f>
        <v>0</v>
      </c>
      <c r="M321" s="426"/>
      <c r="N321" s="426"/>
      <c r="O321" s="426"/>
      <c r="P321" s="426">
        <f>SUM(B321:E321)*I318</f>
        <v>0</v>
      </c>
      <c r="Q321" s="426"/>
      <c r="R321" s="416"/>
      <c r="S321" s="416"/>
      <c r="T321" s="413"/>
      <c r="U321" s="413"/>
    </row>
    <row r="322" spans="1:21" s="309" customFormat="1" ht="26.25" customHeight="1" x14ac:dyDescent="0.25">
      <c r="A322" s="214" t="s">
        <v>67</v>
      </c>
      <c r="B322" s="303">
        <v>0</v>
      </c>
      <c r="C322" s="303">
        <v>0</v>
      </c>
      <c r="D322" s="303">
        <v>0</v>
      </c>
      <c r="E322" s="303">
        <v>0</v>
      </c>
      <c r="F322" s="215" t="str">
        <f>TEXT(SUM(B322:E322),"##0.0%")&amp;" ("&amp;TEXT($J318*SUM(B322:E322),"$#,##0")&amp;")"</f>
        <v>0.0% ($0)</v>
      </c>
      <c r="G322" s="503"/>
      <c r="H322" s="504"/>
      <c r="I322" s="504"/>
      <c r="J322" s="505"/>
      <c r="K322" s="426" t="s">
        <v>1</v>
      </c>
      <c r="L322" s="426">
        <f>B322*$F318</f>
        <v>0</v>
      </c>
      <c r="M322" s="426">
        <f>C322*$F318</f>
        <v>0</v>
      </c>
      <c r="N322" s="426">
        <f>D322*$F318</f>
        <v>0</v>
      </c>
      <c r="O322" s="426">
        <f>E322*$F318</f>
        <v>0</v>
      </c>
      <c r="P322" s="426">
        <f t="shared" ref="P322" si="380">B322*$I318</f>
        <v>0</v>
      </c>
      <c r="Q322" s="426">
        <f t="shared" ref="Q322" si="381">C322*$I318</f>
        <v>0</v>
      </c>
      <c r="R322" s="416">
        <f t="shared" ref="R322" si="382">D322*$I318</f>
        <v>0</v>
      </c>
      <c r="S322" s="416">
        <f>E322*$I318</f>
        <v>0</v>
      </c>
      <c r="T322" s="413"/>
      <c r="U322" s="413"/>
    </row>
    <row r="323" spans="1:21" s="309" customFormat="1" ht="26.25" customHeight="1" x14ac:dyDescent="0.25">
      <c r="A323" s="214" t="s">
        <v>68</v>
      </c>
      <c r="B323" s="303">
        <v>0</v>
      </c>
      <c r="C323" s="303">
        <v>0</v>
      </c>
      <c r="D323" s="303">
        <v>0</v>
      </c>
      <c r="E323" s="303">
        <v>0</v>
      </c>
      <c r="F323" s="215" t="str">
        <f>TEXT(SUM(B323:E323),"##0.0%")&amp;" ("&amp;TEXT($J318*SUM(B323:E323),"$#,##0")&amp;")"</f>
        <v>0.0% ($0)</v>
      </c>
      <c r="G323" s="503"/>
      <c r="H323" s="504"/>
      <c r="I323" s="504"/>
      <c r="J323" s="505"/>
      <c r="K323" s="426" t="s">
        <v>2</v>
      </c>
      <c r="L323" s="426">
        <f>B323*$F318</f>
        <v>0</v>
      </c>
      <c r="M323" s="426">
        <f t="shared" ref="M323" si="383">C323*$F318</f>
        <v>0</v>
      </c>
      <c r="N323" s="426">
        <f t="shared" ref="N323" si="384">D323*$F318</f>
        <v>0</v>
      </c>
      <c r="O323" s="426">
        <f t="shared" ref="O323" si="385">E323*$F318</f>
        <v>0</v>
      </c>
      <c r="P323" s="426">
        <f>B323*$I318</f>
        <v>0</v>
      </c>
      <c r="Q323" s="426">
        <f t="shared" ref="Q323" si="386">C323*$I318</f>
        <v>0</v>
      </c>
      <c r="R323" s="416">
        <f t="shared" ref="R323" si="387">D323*$I318</f>
        <v>0</v>
      </c>
      <c r="S323" s="416">
        <f t="shared" ref="S323" si="388">E323*$I318</f>
        <v>0</v>
      </c>
      <c r="T323" s="413"/>
      <c r="U323" s="413"/>
    </row>
    <row r="324" spans="1:21" s="309" customFormat="1" ht="26.25" customHeight="1" x14ac:dyDescent="0.25">
      <c r="A324" s="214" t="s">
        <v>69</v>
      </c>
      <c r="B324" s="303">
        <v>0</v>
      </c>
      <c r="C324" s="303">
        <v>0</v>
      </c>
      <c r="D324" s="303">
        <v>0</v>
      </c>
      <c r="E324" s="303">
        <v>0</v>
      </c>
      <c r="F324" s="215" t="str">
        <f>TEXT(SUM(B324:E324),"##0.0%")&amp;" ("&amp;TEXT($J318*SUM(B324:E324),"$#,##0")&amp;")"</f>
        <v>0.0% ($0)</v>
      </c>
      <c r="G324" s="503"/>
      <c r="H324" s="504"/>
      <c r="I324" s="504"/>
      <c r="J324" s="505"/>
      <c r="K324" s="426" t="s">
        <v>3</v>
      </c>
      <c r="L324" s="426">
        <f>B324*$F318</f>
        <v>0</v>
      </c>
      <c r="M324" s="426">
        <f t="shared" ref="M324" si="389">C324*$F318</f>
        <v>0</v>
      </c>
      <c r="N324" s="426">
        <f t="shared" ref="N324" si="390">D324*$F318</f>
        <v>0</v>
      </c>
      <c r="O324" s="426">
        <f t="shared" ref="O324" si="391">E324*$F318</f>
        <v>0</v>
      </c>
      <c r="P324" s="426">
        <f>B324*$I318</f>
        <v>0</v>
      </c>
      <c r="Q324" s="426">
        <f t="shared" ref="Q324" si="392">C324*$I318</f>
        <v>0</v>
      </c>
      <c r="R324" s="416">
        <f t="shared" ref="R324" si="393">D324*$I318</f>
        <v>0</v>
      </c>
      <c r="S324" s="416">
        <f t="shared" ref="S324" si="394">E324*$I318</f>
        <v>0</v>
      </c>
      <c r="T324" s="413"/>
      <c r="U324" s="413"/>
    </row>
    <row r="325" spans="1:21" s="309" customFormat="1" ht="26.25" customHeight="1" thickBot="1" x14ac:dyDescent="0.3">
      <c r="A325" s="216" t="s">
        <v>84</v>
      </c>
      <c r="B325" s="217" t="str">
        <f>TEXT(SUM($B321*BPct_HDSP,B322:B324),"##0.0%")&amp;" ("&amp;TEXT($J318*SUM($B321*BPct_HDSP,B322:B324),"$#,##0")&amp;")"</f>
        <v>0.0% ($0)</v>
      </c>
      <c r="C325" s="217" t="str">
        <f>TEXT(SUM($B321*BPct_Diabetes,C322:C324),"##0.0%")&amp;" ("&amp;TEXT($J318*SUM($B321*BPct_Diabetes,C322:C324),"$#,##0")&amp;")"</f>
        <v>0.0% ($0)</v>
      </c>
      <c r="D325" s="217" t="str">
        <f>TEXT(SUM($B321*BPct_NPAO,D322:D324),"##0.0%")&amp;" ("&amp;TEXT($J318*SUM($B321*BPct_NPAO,D322:D324),"$#,##0")&amp;")"</f>
        <v>0.0% ($0)</v>
      </c>
      <c r="E325" s="217" t="str">
        <f>TEXT(SUM(E321:E324),"##0.0%")&amp;" ("&amp;TEXT($J318*SUM(E321:E324),"$#,##0")&amp;")"</f>
        <v>0.0% ($0)</v>
      </c>
      <c r="F325" s="218" t="str">
        <f>TEXT(SUM(B321:E324),"##0.0%")&amp;" ("&amp;TEXT($J318*SUM(B321:E324),"$#,##0")&amp;")"</f>
        <v>0.0% ($0)</v>
      </c>
      <c r="G325" s="506"/>
      <c r="H325" s="507"/>
      <c r="I325" s="507"/>
      <c r="J325" s="508"/>
      <c r="K325" s="423"/>
      <c r="L325" s="423"/>
      <c r="M325" s="423"/>
      <c r="N325" s="423"/>
      <c r="O325" s="423"/>
      <c r="P325" s="423"/>
      <c r="Q325" s="423"/>
      <c r="R325" s="413"/>
      <c r="S325" s="413"/>
      <c r="T325" s="413" t="b">
        <f>IF(AND(SUM(B321:E324)&lt;&gt;1,J318&gt;0),FALSE,TRUE)</f>
        <v>1</v>
      </c>
      <c r="U325" s="413" t="s">
        <v>218</v>
      </c>
    </row>
    <row r="327" spans="1:21" ht="13.5" thickBot="1" x14ac:dyDescent="0.25"/>
    <row r="328" spans="1:21" s="309" customFormat="1" ht="13.5" customHeight="1" x14ac:dyDescent="0.25">
      <c r="A328" s="494" t="s">
        <v>105</v>
      </c>
      <c r="B328" s="495"/>
      <c r="C328" s="495"/>
      <c r="D328" s="495"/>
      <c r="E328" s="495"/>
      <c r="F328" s="495"/>
      <c r="G328" s="495"/>
      <c r="H328" s="495"/>
      <c r="I328" s="495"/>
      <c r="J328" s="496"/>
      <c r="K328" s="423"/>
      <c r="L328" s="423"/>
      <c r="M328" s="423"/>
      <c r="N328" s="423"/>
      <c r="O328" s="423"/>
      <c r="P328" s="423"/>
      <c r="Q328" s="423"/>
      <c r="R328" s="413"/>
      <c r="S328" s="413"/>
      <c r="T328" s="413"/>
      <c r="U328" s="413"/>
    </row>
    <row r="329" spans="1:21" s="311" customFormat="1" ht="25.5" x14ac:dyDescent="0.25">
      <c r="A329" s="206" t="s">
        <v>101</v>
      </c>
      <c r="B329" s="207" t="s">
        <v>102</v>
      </c>
      <c r="C329" s="207" t="s">
        <v>79</v>
      </c>
      <c r="D329" s="207" t="s">
        <v>103</v>
      </c>
      <c r="E329" s="207" t="s">
        <v>12</v>
      </c>
      <c r="F329" s="207" t="s">
        <v>18</v>
      </c>
      <c r="G329" s="207" t="s">
        <v>78</v>
      </c>
      <c r="H329" s="207" t="s">
        <v>107</v>
      </c>
      <c r="I329" s="207" t="s">
        <v>80</v>
      </c>
      <c r="J329" s="208" t="s">
        <v>104</v>
      </c>
      <c r="K329" s="425"/>
      <c r="L329" s="425"/>
      <c r="M329" s="425"/>
      <c r="N329" s="425"/>
      <c r="O329" s="425"/>
      <c r="P329" s="425"/>
      <c r="Q329" s="425"/>
      <c r="R329" s="415"/>
      <c r="S329" s="415"/>
      <c r="T329" s="415"/>
      <c r="U329" s="415"/>
    </row>
    <row r="330" spans="1:21" s="309" customFormat="1" ht="13.5" thickBot="1" x14ac:dyDescent="0.3">
      <c r="A330" s="141"/>
      <c r="B330" s="408"/>
      <c r="C330" s="122"/>
      <c r="D330" s="123"/>
      <c r="E330" s="410"/>
      <c r="F330" s="209">
        <f>C330*D330*E330/12</f>
        <v>0</v>
      </c>
      <c r="G330" s="138"/>
      <c r="H330" s="142"/>
      <c r="I330" s="209">
        <f>F330*G330+H330</f>
        <v>0</v>
      </c>
      <c r="J330" s="210">
        <f>SUM(F330,I330)</f>
        <v>0</v>
      </c>
      <c r="K330" s="423"/>
      <c r="L330" s="423"/>
      <c r="M330" s="423"/>
      <c r="N330" s="423"/>
      <c r="O330" s="423"/>
      <c r="P330" s="423"/>
      <c r="Q330" s="423"/>
      <c r="R330" s="413"/>
      <c r="S330" s="413"/>
      <c r="T330" s="413"/>
      <c r="U330" s="413"/>
    </row>
    <row r="331" spans="1:21" s="309" customFormat="1" ht="12.75" customHeight="1" x14ac:dyDescent="0.25">
      <c r="A331" s="497" t="s">
        <v>81</v>
      </c>
      <c r="B331" s="498"/>
      <c r="C331" s="498"/>
      <c r="D331" s="498"/>
      <c r="E331" s="498"/>
      <c r="F331" s="499"/>
      <c r="G331" s="497" t="s">
        <v>13</v>
      </c>
      <c r="H331" s="498"/>
      <c r="I331" s="498"/>
      <c r="J331" s="499"/>
      <c r="K331" s="423"/>
      <c r="L331" s="423"/>
      <c r="M331" s="423"/>
      <c r="N331" s="423"/>
      <c r="O331" s="423"/>
      <c r="P331" s="423"/>
      <c r="Q331" s="423"/>
      <c r="R331" s="413"/>
      <c r="S331" s="413"/>
      <c r="T331" s="413"/>
      <c r="U331" s="413"/>
    </row>
    <row r="332" spans="1:21" s="309" customFormat="1" ht="25.5" x14ac:dyDescent="0.25">
      <c r="A332" s="211" t="s">
        <v>127</v>
      </c>
      <c r="B332" s="207" t="s">
        <v>6</v>
      </c>
      <c r="C332" s="207" t="s">
        <v>65</v>
      </c>
      <c r="D332" s="207" t="s">
        <v>4</v>
      </c>
      <c r="E332" s="212" t="s">
        <v>5</v>
      </c>
      <c r="F332" s="213" t="s">
        <v>70</v>
      </c>
      <c r="G332" s="500"/>
      <c r="H332" s="501"/>
      <c r="I332" s="501"/>
      <c r="J332" s="502"/>
      <c r="K332" s="423"/>
      <c r="L332" s="423"/>
      <c r="M332" s="423"/>
      <c r="N332" s="423"/>
      <c r="O332" s="423"/>
      <c r="P332" s="423"/>
      <c r="Q332" s="423"/>
      <c r="R332" s="413"/>
      <c r="S332" s="413"/>
      <c r="T332" s="413"/>
      <c r="U332" s="413"/>
    </row>
    <row r="333" spans="1:21" s="309" customFormat="1" ht="26.25" customHeight="1" x14ac:dyDescent="0.25">
      <c r="A333" s="214" t="s">
        <v>128</v>
      </c>
      <c r="B333" s="509">
        <v>0</v>
      </c>
      <c r="C333" s="510"/>
      <c r="D333" s="511"/>
      <c r="E333" s="303">
        <v>0</v>
      </c>
      <c r="F333" s="215" t="str">
        <f>TEXT(SUM(B333:E333),"##0.0%")&amp;" ("&amp;TEXT($J330*SUM(B333:E333),"$#,##0")&amp;")"</f>
        <v>0.0% ($0)</v>
      </c>
      <c r="G333" s="503"/>
      <c r="H333" s="504"/>
      <c r="I333" s="504"/>
      <c r="J333" s="505"/>
      <c r="K333" s="426" t="s">
        <v>40</v>
      </c>
      <c r="L333" s="426">
        <f>SUM(B333:E333)*F330</f>
        <v>0</v>
      </c>
      <c r="M333" s="426"/>
      <c r="N333" s="426"/>
      <c r="O333" s="426"/>
      <c r="P333" s="426">
        <f>SUM(B333:E333)*I330</f>
        <v>0</v>
      </c>
      <c r="Q333" s="426"/>
      <c r="R333" s="416"/>
      <c r="S333" s="416"/>
      <c r="T333" s="413"/>
      <c r="U333" s="413"/>
    </row>
    <row r="334" spans="1:21" s="309" customFormat="1" ht="26.25" customHeight="1" x14ac:dyDescent="0.25">
      <c r="A334" s="214" t="s">
        <v>67</v>
      </c>
      <c r="B334" s="303">
        <v>0</v>
      </c>
      <c r="C334" s="303">
        <v>0</v>
      </c>
      <c r="D334" s="303">
        <v>0</v>
      </c>
      <c r="E334" s="303">
        <v>0</v>
      </c>
      <c r="F334" s="215" t="str">
        <f>TEXT(SUM(B334:E334),"##0.0%")&amp;" ("&amp;TEXT($J330*SUM(B334:E334),"$#,##0")&amp;")"</f>
        <v>0.0% ($0)</v>
      </c>
      <c r="G334" s="503"/>
      <c r="H334" s="504"/>
      <c r="I334" s="504"/>
      <c r="J334" s="505"/>
      <c r="K334" s="426" t="s">
        <v>1</v>
      </c>
      <c r="L334" s="426">
        <f>B334*$F330</f>
        <v>0</v>
      </c>
      <c r="M334" s="426">
        <f>C334*$F330</f>
        <v>0</v>
      </c>
      <c r="N334" s="426">
        <f>D334*$F330</f>
        <v>0</v>
      </c>
      <c r="O334" s="426">
        <f>E334*$F330</f>
        <v>0</v>
      </c>
      <c r="P334" s="426">
        <f t="shared" ref="P334" si="395">B334*$I330</f>
        <v>0</v>
      </c>
      <c r="Q334" s="426">
        <f t="shared" ref="Q334" si="396">C334*$I330</f>
        <v>0</v>
      </c>
      <c r="R334" s="416">
        <f t="shared" ref="R334" si="397">D334*$I330</f>
        <v>0</v>
      </c>
      <c r="S334" s="416">
        <f>E334*$I330</f>
        <v>0</v>
      </c>
      <c r="T334" s="413"/>
      <c r="U334" s="413"/>
    </row>
    <row r="335" spans="1:21" s="309" customFormat="1" ht="26.25" customHeight="1" x14ac:dyDescent="0.25">
      <c r="A335" s="214" t="s">
        <v>68</v>
      </c>
      <c r="B335" s="303">
        <v>0</v>
      </c>
      <c r="C335" s="303">
        <v>0</v>
      </c>
      <c r="D335" s="303">
        <v>0</v>
      </c>
      <c r="E335" s="303">
        <v>0</v>
      </c>
      <c r="F335" s="215" t="str">
        <f>TEXT(SUM(B335:E335),"##0.0%")&amp;" ("&amp;TEXT($J330*SUM(B335:E335),"$#,##0")&amp;")"</f>
        <v>0.0% ($0)</v>
      </c>
      <c r="G335" s="503"/>
      <c r="H335" s="504"/>
      <c r="I335" s="504"/>
      <c r="J335" s="505"/>
      <c r="K335" s="426" t="s">
        <v>2</v>
      </c>
      <c r="L335" s="426">
        <f>B335*$F330</f>
        <v>0</v>
      </c>
      <c r="M335" s="426">
        <f t="shared" ref="M335" si="398">C335*$F330</f>
        <v>0</v>
      </c>
      <c r="N335" s="426">
        <f t="shared" ref="N335" si="399">D335*$F330</f>
        <v>0</v>
      </c>
      <c r="O335" s="426">
        <f t="shared" ref="O335" si="400">E335*$F330</f>
        <v>0</v>
      </c>
      <c r="P335" s="426">
        <f>B335*$I330</f>
        <v>0</v>
      </c>
      <c r="Q335" s="426">
        <f t="shared" ref="Q335" si="401">C335*$I330</f>
        <v>0</v>
      </c>
      <c r="R335" s="416">
        <f t="shared" ref="R335" si="402">D335*$I330</f>
        <v>0</v>
      </c>
      <c r="S335" s="416">
        <f t="shared" ref="S335" si="403">E335*$I330</f>
        <v>0</v>
      </c>
      <c r="T335" s="413"/>
      <c r="U335" s="413"/>
    </row>
    <row r="336" spans="1:21" s="309" customFormat="1" ht="26.25" customHeight="1" x14ac:dyDescent="0.25">
      <c r="A336" s="214" t="s">
        <v>69</v>
      </c>
      <c r="B336" s="303">
        <v>0</v>
      </c>
      <c r="C336" s="303">
        <v>0</v>
      </c>
      <c r="D336" s="303">
        <v>0</v>
      </c>
      <c r="E336" s="303">
        <v>0</v>
      </c>
      <c r="F336" s="215" t="str">
        <f>TEXT(SUM(B336:E336),"##0.0%")&amp;" ("&amp;TEXT($J330*SUM(B336:E336),"$#,##0")&amp;")"</f>
        <v>0.0% ($0)</v>
      </c>
      <c r="G336" s="503"/>
      <c r="H336" s="504"/>
      <c r="I336" s="504"/>
      <c r="J336" s="505"/>
      <c r="K336" s="426" t="s">
        <v>3</v>
      </c>
      <c r="L336" s="426">
        <f>B336*$F330</f>
        <v>0</v>
      </c>
      <c r="M336" s="426">
        <f t="shared" ref="M336" si="404">C336*$F330</f>
        <v>0</v>
      </c>
      <c r="N336" s="426">
        <f t="shared" ref="N336" si="405">D336*$F330</f>
        <v>0</v>
      </c>
      <c r="O336" s="426">
        <f t="shared" ref="O336" si="406">E336*$F330</f>
        <v>0</v>
      </c>
      <c r="P336" s="426">
        <f>B336*$I330</f>
        <v>0</v>
      </c>
      <c r="Q336" s="426">
        <f t="shared" ref="Q336" si="407">C336*$I330</f>
        <v>0</v>
      </c>
      <c r="R336" s="416">
        <f t="shared" ref="R336" si="408">D336*$I330</f>
        <v>0</v>
      </c>
      <c r="S336" s="416">
        <f t="shared" ref="S336" si="409">E336*$I330</f>
        <v>0</v>
      </c>
      <c r="T336" s="413"/>
      <c r="U336" s="413"/>
    </row>
    <row r="337" spans="1:21" s="309" customFormat="1" ht="26.25" customHeight="1" thickBot="1" x14ac:dyDescent="0.3">
      <c r="A337" s="216" t="s">
        <v>84</v>
      </c>
      <c r="B337" s="217" t="str">
        <f>TEXT(SUM($B333*BPct_HDSP,B334:B336),"##0.0%")&amp;" ("&amp;TEXT($J330*SUM($B333*BPct_HDSP,B334:B336),"$#,##0")&amp;")"</f>
        <v>0.0% ($0)</v>
      </c>
      <c r="C337" s="217" t="str">
        <f>TEXT(SUM($B333*BPct_Diabetes,C334:C336),"##0.0%")&amp;" ("&amp;TEXT($J330*SUM($B333*BPct_Diabetes,C334:C336),"$#,##0")&amp;")"</f>
        <v>0.0% ($0)</v>
      </c>
      <c r="D337" s="217" t="str">
        <f>TEXT(SUM($B333*BPct_NPAO,D334:D336),"##0.0%")&amp;" ("&amp;TEXT($J330*SUM($B333*BPct_NPAO,D334:D336),"$#,##0")&amp;")"</f>
        <v>0.0% ($0)</v>
      </c>
      <c r="E337" s="217" t="str">
        <f>TEXT(SUM(E333:E336),"##0.0%")&amp;" ("&amp;TEXT($J330*SUM(E333:E336),"$#,##0")&amp;")"</f>
        <v>0.0% ($0)</v>
      </c>
      <c r="F337" s="218" t="str">
        <f>TEXT(SUM(B333:E336),"##0.0%")&amp;" ("&amp;TEXT($J330*SUM(B333:E336),"$#,##0")&amp;")"</f>
        <v>0.0% ($0)</v>
      </c>
      <c r="G337" s="506"/>
      <c r="H337" s="507"/>
      <c r="I337" s="507"/>
      <c r="J337" s="508"/>
      <c r="K337" s="423"/>
      <c r="L337" s="423"/>
      <c r="M337" s="423"/>
      <c r="N337" s="423"/>
      <c r="O337" s="423"/>
      <c r="P337" s="423"/>
      <c r="Q337" s="423"/>
      <c r="R337" s="413"/>
      <c r="S337" s="413"/>
      <c r="T337" s="413" t="b">
        <f>IF(AND(SUM(B333:E336)&lt;&gt;1,J330&gt;0),FALSE,TRUE)</f>
        <v>1</v>
      </c>
      <c r="U337" s="413" t="s">
        <v>218</v>
      </c>
    </row>
    <row r="339" spans="1:21" ht="13.5" thickBot="1" x14ac:dyDescent="0.25"/>
    <row r="340" spans="1:21" s="309" customFormat="1" ht="13.5" customHeight="1" x14ac:dyDescent="0.25">
      <c r="A340" s="494" t="s">
        <v>105</v>
      </c>
      <c r="B340" s="495"/>
      <c r="C340" s="495"/>
      <c r="D340" s="495"/>
      <c r="E340" s="495"/>
      <c r="F340" s="495"/>
      <c r="G340" s="495"/>
      <c r="H340" s="495"/>
      <c r="I340" s="495"/>
      <c r="J340" s="496"/>
      <c r="K340" s="423"/>
      <c r="L340" s="423"/>
      <c r="M340" s="423"/>
      <c r="N340" s="423"/>
      <c r="O340" s="423"/>
      <c r="P340" s="423"/>
      <c r="Q340" s="423"/>
      <c r="R340" s="413"/>
      <c r="S340" s="413"/>
      <c r="T340" s="413"/>
      <c r="U340" s="413"/>
    </row>
    <row r="341" spans="1:21" s="311" customFormat="1" ht="25.5" x14ac:dyDescent="0.25">
      <c r="A341" s="206" t="s">
        <v>101</v>
      </c>
      <c r="B341" s="207" t="s">
        <v>102</v>
      </c>
      <c r="C341" s="207" t="s">
        <v>79</v>
      </c>
      <c r="D341" s="207" t="s">
        <v>103</v>
      </c>
      <c r="E341" s="207" t="s">
        <v>12</v>
      </c>
      <c r="F341" s="207" t="s">
        <v>18</v>
      </c>
      <c r="G341" s="207" t="s">
        <v>78</v>
      </c>
      <c r="H341" s="207" t="s">
        <v>107</v>
      </c>
      <c r="I341" s="207" t="s">
        <v>80</v>
      </c>
      <c r="J341" s="208" t="s">
        <v>104</v>
      </c>
      <c r="K341" s="425"/>
      <c r="L341" s="425"/>
      <c r="M341" s="425"/>
      <c r="N341" s="425"/>
      <c r="O341" s="425"/>
      <c r="P341" s="425"/>
      <c r="Q341" s="425"/>
      <c r="R341" s="415"/>
      <c r="S341" s="415"/>
      <c r="T341" s="415"/>
      <c r="U341" s="415"/>
    </row>
    <row r="342" spans="1:21" s="309" customFormat="1" ht="13.5" thickBot="1" x14ac:dyDescent="0.3">
      <c r="A342" s="141"/>
      <c r="B342" s="408"/>
      <c r="C342" s="122"/>
      <c r="D342" s="123"/>
      <c r="E342" s="410"/>
      <c r="F342" s="209">
        <f>C342*D342*E342/12</f>
        <v>0</v>
      </c>
      <c r="G342" s="138"/>
      <c r="H342" s="142"/>
      <c r="I342" s="209">
        <f>F342*G342+H342</f>
        <v>0</v>
      </c>
      <c r="J342" s="210">
        <f>SUM(F342,I342)</f>
        <v>0</v>
      </c>
      <c r="K342" s="423"/>
      <c r="L342" s="423"/>
      <c r="M342" s="423"/>
      <c r="N342" s="423"/>
      <c r="O342" s="423"/>
      <c r="P342" s="423"/>
      <c r="Q342" s="423"/>
      <c r="R342" s="413"/>
      <c r="S342" s="413"/>
      <c r="T342" s="413"/>
      <c r="U342" s="413"/>
    </row>
    <row r="343" spans="1:21" s="309" customFormat="1" ht="12.75" customHeight="1" x14ac:dyDescent="0.25">
      <c r="A343" s="497" t="s">
        <v>81</v>
      </c>
      <c r="B343" s="498"/>
      <c r="C343" s="498"/>
      <c r="D343" s="498"/>
      <c r="E343" s="498"/>
      <c r="F343" s="499"/>
      <c r="G343" s="497" t="s">
        <v>13</v>
      </c>
      <c r="H343" s="498"/>
      <c r="I343" s="498"/>
      <c r="J343" s="499"/>
      <c r="K343" s="423"/>
      <c r="L343" s="423"/>
      <c r="M343" s="423"/>
      <c r="N343" s="423"/>
      <c r="O343" s="423"/>
      <c r="P343" s="423"/>
      <c r="Q343" s="423"/>
      <c r="R343" s="413"/>
      <c r="S343" s="413"/>
      <c r="T343" s="413"/>
      <c r="U343" s="413"/>
    </row>
    <row r="344" spans="1:21" s="309" customFormat="1" ht="25.5" x14ac:dyDescent="0.25">
      <c r="A344" s="211" t="s">
        <v>127</v>
      </c>
      <c r="B344" s="207" t="s">
        <v>6</v>
      </c>
      <c r="C344" s="207" t="s">
        <v>65</v>
      </c>
      <c r="D344" s="207" t="s">
        <v>4</v>
      </c>
      <c r="E344" s="212" t="s">
        <v>5</v>
      </c>
      <c r="F344" s="213" t="s">
        <v>70</v>
      </c>
      <c r="G344" s="500"/>
      <c r="H344" s="501"/>
      <c r="I344" s="501"/>
      <c r="J344" s="502"/>
      <c r="K344" s="423"/>
      <c r="L344" s="423"/>
      <c r="M344" s="423"/>
      <c r="N344" s="423"/>
      <c r="O344" s="423"/>
      <c r="P344" s="423"/>
      <c r="Q344" s="423"/>
      <c r="R344" s="413"/>
      <c r="S344" s="413"/>
      <c r="T344" s="413"/>
      <c r="U344" s="413"/>
    </row>
    <row r="345" spans="1:21" s="309" customFormat="1" ht="26.25" customHeight="1" x14ac:dyDescent="0.25">
      <c r="A345" s="214" t="s">
        <v>128</v>
      </c>
      <c r="B345" s="509">
        <v>0</v>
      </c>
      <c r="C345" s="510"/>
      <c r="D345" s="511"/>
      <c r="E345" s="303">
        <v>0</v>
      </c>
      <c r="F345" s="215" t="str">
        <f>TEXT(SUM(B345:E345),"##0.0%")&amp;" ("&amp;TEXT($J342*SUM(B345:E345),"$#,##0")&amp;")"</f>
        <v>0.0% ($0)</v>
      </c>
      <c r="G345" s="503"/>
      <c r="H345" s="504"/>
      <c r="I345" s="504"/>
      <c r="J345" s="505"/>
      <c r="K345" s="426" t="s">
        <v>40</v>
      </c>
      <c r="L345" s="426">
        <f>SUM(B345:E345)*F342</f>
        <v>0</v>
      </c>
      <c r="M345" s="426"/>
      <c r="N345" s="426"/>
      <c r="O345" s="426"/>
      <c r="P345" s="426">
        <f>SUM(B345:E345)*I342</f>
        <v>0</v>
      </c>
      <c r="Q345" s="426"/>
      <c r="R345" s="416"/>
      <c r="S345" s="416"/>
      <c r="T345" s="413"/>
      <c r="U345" s="413"/>
    </row>
    <row r="346" spans="1:21" s="309" customFormat="1" ht="26.25" customHeight="1" x14ac:dyDescent="0.25">
      <c r="A346" s="214" t="s">
        <v>67</v>
      </c>
      <c r="B346" s="303">
        <v>0</v>
      </c>
      <c r="C346" s="303">
        <v>0</v>
      </c>
      <c r="D346" s="303">
        <v>0</v>
      </c>
      <c r="E346" s="303">
        <v>0</v>
      </c>
      <c r="F346" s="215" t="str">
        <f>TEXT(SUM(B346:E346),"##0.0%")&amp;" ("&amp;TEXT($J342*SUM(B346:E346),"$#,##0")&amp;")"</f>
        <v>0.0% ($0)</v>
      </c>
      <c r="G346" s="503"/>
      <c r="H346" s="504"/>
      <c r="I346" s="504"/>
      <c r="J346" s="505"/>
      <c r="K346" s="426" t="s">
        <v>1</v>
      </c>
      <c r="L346" s="426">
        <f>B346*$F342</f>
        <v>0</v>
      </c>
      <c r="M346" s="426">
        <f>C346*$F342</f>
        <v>0</v>
      </c>
      <c r="N346" s="426">
        <f>D346*$F342</f>
        <v>0</v>
      </c>
      <c r="O346" s="426">
        <f>E346*$F342</f>
        <v>0</v>
      </c>
      <c r="P346" s="426">
        <f t="shared" ref="P346" si="410">B346*$I342</f>
        <v>0</v>
      </c>
      <c r="Q346" s="426">
        <f t="shared" ref="Q346" si="411">C346*$I342</f>
        <v>0</v>
      </c>
      <c r="R346" s="416">
        <f t="shared" ref="R346" si="412">D346*$I342</f>
        <v>0</v>
      </c>
      <c r="S346" s="416">
        <f>E346*$I342</f>
        <v>0</v>
      </c>
      <c r="T346" s="413"/>
      <c r="U346" s="413"/>
    </row>
    <row r="347" spans="1:21" s="309" customFormat="1" ht="26.25" customHeight="1" x14ac:dyDescent="0.25">
      <c r="A347" s="214" t="s">
        <v>68</v>
      </c>
      <c r="B347" s="303">
        <v>0</v>
      </c>
      <c r="C347" s="303">
        <v>0</v>
      </c>
      <c r="D347" s="303">
        <v>0</v>
      </c>
      <c r="E347" s="303">
        <v>0</v>
      </c>
      <c r="F347" s="215" t="str">
        <f>TEXT(SUM(B347:E347),"##0.0%")&amp;" ("&amp;TEXT($J342*SUM(B347:E347),"$#,##0")&amp;")"</f>
        <v>0.0% ($0)</v>
      </c>
      <c r="G347" s="503"/>
      <c r="H347" s="504"/>
      <c r="I347" s="504"/>
      <c r="J347" s="505"/>
      <c r="K347" s="426" t="s">
        <v>2</v>
      </c>
      <c r="L347" s="426">
        <f>B347*$F342</f>
        <v>0</v>
      </c>
      <c r="M347" s="426">
        <f t="shared" ref="M347" si="413">C347*$F342</f>
        <v>0</v>
      </c>
      <c r="N347" s="426">
        <f t="shared" ref="N347" si="414">D347*$F342</f>
        <v>0</v>
      </c>
      <c r="O347" s="426">
        <f t="shared" ref="O347" si="415">E347*$F342</f>
        <v>0</v>
      </c>
      <c r="P347" s="426">
        <f>B347*$I342</f>
        <v>0</v>
      </c>
      <c r="Q347" s="426">
        <f t="shared" ref="Q347" si="416">C347*$I342</f>
        <v>0</v>
      </c>
      <c r="R347" s="416">
        <f t="shared" ref="R347" si="417">D347*$I342</f>
        <v>0</v>
      </c>
      <c r="S347" s="416">
        <f t="shared" ref="S347" si="418">E347*$I342</f>
        <v>0</v>
      </c>
      <c r="T347" s="413"/>
      <c r="U347" s="413"/>
    </row>
    <row r="348" spans="1:21" s="309" customFormat="1" ht="26.25" customHeight="1" x14ac:dyDescent="0.25">
      <c r="A348" s="214" t="s">
        <v>69</v>
      </c>
      <c r="B348" s="303">
        <v>0</v>
      </c>
      <c r="C348" s="303">
        <v>0</v>
      </c>
      <c r="D348" s="303">
        <v>0</v>
      </c>
      <c r="E348" s="303">
        <v>0</v>
      </c>
      <c r="F348" s="215" t="str">
        <f>TEXT(SUM(B348:E348),"##0.0%")&amp;" ("&amp;TEXT($J342*SUM(B348:E348),"$#,##0")&amp;")"</f>
        <v>0.0% ($0)</v>
      </c>
      <c r="G348" s="503"/>
      <c r="H348" s="504"/>
      <c r="I348" s="504"/>
      <c r="J348" s="505"/>
      <c r="K348" s="426" t="s">
        <v>3</v>
      </c>
      <c r="L348" s="426">
        <f>B348*$F342</f>
        <v>0</v>
      </c>
      <c r="M348" s="426">
        <f t="shared" ref="M348" si="419">C348*$F342</f>
        <v>0</v>
      </c>
      <c r="N348" s="426">
        <f t="shared" ref="N348" si="420">D348*$F342</f>
        <v>0</v>
      </c>
      <c r="O348" s="426">
        <f t="shared" ref="O348" si="421">E348*$F342</f>
        <v>0</v>
      </c>
      <c r="P348" s="426">
        <f>B348*$I342</f>
        <v>0</v>
      </c>
      <c r="Q348" s="426">
        <f t="shared" ref="Q348" si="422">C348*$I342</f>
        <v>0</v>
      </c>
      <c r="R348" s="416">
        <f t="shared" ref="R348" si="423">D348*$I342</f>
        <v>0</v>
      </c>
      <c r="S348" s="416">
        <f t="shared" ref="S348" si="424">E348*$I342</f>
        <v>0</v>
      </c>
      <c r="T348" s="413"/>
      <c r="U348" s="413"/>
    </row>
    <row r="349" spans="1:21" s="309" customFormat="1" ht="26.25" customHeight="1" thickBot="1" x14ac:dyDescent="0.3">
      <c r="A349" s="216" t="s">
        <v>84</v>
      </c>
      <c r="B349" s="217" t="str">
        <f>TEXT(SUM($B345*BPct_HDSP,B346:B348),"##0.0%")&amp;" ("&amp;TEXT($J342*SUM($B345*BPct_HDSP,B346:B348),"$#,##0")&amp;")"</f>
        <v>0.0% ($0)</v>
      </c>
      <c r="C349" s="217" t="str">
        <f>TEXT(SUM($B345*BPct_Diabetes,C346:C348),"##0.0%")&amp;" ("&amp;TEXT($J342*SUM($B345*BPct_Diabetes,C346:C348),"$#,##0")&amp;")"</f>
        <v>0.0% ($0)</v>
      </c>
      <c r="D349" s="217" t="str">
        <f>TEXT(SUM($B345*BPct_NPAO,D346:D348),"##0.0%")&amp;" ("&amp;TEXT($J342*SUM($B345*BPct_NPAO,D346:D348),"$#,##0")&amp;")"</f>
        <v>0.0% ($0)</v>
      </c>
      <c r="E349" s="217" t="str">
        <f>TEXT(SUM(E345:E348),"##0.0%")&amp;" ("&amp;TEXT($J342*SUM(E345:E348),"$#,##0")&amp;")"</f>
        <v>0.0% ($0)</v>
      </c>
      <c r="F349" s="218" t="str">
        <f>TEXT(SUM(B345:E348),"##0.0%")&amp;" ("&amp;TEXT($J342*SUM(B345:E348),"$#,##0")&amp;")"</f>
        <v>0.0% ($0)</v>
      </c>
      <c r="G349" s="506"/>
      <c r="H349" s="507"/>
      <c r="I349" s="507"/>
      <c r="J349" s="508"/>
      <c r="K349" s="423"/>
      <c r="L349" s="423"/>
      <c r="M349" s="423"/>
      <c r="N349" s="423"/>
      <c r="O349" s="423"/>
      <c r="P349" s="423"/>
      <c r="Q349" s="423"/>
      <c r="R349" s="413"/>
      <c r="S349" s="413"/>
      <c r="T349" s="413" t="b">
        <f>IF(AND(SUM(B345:E348)&lt;&gt;1,J342&gt;0),FALSE,TRUE)</f>
        <v>1</v>
      </c>
      <c r="U349" s="413" t="s">
        <v>218</v>
      </c>
    </row>
    <row r="351" spans="1:21" ht="13.5" thickBot="1" x14ac:dyDescent="0.25"/>
    <row r="352" spans="1:21" s="309" customFormat="1" ht="13.5" customHeight="1" x14ac:dyDescent="0.25">
      <c r="A352" s="494" t="s">
        <v>105</v>
      </c>
      <c r="B352" s="495"/>
      <c r="C352" s="495"/>
      <c r="D352" s="495"/>
      <c r="E352" s="495"/>
      <c r="F352" s="495"/>
      <c r="G352" s="495"/>
      <c r="H352" s="495"/>
      <c r="I352" s="495"/>
      <c r="J352" s="496"/>
      <c r="K352" s="423"/>
      <c r="L352" s="423"/>
      <c r="M352" s="423"/>
      <c r="N352" s="423"/>
      <c r="O352" s="423"/>
      <c r="P352" s="423"/>
      <c r="Q352" s="423"/>
      <c r="R352" s="413"/>
      <c r="S352" s="413"/>
      <c r="T352" s="413"/>
      <c r="U352" s="413"/>
    </row>
    <row r="353" spans="1:21" s="311" customFormat="1" ht="25.5" x14ac:dyDescent="0.25">
      <c r="A353" s="206" t="s">
        <v>101</v>
      </c>
      <c r="B353" s="207" t="s">
        <v>102</v>
      </c>
      <c r="C353" s="207" t="s">
        <v>79</v>
      </c>
      <c r="D353" s="207" t="s">
        <v>103</v>
      </c>
      <c r="E353" s="207" t="s">
        <v>12</v>
      </c>
      <c r="F353" s="207" t="s">
        <v>18</v>
      </c>
      <c r="G353" s="207" t="s">
        <v>78</v>
      </c>
      <c r="H353" s="207" t="s">
        <v>107</v>
      </c>
      <c r="I353" s="207" t="s">
        <v>80</v>
      </c>
      <c r="J353" s="208" t="s">
        <v>104</v>
      </c>
      <c r="K353" s="425"/>
      <c r="L353" s="425"/>
      <c r="M353" s="425"/>
      <c r="N353" s="425"/>
      <c r="O353" s="425"/>
      <c r="P353" s="425"/>
      <c r="Q353" s="425"/>
      <c r="R353" s="415"/>
      <c r="S353" s="415"/>
      <c r="T353" s="415"/>
      <c r="U353" s="415"/>
    </row>
    <row r="354" spans="1:21" s="309" customFormat="1" ht="13.5" thickBot="1" x14ac:dyDescent="0.3">
      <c r="A354" s="141"/>
      <c r="B354" s="408"/>
      <c r="C354" s="122"/>
      <c r="D354" s="123"/>
      <c r="E354" s="410"/>
      <c r="F354" s="209">
        <f>C354*D354*E354/12</f>
        <v>0</v>
      </c>
      <c r="G354" s="138"/>
      <c r="H354" s="142"/>
      <c r="I354" s="209">
        <f>F354*G354+H354</f>
        <v>0</v>
      </c>
      <c r="J354" s="210">
        <f>SUM(F354,I354)</f>
        <v>0</v>
      </c>
      <c r="K354" s="423"/>
      <c r="L354" s="423"/>
      <c r="M354" s="423"/>
      <c r="N354" s="423"/>
      <c r="O354" s="423"/>
      <c r="P354" s="423"/>
      <c r="Q354" s="423"/>
      <c r="R354" s="413"/>
      <c r="S354" s="413"/>
      <c r="T354" s="413"/>
      <c r="U354" s="413"/>
    </row>
    <row r="355" spans="1:21" s="309" customFormat="1" ht="12.75" customHeight="1" x14ac:dyDescent="0.25">
      <c r="A355" s="497" t="s">
        <v>81</v>
      </c>
      <c r="B355" s="498"/>
      <c r="C355" s="498"/>
      <c r="D355" s="498"/>
      <c r="E355" s="498"/>
      <c r="F355" s="499"/>
      <c r="G355" s="497" t="s">
        <v>13</v>
      </c>
      <c r="H355" s="498"/>
      <c r="I355" s="498"/>
      <c r="J355" s="499"/>
      <c r="K355" s="423"/>
      <c r="L355" s="423"/>
      <c r="M355" s="423"/>
      <c r="N355" s="423"/>
      <c r="O355" s="423"/>
      <c r="P355" s="423"/>
      <c r="Q355" s="423"/>
      <c r="R355" s="413"/>
      <c r="S355" s="413"/>
      <c r="T355" s="413"/>
      <c r="U355" s="413"/>
    </row>
    <row r="356" spans="1:21" s="309" customFormat="1" ht="25.5" x14ac:dyDescent="0.25">
      <c r="A356" s="211" t="s">
        <v>127</v>
      </c>
      <c r="B356" s="207" t="s">
        <v>6</v>
      </c>
      <c r="C356" s="207" t="s">
        <v>65</v>
      </c>
      <c r="D356" s="207" t="s">
        <v>4</v>
      </c>
      <c r="E356" s="212" t="s">
        <v>5</v>
      </c>
      <c r="F356" s="213" t="s">
        <v>70</v>
      </c>
      <c r="G356" s="500"/>
      <c r="H356" s="501"/>
      <c r="I356" s="501"/>
      <c r="J356" s="502"/>
      <c r="K356" s="423"/>
      <c r="L356" s="423"/>
      <c r="M356" s="423"/>
      <c r="N356" s="423"/>
      <c r="O356" s="423"/>
      <c r="P356" s="423"/>
      <c r="Q356" s="423"/>
      <c r="R356" s="413"/>
      <c r="S356" s="413"/>
      <c r="T356" s="413"/>
      <c r="U356" s="413"/>
    </row>
    <row r="357" spans="1:21" s="309" customFormat="1" ht="26.25" customHeight="1" x14ac:dyDescent="0.25">
      <c r="A357" s="214" t="s">
        <v>128</v>
      </c>
      <c r="B357" s="509">
        <v>0</v>
      </c>
      <c r="C357" s="510"/>
      <c r="D357" s="511"/>
      <c r="E357" s="303">
        <v>0</v>
      </c>
      <c r="F357" s="215" t="str">
        <f>TEXT(SUM(B357:E357),"##0.0%")&amp;" ("&amp;TEXT($J354*SUM(B357:E357),"$#,##0")&amp;")"</f>
        <v>0.0% ($0)</v>
      </c>
      <c r="G357" s="503"/>
      <c r="H357" s="504"/>
      <c r="I357" s="504"/>
      <c r="J357" s="505"/>
      <c r="K357" s="426" t="s">
        <v>40</v>
      </c>
      <c r="L357" s="426">
        <f>SUM(B357:E357)*F354</f>
        <v>0</v>
      </c>
      <c r="M357" s="426"/>
      <c r="N357" s="426"/>
      <c r="O357" s="426"/>
      <c r="P357" s="426">
        <f>SUM(B357:E357)*I354</f>
        <v>0</v>
      </c>
      <c r="Q357" s="426"/>
      <c r="R357" s="416"/>
      <c r="S357" s="416"/>
      <c r="T357" s="413"/>
      <c r="U357" s="413"/>
    </row>
    <row r="358" spans="1:21" s="309" customFormat="1" ht="26.25" customHeight="1" x14ac:dyDescent="0.25">
      <c r="A358" s="214" t="s">
        <v>67</v>
      </c>
      <c r="B358" s="303">
        <v>0</v>
      </c>
      <c r="C358" s="303">
        <v>0</v>
      </c>
      <c r="D358" s="303">
        <v>0</v>
      </c>
      <c r="E358" s="303">
        <v>0</v>
      </c>
      <c r="F358" s="215" t="str">
        <f>TEXT(SUM(B358:E358),"##0.0%")&amp;" ("&amp;TEXT($J354*SUM(B358:E358),"$#,##0")&amp;")"</f>
        <v>0.0% ($0)</v>
      </c>
      <c r="G358" s="503"/>
      <c r="H358" s="504"/>
      <c r="I358" s="504"/>
      <c r="J358" s="505"/>
      <c r="K358" s="426" t="s">
        <v>1</v>
      </c>
      <c r="L358" s="426">
        <f>B358*$F354</f>
        <v>0</v>
      </c>
      <c r="M358" s="426">
        <f>C358*$F354</f>
        <v>0</v>
      </c>
      <c r="N358" s="426">
        <f>D358*$F354</f>
        <v>0</v>
      </c>
      <c r="O358" s="426">
        <f>E358*$F354</f>
        <v>0</v>
      </c>
      <c r="P358" s="426">
        <f t="shared" ref="P358" si="425">B358*$I354</f>
        <v>0</v>
      </c>
      <c r="Q358" s="426">
        <f t="shared" ref="Q358" si="426">C358*$I354</f>
        <v>0</v>
      </c>
      <c r="R358" s="416">
        <f t="shared" ref="R358" si="427">D358*$I354</f>
        <v>0</v>
      </c>
      <c r="S358" s="416">
        <f>E358*$I354</f>
        <v>0</v>
      </c>
      <c r="T358" s="413"/>
      <c r="U358" s="413"/>
    </row>
    <row r="359" spans="1:21" s="309" customFormat="1" ht="26.25" customHeight="1" x14ac:dyDescent="0.25">
      <c r="A359" s="214" t="s">
        <v>68</v>
      </c>
      <c r="B359" s="303">
        <v>0</v>
      </c>
      <c r="C359" s="303">
        <v>0</v>
      </c>
      <c r="D359" s="303">
        <v>0</v>
      </c>
      <c r="E359" s="303">
        <v>0</v>
      </c>
      <c r="F359" s="215" t="str">
        <f>TEXT(SUM(B359:E359),"##0.0%")&amp;" ("&amp;TEXT($J354*SUM(B359:E359),"$#,##0")&amp;")"</f>
        <v>0.0% ($0)</v>
      </c>
      <c r="G359" s="503"/>
      <c r="H359" s="504"/>
      <c r="I359" s="504"/>
      <c r="J359" s="505"/>
      <c r="K359" s="426" t="s">
        <v>2</v>
      </c>
      <c r="L359" s="426">
        <f>B359*$F354</f>
        <v>0</v>
      </c>
      <c r="M359" s="426">
        <f t="shared" ref="M359" si="428">C359*$F354</f>
        <v>0</v>
      </c>
      <c r="N359" s="426">
        <f t="shared" ref="N359" si="429">D359*$F354</f>
        <v>0</v>
      </c>
      <c r="O359" s="426">
        <f t="shared" ref="O359" si="430">E359*$F354</f>
        <v>0</v>
      </c>
      <c r="P359" s="426">
        <f>B359*$I354</f>
        <v>0</v>
      </c>
      <c r="Q359" s="426">
        <f t="shared" ref="Q359" si="431">C359*$I354</f>
        <v>0</v>
      </c>
      <c r="R359" s="416">
        <f t="shared" ref="R359" si="432">D359*$I354</f>
        <v>0</v>
      </c>
      <c r="S359" s="416">
        <f t="shared" ref="S359" si="433">E359*$I354</f>
        <v>0</v>
      </c>
      <c r="T359" s="413"/>
      <c r="U359" s="413"/>
    </row>
    <row r="360" spans="1:21" s="309" customFormat="1" ht="26.25" customHeight="1" x14ac:dyDescent="0.25">
      <c r="A360" s="214" t="s">
        <v>69</v>
      </c>
      <c r="B360" s="303">
        <v>0</v>
      </c>
      <c r="C360" s="303">
        <v>0</v>
      </c>
      <c r="D360" s="303">
        <v>0</v>
      </c>
      <c r="E360" s="303">
        <v>0</v>
      </c>
      <c r="F360" s="215" t="str">
        <f>TEXT(SUM(B360:E360),"##0.0%")&amp;" ("&amp;TEXT($J354*SUM(B360:E360),"$#,##0")&amp;")"</f>
        <v>0.0% ($0)</v>
      </c>
      <c r="G360" s="503"/>
      <c r="H360" s="504"/>
      <c r="I360" s="504"/>
      <c r="J360" s="505"/>
      <c r="K360" s="426" t="s">
        <v>3</v>
      </c>
      <c r="L360" s="426">
        <f>B360*$F354</f>
        <v>0</v>
      </c>
      <c r="M360" s="426">
        <f t="shared" ref="M360" si="434">C360*$F354</f>
        <v>0</v>
      </c>
      <c r="N360" s="426">
        <f t="shared" ref="N360" si="435">D360*$F354</f>
        <v>0</v>
      </c>
      <c r="O360" s="426">
        <f t="shared" ref="O360" si="436">E360*$F354</f>
        <v>0</v>
      </c>
      <c r="P360" s="426">
        <f>B360*$I354</f>
        <v>0</v>
      </c>
      <c r="Q360" s="426">
        <f t="shared" ref="Q360" si="437">C360*$I354</f>
        <v>0</v>
      </c>
      <c r="R360" s="416">
        <f t="shared" ref="R360" si="438">D360*$I354</f>
        <v>0</v>
      </c>
      <c r="S360" s="416">
        <f t="shared" ref="S360" si="439">E360*$I354</f>
        <v>0</v>
      </c>
      <c r="T360" s="413"/>
      <c r="U360" s="413"/>
    </row>
    <row r="361" spans="1:21" s="309" customFormat="1" ht="26.25" customHeight="1" thickBot="1" x14ac:dyDescent="0.3">
      <c r="A361" s="216" t="s">
        <v>84</v>
      </c>
      <c r="B361" s="217" t="str">
        <f>TEXT(SUM($B357*BPct_HDSP,B358:B360),"##0.0%")&amp;" ("&amp;TEXT($J354*SUM($B357*BPct_HDSP,B358:B360),"$#,##0")&amp;")"</f>
        <v>0.0% ($0)</v>
      </c>
      <c r="C361" s="217" t="str">
        <f>TEXT(SUM($B357*BPct_Diabetes,C358:C360),"##0.0%")&amp;" ("&amp;TEXT($J354*SUM($B357*BPct_Diabetes,C358:C360),"$#,##0")&amp;")"</f>
        <v>0.0% ($0)</v>
      </c>
      <c r="D361" s="217" t="str">
        <f>TEXT(SUM($B357*BPct_NPAO,D358:D360),"##0.0%")&amp;" ("&amp;TEXT($J354*SUM($B357*BPct_NPAO,D358:D360),"$#,##0")&amp;")"</f>
        <v>0.0% ($0)</v>
      </c>
      <c r="E361" s="217" t="str">
        <f>TEXT(SUM(E357:E360),"##0.0%")&amp;" ("&amp;TEXT($J354*SUM(E357:E360),"$#,##0")&amp;")"</f>
        <v>0.0% ($0)</v>
      </c>
      <c r="F361" s="218" t="str">
        <f>TEXT(SUM(B357:E360),"##0.0%")&amp;" ("&amp;TEXT($J354*SUM(B357:E360),"$#,##0")&amp;")"</f>
        <v>0.0% ($0)</v>
      </c>
      <c r="G361" s="506"/>
      <c r="H361" s="507"/>
      <c r="I361" s="507"/>
      <c r="J361" s="508"/>
      <c r="K361" s="423"/>
      <c r="L361" s="423"/>
      <c r="M361" s="423"/>
      <c r="N361" s="423"/>
      <c r="O361" s="423"/>
      <c r="P361" s="423"/>
      <c r="Q361" s="423"/>
      <c r="R361" s="413"/>
      <c r="S361" s="413"/>
      <c r="T361" s="413" t="b">
        <f>IF(AND(SUM(B357:E360)&lt;&gt;1,J354&gt;0),FALSE,TRUE)</f>
        <v>1</v>
      </c>
      <c r="U361" s="413" t="s">
        <v>218</v>
      </c>
    </row>
    <row r="363" spans="1:21" ht="13.5" thickBot="1" x14ac:dyDescent="0.25"/>
    <row r="364" spans="1:21" s="309" customFormat="1" ht="13.5" customHeight="1" x14ac:dyDescent="0.25">
      <c r="A364" s="494" t="s">
        <v>105</v>
      </c>
      <c r="B364" s="495"/>
      <c r="C364" s="495"/>
      <c r="D364" s="495"/>
      <c r="E364" s="495"/>
      <c r="F364" s="495"/>
      <c r="G364" s="495"/>
      <c r="H364" s="495"/>
      <c r="I364" s="495"/>
      <c r="J364" s="496"/>
      <c r="K364" s="423"/>
      <c r="L364" s="423"/>
      <c r="M364" s="423"/>
      <c r="N364" s="423"/>
      <c r="O364" s="423"/>
      <c r="P364" s="423"/>
      <c r="Q364" s="423"/>
      <c r="R364" s="413"/>
      <c r="S364" s="413"/>
      <c r="T364" s="413"/>
      <c r="U364" s="413"/>
    </row>
    <row r="365" spans="1:21" s="311" customFormat="1" ht="25.5" x14ac:dyDescent="0.25">
      <c r="A365" s="206" t="s">
        <v>101</v>
      </c>
      <c r="B365" s="207" t="s">
        <v>102</v>
      </c>
      <c r="C365" s="207" t="s">
        <v>79</v>
      </c>
      <c r="D365" s="207" t="s">
        <v>103</v>
      </c>
      <c r="E365" s="207" t="s">
        <v>12</v>
      </c>
      <c r="F365" s="207" t="s">
        <v>18</v>
      </c>
      <c r="G365" s="207" t="s">
        <v>78</v>
      </c>
      <c r="H365" s="207" t="s">
        <v>107</v>
      </c>
      <c r="I365" s="207" t="s">
        <v>80</v>
      </c>
      <c r="J365" s="208" t="s">
        <v>104</v>
      </c>
      <c r="K365" s="425"/>
      <c r="L365" s="425"/>
      <c r="M365" s="425"/>
      <c r="N365" s="425"/>
      <c r="O365" s="425"/>
      <c r="P365" s="425"/>
      <c r="Q365" s="425"/>
      <c r="R365" s="415"/>
      <c r="S365" s="415"/>
      <c r="T365" s="415"/>
      <c r="U365" s="415"/>
    </row>
    <row r="366" spans="1:21" s="309" customFormat="1" ht="13.5" thickBot="1" x14ac:dyDescent="0.3">
      <c r="A366" s="141"/>
      <c r="B366" s="408"/>
      <c r="C366" s="122"/>
      <c r="D366" s="123"/>
      <c r="E366" s="410"/>
      <c r="F366" s="209">
        <f>C366*D366*E366/12</f>
        <v>0</v>
      </c>
      <c r="G366" s="138"/>
      <c r="H366" s="142"/>
      <c r="I366" s="209">
        <f>F366*G366+H366</f>
        <v>0</v>
      </c>
      <c r="J366" s="210">
        <f>SUM(F366,I366)</f>
        <v>0</v>
      </c>
      <c r="K366" s="423"/>
      <c r="L366" s="423"/>
      <c r="M366" s="423"/>
      <c r="N366" s="423"/>
      <c r="O366" s="423"/>
      <c r="P366" s="423"/>
      <c r="Q366" s="423"/>
      <c r="R366" s="413"/>
      <c r="S366" s="413"/>
      <c r="T366" s="413"/>
      <c r="U366" s="413"/>
    </row>
    <row r="367" spans="1:21" s="309" customFormat="1" ht="12.75" customHeight="1" x14ac:dyDescent="0.25">
      <c r="A367" s="497" t="s">
        <v>81</v>
      </c>
      <c r="B367" s="498"/>
      <c r="C367" s="498"/>
      <c r="D367" s="498"/>
      <c r="E367" s="498"/>
      <c r="F367" s="499"/>
      <c r="G367" s="497" t="s">
        <v>13</v>
      </c>
      <c r="H367" s="498"/>
      <c r="I367" s="498"/>
      <c r="J367" s="499"/>
      <c r="K367" s="423"/>
      <c r="L367" s="423"/>
      <c r="M367" s="423"/>
      <c r="N367" s="423"/>
      <c r="O367" s="423"/>
      <c r="P367" s="423"/>
      <c r="Q367" s="423"/>
      <c r="R367" s="413"/>
      <c r="S367" s="413"/>
      <c r="T367" s="413"/>
      <c r="U367" s="413"/>
    </row>
    <row r="368" spans="1:21" s="309" customFormat="1" ht="25.5" x14ac:dyDescent="0.25">
      <c r="A368" s="211" t="s">
        <v>127</v>
      </c>
      <c r="B368" s="207" t="s">
        <v>6</v>
      </c>
      <c r="C368" s="207" t="s">
        <v>65</v>
      </c>
      <c r="D368" s="207" t="s">
        <v>4</v>
      </c>
      <c r="E368" s="212" t="s">
        <v>5</v>
      </c>
      <c r="F368" s="213" t="s">
        <v>70</v>
      </c>
      <c r="G368" s="500"/>
      <c r="H368" s="501"/>
      <c r="I368" s="501"/>
      <c r="J368" s="502"/>
      <c r="K368" s="423"/>
      <c r="L368" s="423"/>
      <c r="M368" s="423"/>
      <c r="N368" s="423"/>
      <c r="O368" s="423"/>
      <c r="P368" s="423"/>
      <c r="Q368" s="423"/>
      <c r="R368" s="413"/>
      <c r="S368" s="413"/>
      <c r="T368" s="413"/>
      <c r="U368" s="413"/>
    </row>
    <row r="369" spans="1:21" s="309" customFormat="1" ht="26.25" customHeight="1" x14ac:dyDescent="0.25">
      <c r="A369" s="214" t="s">
        <v>128</v>
      </c>
      <c r="B369" s="509">
        <v>0</v>
      </c>
      <c r="C369" s="510"/>
      <c r="D369" s="511"/>
      <c r="E369" s="303">
        <v>0</v>
      </c>
      <c r="F369" s="215" t="str">
        <f>TEXT(SUM(B369:E369),"##0.0%")&amp;" ("&amp;TEXT($J366*SUM(B369:E369),"$#,##0")&amp;")"</f>
        <v>0.0% ($0)</v>
      </c>
      <c r="G369" s="503"/>
      <c r="H369" s="504"/>
      <c r="I369" s="504"/>
      <c r="J369" s="505"/>
      <c r="K369" s="426" t="s">
        <v>40</v>
      </c>
      <c r="L369" s="426">
        <f>SUM(B369:E369)*F366</f>
        <v>0</v>
      </c>
      <c r="M369" s="426"/>
      <c r="N369" s="426"/>
      <c r="O369" s="426"/>
      <c r="P369" s="426">
        <f>SUM(B369:E369)*I366</f>
        <v>0</v>
      </c>
      <c r="Q369" s="426"/>
      <c r="R369" s="416"/>
      <c r="S369" s="416"/>
      <c r="T369" s="413"/>
      <c r="U369" s="413"/>
    </row>
    <row r="370" spans="1:21" s="309" customFormat="1" ht="26.25" customHeight="1" x14ac:dyDescent="0.25">
      <c r="A370" s="214" t="s">
        <v>67</v>
      </c>
      <c r="B370" s="303">
        <v>0</v>
      </c>
      <c r="C370" s="303">
        <v>0</v>
      </c>
      <c r="D370" s="303">
        <v>0</v>
      </c>
      <c r="E370" s="303">
        <v>0</v>
      </c>
      <c r="F370" s="215" t="str">
        <f>TEXT(SUM(B370:E370),"##0.0%")&amp;" ("&amp;TEXT($J366*SUM(B370:E370),"$#,##0")&amp;")"</f>
        <v>0.0% ($0)</v>
      </c>
      <c r="G370" s="503"/>
      <c r="H370" s="504"/>
      <c r="I370" s="504"/>
      <c r="J370" s="505"/>
      <c r="K370" s="426" t="s">
        <v>1</v>
      </c>
      <c r="L370" s="426">
        <f>B370*$F366</f>
        <v>0</v>
      </c>
      <c r="M370" s="426">
        <f>C370*$F366</f>
        <v>0</v>
      </c>
      <c r="N370" s="426">
        <f>D370*$F366</f>
        <v>0</v>
      </c>
      <c r="O370" s="426">
        <f>E370*$F366</f>
        <v>0</v>
      </c>
      <c r="P370" s="426">
        <f t="shared" ref="P370" si="440">B370*$I366</f>
        <v>0</v>
      </c>
      <c r="Q370" s="426">
        <f t="shared" ref="Q370" si="441">C370*$I366</f>
        <v>0</v>
      </c>
      <c r="R370" s="416">
        <f t="shared" ref="R370" si="442">D370*$I366</f>
        <v>0</v>
      </c>
      <c r="S370" s="416">
        <f>E370*$I366</f>
        <v>0</v>
      </c>
      <c r="T370" s="413"/>
      <c r="U370" s="413"/>
    </row>
    <row r="371" spans="1:21" s="309" customFormat="1" ht="26.25" customHeight="1" x14ac:dyDescent="0.25">
      <c r="A371" s="214" t="s">
        <v>68</v>
      </c>
      <c r="B371" s="303">
        <v>0</v>
      </c>
      <c r="C371" s="303">
        <v>0</v>
      </c>
      <c r="D371" s="303">
        <v>0</v>
      </c>
      <c r="E371" s="303">
        <v>0</v>
      </c>
      <c r="F371" s="215" t="str">
        <f>TEXT(SUM(B371:E371),"##0.0%")&amp;" ("&amp;TEXT($J366*SUM(B371:E371),"$#,##0")&amp;")"</f>
        <v>0.0% ($0)</v>
      </c>
      <c r="G371" s="503"/>
      <c r="H371" s="504"/>
      <c r="I371" s="504"/>
      <c r="J371" s="505"/>
      <c r="K371" s="426" t="s">
        <v>2</v>
      </c>
      <c r="L371" s="426">
        <f>B371*$F366</f>
        <v>0</v>
      </c>
      <c r="M371" s="426">
        <f t="shared" ref="M371" si="443">C371*$F366</f>
        <v>0</v>
      </c>
      <c r="N371" s="426">
        <f t="shared" ref="N371" si="444">D371*$F366</f>
        <v>0</v>
      </c>
      <c r="O371" s="426">
        <f t="shared" ref="O371" si="445">E371*$F366</f>
        <v>0</v>
      </c>
      <c r="P371" s="426">
        <f>B371*$I366</f>
        <v>0</v>
      </c>
      <c r="Q371" s="426">
        <f t="shared" ref="Q371" si="446">C371*$I366</f>
        <v>0</v>
      </c>
      <c r="R371" s="416">
        <f t="shared" ref="R371" si="447">D371*$I366</f>
        <v>0</v>
      </c>
      <c r="S371" s="416">
        <f t="shared" ref="S371" si="448">E371*$I366</f>
        <v>0</v>
      </c>
      <c r="T371" s="413"/>
      <c r="U371" s="413"/>
    </row>
    <row r="372" spans="1:21" s="309" customFormat="1" ht="26.25" customHeight="1" x14ac:dyDescent="0.25">
      <c r="A372" s="214" t="s">
        <v>69</v>
      </c>
      <c r="B372" s="303">
        <v>0</v>
      </c>
      <c r="C372" s="303">
        <v>0</v>
      </c>
      <c r="D372" s="303">
        <v>0</v>
      </c>
      <c r="E372" s="303">
        <v>0</v>
      </c>
      <c r="F372" s="215" t="str">
        <f>TEXT(SUM(B372:E372),"##0.0%")&amp;" ("&amp;TEXT($J366*SUM(B372:E372),"$#,##0")&amp;")"</f>
        <v>0.0% ($0)</v>
      </c>
      <c r="G372" s="503"/>
      <c r="H372" s="504"/>
      <c r="I372" s="504"/>
      <c r="J372" s="505"/>
      <c r="K372" s="426" t="s">
        <v>3</v>
      </c>
      <c r="L372" s="426">
        <f>B372*$F366</f>
        <v>0</v>
      </c>
      <c r="M372" s="426">
        <f t="shared" ref="M372" si="449">C372*$F366</f>
        <v>0</v>
      </c>
      <c r="N372" s="426">
        <f t="shared" ref="N372" si="450">D372*$F366</f>
        <v>0</v>
      </c>
      <c r="O372" s="426">
        <f t="shared" ref="O372" si="451">E372*$F366</f>
        <v>0</v>
      </c>
      <c r="P372" s="426">
        <f>B372*$I366</f>
        <v>0</v>
      </c>
      <c r="Q372" s="426">
        <f t="shared" ref="Q372" si="452">C372*$I366</f>
        <v>0</v>
      </c>
      <c r="R372" s="416">
        <f t="shared" ref="R372" si="453">D372*$I366</f>
        <v>0</v>
      </c>
      <c r="S372" s="416">
        <f t="shared" ref="S372" si="454">E372*$I366</f>
        <v>0</v>
      </c>
      <c r="T372" s="413"/>
      <c r="U372" s="413"/>
    </row>
    <row r="373" spans="1:21" s="309" customFormat="1" ht="26.25" customHeight="1" thickBot="1" x14ac:dyDescent="0.3">
      <c r="A373" s="216" t="s">
        <v>84</v>
      </c>
      <c r="B373" s="217" t="str">
        <f>TEXT(SUM($B369*BPct_HDSP,B370:B372),"##0.0%")&amp;" ("&amp;TEXT($J366*SUM($B369*BPct_HDSP,B370:B372),"$#,##0")&amp;")"</f>
        <v>0.0% ($0)</v>
      </c>
      <c r="C373" s="217" t="str">
        <f>TEXT(SUM($B369*BPct_Diabetes,C370:C372),"##0.0%")&amp;" ("&amp;TEXT($J366*SUM($B369*BPct_Diabetes,C370:C372),"$#,##0")&amp;")"</f>
        <v>0.0% ($0)</v>
      </c>
      <c r="D373" s="217" t="str">
        <f>TEXT(SUM($B369*BPct_NPAO,D370:D372),"##0.0%")&amp;" ("&amp;TEXT($J366*SUM($B369*BPct_NPAO,D370:D372),"$#,##0")&amp;")"</f>
        <v>0.0% ($0)</v>
      </c>
      <c r="E373" s="217" t="str">
        <f>TEXT(SUM(E369:E372),"##0.0%")&amp;" ("&amp;TEXT($J366*SUM(E369:E372),"$#,##0")&amp;")"</f>
        <v>0.0% ($0)</v>
      </c>
      <c r="F373" s="218" t="str">
        <f>TEXT(SUM(B369:E372),"##0.0%")&amp;" ("&amp;TEXT($J366*SUM(B369:E372),"$#,##0")&amp;")"</f>
        <v>0.0% ($0)</v>
      </c>
      <c r="G373" s="506"/>
      <c r="H373" s="507"/>
      <c r="I373" s="507"/>
      <c r="J373" s="508"/>
      <c r="K373" s="423"/>
      <c r="L373" s="423"/>
      <c r="M373" s="423"/>
      <c r="N373" s="423"/>
      <c r="O373" s="423"/>
      <c r="P373" s="423"/>
      <c r="Q373" s="423"/>
      <c r="R373" s="413"/>
      <c r="S373" s="413"/>
      <c r="T373" s="413" t="b">
        <f>IF(AND(SUM(B369:E372)&lt;&gt;1,J366&gt;0),FALSE,TRUE)</f>
        <v>1</v>
      </c>
      <c r="U373" s="413" t="s">
        <v>218</v>
      </c>
    </row>
    <row r="374" spans="1:21" ht="15" x14ac:dyDescent="0.25">
      <c r="G374" s="202"/>
      <c r="H374" s="202"/>
      <c r="I374" s="202"/>
      <c r="J374" s="202"/>
    </row>
    <row r="375" spans="1:21" ht="13.5" thickBot="1" x14ac:dyDescent="0.25"/>
    <row r="376" spans="1:21" s="309" customFormat="1" ht="13.5" customHeight="1" x14ac:dyDescent="0.25">
      <c r="A376" s="494" t="s">
        <v>105</v>
      </c>
      <c r="B376" s="495"/>
      <c r="C376" s="495"/>
      <c r="D376" s="495"/>
      <c r="E376" s="495"/>
      <c r="F376" s="495"/>
      <c r="G376" s="495"/>
      <c r="H376" s="495"/>
      <c r="I376" s="495"/>
      <c r="J376" s="496"/>
      <c r="K376" s="423"/>
      <c r="L376" s="423"/>
      <c r="M376" s="423"/>
      <c r="N376" s="423"/>
      <c r="O376" s="423"/>
      <c r="P376" s="423"/>
      <c r="Q376" s="423"/>
      <c r="R376" s="413"/>
      <c r="S376" s="413"/>
      <c r="T376" s="413"/>
      <c r="U376" s="413"/>
    </row>
    <row r="377" spans="1:21" s="311" customFormat="1" ht="25.5" x14ac:dyDescent="0.25">
      <c r="A377" s="206" t="s">
        <v>101</v>
      </c>
      <c r="B377" s="207" t="s">
        <v>102</v>
      </c>
      <c r="C377" s="207" t="s">
        <v>79</v>
      </c>
      <c r="D377" s="207" t="s">
        <v>103</v>
      </c>
      <c r="E377" s="207" t="s">
        <v>12</v>
      </c>
      <c r="F377" s="207" t="s">
        <v>18</v>
      </c>
      <c r="G377" s="207" t="s">
        <v>78</v>
      </c>
      <c r="H377" s="207" t="s">
        <v>107</v>
      </c>
      <c r="I377" s="207" t="s">
        <v>80</v>
      </c>
      <c r="J377" s="208" t="s">
        <v>104</v>
      </c>
      <c r="K377" s="425"/>
      <c r="L377" s="425"/>
      <c r="M377" s="425"/>
      <c r="N377" s="425"/>
      <c r="O377" s="425"/>
      <c r="P377" s="425"/>
      <c r="Q377" s="425"/>
      <c r="R377" s="415"/>
      <c r="S377" s="415"/>
      <c r="T377" s="415"/>
      <c r="U377" s="415"/>
    </row>
    <row r="378" spans="1:21" s="309" customFormat="1" ht="13.5" thickBot="1" x14ac:dyDescent="0.3">
      <c r="A378" s="141"/>
      <c r="B378" s="408"/>
      <c r="C378" s="122"/>
      <c r="D378" s="123"/>
      <c r="E378" s="410"/>
      <c r="F378" s="209">
        <f>C378*D378*E378/12</f>
        <v>0</v>
      </c>
      <c r="G378" s="138"/>
      <c r="H378" s="142"/>
      <c r="I378" s="209">
        <f>F378*G378+H378</f>
        <v>0</v>
      </c>
      <c r="J378" s="210">
        <f>SUM(F378,I378)</f>
        <v>0</v>
      </c>
      <c r="K378" s="423"/>
      <c r="L378" s="423"/>
      <c r="M378" s="423"/>
      <c r="N378" s="423"/>
      <c r="O378" s="423"/>
      <c r="P378" s="423"/>
      <c r="Q378" s="423"/>
      <c r="R378" s="413"/>
      <c r="S378" s="413"/>
      <c r="T378" s="413"/>
      <c r="U378" s="413"/>
    </row>
    <row r="379" spans="1:21" s="309" customFormat="1" ht="12.75" customHeight="1" x14ac:dyDescent="0.25">
      <c r="A379" s="497" t="s">
        <v>81</v>
      </c>
      <c r="B379" s="498"/>
      <c r="C379" s="498"/>
      <c r="D379" s="498"/>
      <c r="E379" s="498"/>
      <c r="F379" s="499"/>
      <c r="G379" s="497" t="s">
        <v>13</v>
      </c>
      <c r="H379" s="498"/>
      <c r="I379" s="498"/>
      <c r="J379" s="499"/>
      <c r="K379" s="423"/>
      <c r="L379" s="423"/>
      <c r="M379" s="423"/>
      <c r="N379" s="423"/>
      <c r="O379" s="423"/>
      <c r="P379" s="423"/>
      <c r="Q379" s="423"/>
      <c r="R379" s="413"/>
      <c r="S379" s="413"/>
      <c r="T379" s="413"/>
      <c r="U379" s="413"/>
    </row>
    <row r="380" spans="1:21" s="309" customFormat="1" ht="25.5" x14ac:dyDescent="0.25">
      <c r="A380" s="211" t="s">
        <v>127</v>
      </c>
      <c r="B380" s="207" t="s">
        <v>6</v>
      </c>
      <c r="C380" s="207" t="s">
        <v>65</v>
      </c>
      <c r="D380" s="207" t="s">
        <v>4</v>
      </c>
      <c r="E380" s="212" t="s">
        <v>5</v>
      </c>
      <c r="F380" s="213" t="s">
        <v>70</v>
      </c>
      <c r="G380" s="500"/>
      <c r="H380" s="501"/>
      <c r="I380" s="501"/>
      <c r="J380" s="502"/>
      <c r="K380" s="423"/>
      <c r="L380" s="423"/>
      <c r="M380" s="423"/>
      <c r="N380" s="423"/>
      <c r="O380" s="423"/>
      <c r="P380" s="423"/>
      <c r="Q380" s="423"/>
      <c r="R380" s="413"/>
      <c r="S380" s="413"/>
      <c r="T380" s="413"/>
      <c r="U380" s="413"/>
    </row>
    <row r="381" spans="1:21" s="309" customFormat="1" ht="26.25" customHeight="1" x14ac:dyDescent="0.25">
      <c r="A381" s="214" t="s">
        <v>128</v>
      </c>
      <c r="B381" s="509">
        <v>0</v>
      </c>
      <c r="C381" s="510"/>
      <c r="D381" s="511"/>
      <c r="E381" s="303">
        <v>0</v>
      </c>
      <c r="F381" s="215" t="str">
        <f>TEXT(SUM(B381:E381),"##0.0%")&amp;" ("&amp;TEXT($J378*SUM(B381:E381),"$#,##0")&amp;")"</f>
        <v>0.0% ($0)</v>
      </c>
      <c r="G381" s="503"/>
      <c r="H381" s="504"/>
      <c r="I381" s="504"/>
      <c r="J381" s="505"/>
      <c r="K381" s="426" t="s">
        <v>40</v>
      </c>
      <c r="L381" s="426">
        <f>SUM(B381:E381)*F378</f>
        <v>0</v>
      </c>
      <c r="M381" s="426"/>
      <c r="N381" s="426"/>
      <c r="O381" s="426"/>
      <c r="P381" s="426">
        <f>SUM(B381:E381)*I378</f>
        <v>0</v>
      </c>
      <c r="Q381" s="426"/>
      <c r="R381" s="416"/>
      <c r="S381" s="416"/>
      <c r="T381" s="413"/>
      <c r="U381" s="413"/>
    </row>
    <row r="382" spans="1:21" s="309" customFormat="1" ht="26.25" customHeight="1" x14ac:dyDescent="0.25">
      <c r="A382" s="214" t="s">
        <v>67</v>
      </c>
      <c r="B382" s="303">
        <v>0</v>
      </c>
      <c r="C382" s="303">
        <v>0</v>
      </c>
      <c r="D382" s="303">
        <v>0</v>
      </c>
      <c r="E382" s="303">
        <v>0</v>
      </c>
      <c r="F382" s="215" t="str">
        <f>TEXT(SUM(B382:E382),"##0.0%")&amp;" ("&amp;TEXT($J378*SUM(B382:E382),"$#,##0")&amp;")"</f>
        <v>0.0% ($0)</v>
      </c>
      <c r="G382" s="503"/>
      <c r="H382" s="504"/>
      <c r="I382" s="504"/>
      <c r="J382" s="505"/>
      <c r="K382" s="426" t="s">
        <v>1</v>
      </c>
      <c r="L382" s="426">
        <f>B382*$F378</f>
        <v>0</v>
      </c>
      <c r="M382" s="426">
        <f>C382*$F378</f>
        <v>0</v>
      </c>
      <c r="N382" s="426">
        <f>D382*$F378</f>
        <v>0</v>
      </c>
      <c r="O382" s="426">
        <f>E382*$F378</f>
        <v>0</v>
      </c>
      <c r="P382" s="426">
        <f t="shared" ref="P382" si="455">B382*$I378</f>
        <v>0</v>
      </c>
      <c r="Q382" s="426">
        <f t="shared" ref="Q382" si="456">C382*$I378</f>
        <v>0</v>
      </c>
      <c r="R382" s="416">
        <f t="shared" ref="R382" si="457">D382*$I378</f>
        <v>0</v>
      </c>
      <c r="S382" s="416">
        <f>E382*$I378</f>
        <v>0</v>
      </c>
      <c r="T382" s="413"/>
      <c r="U382" s="413"/>
    </row>
    <row r="383" spans="1:21" s="309" customFormat="1" ht="26.25" customHeight="1" x14ac:dyDescent="0.25">
      <c r="A383" s="214" t="s">
        <v>68</v>
      </c>
      <c r="B383" s="303">
        <v>0</v>
      </c>
      <c r="C383" s="303">
        <v>0</v>
      </c>
      <c r="D383" s="303">
        <v>0</v>
      </c>
      <c r="E383" s="303">
        <v>0</v>
      </c>
      <c r="F383" s="215" t="str">
        <f>TEXT(SUM(B383:E383),"##0.0%")&amp;" ("&amp;TEXT($J378*SUM(B383:E383),"$#,##0")&amp;")"</f>
        <v>0.0% ($0)</v>
      </c>
      <c r="G383" s="503"/>
      <c r="H383" s="504"/>
      <c r="I383" s="504"/>
      <c r="J383" s="505"/>
      <c r="K383" s="426" t="s">
        <v>2</v>
      </c>
      <c r="L383" s="426">
        <f>B383*$F378</f>
        <v>0</v>
      </c>
      <c r="M383" s="426">
        <f t="shared" ref="M383" si="458">C383*$F378</f>
        <v>0</v>
      </c>
      <c r="N383" s="426">
        <f t="shared" ref="N383" si="459">D383*$F378</f>
        <v>0</v>
      </c>
      <c r="O383" s="426">
        <f t="shared" ref="O383" si="460">E383*$F378</f>
        <v>0</v>
      </c>
      <c r="P383" s="426">
        <f>B383*$I378</f>
        <v>0</v>
      </c>
      <c r="Q383" s="426">
        <f t="shared" ref="Q383" si="461">C383*$I378</f>
        <v>0</v>
      </c>
      <c r="R383" s="416">
        <f t="shared" ref="R383" si="462">D383*$I378</f>
        <v>0</v>
      </c>
      <c r="S383" s="416">
        <f t="shared" ref="S383" si="463">E383*$I378</f>
        <v>0</v>
      </c>
      <c r="T383" s="413"/>
      <c r="U383" s="413"/>
    </row>
    <row r="384" spans="1:21" s="309" customFormat="1" ht="26.25" customHeight="1" x14ac:dyDescent="0.25">
      <c r="A384" s="214" t="s">
        <v>69</v>
      </c>
      <c r="B384" s="303">
        <v>0</v>
      </c>
      <c r="C384" s="303">
        <v>0</v>
      </c>
      <c r="D384" s="303">
        <v>0</v>
      </c>
      <c r="E384" s="303">
        <v>0</v>
      </c>
      <c r="F384" s="215" t="str">
        <f>TEXT(SUM(B384:E384),"##0.0%")&amp;" ("&amp;TEXT($J378*SUM(B384:E384),"$#,##0")&amp;")"</f>
        <v>0.0% ($0)</v>
      </c>
      <c r="G384" s="503"/>
      <c r="H384" s="504"/>
      <c r="I384" s="504"/>
      <c r="J384" s="505"/>
      <c r="K384" s="426" t="s">
        <v>3</v>
      </c>
      <c r="L384" s="426">
        <f>B384*$F378</f>
        <v>0</v>
      </c>
      <c r="M384" s="426">
        <f t="shared" ref="M384" si="464">C384*$F378</f>
        <v>0</v>
      </c>
      <c r="N384" s="426">
        <f t="shared" ref="N384" si="465">D384*$F378</f>
        <v>0</v>
      </c>
      <c r="O384" s="426">
        <f t="shared" ref="O384" si="466">E384*$F378</f>
        <v>0</v>
      </c>
      <c r="P384" s="426">
        <f>B384*$I378</f>
        <v>0</v>
      </c>
      <c r="Q384" s="426">
        <f t="shared" ref="Q384" si="467">C384*$I378</f>
        <v>0</v>
      </c>
      <c r="R384" s="416">
        <f t="shared" ref="R384" si="468">D384*$I378</f>
        <v>0</v>
      </c>
      <c r="S384" s="416">
        <f t="shared" ref="S384" si="469">E384*$I378</f>
        <v>0</v>
      </c>
      <c r="T384" s="413"/>
      <c r="U384" s="413"/>
    </row>
    <row r="385" spans="1:21" s="309" customFormat="1" ht="26.25" customHeight="1" thickBot="1" x14ac:dyDescent="0.3">
      <c r="A385" s="216" t="s">
        <v>84</v>
      </c>
      <c r="B385" s="217" t="str">
        <f>TEXT(SUM($B381*BPct_HDSP,B382:B384),"##0.0%")&amp;" ("&amp;TEXT($J378*SUM($B381*BPct_HDSP,B382:B384),"$#,##0")&amp;")"</f>
        <v>0.0% ($0)</v>
      </c>
      <c r="C385" s="217" t="str">
        <f>TEXT(SUM($B381*BPct_Diabetes,C382:C384),"##0.0%")&amp;" ("&amp;TEXT($J378*SUM($B381*BPct_Diabetes,C382:C384),"$#,##0")&amp;")"</f>
        <v>0.0% ($0)</v>
      </c>
      <c r="D385" s="217" t="str">
        <f>TEXT(SUM($B381*BPct_NPAO,D382:D384),"##0.0%")&amp;" ("&amp;TEXT($J378*SUM($B381*BPct_NPAO,D382:D384),"$#,##0")&amp;")"</f>
        <v>0.0% ($0)</v>
      </c>
      <c r="E385" s="217" t="str">
        <f>TEXT(SUM(E381:E384),"##0.0%")&amp;" ("&amp;TEXT($J378*SUM(E381:E384),"$#,##0")&amp;")"</f>
        <v>0.0% ($0)</v>
      </c>
      <c r="F385" s="218" t="str">
        <f>TEXT(SUM(B381:E384),"##0.0%")&amp;" ("&amp;TEXT($J378*SUM(B381:E384),"$#,##0")&amp;")"</f>
        <v>0.0% ($0)</v>
      </c>
      <c r="G385" s="506"/>
      <c r="H385" s="507"/>
      <c r="I385" s="507"/>
      <c r="J385" s="508"/>
      <c r="K385" s="423"/>
      <c r="L385" s="423"/>
      <c r="M385" s="423"/>
      <c r="N385" s="423"/>
      <c r="O385" s="423"/>
      <c r="P385" s="423"/>
      <c r="Q385" s="423"/>
      <c r="R385" s="413"/>
      <c r="S385" s="413"/>
      <c r="T385" s="413" t="b">
        <f>IF(AND(SUM(B381:E384)&lt;&gt;1,J378&gt;0),FALSE,TRUE)</f>
        <v>1</v>
      </c>
      <c r="U385" s="413" t="s">
        <v>218</v>
      </c>
    </row>
    <row r="387" spans="1:21" ht="13.5" thickBot="1" x14ac:dyDescent="0.25"/>
    <row r="388" spans="1:21" s="309" customFormat="1" ht="13.5" customHeight="1" x14ac:dyDescent="0.25">
      <c r="A388" s="494" t="s">
        <v>105</v>
      </c>
      <c r="B388" s="495"/>
      <c r="C388" s="495"/>
      <c r="D388" s="495"/>
      <c r="E388" s="495"/>
      <c r="F388" s="495"/>
      <c r="G388" s="495"/>
      <c r="H388" s="495"/>
      <c r="I388" s="495"/>
      <c r="J388" s="496"/>
      <c r="K388" s="423"/>
      <c r="L388" s="423"/>
      <c r="M388" s="423"/>
      <c r="N388" s="423"/>
      <c r="O388" s="423"/>
      <c r="P388" s="423"/>
      <c r="Q388" s="423"/>
      <c r="R388" s="413"/>
      <c r="S388" s="413"/>
      <c r="T388" s="413"/>
      <c r="U388" s="413"/>
    </row>
    <row r="389" spans="1:21" s="311" customFormat="1" ht="25.5" x14ac:dyDescent="0.25">
      <c r="A389" s="206" t="s">
        <v>101</v>
      </c>
      <c r="B389" s="207" t="s">
        <v>102</v>
      </c>
      <c r="C389" s="207" t="s">
        <v>79</v>
      </c>
      <c r="D389" s="207" t="s">
        <v>103</v>
      </c>
      <c r="E389" s="207" t="s">
        <v>12</v>
      </c>
      <c r="F389" s="207" t="s">
        <v>18</v>
      </c>
      <c r="G389" s="207" t="s">
        <v>78</v>
      </c>
      <c r="H389" s="207" t="s">
        <v>107</v>
      </c>
      <c r="I389" s="207" t="s">
        <v>80</v>
      </c>
      <c r="J389" s="208" t="s">
        <v>104</v>
      </c>
      <c r="K389" s="425"/>
      <c r="L389" s="425"/>
      <c r="M389" s="425"/>
      <c r="N389" s="425"/>
      <c r="O389" s="425"/>
      <c r="P389" s="425"/>
      <c r="Q389" s="425"/>
      <c r="R389" s="415"/>
      <c r="S389" s="415"/>
      <c r="T389" s="415"/>
      <c r="U389" s="415"/>
    </row>
    <row r="390" spans="1:21" s="309" customFormat="1" ht="13.5" thickBot="1" x14ac:dyDescent="0.3">
      <c r="A390" s="141"/>
      <c r="B390" s="408"/>
      <c r="C390" s="122"/>
      <c r="D390" s="123"/>
      <c r="E390" s="410"/>
      <c r="F390" s="209">
        <f>C390*D390*E390/12</f>
        <v>0</v>
      </c>
      <c r="G390" s="138"/>
      <c r="H390" s="142"/>
      <c r="I390" s="209">
        <f>F390*G390+H390</f>
        <v>0</v>
      </c>
      <c r="J390" s="210">
        <f>SUM(F390,I390)</f>
        <v>0</v>
      </c>
      <c r="K390" s="423"/>
      <c r="L390" s="423"/>
      <c r="M390" s="423"/>
      <c r="N390" s="423"/>
      <c r="O390" s="423"/>
      <c r="P390" s="423"/>
      <c r="Q390" s="423"/>
      <c r="R390" s="413"/>
      <c r="S390" s="413"/>
      <c r="T390" s="413"/>
      <c r="U390" s="413"/>
    </row>
    <row r="391" spans="1:21" s="309" customFormat="1" ht="12.75" customHeight="1" x14ac:dyDescent="0.25">
      <c r="A391" s="497" t="s">
        <v>81</v>
      </c>
      <c r="B391" s="498"/>
      <c r="C391" s="498"/>
      <c r="D391" s="498"/>
      <c r="E391" s="498"/>
      <c r="F391" s="499"/>
      <c r="G391" s="497" t="s">
        <v>13</v>
      </c>
      <c r="H391" s="498"/>
      <c r="I391" s="498"/>
      <c r="J391" s="499"/>
      <c r="K391" s="423"/>
      <c r="L391" s="423"/>
      <c r="M391" s="423"/>
      <c r="N391" s="423"/>
      <c r="O391" s="423"/>
      <c r="P391" s="423"/>
      <c r="Q391" s="423"/>
      <c r="R391" s="413"/>
      <c r="S391" s="413"/>
      <c r="T391" s="413"/>
      <c r="U391" s="413"/>
    </row>
    <row r="392" spans="1:21" s="309" customFormat="1" ht="25.5" x14ac:dyDescent="0.25">
      <c r="A392" s="211" t="s">
        <v>127</v>
      </c>
      <c r="B392" s="207" t="s">
        <v>6</v>
      </c>
      <c r="C392" s="207" t="s">
        <v>65</v>
      </c>
      <c r="D392" s="207" t="s">
        <v>4</v>
      </c>
      <c r="E392" s="212" t="s">
        <v>5</v>
      </c>
      <c r="F392" s="213" t="s">
        <v>70</v>
      </c>
      <c r="G392" s="500"/>
      <c r="H392" s="501"/>
      <c r="I392" s="501"/>
      <c r="J392" s="502"/>
      <c r="K392" s="423"/>
      <c r="L392" s="423"/>
      <c r="M392" s="423"/>
      <c r="N392" s="423"/>
      <c r="O392" s="423"/>
      <c r="P392" s="423"/>
      <c r="Q392" s="423"/>
      <c r="R392" s="413"/>
      <c r="S392" s="413"/>
      <c r="T392" s="413"/>
      <c r="U392" s="413"/>
    </row>
    <row r="393" spans="1:21" s="309" customFormat="1" ht="26.25" customHeight="1" x14ac:dyDescent="0.25">
      <c r="A393" s="214" t="s">
        <v>128</v>
      </c>
      <c r="B393" s="509">
        <v>0</v>
      </c>
      <c r="C393" s="510"/>
      <c r="D393" s="511"/>
      <c r="E393" s="303">
        <v>0</v>
      </c>
      <c r="F393" s="215" t="str">
        <f>TEXT(SUM(B393:E393),"##0.0%")&amp;" ("&amp;TEXT($J390*SUM(B393:E393),"$#,##0")&amp;")"</f>
        <v>0.0% ($0)</v>
      </c>
      <c r="G393" s="503"/>
      <c r="H393" s="504"/>
      <c r="I393" s="504"/>
      <c r="J393" s="505"/>
      <c r="K393" s="426" t="s">
        <v>40</v>
      </c>
      <c r="L393" s="426">
        <f>SUM(B393:E393)*F390</f>
        <v>0</v>
      </c>
      <c r="M393" s="426"/>
      <c r="N393" s="426"/>
      <c r="O393" s="426"/>
      <c r="P393" s="426">
        <f>SUM(B393:E393)*I390</f>
        <v>0</v>
      </c>
      <c r="Q393" s="426"/>
      <c r="R393" s="416"/>
      <c r="S393" s="416"/>
      <c r="T393" s="413"/>
      <c r="U393" s="413"/>
    </row>
    <row r="394" spans="1:21" s="309" customFormat="1" ht="26.25" customHeight="1" x14ac:dyDescent="0.25">
      <c r="A394" s="214" t="s">
        <v>67</v>
      </c>
      <c r="B394" s="303">
        <v>0</v>
      </c>
      <c r="C394" s="303">
        <v>0</v>
      </c>
      <c r="D394" s="303">
        <v>0</v>
      </c>
      <c r="E394" s="303">
        <v>0</v>
      </c>
      <c r="F394" s="215" t="str">
        <f>TEXT(SUM(B394:E394),"##0.0%")&amp;" ("&amp;TEXT($J390*SUM(B394:E394),"$#,##0")&amp;")"</f>
        <v>0.0% ($0)</v>
      </c>
      <c r="G394" s="503"/>
      <c r="H394" s="504"/>
      <c r="I394" s="504"/>
      <c r="J394" s="505"/>
      <c r="K394" s="426" t="s">
        <v>1</v>
      </c>
      <c r="L394" s="426">
        <f>B394*$F390</f>
        <v>0</v>
      </c>
      <c r="M394" s="426">
        <f>C394*$F390</f>
        <v>0</v>
      </c>
      <c r="N394" s="426">
        <f>D394*$F390</f>
        <v>0</v>
      </c>
      <c r="O394" s="426">
        <f>E394*$F390</f>
        <v>0</v>
      </c>
      <c r="P394" s="426">
        <f t="shared" ref="P394" si="470">B394*$I390</f>
        <v>0</v>
      </c>
      <c r="Q394" s="426">
        <f t="shared" ref="Q394" si="471">C394*$I390</f>
        <v>0</v>
      </c>
      <c r="R394" s="416">
        <f t="shared" ref="R394" si="472">D394*$I390</f>
        <v>0</v>
      </c>
      <c r="S394" s="416">
        <f>E394*$I390</f>
        <v>0</v>
      </c>
      <c r="T394" s="413"/>
      <c r="U394" s="413"/>
    </row>
    <row r="395" spans="1:21" s="309" customFormat="1" ht="26.25" customHeight="1" x14ac:dyDescent="0.25">
      <c r="A395" s="214" t="s">
        <v>68</v>
      </c>
      <c r="B395" s="303">
        <v>0</v>
      </c>
      <c r="C395" s="303">
        <v>0</v>
      </c>
      <c r="D395" s="303">
        <v>0</v>
      </c>
      <c r="E395" s="303">
        <v>0</v>
      </c>
      <c r="F395" s="215" t="str">
        <f>TEXT(SUM(B395:E395),"##0.0%")&amp;" ("&amp;TEXT($J390*SUM(B395:E395),"$#,##0")&amp;")"</f>
        <v>0.0% ($0)</v>
      </c>
      <c r="G395" s="503"/>
      <c r="H395" s="504"/>
      <c r="I395" s="504"/>
      <c r="J395" s="505"/>
      <c r="K395" s="426" t="s">
        <v>2</v>
      </c>
      <c r="L395" s="426">
        <f>B395*$F390</f>
        <v>0</v>
      </c>
      <c r="M395" s="426">
        <f t="shared" ref="M395" si="473">C395*$F390</f>
        <v>0</v>
      </c>
      <c r="N395" s="426">
        <f t="shared" ref="N395" si="474">D395*$F390</f>
        <v>0</v>
      </c>
      <c r="O395" s="426">
        <f t="shared" ref="O395" si="475">E395*$F390</f>
        <v>0</v>
      </c>
      <c r="P395" s="426">
        <f>B395*$I390</f>
        <v>0</v>
      </c>
      <c r="Q395" s="426">
        <f t="shared" ref="Q395" si="476">C395*$I390</f>
        <v>0</v>
      </c>
      <c r="R395" s="416">
        <f t="shared" ref="R395" si="477">D395*$I390</f>
        <v>0</v>
      </c>
      <c r="S395" s="416">
        <f t="shared" ref="S395" si="478">E395*$I390</f>
        <v>0</v>
      </c>
      <c r="T395" s="413"/>
      <c r="U395" s="413"/>
    </row>
    <row r="396" spans="1:21" s="309" customFormat="1" ht="26.25" customHeight="1" x14ac:dyDescent="0.25">
      <c r="A396" s="214" t="s">
        <v>69</v>
      </c>
      <c r="B396" s="303">
        <v>0</v>
      </c>
      <c r="C396" s="303">
        <v>0</v>
      </c>
      <c r="D396" s="303">
        <v>0</v>
      </c>
      <c r="E396" s="303">
        <v>0</v>
      </c>
      <c r="F396" s="215" t="str">
        <f>TEXT(SUM(B396:E396),"##0.0%")&amp;" ("&amp;TEXT($J390*SUM(B396:E396),"$#,##0")&amp;")"</f>
        <v>0.0% ($0)</v>
      </c>
      <c r="G396" s="503"/>
      <c r="H396" s="504"/>
      <c r="I396" s="504"/>
      <c r="J396" s="505"/>
      <c r="K396" s="426" t="s">
        <v>3</v>
      </c>
      <c r="L396" s="426">
        <f>B396*$F390</f>
        <v>0</v>
      </c>
      <c r="M396" s="426">
        <f t="shared" ref="M396" si="479">C396*$F390</f>
        <v>0</v>
      </c>
      <c r="N396" s="426">
        <f t="shared" ref="N396" si="480">D396*$F390</f>
        <v>0</v>
      </c>
      <c r="O396" s="426">
        <f t="shared" ref="O396" si="481">E396*$F390</f>
        <v>0</v>
      </c>
      <c r="P396" s="426">
        <f>B396*$I390</f>
        <v>0</v>
      </c>
      <c r="Q396" s="426">
        <f t="shared" ref="Q396" si="482">C396*$I390</f>
        <v>0</v>
      </c>
      <c r="R396" s="416">
        <f t="shared" ref="R396" si="483">D396*$I390</f>
        <v>0</v>
      </c>
      <c r="S396" s="416">
        <f t="shared" ref="S396" si="484">E396*$I390</f>
        <v>0</v>
      </c>
      <c r="T396" s="413"/>
      <c r="U396" s="413"/>
    </row>
    <row r="397" spans="1:21" s="309" customFormat="1" ht="26.25" customHeight="1" thickBot="1" x14ac:dyDescent="0.3">
      <c r="A397" s="216" t="s">
        <v>84</v>
      </c>
      <c r="B397" s="217" t="str">
        <f>TEXT(SUM($B393*BPct_HDSP,B394:B396),"##0.0%")&amp;" ("&amp;TEXT($J390*SUM($B393*BPct_HDSP,B394:B396),"$#,##0")&amp;")"</f>
        <v>0.0% ($0)</v>
      </c>
      <c r="C397" s="217" t="str">
        <f>TEXT(SUM($B393*BPct_Diabetes,C394:C396),"##0.0%")&amp;" ("&amp;TEXT($J390*SUM($B393*BPct_Diabetes,C394:C396),"$#,##0")&amp;")"</f>
        <v>0.0% ($0)</v>
      </c>
      <c r="D397" s="217" t="str">
        <f>TEXT(SUM($B393*BPct_NPAO,D394:D396),"##0.0%")&amp;" ("&amp;TEXT($J390*SUM($B393*BPct_NPAO,D394:D396),"$#,##0")&amp;")"</f>
        <v>0.0% ($0)</v>
      </c>
      <c r="E397" s="217" t="str">
        <f>TEXT(SUM(E393:E396),"##0.0%")&amp;" ("&amp;TEXT($J390*SUM(E393:E396),"$#,##0")&amp;")"</f>
        <v>0.0% ($0)</v>
      </c>
      <c r="F397" s="218" t="str">
        <f>TEXT(SUM(B393:E396),"##0.0%")&amp;" ("&amp;TEXT($J390*SUM(B393:E396),"$#,##0")&amp;")"</f>
        <v>0.0% ($0)</v>
      </c>
      <c r="G397" s="506"/>
      <c r="H397" s="507"/>
      <c r="I397" s="507"/>
      <c r="J397" s="508"/>
      <c r="K397" s="423"/>
      <c r="L397" s="423"/>
      <c r="M397" s="423"/>
      <c r="N397" s="423"/>
      <c r="O397" s="423"/>
      <c r="P397" s="423"/>
      <c r="Q397" s="423"/>
      <c r="R397" s="413"/>
      <c r="S397" s="413"/>
      <c r="T397" s="413" t="b">
        <f>IF(AND(SUM(B393:E396)&lt;&gt;1,J390&gt;0),FALSE,TRUE)</f>
        <v>1</v>
      </c>
      <c r="U397" s="413" t="s">
        <v>218</v>
      </c>
    </row>
    <row r="399" spans="1:21" ht="13.5" thickBot="1" x14ac:dyDescent="0.25"/>
    <row r="400" spans="1:21" s="309" customFormat="1" ht="13.5" customHeight="1" x14ac:dyDescent="0.25">
      <c r="A400" s="494" t="s">
        <v>105</v>
      </c>
      <c r="B400" s="495"/>
      <c r="C400" s="495"/>
      <c r="D400" s="495"/>
      <c r="E400" s="495"/>
      <c r="F400" s="495"/>
      <c r="G400" s="495"/>
      <c r="H400" s="495"/>
      <c r="I400" s="495"/>
      <c r="J400" s="496"/>
      <c r="K400" s="423"/>
      <c r="L400" s="423"/>
      <c r="M400" s="423"/>
      <c r="N400" s="423"/>
      <c r="O400" s="423"/>
      <c r="P400" s="423"/>
      <c r="Q400" s="423"/>
      <c r="R400" s="413"/>
      <c r="S400" s="413"/>
      <c r="T400" s="413"/>
      <c r="U400" s="413"/>
    </row>
    <row r="401" spans="1:21" s="311" customFormat="1" ht="25.5" x14ac:dyDescent="0.25">
      <c r="A401" s="206" t="s">
        <v>101</v>
      </c>
      <c r="B401" s="207" t="s">
        <v>102</v>
      </c>
      <c r="C401" s="207" t="s">
        <v>79</v>
      </c>
      <c r="D401" s="207" t="s">
        <v>103</v>
      </c>
      <c r="E401" s="207" t="s">
        <v>12</v>
      </c>
      <c r="F401" s="207" t="s">
        <v>18</v>
      </c>
      <c r="G401" s="207" t="s">
        <v>78</v>
      </c>
      <c r="H401" s="207" t="s">
        <v>107</v>
      </c>
      <c r="I401" s="207" t="s">
        <v>80</v>
      </c>
      <c r="J401" s="208" t="s">
        <v>104</v>
      </c>
      <c r="K401" s="425"/>
      <c r="L401" s="425"/>
      <c r="M401" s="425"/>
      <c r="N401" s="425"/>
      <c r="O401" s="425"/>
      <c r="P401" s="425"/>
      <c r="Q401" s="425"/>
      <c r="R401" s="415"/>
      <c r="S401" s="415"/>
      <c r="T401" s="415"/>
      <c r="U401" s="415"/>
    </row>
    <row r="402" spans="1:21" s="309" customFormat="1" ht="13.5" thickBot="1" x14ac:dyDescent="0.3">
      <c r="A402" s="141"/>
      <c r="B402" s="408"/>
      <c r="C402" s="122"/>
      <c r="D402" s="123"/>
      <c r="E402" s="410"/>
      <c r="F402" s="209">
        <f>C402*D402*E402/12</f>
        <v>0</v>
      </c>
      <c r="G402" s="138"/>
      <c r="H402" s="142"/>
      <c r="I402" s="209">
        <f>F402*G402+H402</f>
        <v>0</v>
      </c>
      <c r="J402" s="210">
        <f>SUM(F402,I402)</f>
        <v>0</v>
      </c>
      <c r="K402" s="423"/>
      <c r="L402" s="423"/>
      <c r="M402" s="423"/>
      <c r="N402" s="423"/>
      <c r="O402" s="423"/>
      <c r="P402" s="423"/>
      <c r="Q402" s="423"/>
      <c r="R402" s="413"/>
      <c r="S402" s="413"/>
      <c r="T402" s="413"/>
      <c r="U402" s="413"/>
    </row>
    <row r="403" spans="1:21" s="309" customFormat="1" ht="12.75" customHeight="1" x14ac:dyDescent="0.25">
      <c r="A403" s="497" t="s">
        <v>81</v>
      </c>
      <c r="B403" s="498"/>
      <c r="C403" s="498"/>
      <c r="D403" s="498"/>
      <c r="E403" s="498"/>
      <c r="F403" s="499"/>
      <c r="G403" s="497" t="s">
        <v>13</v>
      </c>
      <c r="H403" s="498"/>
      <c r="I403" s="498"/>
      <c r="J403" s="499"/>
      <c r="K403" s="423"/>
      <c r="L403" s="423"/>
      <c r="M403" s="423"/>
      <c r="N403" s="423"/>
      <c r="O403" s="423"/>
      <c r="P403" s="423"/>
      <c r="Q403" s="423"/>
      <c r="R403" s="413"/>
      <c r="S403" s="413"/>
      <c r="T403" s="413"/>
      <c r="U403" s="413"/>
    </row>
    <row r="404" spans="1:21" s="309" customFormat="1" ht="25.5" x14ac:dyDescent="0.25">
      <c r="A404" s="211" t="s">
        <v>127</v>
      </c>
      <c r="B404" s="207" t="s">
        <v>6</v>
      </c>
      <c r="C404" s="207" t="s">
        <v>65</v>
      </c>
      <c r="D404" s="207" t="s">
        <v>4</v>
      </c>
      <c r="E404" s="212" t="s">
        <v>5</v>
      </c>
      <c r="F404" s="213" t="s">
        <v>70</v>
      </c>
      <c r="G404" s="500"/>
      <c r="H404" s="501"/>
      <c r="I404" s="501"/>
      <c r="J404" s="502"/>
      <c r="K404" s="423"/>
      <c r="L404" s="423"/>
      <c r="M404" s="423"/>
      <c r="N404" s="423"/>
      <c r="O404" s="423"/>
      <c r="P404" s="423"/>
      <c r="Q404" s="423"/>
      <c r="R404" s="413"/>
      <c r="S404" s="413"/>
      <c r="T404" s="413"/>
      <c r="U404" s="413"/>
    </row>
    <row r="405" spans="1:21" s="309" customFormat="1" ht="26.25" customHeight="1" x14ac:dyDescent="0.25">
      <c r="A405" s="214" t="s">
        <v>128</v>
      </c>
      <c r="B405" s="509">
        <v>0</v>
      </c>
      <c r="C405" s="510"/>
      <c r="D405" s="511"/>
      <c r="E405" s="303">
        <v>0</v>
      </c>
      <c r="F405" s="215" t="str">
        <f>TEXT(SUM(B405:E405),"##0.0%")&amp;" ("&amp;TEXT($J402*SUM(B405:E405),"$#,##0")&amp;")"</f>
        <v>0.0% ($0)</v>
      </c>
      <c r="G405" s="503"/>
      <c r="H405" s="504"/>
      <c r="I405" s="504"/>
      <c r="J405" s="505"/>
      <c r="K405" s="426" t="s">
        <v>40</v>
      </c>
      <c r="L405" s="426">
        <f>SUM(B405:E405)*F402</f>
        <v>0</v>
      </c>
      <c r="M405" s="426"/>
      <c r="N405" s="426"/>
      <c r="O405" s="426"/>
      <c r="P405" s="426">
        <f>SUM(B405:E405)*I402</f>
        <v>0</v>
      </c>
      <c r="Q405" s="426"/>
      <c r="R405" s="416"/>
      <c r="S405" s="416"/>
      <c r="T405" s="413"/>
      <c r="U405" s="413"/>
    </row>
    <row r="406" spans="1:21" s="309" customFormat="1" ht="26.25" customHeight="1" x14ac:dyDescent="0.25">
      <c r="A406" s="214" t="s">
        <v>67</v>
      </c>
      <c r="B406" s="303">
        <v>0</v>
      </c>
      <c r="C406" s="303">
        <v>0</v>
      </c>
      <c r="D406" s="303">
        <v>0</v>
      </c>
      <c r="E406" s="303">
        <v>0</v>
      </c>
      <c r="F406" s="215" t="str">
        <f>TEXT(SUM(B406:E406),"##0.0%")&amp;" ("&amp;TEXT($J402*SUM(B406:E406),"$#,##0")&amp;")"</f>
        <v>0.0% ($0)</v>
      </c>
      <c r="G406" s="503"/>
      <c r="H406" s="504"/>
      <c r="I406" s="504"/>
      <c r="J406" s="505"/>
      <c r="K406" s="426" t="s">
        <v>1</v>
      </c>
      <c r="L406" s="426">
        <f>B406*$F402</f>
        <v>0</v>
      </c>
      <c r="M406" s="426">
        <f>C406*$F402</f>
        <v>0</v>
      </c>
      <c r="N406" s="426">
        <f>D406*$F402</f>
        <v>0</v>
      </c>
      <c r="O406" s="426">
        <f>E406*$F402</f>
        <v>0</v>
      </c>
      <c r="P406" s="426">
        <f t="shared" ref="P406" si="485">B406*$I402</f>
        <v>0</v>
      </c>
      <c r="Q406" s="426">
        <f t="shared" ref="Q406" si="486">C406*$I402</f>
        <v>0</v>
      </c>
      <c r="R406" s="416">
        <f t="shared" ref="R406" si="487">D406*$I402</f>
        <v>0</v>
      </c>
      <c r="S406" s="416">
        <f>E406*$I402</f>
        <v>0</v>
      </c>
      <c r="T406" s="413"/>
      <c r="U406" s="413"/>
    </row>
    <row r="407" spans="1:21" s="309" customFormat="1" ht="26.25" customHeight="1" x14ac:dyDescent="0.25">
      <c r="A407" s="214" t="s">
        <v>68</v>
      </c>
      <c r="B407" s="303">
        <v>0</v>
      </c>
      <c r="C407" s="303">
        <v>0</v>
      </c>
      <c r="D407" s="303">
        <v>0</v>
      </c>
      <c r="E407" s="303">
        <v>0</v>
      </c>
      <c r="F407" s="215" t="str">
        <f>TEXT(SUM(B407:E407),"##0.0%")&amp;" ("&amp;TEXT($J402*SUM(B407:E407),"$#,##0")&amp;")"</f>
        <v>0.0% ($0)</v>
      </c>
      <c r="G407" s="503"/>
      <c r="H407" s="504"/>
      <c r="I407" s="504"/>
      <c r="J407" s="505"/>
      <c r="K407" s="426" t="s">
        <v>2</v>
      </c>
      <c r="L407" s="426">
        <f>B407*$F402</f>
        <v>0</v>
      </c>
      <c r="M407" s="426">
        <f t="shared" ref="M407" si="488">C407*$F402</f>
        <v>0</v>
      </c>
      <c r="N407" s="426">
        <f t="shared" ref="N407" si="489">D407*$F402</f>
        <v>0</v>
      </c>
      <c r="O407" s="426">
        <f t="shared" ref="O407" si="490">E407*$F402</f>
        <v>0</v>
      </c>
      <c r="P407" s="426">
        <f>B407*$I402</f>
        <v>0</v>
      </c>
      <c r="Q407" s="426">
        <f t="shared" ref="Q407" si="491">C407*$I402</f>
        <v>0</v>
      </c>
      <c r="R407" s="416">
        <f t="shared" ref="R407" si="492">D407*$I402</f>
        <v>0</v>
      </c>
      <c r="S407" s="416">
        <f t="shared" ref="S407" si="493">E407*$I402</f>
        <v>0</v>
      </c>
      <c r="T407" s="413"/>
      <c r="U407" s="413"/>
    </row>
    <row r="408" spans="1:21" s="309" customFormat="1" ht="26.25" customHeight="1" x14ac:dyDescent="0.25">
      <c r="A408" s="214" t="s">
        <v>69</v>
      </c>
      <c r="B408" s="303">
        <v>0</v>
      </c>
      <c r="C408" s="303">
        <v>0</v>
      </c>
      <c r="D408" s="303">
        <v>0</v>
      </c>
      <c r="E408" s="303">
        <v>0</v>
      </c>
      <c r="F408" s="215" t="str">
        <f>TEXT(SUM(B408:E408),"##0.0%")&amp;" ("&amp;TEXT($J402*SUM(B408:E408),"$#,##0")&amp;")"</f>
        <v>0.0% ($0)</v>
      </c>
      <c r="G408" s="503"/>
      <c r="H408" s="504"/>
      <c r="I408" s="504"/>
      <c r="J408" s="505"/>
      <c r="K408" s="426" t="s">
        <v>3</v>
      </c>
      <c r="L408" s="426">
        <f>B408*$F402</f>
        <v>0</v>
      </c>
      <c r="M408" s="426">
        <f t="shared" ref="M408" si="494">C408*$F402</f>
        <v>0</v>
      </c>
      <c r="N408" s="426">
        <f t="shared" ref="N408" si="495">D408*$F402</f>
        <v>0</v>
      </c>
      <c r="O408" s="426">
        <f t="shared" ref="O408" si="496">E408*$F402</f>
        <v>0</v>
      </c>
      <c r="P408" s="426">
        <f>B408*$I402</f>
        <v>0</v>
      </c>
      <c r="Q408" s="426">
        <f t="shared" ref="Q408" si="497">C408*$I402</f>
        <v>0</v>
      </c>
      <c r="R408" s="416">
        <f t="shared" ref="R408" si="498">D408*$I402</f>
        <v>0</v>
      </c>
      <c r="S408" s="416">
        <f t="shared" ref="S408" si="499">E408*$I402</f>
        <v>0</v>
      </c>
      <c r="T408" s="413"/>
      <c r="U408" s="413"/>
    </row>
    <row r="409" spans="1:21" s="309" customFormat="1" ht="26.25" customHeight="1" thickBot="1" x14ac:dyDescent="0.3">
      <c r="A409" s="216" t="s">
        <v>84</v>
      </c>
      <c r="B409" s="217" t="str">
        <f>TEXT(SUM($B405*BPct_HDSP,B406:B408),"##0.0%")&amp;" ("&amp;TEXT($J402*SUM($B405*BPct_HDSP,B406:B408),"$#,##0")&amp;")"</f>
        <v>0.0% ($0)</v>
      </c>
      <c r="C409" s="217" t="str">
        <f>TEXT(SUM($B405*BPct_Diabetes,C406:C408),"##0.0%")&amp;" ("&amp;TEXT($J402*SUM($B405*BPct_Diabetes,C406:C408),"$#,##0")&amp;")"</f>
        <v>0.0% ($0)</v>
      </c>
      <c r="D409" s="217" t="str">
        <f>TEXT(SUM($B405*BPct_NPAO,D406:D408),"##0.0%")&amp;" ("&amp;TEXT($J402*SUM($B405*BPct_NPAO,D406:D408),"$#,##0")&amp;")"</f>
        <v>0.0% ($0)</v>
      </c>
      <c r="E409" s="217" t="str">
        <f>TEXT(SUM(E405:E408),"##0.0%")&amp;" ("&amp;TEXT($J402*SUM(E405:E408),"$#,##0")&amp;")"</f>
        <v>0.0% ($0)</v>
      </c>
      <c r="F409" s="218" t="str">
        <f>TEXT(SUM(B405:E408),"##0.0%")&amp;" ("&amp;TEXT($J402*SUM(B405:E408),"$#,##0")&amp;")"</f>
        <v>0.0% ($0)</v>
      </c>
      <c r="G409" s="506"/>
      <c r="H409" s="507"/>
      <c r="I409" s="507"/>
      <c r="J409" s="508"/>
      <c r="K409" s="423"/>
      <c r="L409" s="423"/>
      <c r="M409" s="423"/>
      <c r="N409" s="423"/>
      <c r="O409" s="423"/>
      <c r="P409" s="423"/>
      <c r="Q409" s="423"/>
      <c r="R409" s="413"/>
      <c r="S409" s="413"/>
      <c r="T409" s="413" t="b">
        <f>IF(AND(SUM(B405:E408)&lt;&gt;1,J402&gt;0),FALSE,TRUE)</f>
        <v>1</v>
      </c>
      <c r="U409" s="413" t="s">
        <v>218</v>
      </c>
    </row>
    <row r="411" spans="1:21" ht="13.5" thickBot="1" x14ac:dyDescent="0.25"/>
    <row r="412" spans="1:21" s="309" customFormat="1" ht="13.5" customHeight="1" x14ac:dyDescent="0.25">
      <c r="A412" s="494" t="s">
        <v>105</v>
      </c>
      <c r="B412" s="495"/>
      <c r="C412" s="495"/>
      <c r="D412" s="495"/>
      <c r="E412" s="495"/>
      <c r="F412" s="495"/>
      <c r="G412" s="495"/>
      <c r="H412" s="495"/>
      <c r="I412" s="495"/>
      <c r="J412" s="496"/>
      <c r="K412" s="423"/>
      <c r="L412" s="423"/>
      <c r="M412" s="423"/>
      <c r="N412" s="423"/>
      <c r="O412" s="423"/>
      <c r="P412" s="423"/>
      <c r="Q412" s="423"/>
      <c r="R412" s="413"/>
      <c r="S412" s="413"/>
      <c r="T412" s="413"/>
      <c r="U412" s="413"/>
    </row>
    <row r="413" spans="1:21" s="311" customFormat="1" ht="25.5" x14ac:dyDescent="0.25">
      <c r="A413" s="206" t="s">
        <v>101</v>
      </c>
      <c r="B413" s="207" t="s">
        <v>102</v>
      </c>
      <c r="C413" s="207" t="s">
        <v>79</v>
      </c>
      <c r="D413" s="207" t="s">
        <v>103</v>
      </c>
      <c r="E413" s="207" t="s">
        <v>12</v>
      </c>
      <c r="F413" s="207" t="s">
        <v>18</v>
      </c>
      <c r="G413" s="207" t="s">
        <v>78</v>
      </c>
      <c r="H413" s="207" t="s">
        <v>107</v>
      </c>
      <c r="I413" s="207" t="s">
        <v>80</v>
      </c>
      <c r="J413" s="208" t="s">
        <v>104</v>
      </c>
      <c r="K413" s="425"/>
      <c r="L413" s="425"/>
      <c r="M413" s="425"/>
      <c r="N413" s="425"/>
      <c r="O413" s="425"/>
      <c r="P413" s="425"/>
      <c r="Q413" s="425"/>
      <c r="R413" s="415"/>
      <c r="S413" s="415"/>
      <c r="T413" s="415"/>
      <c r="U413" s="415"/>
    </row>
    <row r="414" spans="1:21" s="309" customFormat="1" ht="13.5" thickBot="1" x14ac:dyDescent="0.3">
      <c r="A414" s="141"/>
      <c r="B414" s="408"/>
      <c r="C414" s="122"/>
      <c r="D414" s="123"/>
      <c r="E414" s="410"/>
      <c r="F414" s="209">
        <f>C414*D414*E414/12</f>
        <v>0</v>
      </c>
      <c r="G414" s="138"/>
      <c r="H414" s="142"/>
      <c r="I414" s="209">
        <f>F414*G414+H414</f>
        <v>0</v>
      </c>
      <c r="J414" s="210">
        <f>SUM(F414,I414)</f>
        <v>0</v>
      </c>
      <c r="K414" s="423"/>
      <c r="L414" s="423"/>
      <c r="M414" s="423"/>
      <c r="N414" s="423"/>
      <c r="O414" s="423"/>
      <c r="P414" s="423"/>
      <c r="Q414" s="423"/>
      <c r="R414" s="413"/>
      <c r="S414" s="413"/>
      <c r="T414" s="413"/>
      <c r="U414" s="413"/>
    </row>
    <row r="415" spans="1:21" s="309" customFormat="1" ht="12.75" customHeight="1" x14ac:dyDescent="0.25">
      <c r="A415" s="497" t="s">
        <v>81</v>
      </c>
      <c r="B415" s="498"/>
      <c r="C415" s="498"/>
      <c r="D415" s="498"/>
      <c r="E415" s="498"/>
      <c r="F415" s="499"/>
      <c r="G415" s="497" t="s">
        <v>13</v>
      </c>
      <c r="H415" s="498"/>
      <c r="I415" s="498"/>
      <c r="J415" s="499"/>
      <c r="K415" s="423"/>
      <c r="L415" s="423"/>
      <c r="M415" s="423"/>
      <c r="N415" s="423"/>
      <c r="O415" s="423"/>
      <c r="P415" s="423"/>
      <c r="Q415" s="423"/>
      <c r="R415" s="413"/>
      <c r="S415" s="413"/>
      <c r="T415" s="413"/>
      <c r="U415" s="413"/>
    </row>
    <row r="416" spans="1:21" s="309" customFormat="1" ht="25.5" x14ac:dyDescent="0.25">
      <c r="A416" s="211" t="s">
        <v>127</v>
      </c>
      <c r="B416" s="207" t="s">
        <v>6</v>
      </c>
      <c r="C416" s="207" t="s">
        <v>65</v>
      </c>
      <c r="D416" s="207" t="s">
        <v>4</v>
      </c>
      <c r="E416" s="212" t="s">
        <v>5</v>
      </c>
      <c r="F416" s="213" t="s">
        <v>70</v>
      </c>
      <c r="G416" s="500"/>
      <c r="H416" s="501"/>
      <c r="I416" s="501"/>
      <c r="J416" s="502"/>
      <c r="K416" s="423"/>
      <c r="L416" s="423"/>
      <c r="M416" s="423"/>
      <c r="N416" s="423"/>
      <c r="O416" s="423"/>
      <c r="P416" s="423"/>
      <c r="Q416" s="423"/>
      <c r="R416" s="413"/>
      <c r="S416" s="413"/>
      <c r="T416" s="413"/>
      <c r="U416" s="413"/>
    </row>
    <row r="417" spans="1:21" s="309" customFormat="1" ht="26.25" customHeight="1" x14ac:dyDescent="0.25">
      <c r="A417" s="214" t="s">
        <v>128</v>
      </c>
      <c r="B417" s="509">
        <v>0</v>
      </c>
      <c r="C417" s="510"/>
      <c r="D417" s="511"/>
      <c r="E417" s="303">
        <v>0</v>
      </c>
      <c r="F417" s="215" t="str">
        <f>TEXT(SUM(B417:E417),"##0.0%")&amp;" ("&amp;TEXT($J414*SUM(B417:E417),"$#,##0")&amp;")"</f>
        <v>0.0% ($0)</v>
      </c>
      <c r="G417" s="503"/>
      <c r="H417" s="504"/>
      <c r="I417" s="504"/>
      <c r="J417" s="505"/>
      <c r="K417" s="426" t="s">
        <v>40</v>
      </c>
      <c r="L417" s="426">
        <f>SUM(B417:E417)*F414</f>
        <v>0</v>
      </c>
      <c r="M417" s="426"/>
      <c r="N417" s="426"/>
      <c r="O417" s="426"/>
      <c r="P417" s="426">
        <f>SUM(B417:E417)*I414</f>
        <v>0</v>
      </c>
      <c r="Q417" s="426"/>
      <c r="R417" s="416"/>
      <c r="S417" s="416"/>
      <c r="T417" s="413"/>
      <c r="U417" s="413"/>
    </row>
    <row r="418" spans="1:21" s="309" customFormat="1" ht="26.25" customHeight="1" x14ac:dyDescent="0.25">
      <c r="A418" s="214" t="s">
        <v>67</v>
      </c>
      <c r="B418" s="303">
        <v>0</v>
      </c>
      <c r="C418" s="303">
        <v>0</v>
      </c>
      <c r="D418" s="303">
        <v>0</v>
      </c>
      <c r="E418" s="303">
        <v>0</v>
      </c>
      <c r="F418" s="215" t="str">
        <f>TEXT(SUM(B418:E418),"##0.0%")&amp;" ("&amp;TEXT($J414*SUM(B418:E418),"$#,##0")&amp;")"</f>
        <v>0.0% ($0)</v>
      </c>
      <c r="G418" s="503"/>
      <c r="H418" s="504"/>
      <c r="I418" s="504"/>
      <c r="J418" s="505"/>
      <c r="K418" s="426" t="s">
        <v>1</v>
      </c>
      <c r="L418" s="426">
        <f>B418*$F414</f>
        <v>0</v>
      </c>
      <c r="M418" s="426">
        <f>C418*$F414</f>
        <v>0</v>
      </c>
      <c r="N418" s="426">
        <f>D418*$F414</f>
        <v>0</v>
      </c>
      <c r="O418" s="426">
        <f>E418*$F414</f>
        <v>0</v>
      </c>
      <c r="P418" s="426">
        <f t="shared" ref="P418" si="500">B418*$I414</f>
        <v>0</v>
      </c>
      <c r="Q418" s="426">
        <f t="shared" ref="Q418" si="501">C418*$I414</f>
        <v>0</v>
      </c>
      <c r="R418" s="416">
        <f t="shared" ref="R418" si="502">D418*$I414</f>
        <v>0</v>
      </c>
      <c r="S418" s="416">
        <f>E418*$I414</f>
        <v>0</v>
      </c>
      <c r="T418" s="413"/>
      <c r="U418" s="413"/>
    </row>
    <row r="419" spans="1:21" s="309" customFormat="1" ht="26.25" customHeight="1" x14ac:dyDescent="0.25">
      <c r="A419" s="214" t="s">
        <v>68</v>
      </c>
      <c r="B419" s="303">
        <v>0</v>
      </c>
      <c r="C419" s="303">
        <v>0</v>
      </c>
      <c r="D419" s="303">
        <v>0</v>
      </c>
      <c r="E419" s="303">
        <v>0</v>
      </c>
      <c r="F419" s="215" t="str">
        <f>TEXT(SUM(B419:E419),"##0.0%")&amp;" ("&amp;TEXT($J414*SUM(B419:E419),"$#,##0")&amp;")"</f>
        <v>0.0% ($0)</v>
      </c>
      <c r="G419" s="503"/>
      <c r="H419" s="504"/>
      <c r="I419" s="504"/>
      <c r="J419" s="505"/>
      <c r="K419" s="426" t="s">
        <v>2</v>
      </c>
      <c r="L419" s="426">
        <f>B419*$F414</f>
        <v>0</v>
      </c>
      <c r="M419" s="426">
        <f t="shared" ref="M419" si="503">C419*$F414</f>
        <v>0</v>
      </c>
      <c r="N419" s="426">
        <f t="shared" ref="N419" si="504">D419*$F414</f>
        <v>0</v>
      </c>
      <c r="O419" s="426">
        <f t="shared" ref="O419" si="505">E419*$F414</f>
        <v>0</v>
      </c>
      <c r="P419" s="426">
        <f>B419*$I414</f>
        <v>0</v>
      </c>
      <c r="Q419" s="426">
        <f t="shared" ref="Q419" si="506">C419*$I414</f>
        <v>0</v>
      </c>
      <c r="R419" s="416">
        <f t="shared" ref="R419" si="507">D419*$I414</f>
        <v>0</v>
      </c>
      <c r="S419" s="416">
        <f t="shared" ref="S419" si="508">E419*$I414</f>
        <v>0</v>
      </c>
      <c r="T419" s="413"/>
      <c r="U419" s="413"/>
    </row>
    <row r="420" spans="1:21" s="309" customFormat="1" ht="26.25" customHeight="1" x14ac:dyDescent="0.25">
      <c r="A420" s="214" t="s">
        <v>69</v>
      </c>
      <c r="B420" s="303">
        <v>0</v>
      </c>
      <c r="C420" s="303">
        <v>0</v>
      </c>
      <c r="D420" s="303">
        <v>0</v>
      </c>
      <c r="E420" s="303">
        <v>0</v>
      </c>
      <c r="F420" s="215" t="str">
        <f>TEXT(SUM(B420:E420),"##0.0%")&amp;" ("&amp;TEXT($J414*SUM(B420:E420),"$#,##0")&amp;")"</f>
        <v>0.0% ($0)</v>
      </c>
      <c r="G420" s="503"/>
      <c r="H420" s="504"/>
      <c r="I420" s="504"/>
      <c r="J420" s="505"/>
      <c r="K420" s="426" t="s">
        <v>3</v>
      </c>
      <c r="L420" s="426">
        <f>B420*$F414</f>
        <v>0</v>
      </c>
      <c r="M420" s="426">
        <f t="shared" ref="M420" si="509">C420*$F414</f>
        <v>0</v>
      </c>
      <c r="N420" s="426">
        <f t="shared" ref="N420" si="510">D420*$F414</f>
        <v>0</v>
      </c>
      <c r="O420" s="426">
        <f t="shared" ref="O420" si="511">E420*$F414</f>
        <v>0</v>
      </c>
      <c r="P420" s="426">
        <f>B420*$I414</f>
        <v>0</v>
      </c>
      <c r="Q420" s="426">
        <f t="shared" ref="Q420" si="512">C420*$I414</f>
        <v>0</v>
      </c>
      <c r="R420" s="416">
        <f t="shared" ref="R420" si="513">D420*$I414</f>
        <v>0</v>
      </c>
      <c r="S420" s="416">
        <f t="shared" ref="S420" si="514">E420*$I414</f>
        <v>0</v>
      </c>
      <c r="T420" s="413"/>
      <c r="U420" s="413"/>
    </row>
    <row r="421" spans="1:21" s="309" customFormat="1" ht="26.25" customHeight="1" thickBot="1" x14ac:dyDescent="0.3">
      <c r="A421" s="216" t="s">
        <v>84</v>
      </c>
      <c r="B421" s="217" t="str">
        <f>TEXT(SUM($B417*BPct_HDSP,B418:B420),"##0.0%")&amp;" ("&amp;TEXT($J414*SUM($B417*BPct_HDSP,B418:B420),"$#,##0")&amp;")"</f>
        <v>0.0% ($0)</v>
      </c>
      <c r="C421" s="217" t="str">
        <f>TEXT(SUM($B417*BPct_Diabetes,C418:C420),"##0.0%")&amp;" ("&amp;TEXT($J414*SUM($B417*BPct_Diabetes,C418:C420),"$#,##0")&amp;")"</f>
        <v>0.0% ($0)</v>
      </c>
      <c r="D421" s="217" t="str">
        <f>TEXT(SUM($B417*BPct_NPAO,D418:D420),"##0.0%")&amp;" ("&amp;TEXT($J414*SUM($B417*BPct_NPAO,D418:D420),"$#,##0")&amp;")"</f>
        <v>0.0% ($0)</v>
      </c>
      <c r="E421" s="217" t="str">
        <f>TEXT(SUM(E417:E420),"##0.0%")&amp;" ("&amp;TEXT($J414*SUM(E417:E420),"$#,##0")&amp;")"</f>
        <v>0.0% ($0)</v>
      </c>
      <c r="F421" s="218" t="str">
        <f>TEXT(SUM(B417:E420),"##0.0%")&amp;" ("&amp;TEXT($J414*SUM(B417:E420),"$#,##0")&amp;")"</f>
        <v>0.0% ($0)</v>
      </c>
      <c r="G421" s="506"/>
      <c r="H421" s="507"/>
      <c r="I421" s="507"/>
      <c r="J421" s="508"/>
      <c r="K421" s="423"/>
      <c r="L421" s="423"/>
      <c r="M421" s="423"/>
      <c r="N421" s="423"/>
      <c r="O421" s="423"/>
      <c r="P421" s="423"/>
      <c r="Q421" s="423"/>
      <c r="R421" s="413"/>
      <c r="S421" s="413"/>
      <c r="T421" s="413" t="b">
        <f>IF(AND(SUM(B417:E420)&lt;&gt;1,J414&gt;0),FALSE,TRUE)</f>
        <v>1</v>
      </c>
      <c r="U421" s="413" t="s">
        <v>218</v>
      </c>
    </row>
    <row r="423" spans="1:21" ht="13.5" thickBot="1" x14ac:dyDescent="0.25"/>
    <row r="424" spans="1:21" s="309" customFormat="1" ht="13.5" customHeight="1" x14ac:dyDescent="0.25">
      <c r="A424" s="494" t="s">
        <v>105</v>
      </c>
      <c r="B424" s="495"/>
      <c r="C424" s="495"/>
      <c r="D424" s="495"/>
      <c r="E424" s="495"/>
      <c r="F424" s="495"/>
      <c r="G424" s="495"/>
      <c r="H424" s="495"/>
      <c r="I424" s="495"/>
      <c r="J424" s="496"/>
      <c r="K424" s="423"/>
      <c r="L424" s="423"/>
      <c r="M424" s="423"/>
      <c r="N424" s="423"/>
      <c r="O424" s="423"/>
      <c r="P424" s="423"/>
      <c r="Q424" s="423"/>
      <c r="R424" s="413"/>
      <c r="S424" s="413"/>
      <c r="T424" s="413"/>
      <c r="U424" s="413"/>
    </row>
    <row r="425" spans="1:21" s="311" customFormat="1" ht="25.5" x14ac:dyDescent="0.25">
      <c r="A425" s="206" t="s">
        <v>101</v>
      </c>
      <c r="B425" s="207" t="s">
        <v>102</v>
      </c>
      <c r="C425" s="207" t="s">
        <v>79</v>
      </c>
      <c r="D425" s="207" t="s">
        <v>103</v>
      </c>
      <c r="E425" s="207" t="s">
        <v>12</v>
      </c>
      <c r="F425" s="207" t="s">
        <v>18</v>
      </c>
      <c r="G425" s="207" t="s">
        <v>78</v>
      </c>
      <c r="H425" s="207" t="s">
        <v>107</v>
      </c>
      <c r="I425" s="207" t="s">
        <v>80</v>
      </c>
      <c r="J425" s="208" t="s">
        <v>104</v>
      </c>
      <c r="K425" s="425"/>
      <c r="L425" s="425"/>
      <c r="M425" s="425"/>
      <c r="N425" s="425"/>
      <c r="O425" s="425"/>
      <c r="P425" s="425"/>
      <c r="Q425" s="425"/>
      <c r="R425" s="415"/>
      <c r="S425" s="415"/>
      <c r="T425" s="415"/>
      <c r="U425" s="415"/>
    </row>
    <row r="426" spans="1:21" s="309" customFormat="1" ht="13.5" thickBot="1" x14ac:dyDescent="0.3">
      <c r="A426" s="141"/>
      <c r="B426" s="408"/>
      <c r="C426" s="122"/>
      <c r="D426" s="123"/>
      <c r="E426" s="410"/>
      <c r="F426" s="209">
        <f>C426*D426*E426/12</f>
        <v>0</v>
      </c>
      <c r="G426" s="138"/>
      <c r="H426" s="142"/>
      <c r="I426" s="209">
        <f>F426*G426+H426</f>
        <v>0</v>
      </c>
      <c r="J426" s="210">
        <f>SUM(F426,I426)</f>
        <v>0</v>
      </c>
      <c r="K426" s="423"/>
      <c r="L426" s="423"/>
      <c r="M426" s="423"/>
      <c r="N426" s="423"/>
      <c r="O426" s="423"/>
      <c r="P426" s="423"/>
      <c r="Q426" s="423"/>
      <c r="R426" s="413"/>
      <c r="S426" s="413"/>
      <c r="T426" s="413"/>
      <c r="U426" s="413"/>
    </row>
    <row r="427" spans="1:21" s="309" customFormat="1" ht="12.75" customHeight="1" x14ac:dyDescent="0.25">
      <c r="A427" s="497" t="s">
        <v>81</v>
      </c>
      <c r="B427" s="498"/>
      <c r="C427" s="498"/>
      <c r="D427" s="498"/>
      <c r="E427" s="498"/>
      <c r="F427" s="499"/>
      <c r="G427" s="497" t="s">
        <v>13</v>
      </c>
      <c r="H427" s="498"/>
      <c r="I427" s="498"/>
      <c r="J427" s="499"/>
      <c r="K427" s="423"/>
      <c r="L427" s="423"/>
      <c r="M427" s="423"/>
      <c r="N427" s="423"/>
      <c r="O427" s="423"/>
      <c r="P427" s="423"/>
      <c r="Q427" s="423"/>
      <c r="R427" s="413"/>
      <c r="S427" s="413"/>
      <c r="T427" s="413"/>
      <c r="U427" s="413"/>
    </row>
    <row r="428" spans="1:21" s="309" customFormat="1" ht="25.5" x14ac:dyDescent="0.25">
      <c r="A428" s="211" t="s">
        <v>127</v>
      </c>
      <c r="B428" s="207" t="s">
        <v>6</v>
      </c>
      <c r="C428" s="207" t="s">
        <v>65</v>
      </c>
      <c r="D428" s="207" t="s">
        <v>4</v>
      </c>
      <c r="E428" s="212" t="s">
        <v>5</v>
      </c>
      <c r="F428" s="213" t="s">
        <v>70</v>
      </c>
      <c r="G428" s="500"/>
      <c r="H428" s="501"/>
      <c r="I428" s="501"/>
      <c r="J428" s="502"/>
      <c r="K428" s="423"/>
      <c r="L428" s="423"/>
      <c r="M428" s="423"/>
      <c r="N428" s="423"/>
      <c r="O428" s="423"/>
      <c r="P428" s="423"/>
      <c r="Q428" s="423"/>
      <c r="R428" s="413"/>
      <c r="S428" s="413"/>
      <c r="T428" s="413"/>
      <c r="U428" s="413"/>
    </row>
    <row r="429" spans="1:21" s="309" customFormat="1" ht="26.25" customHeight="1" x14ac:dyDescent="0.25">
      <c r="A429" s="214" t="s">
        <v>128</v>
      </c>
      <c r="B429" s="509">
        <v>0</v>
      </c>
      <c r="C429" s="510"/>
      <c r="D429" s="511"/>
      <c r="E429" s="303">
        <v>0</v>
      </c>
      <c r="F429" s="215" t="str">
        <f>TEXT(SUM(B429:E429),"##0.0%")&amp;" ("&amp;TEXT($J426*SUM(B429:E429),"$#,##0")&amp;")"</f>
        <v>0.0% ($0)</v>
      </c>
      <c r="G429" s="503"/>
      <c r="H429" s="504"/>
      <c r="I429" s="504"/>
      <c r="J429" s="505"/>
      <c r="K429" s="426" t="s">
        <v>40</v>
      </c>
      <c r="L429" s="426">
        <f>SUM(B429:E429)*F426</f>
        <v>0</v>
      </c>
      <c r="M429" s="426"/>
      <c r="N429" s="426"/>
      <c r="O429" s="426"/>
      <c r="P429" s="426">
        <f>SUM(B429:E429)*I426</f>
        <v>0</v>
      </c>
      <c r="Q429" s="426"/>
      <c r="R429" s="416"/>
      <c r="S429" s="416"/>
      <c r="T429" s="413"/>
      <c r="U429" s="413"/>
    </row>
    <row r="430" spans="1:21" s="309" customFormat="1" ht="26.25" customHeight="1" x14ac:dyDescent="0.25">
      <c r="A430" s="214" t="s">
        <v>67</v>
      </c>
      <c r="B430" s="303">
        <v>0</v>
      </c>
      <c r="C430" s="303">
        <v>0</v>
      </c>
      <c r="D430" s="303">
        <v>0</v>
      </c>
      <c r="E430" s="303">
        <v>0</v>
      </c>
      <c r="F430" s="215" t="str">
        <f>TEXT(SUM(B430:E430),"##0.0%")&amp;" ("&amp;TEXT($J426*SUM(B430:E430),"$#,##0")&amp;")"</f>
        <v>0.0% ($0)</v>
      </c>
      <c r="G430" s="503"/>
      <c r="H430" s="504"/>
      <c r="I430" s="504"/>
      <c r="J430" s="505"/>
      <c r="K430" s="426" t="s">
        <v>1</v>
      </c>
      <c r="L430" s="426">
        <f>B430*$F426</f>
        <v>0</v>
      </c>
      <c r="M430" s="426">
        <f>C430*$F426</f>
        <v>0</v>
      </c>
      <c r="N430" s="426">
        <f>D430*$F426</f>
        <v>0</v>
      </c>
      <c r="O430" s="426">
        <f>E430*$F426</f>
        <v>0</v>
      </c>
      <c r="P430" s="426">
        <f t="shared" ref="P430" si="515">B430*$I426</f>
        <v>0</v>
      </c>
      <c r="Q430" s="426">
        <f t="shared" ref="Q430" si="516">C430*$I426</f>
        <v>0</v>
      </c>
      <c r="R430" s="416">
        <f t="shared" ref="R430" si="517">D430*$I426</f>
        <v>0</v>
      </c>
      <c r="S430" s="416">
        <f>E430*$I426</f>
        <v>0</v>
      </c>
      <c r="T430" s="413"/>
      <c r="U430" s="413"/>
    </row>
    <row r="431" spans="1:21" s="309" customFormat="1" ht="26.25" customHeight="1" x14ac:dyDescent="0.25">
      <c r="A431" s="214" t="s">
        <v>68</v>
      </c>
      <c r="B431" s="303">
        <v>0</v>
      </c>
      <c r="C431" s="303">
        <v>0</v>
      </c>
      <c r="D431" s="303">
        <v>0</v>
      </c>
      <c r="E431" s="303">
        <v>0</v>
      </c>
      <c r="F431" s="215" t="str">
        <f>TEXT(SUM(B431:E431),"##0.0%")&amp;" ("&amp;TEXT($J426*SUM(B431:E431),"$#,##0")&amp;")"</f>
        <v>0.0% ($0)</v>
      </c>
      <c r="G431" s="503"/>
      <c r="H431" s="504"/>
      <c r="I431" s="504"/>
      <c r="J431" s="505"/>
      <c r="K431" s="426" t="s">
        <v>2</v>
      </c>
      <c r="L431" s="426">
        <f>B431*$F426</f>
        <v>0</v>
      </c>
      <c r="M431" s="426">
        <f t="shared" ref="M431" si="518">C431*$F426</f>
        <v>0</v>
      </c>
      <c r="N431" s="426">
        <f t="shared" ref="N431" si="519">D431*$F426</f>
        <v>0</v>
      </c>
      <c r="O431" s="426">
        <f t="shared" ref="O431" si="520">E431*$F426</f>
        <v>0</v>
      </c>
      <c r="P431" s="426">
        <f>B431*$I426</f>
        <v>0</v>
      </c>
      <c r="Q431" s="426">
        <f t="shared" ref="Q431" si="521">C431*$I426</f>
        <v>0</v>
      </c>
      <c r="R431" s="416">
        <f t="shared" ref="R431" si="522">D431*$I426</f>
        <v>0</v>
      </c>
      <c r="S431" s="416">
        <f t="shared" ref="S431" si="523">E431*$I426</f>
        <v>0</v>
      </c>
      <c r="T431" s="413"/>
      <c r="U431" s="413"/>
    </row>
    <row r="432" spans="1:21" s="309" customFormat="1" ht="26.25" customHeight="1" x14ac:dyDescent="0.25">
      <c r="A432" s="214" t="s">
        <v>69</v>
      </c>
      <c r="B432" s="303">
        <v>0</v>
      </c>
      <c r="C432" s="303">
        <v>0</v>
      </c>
      <c r="D432" s="303">
        <v>0</v>
      </c>
      <c r="E432" s="303">
        <v>0</v>
      </c>
      <c r="F432" s="215" t="str">
        <f>TEXT(SUM(B432:E432),"##0.0%")&amp;" ("&amp;TEXT($J426*SUM(B432:E432),"$#,##0")&amp;")"</f>
        <v>0.0% ($0)</v>
      </c>
      <c r="G432" s="503"/>
      <c r="H432" s="504"/>
      <c r="I432" s="504"/>
      <c r="J432" s="505"/>
      <c r="K432" s="426" t="s">
        <v>3</v>
      </c>
      <c r="L432" s="426">
        <f>B432*$F426</f>
        <v>0</v>
      </c>
      <c r="M432" s="426">
        <f t="shared" ref="M432" si="524">C432*$F426</f>
        <v>0</v>
      </c>
      <c r="N432" s="426">
        <f t="shared" ref="N432" si="525">D432*$F426</f>
        <v>0</v>
      </c>
      <c r="O432" s="426">
        <f t="shared" ref="O432" si="526">E432*$F426</f>
        <v>0</v>
      </c>
      <c r="P432" s="426">
        <f>B432*$I426</f>
        <v>0</v>
      </c>
      <c r="Q432" s="426">
        <f t="shared" ref="Q432" si="527">C432*$I426</f>
        <v>0</v>
      </c>
      <c r="R432" s="416">
        <f t="shared" ref="R432" si="528">D432*$I426</f>
        <v>0</v>
      </c>
      <c r="S432" s="416">
        <f t="shared" ref="S432" si="529">E432*$I426</f>
        <v>0</v>
      </c>
      <c r="T432" s="413"/>
      <c r="U432" s="413"/>
    </row>
    <row r="433" spans="1:21" s="309" customFormat="1" ht="26.25" customHeight="1" thickBot="1" x14ac:dyDescent="0.3">
      <c r="A433" s="216" t="s">
        <v>84</v>
      </c>
      <c r="B433" s="217" t="str">
        <f>TEXT(SUM($B429*BPct_HDSP,B430:B432),"##0.0%")&amp;" ("&amp;TEXT($J426*SUM($B429*BPct_HDSP,B430:B432),"$#,##0")&amp;")"</f>
        <v>0.0% ($0)</v>
      </c>
      <c r="C433" s="217" t="str">
        <f>TEXT(SUM($B429*BPct_Diabetes,C430:C432),"##0.0%")&amp;" ("&amp;TEXT($J426*SUM($B429*BPct_Diabetes,C430:C432),"$#,##0")&amp;")"</f>
        <v>0.0% ($0)</v>
      </c>
      <c r="D433" s="217" t="str">
        <f>TEXT(SUM($B429*BPct_NPAO,D430:D432),"##0.0%")&amp;" ("&amp;TEXT($J426*SUM($B429*BPct_NPAO,D430:D432),"$#,##0")&amp;")"</f>
        <v>0.0% ($0)</v>
      </c>
      <c r="E433" s="217" t="str">
        <f>TEXT(SUM(E429:E432),"##0.0%")&amp;" ("&amp;TEXT($J426*SUM(E429:E432),"$#,##0")&amp;")"</f>
        <v>0.0% ($0)</v>
      </c>
      <c r="F433" s="218" t="str">
        <f>TEXT(SUM(B429:E432),"##0.0%")&amp;" ("&amp;TEXT($J426*SUM(B429:E432),"$#,##0")&amp;")"</f>
        <v>0.0% ($0)</v>
      </c>
      <c r="G433" s="506"/>
      <c r="H433" s="507"/>
      <c r="I433" s="507"/>
      <c r="J433" s="508"/>
      <c r="K433" s="423"/>
      <c r="L433" s="423"/>
      <c r="M433" s="423"/>
      <c r="N433" s="423"/>
      <c r="O433" s="423"/>
      <c r="P433" s="423"/>
      <c r="Q433" s="423"/>
      <c r="R433" s="413"/>
      <c r="S433" s="413"/>
      <c r="T433" s="413" t="b">
        <f>IF(AND(SUM(B429:E432)&lt;&gt;1,J426&gt;0),FALSE,TRUE)</f>
        <v>1</v>
      </c>
      <c r="U433" s="413" t="s">
        <v>218</v>
      </c>
    </row>
    <row r="434" spans="1:21" ht="15" x14ac:dyDescent="0.25">
      <c r="G434" s="202"/>
      <c r="H434" s="202"/>
      <c r="I434" s="202"/>
      <c r="J434" s="202"/>
    </row>
    <row r="435" spans="1:21" ht="13.5" thickBot="1" x14ac:dyDescent="0.25"/>
    <row r="436" spans="1:21" s="309" customFormat="1" ht="13.5" customHeight="1" x14ac:dyDescent="0.25">
      <c r="A436" s="494" t="s">
        <v>105</v>
      </c>
      <c r="B436" s="495"/>
      <c r="C436" s="495"/>
      <c r="D436" s="495"/>
      <c r="E436" s="495"/>
      <c r="F436" s="495"/>
      <c r="G436" s="495"/>
      <c r="H436" s="495"/>
      <c r="I436" s="495"/>
      <c r="J436" s="496"/>
      <c r="K436" s="423"/>
      <c r="L436" s="423"/>
      <c r="M436" s="423"/>
      <c r="N436" s="423"/>
      <c r="O436" s="423"/>
      <c r="P436" s="423"/>
      <c r="Q436" s="423"/>
      <c r="R436" s="413"/>
      <c r="S436" s="413"/>
      <c r="T436" s="413"/>
      <c r="U436" s="413"/>
    </row>
    <row r="437" spans="1:21" s="311" customFormat="1" ht="25.5" x14ac:dyDescent="0.25">
      <c r="A437" s="206" t="s">
        <v>101</v>
      </c>
      <c r="B437" s="207" t="s">
        <v>102</v>
      </c>
      <c r="C437" s="207" t="s">
        <v>79</v>
      </c>
      <c r="D437" s="207" t="s">
        <v>103</v>
      </c>
      <c r="E437" s="207" t="s">
        <v>12</v>
      </c>
      <c r="F437" s="207" t="s">
        <v>18</v>
      </c>
      <c r="G437" s="207" t="s">
        <v>78</v>
      </c>
      <c r="H437" s="207" t="s">
        <v>107</v>
      </c>
      <c r="I437" s="207" t="s">
        <v>80</v>
      </c>
      <c r="J437" s="208" t="s">
        <v>104</v>
      </c>
      <c r="K437" s="425"/>
      <c r="L437" s="425"/>
      <c r="M437" s="425"/>
      <c r="N437" s="425"/>
      <c r="O437" s="425"/>
      <c r="P437" s="425"/>
      <c r="Q437" s="425"/>
      <c r="R437" s="415"/>
      <c r="S437" s="415"/>
      <c r="T437" s="415"/>
      <c r="U437" s="415"/>
    </row>
    <row r="438" spans="1:21" s="309" customFormat="1" ht="13.5" thickBot="1" x14ac:dyDescent="0.3">
      <c r="A438" s="141"/>
      <c r="B438" s="408"/>
      <c r="C438" s="122"/>
      <c r="D438" s="123"/>
      <c r="E438" s="410"/>
      <c r="F438" s="209">
        <f>C438*D438*E438/12</f>
        <v>0</v>
      </c>
      <c r="G438" s="138"/>
      <c r="H438" s="142"/>
      <c r="I438" s="209">
        <f>F438*G438+H438</f>
        <v>0</v>
      </c>
      <c r="J438" s="210">
        <f>SUM(F438,I438)</f>
        <v>0</v>
      </c>
      <c r="K438" s="423"/>
      <c r="L438" s="423"/>
      <c r="M438" s="423"/>
      <c r="N438" s="423"/>
      <c r="O438" s="423"/>
      <c r="P438" s="423"/>
      <c r="Q438" s="423"/>
      <c r="R438" s="413"/>
      <c r="S438" s="413"/>
      <c r="T438" s="413"/>
      <c r="U438" s="413"/>
    </row>
    <row r="439" spans="1:21" s="309" customFormat="1" ht="12.75" customHeight="1" x14ac:dyDescent="0.25">
      <c r="A439" s="497" t="s">
        <v>81</v>
      </c>
      <c r="B439" s="498"/>
      <c r="C439" s="498"/>
      <c r="D439" s="498"/>
      <c r="E439" s="498"/>
      <c r="F439" s="499"/>
      <c r="G439" s="497" t="s">
        <v>13</v>
      </c>
      <c r="H439" s="498"/>
      <c r="I439" s="498"/>
      <c r="J439" s="499"/>
      <c r="K439" s="423"/>
      <c r="L439" s="423"/>
      <c r="M439" s="423"/>
      <c r="N439" s="423"/>
      <c r="O439" s="423"/>
      <c r="P439" s="423"/>
      <c r="Q439" s="423"/>
      <c r="R439" s="413"/>
      <c r="S439" s="413"/>
      <c r="T439" s="413"/>
      <c r="U439" s="413"/>
    </row>
    <row r="440" spans="1:21" s="309" customFormat="1" ht="25.5" x14ac:dyDescent="0.25">
      <c r="A440" s="211" t="s">
        <v>127</v>
      </c>
      <c r="B440" s="207" t="s">
        <v>6</v>
      </c>
      <c r="C440" s="207" t="s">
        <v>65</v>
      </c>
      <c r="D440" s="207" t="s">
        <v>4</v>
      </c>
      <c r="E440" s="212" t="s">
        <v>5</v>
      </c>
      <c r="F440" s="213" t="s">
        <v>70</v>
      </c>
      <c r="G440" s="500"/>
      <c r="H440" s="501"/>
      <c r="I440" s="501"/>
      <c r="J440" s="502"/>
      <c r="K440" s="423"/>
      <c r="L440" s="423"/>
      <c r="M440" s="423"/>
      <c r="N440" s="423"/>
      <c r="O440" s="423"/>
      <c r="P440" s="423"/>
      <c r="Q440" s="423"/>
      <c r="R440" s="413"/>
      <c r="S440" s="413"/>
      <c r="T440" s="413"/>
      <c r="U440" s="413"/>
    </row>
    <row r="441" spans="1:21" s="309" customFormat="1" ht="26.25" customHeight="1" x14ac:dyDescent="0.25">
      <c r="A441" s="214" t="s">
        <v>128</v>
      </c>
      <c r="B441" s="509">
        <v>0</v>
      </c>
      <c r="C441" s="510"/>
      <c r="D441" s="511"/>
      <c r="E441" s="303">
        <v>0</v>
      </c>
      <c r="F441" s="215" t="str">
        <f>TEXT(SUM(B441:E441),"##0.0%")&amp;" ("&amp;TEXT($J438*SUM(B441:E441),"$#,##0")&amp;")"</f>
        <v>0.0% ($0)</v>
      </c>
      <c r="G441" s="503"/>
      <c r="H441" s="504"/>
      <c r="I441" s="504"/>
      <c r="J441" s="505"/>
      <c r="K441" s="426" t="s">
        <v>40</v>
      </c>
      <c r="L441" s="426">
        <f>SUM(B441:E441)*F438</f>
        <v>0</v>
      </c>
      <c r="M441" s="426"/>
      <c r="N441" s="426"/>
      <c r="O441" s="426"/>
      <c r="P441" s="426">
        <f>SUM(B441:E441)*I438</f>
        <v>0</v>
      </c>
      <c r="Q441" s="426"/>
      <c r="R441" s="416"/>
      <c r="S441" s="416"/>
      <c r="T441" s="413"/>
      <c r="U441" s="413"/>
    </row>
    <row r="442" spans="1:21" s="309" customFormat="1" ht="26.25" customHeight="1" x14ac:dyDescent="0.25">
      <c r="A442" s="214" t="s">
        <v>67</v>
      </c>
      <c r="B442" s="303">
        <v>0</v>
      </c>
      <c r="C442" s="303">
        <v>0</v>
      </c>
      <c r="D442" s="303">
        <v>0</v>
      </c>
      <c r="E442" s="303">
        <v>0</v>
      </c>
      <c r="F442" s="215" t="str">
        <f>TEXT(SUM(B442:E442),"##0.0%")&amp;" ("&amp;TEXT($J438*SUM(B442:E442),"$#,##0")&amp;")"</f>
        <v>0.0% ($0)</v>
      </c>
      <c r="G442" s="503"/>
      <c r="H442" s="504"/>
      <c r="I442" s="504"/>
      <c r="J442" s="505"/>
      <c r="K442" s="426" t="s">
        <v>1</v>
      </c>
      <c r="L442" s="426">
        <f>B442*$F438</f>
        <v>0</v>
      </c>
      <c r="M442" s="426">
        <f>C442*$F438</f>
        <v>0</v>
      </c>
      <c r="N442" s="426">
        <f>D442*$F438</f>
        <v>0</v>
      </c>
      <c r="O442" s="426">
        <f>E442*$F438</f>
        <v>0</v>
      </c>
      <c r="P442" s="426">
        <f t="shared" ref="P442" si="530">B442*$I438</f>
        <v>0</v>
      </c>
      <c r="Q442" s="426">
        <f t="shared" ref="Q442" si="531">C442*$I438</f>
        <v>0</v>
      </c>
      <c r="R442" s="416">
        <f t="shared" ref="R442" si="532">D442*$I438</f>
        <v>0</v>
      </c>
      <c r="S442" s="416">
        <f>E442*$I438</f>
        <v>0</v>
      </c>
      <c r="T442" s="413"/>
      <c r="U442" s="413"/>
    </row>
    <row r="443" spans="1:21" s="309" customFormat="1" ht="26.25" customHeight="1" x14ac:dyDescent="0.25">
      <c r="A443" s="214" t="s">
        <v>68</v>
      </c>
      <c r="B443" s="303">
        <v>0</v>
      </c>
      <c r="C443" s="303">
        <v>0</v>
      </c>
      <c r="D443" s="303">
        <v>0</v>
      </c>
      <c r="E443" s="303">
        <v>0</v>
      </c>
      <c r="F443" s="215" t="str">
        <f>TEXT(SUM(B443:E443),"##0.0%")&amp;" ("&amp;TEXT($J438*SUM(B443:E443),"$#,##0")&amp;")"</f>
        <v>0.0% ($0)</v>
      </c>
      <c r="G443" s="503"/>
      <c r="H443" s="504"/>
      <c r="I443" s="504"/>
      <c r="J443" s="505"/>
      <c r="K443" s="426" t="s">
        <v>2</v>
      </c>
      <c r="L443" s="426">
        <f>B443*$F438</f>
        <v>0</v>
      </c>
      <c r="M443" s="426">
        <f t="shared" ref="M443" si="533">C443*$F438</f>
        <v>0</v>
      </c>
      <c r="N443" s="426">
        <f t="shared" ref="N443" si="534">D443*$F438</f>
        <v>0</v>
      </c>
      <c r="O443" s="426">
        <f t="shared" ref="O443" si="535">E443*$F438</f>
        <v>0</v>
      </c>
      <c r="P443" s="426">
        <f>B443*$I438</f>
        <v>0</v>
      </c>
      <c r="Q443" s="426">
        <f t="shared" ref="Q443" si="536">C443*$I438</f>
        <v>0</v>
      </c>
      <c r="R443" s="416">
        <f t="shared" ref="R443" si="537">D443*$I438</f>
        <v>0</v>
      </c>
      <c r="S443" s="416">
        <f t="shared" ref="S443" si="538">E443*$I438</f>
        <v>0</v>
      </c>
      <c r="T443" s="413"/>
      <c r="U443" s="413"/>
    </row>
    <row r="444" spans="1:21" s="309" customFormat="1" ht="26.25" customHeight="1" x14ac:dyDescent="0.25">
      <c r="A444" s="214" t="s">
        <v>69</v>
      </c>
      <c r="B444" s="303">
        <v>0</v>
      </c>
      <c r="C444" s="303">
        <v>0</v>
      </c>
      <c r="D444" s="303">
        <v>0</v>
      </c>
      <c r="E444" s="303">
        <v>0</v>
      </c>
      <c r="F444" s="215" t="str">
        <f>TEXT(SUM(B444:E444),"##0.0%")&amp;" ("&amp;TEXT($J438*SUM(B444:E444),"$#,##0")&amp;")"</f>
        <v>0.0% ($0)</v>
      </c>
      <c r="G444" s="503"/>
      <c r="H444" s="504"/>
      <c r="I444" s="504"/>
      <c r="J444" s="505"/>
      <c r="K444" s="426" t="s">
        <v>3</v>
      </c>
      <c r="L444" s="426">
        <f>B444*$F438</f>
        <v>0</v>
      </c>
      <c r="M444" s="426">
        <f t="shared" ref="M444" si="539">C444*$F438</f>
        <v>0</v>
      </c>
      <c r="N444" s="426">
        <f t="shared" ref="N444" si="540">D444*$F438</f>
        <v>0</v>
      </c>
      <c r="O444" s="426">
        <f t="shared" ref="O444" si="541">E444*$F438</f>
        <v>0</v>
      </c>
      <c r="P444" s="426">
        <f>B444*$I438</f>
        <v>0</v>
      </c>
      <c r="Q444" s="426">
        <f t="shared" ref="Q444" si="542">C444*$I438</f>
        <v>0</v>
      </c>
      <c r="R444" s="416">
        <f t="shared" ref="R444" si="543">D444*$I438</f>
        <v>0</v>
      </c>
      <c r="S444" s="416">
        <f t="shared" ref="S444" si="544">E444*$I438</f>
        <v>0</v>
      </c>
      <c r="T444" s="413"/>
      <c r="U444" s="413"/>
    </row>
    <row r="445" spans="1:21" s="309" customFormat="1" ht="26.25" customHeight="1" thickBot="1" x14ac:dyDescent="0.3">
      <c r="A445" s="216" t="s">
        <v>84</v>
      </c>
      <c r="B445" s="217" t="str">
        <f>TEXT(SUM($B441*BPct_HDSP,B442:B444),"##0.0%")&amp;" ("&amp;TEXT($J438*SUM($B441*BPct_HDSP,B442:B444),"$#,##0")&amp;")"</f>
        <v>0.0% ($0)</v>
      </c>
      <c r="C445" s="217" t="str">
        <f>TEXT(SUM($B441*BPct_Diabetes,C442:C444),"##0.0%")&amp;" ("&amp;TEXT($J438*SUM($B441*BPct_Diabetes,C442:C444),"$#,##0")&amp;")"</f>
        <v>0.0% ($0)</v>
      </c>
      <c r="D445" s="217" t="str">
        <f>TEXT(SUM($B441*BPct_NPAO,D442:D444),"##0.0%")&amp;" ("&amp;TEXT($J438*SUM($B441*BPct_NPAO,D442:D444),"$#,##0")&amp;")"</f>
        <v>0.0% ($0)</v>
      </c>
      <c r="E445" s="217" t="str">
        <f>TEXT(SUM(E441:E444),"##0.0%")&amp;" ("&amp;TEXT($J438*SUM(E441:E444),"$#,##0")&amp;")"</f>
        <v>0.0% ($0)</v>
      </c>
      <c r="F445" s="218" t="str">
        <f>TEXT(SUM(B441:E444),"##0.0%")&amp;" ("&amp;TEXT($J438*SUM(B441:E444),"$#,##0")&amp;")"</f>
        <v>0.0% ($0)</v>
      </c>
      <c r="G445" s="506"/>
      <c r="H445" s="507"/>
      <c r="I445" s="507"/>
      <c r="J445" s="508"/>
      <c r="K445" s="423"/>
      <c r="L445" s="423"/>
      <c r="M445" s="423"/>
      <c r="N445" s="423"/>
      <c r="O445" s="423"/>
      <c r="P445" s="423"/>
      <c r="Q445" s="423"/>
      <c r="R445" s="413"/>
      <c r="S445" s="413"/>
      <c r="T445" s="413" t="b">
        <f>IF(AND(SUM(B441:E444)&lt;&gt;1,J438&gt;0),FALSE,TRUE)</f>
        <v>1</v>
      </c>
      <c r="U445" s="413" t="s">
        <v>218</v>
      </c>
    </row>
    <row r="447" spans="1:21" ht="13.5" thickBot="1" x14ac:dyDescent="0.25"/>
    <row r="448" spans="1:21" s="309" customFormat="1" ht="13.5" customHeight="1" x14ac:dyDescent="0.25">
      <c r="A448" s="494" t="s">
        <v>105</v>
      </c>
      <c r="B448" s="495"/>
      <c r="C448" s="495"/>
      <c r="D448" s="495"/>
      <c r="E448" s="495"/>
      <c r="F448" s="495"/>
      <c r="G448" s="495"/>
      <c r="H448" s="495"/>
      <c r="I448" s="495"/>
      <c r="J448" s="496"/>
      <c r="K448" s="423"/>
      <c r="L448" s="423"/>
      <c r="M448" s="423"/>
      <c r="N448" s="423"/>
      <c r="O448" s="423"/>
      <c r="P448" s="423"/>
      <c r="Q448" s="423"/>
      <c r="R448" s="413"/>
      <c r="S448" s="413"/>
      <c r="T448" s="413"/>
      <c r="U448" s="413"/>
    </row>
    <row r="449" spans="1:21" s="311" customFormat="1" ht="25.5" x14ac:dyDescent="0.25">
      <c r="A449" s="206" t="s">
        <v>101</v>
      </c>
      <c r="B449" s="207" t="s">
        <v>102</v>
      </c>
      <c r="C449" s="207" t="s">
        <v>79</v>
      </c>
      <c r="D449" s="207" t="s">
        <v>103</v>
      </c>
      <c r="E449" s="207" t="s">
        <v>12</v>
      </c>
      <c r="F449" s="207" t="s">
        <v>18</v>
      </c>
      <c r="G449" s="207" t="s">
        <v>78</v>
      </c>
      <c r="H449" s="207" t="s">
        <v>107</v>
      </c>
      <c r="I449" s="207" t="s">
        <v>80</v>
      </c>
      <c r="J449" s="208" t="s">
        <v>104</v>
      </c>
      <c r="K449" s="425"/>
      <c r="L449" s="425"/>
      <c r="M449" s="425"/>
      <c r="N449" s="425"/>
      <c r="O449" s="425"/>
      <c r="P449" s="425"/>
      <c r="Q449" s="425"/>
      <c r="R449" s="415"/>
      <c r="S449" s="415"/>
      <c r="T449" s="415"/>
      <c r="U449" s="415"/>
    </row>
    <row r="450" spans="1:21" s="309" customFormat="1" ht="13.5" thickBot="1" x14ac:dyDescent="0.3">
      <c r="A450" s="141"/>
      <c r="B450" s="408"/>
      <c r="C450" s="122"/>
      <c r="D450" s="123"/>
      <c r="E450" s="410"/>
      <c r="F450" s="209">
        <f>C450*D450*E450/12</f>
        <v>0</v>
      </c>
      <c r="G450" s="138"/>
      <c r="H450" s="142"/>
      <c r="I450" s="209">
        <f>F450*G450+H450</f>
        <v>0</v>
      </c>
      <c r="J450" s="210">
        <f>SUM(F450,I450)</f>
        <v>0</v>
      </c>
      <c r="K450" s="423"/>
      <c r="L450" s="423"/>
      <c r="M450" s="423"/>
      <c r="N450" s="423"/>
      <c r="O450" s="423"/>
      <c r="P450" s="423"/>
      <c r="Q450" s="423"/>
      <c r="R450" s="413"/>
      <c r="S450" s="413"/>
      <c r="T450" s="413"/>
      <c r="U450" s="413"/>
    </row>
    <row r="451" spans="1:21" s="309" customFormat="1" ht="12.75" customHeight="1" x14ac:dyDescent="0.25">
      <c r="A451" s="497" t="s">
        <v>81</v>
      </c>
      <c r="B451" s="498"/>
      <c r="C451" s="498"/>
      <c r="D451" s="498"/>
      <c r="E451" s="498"/>
      <c r="F451" s="499"/>
      <c r="G451" s="497" t="s">
        <v>13</v>
      </c>
      <c r="H451" s="498"/>
      <c r="I451" s="498"/>
      <c r="J451" s="499"/>
      <c r="K451" s="423"/>
      <c r="L451" s="423"/>
      <c r="M451" s="423"/>
      <c r="N451" s="423"/>
      <c r="O451" s="423"/>
      <c r="P451" s="423"/>
      <c r="Q451" s="423"/>
      <c r="R451" s="413"/>
      <c r="S451" s="413"/>
      <c r="T451" s="413"/>
      <c r="U451" s="413"/>
    </row>
    <row r="452" spans="1:21" s="309" customFormat="1" ht="25.5" x14ac:dyDescent="0.25">
      <c r="A452" s="211" t="s">
        <v>127</v>
      </c>
      <c r="B452" s="207" t="s">
        <v>6</v>
      </c>
      <c r="C452" s="207" t="s">
        <v>65</v>
      </c>
      <c r="D452" s="207" t="s">
        <v>4</v>
      </c>
      <c r="E452" s="212" t="s">
        <v>5</v>
      </c>
      <c r="F452" s="213" t="s">
        <v>70</v>
      </c>
      <c r="G452" s="500"/>
      <c r="H452" s="501"/>
      <c r="I452" s="501"/>
      <c r="J452" s="502"/>
      <c r="K452" s="423"/>
      <c r="L452" s="423"/>
      <c r="M452" s="423"/>
      <c r="N452" s="423"/>
      <c r="O452" s="423"/>
      <c r="P452" s="423"/>
      <c r="Q452" s="423"/>
      <c r="R452" s="413"/>
      <c r="S452" s="413"/>
      <c r="T452" s="413"/>
      <c r="U452" s="413"/>
    </row>
    <row r="453" spans="1:21" s="309" customFormat="1" ht="26.25" customHeight="1" x14ac:dyDescent="0.25">
      <c r="A453" s="214" t="s">
        <v>128</v>
      </c>
      <c r="B453" s="509">
        <v>0</v>
      </c>
      <c r="C453" s="510"/>
      <c r="D453" s="511"/>
      <c r="E453" s="303">
        <v>0</v>
      </c>
      <c r="F453" s="215" t="str">
        <f>TEXT(SUM(B453:E453),"##0.0%")&amp;" ("&amp;TEXT($J450*SUM(B453:E453),"$#,##0")&amp;")"</f>
        <v>0.0% ($0)</v>
      </c>
      <c r="G453" s="503"/>
      <c r="H453" s="504"/>
      <c r="I453" s="504"/>
      <c r="J453" s="505"/>
      <c r="K453" s="426" t="s">
        <v>40</v>
      </c>
      <c r="L453" s="426">
        <f>SUM(B453:E453)*F450</f>
        <v>0</v>
      </c>
      <c r="M453" s="426"/>
      <c r="N453" s="426"/>
      <c r="O453" s="426"/>
      <c r="P453" s="426">
        <f>SUM(B453:E453)*I450</f>
        <v>0</v>
      </c>
      <c r="Q453" s="426"/>
      <c r="R453" s="416"/>
      <c r="S453" s="416"/>
      <c r="T453" s="413"/>
      <c r="U453" s="413"/>
    </row>
    <row r="454" spans="1:21" s="309" customFormat="1" ht="26.25" customHeight="1" x14ac:dyDescent="0.25">
      <c r="A454" s="214" t="s">
        <v>67</v>
      </c>
      <c r="B454" s="303">
        <v>0</v>
      </c>
      <c r="C454" s="303">
        <v>0</v>
      </c>
      <c r="D454" s="303">
        <v>0</v>
      </c>
      <c r="E454" s="303">
        <v>0</v>
      </c>
      <c r="F454" s="215" t="str">
        <f>TEXT(SUM(B454:E454),"##0.0%")&amp;" ("&amp;TEXT($J450*SUM(B454:E454),"$#,##0")&amp;")"</f>
        <v>0.0% ($0)</v>
      </c>
      <c r="G454" s="503"/>
      <c r="H454" s="504"/>
      <c r="I454" s="504"/>
      <c r="J454" s="505"/>
      <c r="K454" s="426" t="s">
        <v>1</v>
      </c>
      <c r="L454" s="426">
        <f>B454*$F450</f>
        <v>0</v>
      </c>
      <c r="M454" s="426">
        <f>C454*$F450</f>
        <v>0</v>
      </c>
      <c r="N454" s="426">
        <f>D454*$F450</f>
        <v>0</v>
      </c>
      <c r="O454" s="426">
        <f>E454*$F450</f>
        <v>0</v>
      </c>
      <c r="P454" s="426">
        <f t="shared" ref="P454" si="545">B454*$I450</f>
        <v>0</v>
      </c>
      <c r="Q454" s="426">
        <f t="shared" ref="Q454" si="546">C454*$I450</f>
        <v>0</v>
      </c>
      <c r="R454" s="416">
        <f t="shared" ref="R454" si="547">D454*$I450</f>
        <v>0</v>
      </c>
      <c r="S454" s="416">
        <f>E454*$I450</f>
        <v>0</v>
      </c>
      <c r="T454" s="413"/>
      <c r="U454" s="413"/>
    </row>
    <row r="455" spans="1:21" s="309" customFormat="1" ht="26.25" customHeight="1" x14ac:dyDescent="0.25">
      <c r="A455" s="214" t="s">
        <v>68</v>
      </c>
      <c r="B455" s="303">
        <v>0</v>
      </c>
      <c r="C455" s="303">
        <v>0</v>
      </c>
      <c r="D455" s="303">
        <v>0</v>
      </c>
      <c r="E455" s="303">
        <v>0</v>
      </c>
      <c r="F455" s="215" t="str">
        <f>TEXT(SUM(B455:E455),"##0.0%")&amp;" ("&amp;TEXT($J450*SUM(B455:E455),"$#,##0")&amp;")"</f>
        <v>0.0% ($0)</v>
      </c>
      <c r="G455" s="503"/>
      <c r="H455" s="504"/>
      <c r="I455" s="504"/>
      <c r="J455" s="505"/>
      <c r="K455" s="426" t="s">
        <v>2</v>
      </c>
      <c r="L455" s="426">
        <f>B455*$F450</f>
        <v>0</v>
      </c>
      <c r="M455" s="426">
        <f t="shared" ref="M455" si="548">C455*$F450</f>
        <v>0</v>
      </c>
      <c r="N455" s="426">
        <f t="shared" ref="N455" si="549">D455*$F450</f>
        <v>0</v>
      </c>
      <c r="O455" s="426">
        <f t="shared" ref="O455" si="550">E455*$F450</f>
        <v>0</v>
      </c>
      <c r="P455" s="426">
        <f>B455*$I450</f>
        <v>0</v>
      </c>
      <c r="Q455" s="426">
        <f t="shared" ref="Q455" si="551">C455*$I450</f>
        <v>0</v>
      </c>
      <c r="R455" s="416">
        <f t="shared" ref="R455" si="552">D455*$I450</f>
        <v>0</v>
      </c>
      <c r="S455" s="416">
        <f t="shared" ref="S455" si="553">E455*$I450</f>
        <v>0</v>
      </c>
      <c r="T455" s="413"/>
      <c r="U455" s="413"/>
    </row>
    <row r="456" spans="1:21" s="309" customFormat="1" ht="26.25" customHeight="1" x14ac:dyDescent="0.25">
      <c r="A456" s="214" t="s">
        <v>69</v>
      </c>
      <c r="B456" s="303">
        <v>0</v>
      </c>
      <c r="C456" s="303">
        <v>0</v>
      </c>
      <c r="D456" s="303">
        <v>0</v>
      </c>
      <c r="E456" s="303">
        <v>0</v>
      </c>
      <c r="F456" s="215" t="str">
        <f>TEXT(SUM(B456:E456),"##0.0%")&amp;" ("&amp;TEXT($J450*SUM(B456:E456),"$#,##0")&amp;")"</f>
        <v>0.0% ($0)</v>
      </c>
      <c r="G456" s="503"/>
      <c r="H456" s="504"/>
      <c r="I456" s="504"/>
      <c r="J456" s="505"/>
      <c r="K456" s="426" t="s">
        <v>3</v>
      </c>
      <c r="L456" s="426">
        <f>B456*$F450</f>
        <v>0</v>
      </c>
      <c r="M456" s="426">
        <f t="shared" ref="M456" si="554">C456*$F450</f>
        <v>0</v>
      </c>
      <c r="N456" s="426">
        <f t="shared" ref="N456" si="555">D456*$F450</f>
        <v>0</v>
      </c>
      <c r="O456" s="426">
        <f t="shared" ref="O456" si="556">E456*$F450</f>
        <v>0</v>
      </c>
      <c r="P456" s="426">
        <f>B456*$I450</f>
        <v>0</v>
      </c>
      <c r="Q456" s="426">
        <f t="shared" ref="Q456" si="557">C456*$I450</f>
        <v>0</v>
      </c>
      <c r="R456" s="416">
        <f t="shared" ref="R456" si="558">D456*$I450</f>
        <v>0</v>
      </c>
      <c r="S456" s="416">
        <f t="shared" ref="S456" si="559">E456*$I450</f>
        <v>0</v>
      </c>
      <c r="T456" s="413"/>
      <c r="U456" s="413"/>
    </row>
    <row r="457" spans="1:21" s="309" customFormat="1" ht="26.25" customHeight="1" thickBot="1" x14ac:dyDescent="0.3">
      <c r="A457" s="216" t="s">
        <v>84</v>
      </c>
      <c r="B457" s="217" t="str">
        <f>TEXT(SUM($B453*BPct_HDSP,B454:B456),"##0.0%")&amp;" ("&amp;TEXT($J450*SUM($B453*BPct_HDSP,B454:B456),"$#,##0")&amp;")"</f>
        <v>0.0% ($0)</v>
      </c>
      <c r="C457" s="217" t="str">
        <f>TEXT(SUM($B453*BPct_Diabetes,C454:C456),"##0.0%")&amp;" ("&amp;TEXT($J450*SUM($B453*BPct_Diabetes,C454:C456),"$#,##0")&amp;")"</f>
        <v>0.0% ($0)</v>
      </c>
      <c r="D457" s="217" t="str">
        <f>TEXT(SUM($B453*BPct_NPAO,D454:D456),"##0.0%")&amp;" ("&amp;TEXT($J450*SUM($B453*BPct_NPAO,D454:D456),"$#,##0")&amp;")"</f>
        <v>0.0% ($0)</v>
      </c>
      <c r="E457" s="217" t="str">
        <f>TEXT(SUM(E453:E456),"##0.0%")&amp;" ("&amp;TEXT($J450*SUM(E453:E456),"$#,##0")&amp;")"</f>
        <v>0.0% ($0)</v>
      </c>
      <c r="F457" s="218" t="str">
        <f>TEXT(SUM(B453:E456),"##0.0%")&amp;" ("&amp;TEXT($J450*SUM(B453:E456),"$#,##0")&amp;")"</f>
        <v>0.0% ($0)</v>
      </c>
      <c r="G457" s="506"/>
      <c r="H457" s="507"/>
      <c r="I457" s="507"/>
      <c r="J457" s="508"/>
      <c r="K457" s="423"/>
      <c r="L457" s="423"/>
      <c r="M457" s="423"/>
      <c r="N457" s="423"/>
      <c r="O457" s="423"/>
      <c r="P457" s="423"/>
      <c r="Q457" s="423"/>
      <c r="R457" s="413"/>
      <c r="S457" s="413"/>
      <c r="T457" s="413" t="b">
        <f>IF(AND(SUM(B453:E456)&lt;&gt;1,J450&gt;0),FALSE,TRUE)</f>
        <v>1</v>
      </c>
      <c r="U457" s="413" t="s">
        <v>218</v>
      </c>
    </row>
    <row r="459" spans="1:21" ht="13.5" thickBot="1" x14ac:dyDescent="0.25"/>
    <row r="460" spans="1:21" s="309" customFormat="1" ht="13.5" customHeight="1" x14ac:dyDescent="0.25">
      <c r="A460" s="494" t="s">
        <v>105</v>
      </c>
      <c r="B460" s="495"/>
      <c r="C460" s="495"/>
      <c r="D460" s="495"/>
      <c r="E460" s="495"/>
      <c r="F460" s="495"/>
      <c r="G460" s="495"/>
      <c r="H460" s="495"/>
      <c r="I460" s="495"/>
      <c r="J460" s="496"/>
      <c r="K460" s="423"/>
      <c r="L460" s="423"/>
      <c r="M460" s="423"/>
      <c r="N460" s="423"/>
      <c r="O460" s="423"/>
      <c r="P460" s="423"/>
      <c r="Q460" s="423"/>
      <c r="R460" s="413"/>
      <c r="S460" s="413"/>
      <c r="T460" s="413"/>
      <c r="U460" s="413"/>
    </row>
    <row r="461" spans="1:21" s="311" customFormat="1" ht="25.5" x14ac:dyDescent="0.25">
      <c r="A461" s="206" t="s">
        <v>101</v>
      </c>
      <c r="B461" s="207" t="s">
        <v>102</v>
      </c>
      <c r="C461" s="207" t="s">
        <v>79</v>
      </c>
      <c r="D461" s="207" t="s">
        <v>103</v>
      </c>
      <c r="E461" s="207" t="s">
        <v>12</v>
      </c>
      <c r="F461" s="207" t="s">
        <v>18</v>
      </c>
      <c r="G461" s="207" t="s">
        <v>78</v>
      </c>
      <c r="H461" s="207" t="s">
        <v>107</v>
      </c>
      <c r="I461" s="207" t="s">
        <v>80</v>
      </c>
      <c r="J461" s="208" t="s">
        <v>104</v>
      </c>
      <c r="K461" s="425"/>
      <c r="L461" s="425"/>
      <c r="M461" s="425"/>
      <c r="N461" s="425"/>
      <c r="O461" s="425"/>
      <c r="P461" s="425"/>
      <c r="Q461" s="425"/>
      <c r="R461" s="415"/>
      <c r="S461" s="415"/>
      <c r="T461" s="415"/>
      <c r="U461" s="415"/>
    </row>
    <row r="462" spans="1:21" s="309" customFormat="1" ht="13.5" thickBot="1" x14ac:dyDescent="0.3">
      <c r="A462" s="141"/>
      <c r="B462" s="408"/>
      <c r="C462" s="122"/>
      <c r="D462" s="123"/>
      <c r="E462" s="410"/>
      <c r="F462" s="209">
        <f>C462*D462*E462/12</f>
        <v>0</v>
      </c>
      <c r="G462" s="138"/>
      <c r="H462" s="142"/>
      <c r="I462" s="209">
        <f>F462*G462+H462</f>
        <v>0</v>
      </c>
      <c r="J462" s="210">
        <f>SUM(F462,I462)</f>
        <v>0</v>
      </c>
      <c r="K462" s="423"/>
      <c r="L462" s="423"/>
      <c r="M462" s="423"/>
      <c r="N462" s="423"/>
      <c r="O462" s="423"/>
      <c r="P462" s="423"/>
      <c r="Q462" s="423"/>
      <c r="R462" s="413"/>
      <c r="S462" s="413"/>
      <c r="T462" s="413"/>
      <c r="U462" s="413"/>
    </row>
    <row r="463" spans="1:21" s="309" customFormat="1" ht="12.75" customHeight="1" x14ac:dyDescent="0.25">
      <c r="A463" s="497" t="s">
        <v>81</v>
      </c>
      <c r="B463" s="498"/>
      <c r="C463" s="498"/>
      <c r="D463" s="498"/>
      <c r="E463" s="498"/>
      <c r="F463" s="499"/>
      <c r="G463" s="497" t="s">
        <v>13</v>
      </c>
      <c r="H463" s="498"/>
      <c r="I463" s="498"/>
      <c r="J463" s="499"/>
      <c r="K463" s="423"/>
      <c r="L463" s="423"/>
      <c r="M463" s="423"/>
      <c r="N463" s="423"/>
      <c r="O463" s="423"/>
      <c r="P463" s="423"/>
      <c r="Q463" s="423"/>
      <c r="R463" s="413"/>
      <c r="S463" s="413"/>
      <c r="T463" s="413"/>
      <c r="U463" s="413"/>
    </row>
    <row r="464" spans="1:21" s="309" customFormat="1" ht="25.5" x14ac:dyDescent="0.25">
      <c r="A464" s="211" t="s">
        <v>127</v>
      </c>
      <c r="B464" s="207" t="s">
        <v>6</v>
      </c>
      <c r="C464" s="207" t="s">
        <v>65</v>
      </c>
      <c r="D464" s="207" t="s">
        <v>4</v>
      </c>
      <c r="E464" s="212" t="s">
        <v>5</v>
      </c>
      <c r="F464" s="213" t="s">
        <v>70</v>
      </c>
      <c r="G464" s="500"/>
      <c r="H464" s="501"/>
      <c r="I464" s="501"/>
      <c r="J464" s="502"/>
      <c r="K464" s="423"/>
      <c r="L464" s="423"/>
      <c r="M464" s="423"/>
      <c r="N464" s="423"/>
      <c r="O464" s="423"/>
      <c r="P464" s="423"/>
      <c r="Q464" s="423"/>
      <c r="R464" s="413"/>
      <c r="S464" s="413"/>
      <c r="T464" s="413"/>
      <c r="U464" s="413"/>
    </row>
    <row r="465" spans="1:21" s="309" customFormat="1" ht="26.25" customHeight="1" x14ac:dyDescent="0.25">
      <c r="A465" s="214" t="s">
        <v>128</v>
      </c>
      <c r="B465" s="509">
        <v>0</v>
      </c>
      <c r="C465" s="510"/>
      <c r="D465" s="511"/>
      <c r="E465" s="303">
        <v>0</v>
      </c>
      <c r="F465" s="215" t="str">
        <f>TEXT(SUM(B465:E465),"##0.0%")&amp;" ("&amp;TEXT($J462*SUM(B465:E465),"$#,##0")&amp;")"</f>
        <v>0.0% ($0)</v>
      </c>
      <c r="G465" s="503"/>
      <c r="H465" s="504"/>
      <c r="I465" s="504"/>
      <c r="J465" s="505"/>
      <c r="K465" s="426" t="s">
        <v>40</v>
      </c>
      <c r="L465" s="426">
        <f>SUM(B465:E465)*F462</f>
        <v>0</v>
      </c>
      <c r="M465" s="426"/>
      <c r="N465" s="426"/>
      <c r="O465" s="426"/>
      <c r="P465" s="426">
        <f>SUM(B465:E465)*I462</f>
        <v>0</v>
      </c>
      <c r="Q465" s="426"/>
      <c r="R465" s="416"/>
      <c r="S465" s="416"/>
      <c r="T465" s="413"/>
      <c r="U465" s="413"/>
    </row>
    <row r="466" spans="1:21" s="309" customFormat="1" ht="26.25" customHeight="1" x14ac:dyDescent="0.25">
      <c r="A466" s="214" t="s">
        <v>67</v>
      </c>
      <c r="B466" s="303">
        <v>0</v>
      </c>
      <c r="C466" s="303">
        <v>0</v>
      </c>
      <c r="D466" s="303">
        <v>0</v>
      </c>
      <c r="E466" s="303">
        <v>0</v>
      </c>
      <c r="F466" s="215" t="str">
        <f>TEXT(SUM(B466:E466),"##0.0%")&amp;" ("&amp;TEXT($J462*SUM(B466:E466),"$#,##0")&amp;")"</f>
        <v>0.0% ($0)</v>
      </c>
      <c r="G466" s="503"/>
      <c r="H466" s="504"/>
      <c r="I466" s="504"/>
      <c r="J466" s="505"/>
      <c r="K466" s="426" t="s">
        <v>1</v>
      </c>
      <c r="L466" s="426">
        <f>B466*$F462</f>
        <v>0</v>
      </c>
      <c r="M466" s="426">
        <f>C466*$F462</f>
        <v>0</v>
      </c>
      <c r="N466" s="426">
        <f>D466*$F462</f>
        <v>0</v>
      </c>
      <c r="O466" s="426">
        <f>E466*$F462</f>
        <v>0</v>
      </c>
      <c r="P466" s="426">
        <f t="shared" ref="P466" si="560">B466*$I462</f>
        <v>0</v>
      </c>
      <c r="Q466" s="426">
        <f t="shared" ref="Q466" si="561">C466*$I462</f>
        <v>0</v>
      </c>
      <c r="R466" s="416">
        <f t="shared" ref="R466" si="562">D466*$I462</f>
        <v>0</v>
      </c>
      <c r="S466" s="416">
        <f>E466*$I462</f>
        <v>0</v>
      </c>
      <c r="T466" s="413"/>
      <c r="U466" s="413"/>
    </row>
    <row r="467" spans="1:21" s="309" customFormat="1" ht="26.25" customHeight="1" x14ac:dyDescent="0.25">
      <c r="A467" s="214" t="s">
        <v>68</v>
      </c>
      <c r="B467" s="303">
        <v>0</v>
      </c>
      <c r="C467" s="303">
        <v>0</v>
      </c>
      <c r="D467" s="303">
        <v>0</v>
      </c>
      <c r="E467" s="303">
        <v>0</v>
      </c>
      <c r="F467" s="215" t="str">
        <f>TEXT(SUM(B467:E467),"##0.0%")&amp;" ("&amp;TEXT($J462*SUM(B467:E467),"$#,##0")&amp;")"</f>
        <v>0.0% ($0)</v>
      </c>
      <c r="G467" s="503"/>
      <c r="H467" s="504"/>
      <c r="I467" s="504"/>
      <c r="J467" s="505"/>
      <c r="K467" s="426" t="s">
        <v>2</v>
      </c>
      <c r="L467" s="426">
        <f>B467*$F462</f>
        <v>0</v>
      </c>
      <c r="M467" s="426">
        <f t="shared" ref="M467" si="563">C467*$F462</f>
        <v>0</v>
      </c>
      <c r="N467" s="426">
        <f t="shared" ref="N467" si="564">D467*$F462</f>
        <v>0</v>
      </c>
      <c r="O467" s="426">
        <f t="shared" ref="O467" si="565">E467*$F462</f>
        <v>0</v>
      </c>
      <c r="P467" s="426">
        <f>B467*$I462</f>
        <v>0</v>
      </c>
      <c r="Q467" s="426">
        <f t="shared" ref="Q467" si="566">C467*$I462</f>
        <v>0</v>
      </c>
      <c r="R467" s="416">
        <f t="shared" ref="R467" si="567">D467*$I462</f>
        <v>0</v>
      </c>
      <c r="S467" s="416">
        <f t="shared" ref="S467" si="568">E467*$I462</f>
        <v>0</v>
      </c>
      <c r="T467" s="413"/>
      <c r="U467" s="413"/>
    </row>
    <row r="468" spans="1:21" s="309" customFormat="1" ht="26.25" customHeight="1" x14ac:dyDescent="0.25">
      <c r="A468" s="214" t="s">
        <v>69</v>
      </c>
      <c r="B468" s="303">
        <v>0</v>
      </c>
      <c r="C468" s="303">
        <v>0</v>
      </c>
      <c r="D468" s="303">
        <v>0</v>
      </c>
      <c r="E468" s="303">
        <v>0</v>
      </c>
      <c r="F468" s="215" t="str">
        <f>TEXT(SUM(B468:E468),"##0.0%")&amp;" ("&amp;TEXT($J462*SUM(B468:E468),"$#,##0")&amp;")"</f>
        <v>0.0% ($0)</v>
      </c>
      <c r="G468" s="503"/>
      <c r="H468" s="504"/>
      <c r="I468" s="504"/>
      <c r="J468" s="505"/>
      <c r="K468" s="426" t="s">
        <v>3</v>
      </c>
      <c r="L468" s="426">
        <f>B468*$F462</f>
        <v>0</v>
      </c>
      <c r="M468" s="426">
        <f t="shared" ref="M468" si="569">C468*$F462</f>
        <v>0</v>
      </c>
      <c r="N468" s="426">
        <f t="shared" ref="N468" si="570">D468*$F462</f>
        <v>0</v>
      </c>
      <c r="O468" s="426">
        <f t="shared" ref="O468" si="571">E468*$F462</f>
        <v>0</v>
      </c>
      <c r="P468" s="426">
        <f>B468*$I462</f>
        <v>0</v>
      </c>
      <c r="Q468" s="426">
        <f t="shared" ref="Q468" si="572">C468*$I462</f>
        <v>0</v>
      </c>
      <c r="R468" s="416">
        <f t="shared" ref="R468" si="573">D468*$I462</f>
        <v>0</v>
      </c>
      <c r="S468" s="416">
        <f t="shared" ref="S468" si="574">E468*$I462</f>
        <v>0</v>
      </c>
      <c r="T468" s="413"/>
      <c r="U468" s="413"/>
    </row>
    <row r="469" spans="1:21" s="309" customFormat="1" ht="26.25" customHeight="1" thickBot="1" x14ac:dyDescent="0.3">
      <c r="A469" s="216" t="s">
        <v>84</v>
      </c>
      <c r="B469" s="217" t="str">
        <f>TEXT(SUM($B465*BPct_HDSP,B466:B468),"##0.0%")&amp;" ("&amp;TEXT($J462*SUM($B465*BPct_HDSP,B466:B468),"$#,##0")&amp;")"</f>
        <v>0.0% ($0)</v>
      </c>
      <c r="C469" s="217" t="str">
        <f>TEXT(SUM($B465*BPct_Diabetes,C466:C468),"##0.0%")&amp;" ("&amp;TEXT($J462*SUM($B465*BPct_Diabetes,C466:C468),"$#,##0")&amp;")"</f>
        <v>0.0% ($0)</v>
      </c>
      <c r="D469" s="217" t="str">
        <f>TEXT(SUM($B465*BPct_NPAO,D466:D468),"##0.0%")&amp;" ("&amp;TEXT($J462*SUM($B465*BPct_NPAO,D466:D468),"$#,##0")&amp;")"</f>
        <v>0.0% ($0)</v>
      </c>
      <c r="E469" s="217" t="str">
        <f>TEXT(SUM(E465:E468),"##0.0%")&amp;" ("&amp;TEXT($J462*SUM(E465:E468),"$#,##0")&amp;")"</f>
        <v>0.0% ($0)</v>
      </c>
      <c r="F469" s="218" t="str">
        <f>TEXT(SUM(B465:E468),"##0.0%")&amp;" ("&amp;TEXT($J462*SUM(B465:E468),"$#,##0")&amp;")"</f>
        <v>0.0% ($0)</v>
      </c>
      <c r="G469" s="506"/>
      <c r="H469" s="507"/>
      <c r="I469" s="507"/>
      <c r="J469" s="508"/>
      <c r="K469" s="423"/>
      <c r="L469" s="423"/>
      <c r="M469" s="423"/>
      <c r="N469" s="423"/>
      <c r="O469" s="423"/>
      <c r="P469" s="423"/>
      <c r="Q469" s="423"/>
      <c r="R469" s="413"/>
      <c r="S469" s="413"/>
      <c r="T469" s="413" t="b">
        <f>IF(AND(SUM(B465:E468)&lt;&gt;1,J462&gt;0),FALSE,TRUE)</f>
        <v>1</v>
      </c>
      <c r="U469" s="413" t="s">
        <v>218</v>
      </c>
    </row>
    <row r="471" spans="1:21" ht="13.5" thickBot="1" x14ac:dyDescent="0.25"/>
    <row r="472" spans="1:21" s="309" customFormat="1" ht="13.5" customHeight="1" x14ac:dyDescent="0.25">
      <c r="A472" s="494" t="s">
        <v>105</v>
      </c>
      <c r="B472" s="495"/>
      <c r="C472" s="495"/>
      <c r="D472" s="495"/>
      <c r="E472" s="495"/>
      <c r="F472" s="495"/>
      <c r="G472" s="495"/>
      <c r="H472" s="495"/>
      <c r="I472" s="495"/>
      <c r="J472" s="496"/>
      <c r="K472" s="423"/>
      <c r="L472" s="423"/>
      <c r="M472" s="423"/>
      <c r="N472" s="423"/>
      <c r="O472" s="423"/>
      <c r="P472" s="423"/>
      <c r="Q472" s="423"/>
      <c r="R472" s="413"/>
      <c r="S472" s="413"/>
      <c r="T472" s="413"/>
      <c r="U472" s="413"/>
    </row>
    <row r="473" spans="1:21" s="311" customFormat="1" ht="25.5" x14ac:dyDescent="0.25">
      <c r="A473" s="206" t="s">
        <v>101</v>
      </c>
      <c r="B473" s="207" t="s">
        <v>102</v>
      </c>
      <c r="C473" s="207" t="s">
        <v>79</v>
      </c>
      <c r="D473" s="207" t="s">
        <v>103</v>
      </c>
      <c r="E473" s="207" t="s">
        <v>12</v>
      </c>
      <c r="F473" s="207" t="s">
        <v>18</v>
      </c>
      <c r="G473" s="207" t="s">
        <v>78</v>
      </c>
      <c r="H473" s="207" t="s">
        <v>107</v>
      </c>
      <c r="I473" s="207" t="s">
        <v>80</v>
      </c>
      <c r="J473" s="208" t="s">
        <v>104</v>
      </c>
      <c r="K473" s="425"/>
      <c r="L473" s="425"/>
      <c r="M473" s="425"/>
      <c r="N473" s="425"/>
      <c r="O473" s="425"/>
      <c r="P473" s="425"/>
      <c r="Q473" s="425"/>
      <c r="R473" s="415"/>
      <c r="S473" s="415"/>
      <c r="T473" s="415"/>
      <c r="U473" s="415"/>
    </row>
    <row r="474" spans="1:21" s="309" customFormat="1" ht="13.5" thickBot="1" x14ac:dyDescent="0.3">
      <c r="A474" s="141"/>
      <c r="B474" s="408"/>
      <c r="C474" s="122"/>
      <c r="D474" s="123"/>
      <c r="E474" s="410"/>
      <c r="F474" s="209">
        <f>C474*D474*E474/12</f>
        <v>0</v>
      </c>
      <c r="G474" s="138"/>
      <c r="H474" s="142"/>
      <c r="I474" s="209">
        <f>F474*G474+H474</f>
        <v>0</v>
      </c>
      <c r="J474" s="210">
        <f>SUM(F474,I474)</f>
        <v>0</v>
      </c>
      <c r="K474" s="423"/>
      <c r="L474" s="423"/>
      <c r="M474" s="423"/>
      <c r="N474" s="423"/>
      <c r="O474" s="423"/>
      <c r="P474" s="423"/>
      <c r="Q474" s="423"/>
      <c r="R474" s="413"/>
      <c r="S474" s="413"/>
      <c r="T474" s="413"/>
      <c r="U474" s="413"/>
    </row>
    <row r="475" spans="1:21" s="309" customFormat="1" ht="12.75" customHeight="1" x14ac:dyDescent="0.25">
      <c r="A475" s="497" t="s">
        <v>81</v>
      </c>
      <c r="B475" s="498"/>
      <c r="C475" s="498"/>
      <c r="D475" s="498"/>
      <c r="E475" s="498"/>
      <c r="F475" s="499"/>
      <c r="G475" s="497" t="s">
        <v>13</v>
      </c>
      <c r="H475" s="498"/>
      <c r="I475" s="498"/>
      <c r="J475" s="499"/>
      <c r="K475" s="423"/>
      <c r="L475" s="423"/>
      <c r="M475" s="423"/>
      <c r="N475" s="423"/>
      <c r="O475" s="423"/>
      <c r="P475" s="423"/>
      <c r="Q475" s="423"/>
      <c r="R475" s="413"/>
      <c r="S475" s="413"/>
      <c r="T475" s="413"/>
      <c r="U475" s="413"/>
    </row>
    <row r="476" spans="1:21" s="309" customFormat="1" ht="25.5" x14ac:dyDescent="0.25">
      <c r="A476" s="211" t="s">
        <v>127</v>
      </c>
      <c r="B476" s="207" t="s">
        <v>6</v>
      </c>
      <c r="C476" s="207" t="s">
        <v>65</v>
      </c>
      <c r="D476" s="207" t="s">
        <v>4</v>
      </c>
      <c r="E476" s="212" t="s">
        <v>5</v>
      </c>
      <c r="F476" s="213" t="s">
        <v>70</v>
      </c>
      <c r="G476" s="500"/>
      <c r="H476" s="501"/>
      <c r="I476" s="501"/>
      <c r="J476" s="502"/>
      <c r="K476" s="423"/>
      <c r="L476" s="423"/>
      <c r="M476" s="423"/>
      <c r="N476" s="423"/>
      <c r="O476" s="423"/>
      <c r="P476" s="423"/>
      <c r="Q476" s="423"/>
      <c r="R476" s="413"/>
      <c r="S476" s="413"/>
      <c r="T476" s="413"/>
      <c r="U476" s="413"/>
    </row>
    <row r="477" spans="1:21" s="309" customFormat="1" ht="26.25" customHeight="1" x14ac:dyDescent="0.25">
      <c r="A477" s="214" t="s">
        <v>128</v>
      </c>
      <c r="B477" s="509">
        <v>0</v>
      </c>
      <c r="C477" s="510"/>
      <c r="D477" s="511"/>
      <c r="E477" s="303">
        <v>0</v>
      </c>
      <c r="F477" s="215" t="str">
        <f>TEXT(SUM(B477:E477),"##0.0%")&amp;" ("&amp;TEXT($J474*SUM(B477:E477),"$#,##0")&amp;")"</f>
        <v>0.0% ($0)</v>
      </c>
      <c r="G477" s="503"/>
      <c r="H477" s="504"/>
      <c r="I477" s="504"/>
      <c r="J477" s="505"/>
      <c r="K477" s="426" t="s">
        <v>40</v>
      </c>
      <c r="L477" s="426">
        <f>SUM(B477:E477)*F474</f>
        <v>0</v>
      </c>
      <c r="M477" s="426"/>
      <c r="N477" s="426"/>
      <c r="O477" s="426"/>
      <c r="P477" s="426">
        <f>SUM(B477:E477)*I474</f>
        <v>0</v>
      </c>
      <c r="Q477" s="426"/>
      <c r="R477" s="416"/>
      <c r="S477" s="416"/>
      <c r="T477" s="413"/>
      <c r="U477" s="413"/>
    </row>
    <row r="478" spans="1:21" s="309" customFormat="1" ht="26.25" customHeight="1" x14ac:dyDescent="0.25">
      <c r="A478" s="214" t="s">
        <v>67</v>
      </c>
      <c r="B478" s="303">
        <v>0</v>
      </c>
      <c r="C478" s="303">
        <v>0</v>
      </c>
      <c r="D478" s="303">
        <v>0</v>
      </c>
      <c r="E478" s="303">
        <v>0</v>
      </c>
      <c r="F478" s="215" t="str">
        <f>TEXT(SUM(B478:E478),"##0.0%")&amp;" ("&amp;TEXT($J474*SUM(B478:E478),"$#,##0")&amp;")"</f>
        <v>0.0% ($0)</v>
      </c>
      <c r="G478" s="503"/>
      <c r="H478" s="504"/>
      <c r="I478" s="504"/>
      <c r="J478" s="505"/>
      <c r="K478" s="426" t="s">
        <v>1</v>
      </c>
      <c r="L478" s="426">
        <f>B478*$F474</f>
        <v>0</v>
      </c>
      <c r="M478" s="426">
        <f>C478*$F474</f>
        <v>0</v>
      </c>
      <c r="N478" s="426">
        <f>D478*$F474</f>
        <v>0</v>
      </c>
      <c r="O478" s="426">
        <f>E478*$F474</f>
        <v>0</v>
      </c>
      <c r="P478" s="426">
        <f t="shared" ref="P478" si="575">B478*$I474</f>
        <v>0</v>
      </c>
      <c r="Q478" s="426">
        <f t="shared" ref="Q478" si="576">C478*$I474</f>
        <v>0</v>
      </c>
      <c r="R478" s="416">
        <f t="shared" ref="R478" si="577">D478*$I474</f>
        <v>0</v>
      </c>
      <c r="S478" s="416">
        <f>E478*$I474</f>
        <v>0</v>
      </c>
      <c r="T478" s="413"/>
      <c r="U478" s="413"/>
    </row>
    <row r="479" spans="1:21" s="309" customFormat="1" ht="26.25" customHeight="1" x14ac:dyDescent="0.25">
      <c r="A479" s="214" t="s">
        <v>68</v>
      </c>
      <c r="B479" s="303">
        <v>0</v>
      </c>
      <c r="C479" s="303">
        <v>0</v>
      </c>
      <c r="D479" s="303">
        <v>0</v>
      </c>
      <c r="E479" s="303">
        <v>0</v>
      </c>
      <c r="F479" s="215" t="str">
        <f>TEXT(SUM(B479:E479),"##0.0%")&amp;" ("&amp;TEXT($J474*SUM(B479:E479),"$#,##0")&amp;")"</f>
        <v>0.0% ($0)</v>
      </c>
      <c r="G479" s="503"/>
      <c r="H479" s="504"/>
      <c r="I479" s="504"/>
      <c r="J479" s="505"/>
      <c r="K479" s="426" t="s">
        <v>2</v>
      </c>
      <c r="L479" s="426">
        <f>B479*$F474</f>
        <v>0</v>
      </c>
      <c r="M479" s="426">
        <f t="shared" ref="M479" si="578">C479*$F474</f>
        <v>0</v>
      </c>
      <c r="N479" s="426">
        <f t="shared" ref="N479" si="579">D479*$F474</f>
        <v>0</v>
      </c>
      <c r="O479" s="426">
        <f t="shared" ref="O479" si="580">E479*$F474</f>
        <v>0</v>
      </c>
      <c r="P479" s="426">
        <f>B479*$I474</f>
        <v>0</v>
      </c>
      <c r="Q479" s="426">
        <f t="shared" ref="Q479" si="581">C479*$I474</f>
        <v>0</v>
      </c>
      <c r="R479" s="416">
        <f t="shared" ref="R479" si="582">D479*$I474</f>
        <v>0</v>
      </c>
      <c r="S479" s="416">
        <f t="shared" ref="S479" si="583">E479*$I474</f>
        <v>0</v>
      </c>
      <c r="T479" s="413"/>
      <c r="U479" s="413"/>
    </row>
    <row r="480" spans="1:21" s="309" customFormat="1" ht="26.25" customHeight="1" x14ac:dyDescent="0.25">
      <c r="A480" s="214" t="s">
        <v>69</v>
      </c>
      <c r="B480" s="303">
        <v>0</v>
      </c>
      <c r="C480" s="303">
        <v>0</v>
      </c>
      <c r="D480" s="303">
        <v>0</v>
      </c>
      <c r="E480" s="303">
        <v>0</v>
      </c>
      <c r="F480" s="215" t="str">
        <f>TEXT(SUM(B480:E480),"##0.0%")&amp;" ("&amp;TEXT($J474*SUM(B480:E480),"$#,##0")&amp;")"</f>
        <v>0.0% ($0)</v>
      </c>
      <c r="G480" s="503"/>
      <c r="H480" s="504"/>
      <c r="I480" s="504"/>
      <c r="J480" s="505"/>
      <c r="K480" s="426" t="s">
        <v>3</v>
      </c>
      <c r="L480" s="426">
        <f>B480*$F474</f>
        <v>0</v>
      </c>
      <c r="M480" s="426">
        <f t="shared" ref="M480" si="584">C480*$F474</f>
        <v>0</v>
      </c>
      <c r="N480" s="426">
        <f t="shared" ref="N480" si="585">D480*$F474</f>
        <v>0</v>
      </c>
      <c r="O480" s="426">
        <f t="shared" ref="O480" si="586">E480*$F474</f>
        <v>0</v>
      </c>
      <c r="P480" s="426">
        <f>B480*$I474</f>
        <v>0</v>
      </c>
      <c r="Q480" s="426">
        <f t="shared" ref="Q480" si="587">C480*$I474</f>
        <v>0</v>
      </c>
      <c r="R480" s="416">
        <f t="shared" ref="R480" si="588">D480*$I474</f>
        <v>0</v>
      </c>
      <c r="S480" s="416">
        <f t="shared" ref="S480" si="589">E480*$I474</f>
        <v>0</v>
      </c>
      <c r="T480" s="413"/>
      <c r="U480" s="413"/>
    </row>
    <row r="481" spans="1:21" s="309" customFormat="1" ht="26.25" customHeight="1" thickBot="1" x14ac:dyDescent="0.3">
      <c r="A481" s="216" t="s">
        <v>84</v>
      </c>
      <c r="B481" s="217" t="str">
        <f>TEXT(SUM($B477*BPct_HDSP,B478:B480),"##0.0%")&amp;" ("&amp;TEXT($J474*SUM($B477*BPct_HDSP,B478:B480),"$#,##0")&amp;")"</f>
        <v>0.0% ($0)</v>
      </c>
      <c r="C481" s="217" t="str">
        <f>TEXT(SUM($B477*BPct_Diabetes,C478:C480),"##0.0%")&amp;" ("&amp;TEXT($J474*SUM($B477*BPct_Diabetes,C478:C480),"$#,##0")&amp;")"</f>
        <v>0.0% ($0)</v>
      </c>
      <c r="D481" s="217" t="str">
        <f>TEXT(SUM($B477*BPct_NPAO,D478:D480),"##0.0%")&amp;" ("&amp;TEXT($J474*SUM($B477*BPct_NPAO,D478:D480),"$#,##0")&amp;")"</f>
        <v>0.0% ($0)</v>
      </c>
      <c r="E481" s="217" t="str">
        <f>TEXT(SUM(E477:E480),"##0.0%")&amp;" ("&amp;TEXT($J474*SUM(E477:E480),"$#,##0")&amp;")"</f>
        <v>0.0% ($0)</v>
      </c>
      <c r="F481" s="218" t="str">
        <f>TEXT(SUM(B477:E480),"##0.0%")&amp;" ("&amp;TEXT($J474*SUM(B477:E480),"$#,##0")&amp;")"</f>
        <v>0.0% ($0)</v>
      </c>
      <c r="G481" s="506"/>
      <c r="H481" s="507"/>
      <c r="I481" s="507"/>
      <c r="J481" s="508"/>
      <c r="K481" s="423"/>
      <c r="L481" s="423"/>
      <c r="M481" s="423"/>
      <c r="N481" s="423"/>
      <c r="O481" s="423"/>
      <c r="P481" s="423"/>
      <c r="Q481" s="423"/>
      <c r="R481" s="413"/>
      <c r="S481" s="413"/>
      <c r="T481" s="413" t="b">
        <f>IF(AND(SUM(B477:E480)&lt;&gt;1,J474&gt;0),FALSE,TRUE)</f>
        <v>1</v>
      </c>
      <c r="U481" s="413" t="s">
        <v>218</v>
      </c>
    </row>
  </sheetData>
  <sheetProtection password="DD9D" sheet="1" objects="1" scenarios="1" formatRows="0"/>
  <mergeCells count="201">
    <mergeCell ref="A472:J472"/>
    <mergeCell ref="A475:F475"/>
    <mergeCell ref="G475:J475"/>
    <mergeCell ref="G476:J481"/>
    <mergeCell ref="B477:D477"/>
    <mergeCell ref="A460:J460"/>
    <mergeCell ref="A463:F463"/>
    <mergeCell ref="G463:J463"/>
    <mergeCell ref="G464:J469"/>
    <mergeCell ref="B465:D465"/>
    <mergeCell ref="A448:J448"/>
    <mergeCell ref="A451:F451"/>
    <mergeCell ref="G451:J451"/>
    <mergeCell ref="G452:J457"/>
    <mergeCell ref="B453:D453"/>
    <mergeCell ref="A436:J436"/>
    <mergeCell ref="A439:F439"/>
    <mergeCell ref="G439:J439"/>
    <mergeCell ref="G440:J445"/>
    <mergeCell ref="B441:D441"/>
    <mergeCell ref="A424:J424"/>
    <mergeCell ref="A427:F427"/>
    <mergeCell ref="G427:J427"/>
    <mergeCell ref="G428:J433"/>
    <mergeCell ref="B429:D429"/>
    <mergeCell ref="A412:J412"/>
    <mergeCell ref="A415:F415"/>
    <mergeCell ref="G415:J415"/>
    <mergeCell ref="G416:J421"/>
    <mergeCell ref="B417:D417"/>
    <mergeCell ref="A400:J400"/>
    <mergeCell ref="A403:F403"/>
    <mergeCell ref="G403:J403"/>
    <mergeCell ref="G404:J409"/>
    <mergeCell ref="B405:D405"/>
    <mergeCell ref="A388:J388"/>
    <mergeCell ref="A391:F391"/>
    <mergeCell ref="G391:J391"/>
    <mergeCell ref="G392:J397"/>
    <mergeCell ref="B393:D393"/>
    <mergeCell ref="A376:J376"/>
    <mergeCell ref="A379:F379"/>
    <mergeCell ref="G379:J379"/>
    <mergeCell ref="G380:J385"/>
    <mergeCell ref="B381:D381"/>
    <mergeCell ref="A364:J364"/>
    <mergeCell ref="A367:F367"/>
    <mergeCell ref="G367:J367"/>
    <mergeCell ref="G368:J373"/>
    <mergeCell ref="B369:D369"/>
    <mergeCell ref="A352:J352"/>
    <mergeCell ref="A355:F355"/>
    <mergeCell ref="G355:J355"/>
    <mergeCell ref="G356:J361"/>
    <mergeCell ref="B357:D357"/>
    <mergeCell ref="A340:J340"/>
    <mergeCell ref="A343:F343"/>
    <mergeCell ref="G343:J343"/>
    <mergeCell ref="G344:J349"/>
    <mergeCell ref="B345:D345"/>
    <mergeCell ref="A328:J328"/>
    <mergeCell ref="A331:F331"/>
    <mergeCell ref="G331:J331"/>
    <mergeCell ref="G332:J337"/>
    <mergeCell ref="B333:D333"/>
    <mergeCell ref="A316:J316"/>
    <mergeCell ref="A319:F319"/>
    <mergeCell ref="G319:J319"/>
    <mergeCell ref="G320:J325"/>
    <mergeCell ref="B321:D321"/>
    <mergeCell ref="A304:J304"/>
    <mergeCell ref="A307:F307"/>
    <mergeCell ref="G307:J307"/>
    <mergeCell ref="G308:J313"/>
    <mergeCell ref="B309:D309"/>
    <mergeCell ref="A292:J292"/>
    <mergeCell ref="A295:F295"/>
    <mergeCell ref="G295:J295"/>
    <mergeCell ref="G296:J301"/>
    <mergeCell ref="B297:D297"/>
    <mergeCell ref="A280:J280"/>
    <mergeCell ref="A283:F283"/>
    <mergeCell ref="G283:J283"/>
    <mergeCell ref="G284:J289"/>
    <mergeCell ref="B285:D285"/>
    <mergeCell ref="A268:J268"/>
    <mergeCell ref="A271:F271"/>
    <mergeCell ref="G271:J271"/>
    <mergeCell ref="G272:J277"/>
    <mergeCell ref="B273:D273"/>
    <mergeCell ref="A256:J256"/>
    <mergeCell ref="A259:F259"/>
    <mergeCell ref="G259:J259"/>
    <mergeCell ref="G260:J265"/>
    <mergeCell ref="B261:D261"/>
    <mergeCell ref="A244:J244"/>
    <mergeCell ref="A247:F247"/>
    <mergeCell ref="G247:J247"/>
    <mergeCell ref="G248:J253"/>
    <mergeCell ref="B249:D249"/>
    <mergeCell ref="A232:J232"/>
    <mergeCell ref="A235:F235"/>
    <mergeCell ref="G235:J235"/>
    <mergeCell ref="G236:J241"/>
    <mergeCell ref="B237:D237"/>
    <mergeCell ref="A220:J220"/>
    <mergeCell ref="A223:F223"/>
    <mergeCell ref="G223:J223"/>
    <mergeCell ref="G224:J229"/>
    <mergeCell ref="B225:D225"/>
    <mergeCell ref="A208:J208"/>
    <mergeCell ref="A211:F211"/>
    <mergeCell ref="G211:J211"/>
    <mergeCell ref="G212:J217"/>
    <mergeCell ref="B213:D213"/>
    <mergeCell ref="A196:J196"/>
    <mergeCell ref="A199:F199"/>
    <mergeCell ref="G199:J199"/>
    <mergeCell ref="G200:J205"/>
    <mergeCell ref="B201:D201"/>
    <mergeCell ref="A184:J184"/>
    <mergeCell ref="A187:F187"/>
    <mergeCell ref="G187:J187"/>
    <mergeCell ref="G188:J193"/>
    <mergeCell ref="B189:D189"/>
    <mergeCell ref="A172:J172"/>
    <mergeCell ref="A175:F175"/>
    <mergeCell ref="G175:J175"/>
    <mergeCell ref="G176:J181"/>
    <mergeCell ref="B177:D177"/>
    <mergeCell ref="A160:J160"/>
    <mergeCell ref="A163:F163"/>
    <mergeCell ref="G163:J163"/>
    <mergeCell ref="G164:J169"/>
    <mergeCell ref="B165:D165"/>
    <mergeCell ref="A148:J148"/>
    <mergeCell ref="A151:F151"/>
    <mergeCell ref="G151:J151"/>
    <mergeCell ref="G152:J157"/>
    <mergeCell ref="B153:D153"/>
    <mergeCell ref="A136:J136"/>
    <mergeCell ref="A139:F139"/>
    <mergeCell ref="G139:J139"/>
    <mergeCell ref="G140:J145"/>
    <mergeCell ref="B141:D141"/>
    <mergeCell ref="A124:J124"/>
    <mergeCell ref="A127:F127"/>
    <mergeCell ref="G127:J127"/>
    <mergeCell ref="G128:J133"/>
    <mergeCell ref="B129:D129"/>
    <mergeCell ref="A112:J112"/>
    <mergeCell ref="A115:F115"/>
    <mergeCell ref="G115:J115"/>
    <mergeCell ref="G116:J121"/>
    <mergeCell ref="B117:D117"/>
    <mergeCell ref="A100:J100"/>
    <mergeCell ref="A103:F103"/>
    <mergeCell ref="G103:J103"/>
    <mergeCell ref="G104:J109"/>
    <mergeCell ref="B105:D105"/>
    <mergeCell ref="A88:J88"/>
    <mergeCell ref="A91:F91"/>
    <mergeCell ref="G91:J91"/>
    <mergeCell ref="G92:J97"/>
    <mergeCell ref="B93:D93"/>
    <mergeCell ref="A76:J76"/>
    <mergeCell ref="A79:F79"/>
    <mergeCell ref="G79:J79"/>
    <mergeCell ref="G80:J85"/>
    <mergeCell ref="B81:D81"/>
    <mergeCell ref="A64:J64"/>
    <mergeCell ref="A67:F67"/>
    <mergeCell ref="G67:J67"/>
    <mergeCell ref="G68:J73"/>
    <mergeCell ref="B69:D69"/>
    <mergeCell ref="A52:J52"/>
    <mergeCell ref="A55:F55"/>
    <mergeCell ref="G55:J55"/>
    <mergeCell ref="G56:J61"/>
    <mergeCell ref="B57:D57"/>
    <mergeCell ref="A40:J40"/>
    <mergeCell ref="A43:F43"/>
    <mergeCell ref="G43:J43"/>
    <mergeCell ref="G44:J49"/>
    <mergeCell ref="B45:D45"/>
    <mergeCell ref="A28:J28"/>
    <mergeCell ref="A31:F31"/>
    <mergeCell ref="G31:J31"/>
    <mergeCell ref="G32:J37"/>
    <mergeCell ref="B33:D33"/>
    <mergeCell ref="A16:J16"/>
    <mergeCell ref="A19:F19"/>
    <mergeCell ref="G19:J19"/>
    <mergeCell ref="G20:J25"/>
    <mergeCell ref="B21:D21"/>
    <mergeCell ref="A2:J2"/>
    <mergeCell ref="B9:D9"/>
    <mergeCell ref="A4:J4"/>
    <mergeCell ref="A7:F7"/>
    <mergeCell ref="G7:J7"/>
    <mergeCell ref="G8:J13"/>
  </mergeCells>
  <conditionalFormatting sqref="F13">
    <cfRule type="expression" dxfId="136" priority="222">
      <formula>T13=FALSE</formula>
    </cfRule>
  </conditionalFormatting>
  <conditionalFormatting sqref="F25">
    <cfRule type="expression" dxfId="135" priority="195">
      <formula>T25=FALSE</formula>
    </cfRule>
  </conditionalFormatting>
  <conditionalFormatting sqref="F37">
    <cfRule type="expression" dxfId="134" priority="190">
      <formula>T37=FALSE</formula>
    </cfRule>
  </conditionalFormatting>
  <conditionalFormatting sqref="F49">
    <cfRule type="expression" dxfId="133" priority="185">
      <formula>T49=FALSE</formula>
    </cfRule>
  </conditionalFormatting>
  <conditionalFormatting sqref="F61">
    <cfRule type="expression" dxfId="132" priority="180">
      <formula>T61=FALSE</formula>
    </cfRule>
  </conditionalFormatting>
  <conditionalFormatting sqref="F73">
    <cfRule type="expression" dxfId="131" priority="175">
      <formula>T73=FALSE</formula>
    </cfRule>
  </conditionalFormatting>
  <conditionalFormatting sqref="F85">
    <cfRule type="expression" dxfId="130" priority="170">
      <formula>T85=FALSE</formula>
    </cfRule>
  </conditionalFormatting>
  <conditionalFormatting sqref="F97">
    <cfRule type="expression" dxfId="129" priority="165">
      <formula>T97=FALSE</formula>
    </cfRule>
  </conditionalFormatting>
  <conditionalFormatting sqref="F109">
    <cfRule type="expression" dxfId="128" priority="160">
      <formula>T109=FALSE</formula>
    </cfRule>
  </conditionalFormatting>
  <conditionalFormatting sqref="F121">
    <cfRule type="expression" dxfId="127" priority="155">
      <formula>T121=FALSE</formula>
    </cfRule>
  </conditionalFormatting>
  <conditionalFormatting sqref="F133">
    <cfRule type="expression" dxfId="126" priority="150">
      <formula>T133=FALSE</formula>
    </cfRule>
  </conditionalFormatting>
  <conditionalFormatting sqref="F145">
    <cfRule type="expression" dxfId="125" priority="145">
      <formula>T145=FALSE</formula>
    </cfRule>
  </conditionalFormatting>
  <conditionalFormatting sqref="F157">
    <cfRule type="expression" dxfId="124" priority="140">
      <formula>T157=FALSE</formula>
    </cfRule>
  </conditionalFormatting>
  <conditionalFormatting sqref="F169">
    <cfRule type="expression" dxfId="123" priority="135">
      <formula>T169=FALSE</formula>
    </cfRule>
  </conditionalFormatting>
  <conditionalFormatting sqref="F181">
    <cfRule type="expression" dxfId="122" priority="130">
      <formula>T181=FALSE</formula>
    </cfRule>
  </conditionalFormatting>
  <conditionalFormatting sqref="F193">
    <cfRule type="expression" dxfId="121" priority="125">
      <formula>T193=FALSE</formula>
    </cfRule>
  </conditionalFormatting>
  <conditionalFormatting sqref="F205">
    <cfRule type="expression" dxfId="120" priority="120">
      <formula>T205=FALSE</formula>
    </cfRule>
  </conditionalFormatting>
  <conditionalFormatting sqref="F217">
    <cfRule type="expression" dxfId="119" priority="115">
      <formula>T217=FALSE</formula>
    </cfRule>
  </conditionalFormatting>
  <conditionalFormatting sqref="F229">
    <cfRule type="expression" dxfId="118" priority="110">
      <formula>T229=FALSE</formula>
    </cfRule>
  </conditionalFormatting>
  <conditionalFormatting sqref="F241">
    <cfRule type="expression" dxfId="117" priority="105">
      <formula>T241=FALSE</formula>
    </cfRule>
  </conditionalFormatting>
  <conditionalFormatting sqref="F253">
    <cfRule type="expression" dxfId="116" priority="100">
      <formula>T253=FALSE</formula>
    </cfRule>
  </conditionalFormatting>
  <conditionalFormatting sqref="F265">
    <cfRule type="expression" dxfId="115" priority="95">
      <formula>T265=FALSE</formula>
    </cfRule>
  </conditionalFormatting>
  <conditionalFormatting sqref="F277">
    <cfRule type="expression" dxfId="114" priority="90">
      <formula>T277=FALSE</formula>
    </cfRule>
  </conditionalFormatting>
  <conditionalFormatting sqref="F289">
    <cfRule type="expression" dxfId="113" priority="85">
      <formula>T289=FALSE</formula>
    </cfRule>
  </conditionalFormatting>
  <conditionalFormatting sqref="F301">
    <cfRule type="expression" dxfId="112" priority="80">
      <formula>T301=FALSE</formula>
    </cfRule>
  </conditionalFormatting>
  <conditionalFormatting sqref="F313">
    <cfRule type="expression" dxfId="111" priority="75">
      <formula>T313=FALSE</formula>
    </cfRule>
  </conditionalFormatting>
  <conditionalFormatting sqref="F325">
    <cfRule type="expression" dxfId="110" priority="70">
      <formula>T325=FALSE</formula>
    </cfRule>
  </conditionalFormatting>
  <conditionalFormatting sqref="F337">
    <cfRule type="expression" dxfId="109" priority="65">
      <formula>T337=FALSE</formula>
    </cfRule>
  </conditionalFormatting>
  <conditionalFormatting sqref="F349">
    <cfRule type="expression" dxfId="108" priority="60">
      <formula>T349=FALSE</formula>
    </cfRule>
  </conditionalFormatting>
  <conditionalFormatting sqref="F361">
    <cfRule type="expression" dxfId="107" priority="55">
      <formula>T361=FALSE</formula>
    </cfRule>
  </conditionalFormatting>
  <conditionalFormatting sqref="F373">
    <cfRule type="expression" dxfId="106" priority="50">
      <formula>T373=FALSE</formula>
    </cfRule>
  </conditionalFormatting>
  <conditionalFormatting sqref="F385">
    <cfRule type="expression" dxfId="105" priority="45">
      <formula>T385=FALSE</formula>
    </cfRule>
  </conditionalFormatting>
  <conditionalFormatting sqref="F397">
    <cfRule type="expression" dxfId="104" priority="40">
      <formula>T397=FALSE</formula>
    </cfRule>
  </conditionalFormatting>
  <conditionalFormatting sqref="F409">
    <cfRule type="expression" dxfId="103" priority="35">
      <formula>T409=FALSE</formula>
    </cfRule>
  </conditionalFormatting>
  <conditionalFormatting sqref="F421">
    <cfRule type="expression" dxfId="102" priority="30">
      <formula>T421=FALSE</formula>
    </cfRule>
  </conditionalFormatting>
  <conditionalFormatting sqref="F433">
    <cfRule type="expression" dxfId="101" priority="25">
      <formula>T433=FALSE</formula>
    </cfRule>
  </conditionalFormatting>
  <conditionalFormatting sqref="F445">
    <cfRule type="expression" dxfId="100" priority="20">
      <formula>T445=FALSE</formula>
    </cfRule>
  </conditionalFormatting>
  <conditionalFormatting sqref="F457">
    <cfRule type="expression" dxfId="99" priority="15">
      <formula>T457=FALSE</formula>
    </cfRule>
  </conditionalFormatting>
  <conditionalFormatting sqref="F469">
    <cfRule type="expression" dxfId="98" priority="10">
      <formula>T469=FALSE</formula>
    </cfRule>
  </conditionalFormatting>
  <conditionalFormatting sqref="F481">
    <cfRule type="expression" dxfId="97" priority="5">
      <formula>T481=FALSE</formula>
    </cfRule>
  </conditionalFormatting>
  <dataValidations count="4">
    <dataValidation type="decimal" allowBlank="1" showInputMessage="1" showErrorMessage="1" errorTitle="Invalid Input" error="Please enter a number greater than or equal to zero.  " sqref="G6:H6 C6 G18:H18 C18 G30:H30 C30 G42:H42 C42 G54:H54 C54 G66:H66 C66 G78:H78 C78 G90:H90 C90 G102:H102 C102 G114:H114 C114 G126:H126 C126 G138:H138 C138 G150:H150 C150 G162:H162 C162 G174:H174 C174 G186:H186 C186 G198:H198 C198 G210:H210 C210 G222:H222 C222 G234:H234 C234 G246:H246 C246 G258:H258 C258 G270:H270 C270 G282:H282 C282 G294:H294 C294 G306:H306 C306 G318:H318 C318 G330:H330 C330 G342:H342 C342 G354:H354 C354 G366:H366 C366 G378:H378 C378 G390:H390 C390 G402:H402 C402 G414:H414 C414 G426:H426 C426 G438:H438 C438 G450:H450 C450 G462:H462 C462 G474:H474 C474">
      <formula1>0</formula1>
      <formula2>9999999999</formula2>
    </dataValidation>
    <dataValidation type="decimal" allowBlank="1" showInputMessage="1" showErrorMessage="1" errorTitle="Invalid Input" error="Please enter a percentage up to 100%.  " sqref="D6 D18 D30 D42 D54 D66 D78 D90 D102 D114 D126 D138 D150 D162 D174 D186 D198 D210 D222 D234 D246 D258 D270 D282 D294 D306 D318 D330 D342 D354 D366 D378 D390 D402 D414 D426 D438 D450 D462 D474">
      <formula1>0</formula1>
      <formula2>1</formula2>
    </dataValidation>
    <dataValidation type="decimal" allowBlank="1" showInputMessage="1" showErrorMessage="1" errorTitle="Invalid Input" error="Please enter a number of months greater than zero but less than 12." sqref="E6 E18 E30 E42 E54 E66 E78 E90 E102 E114 E126 E138 E150 E162 E174 E186 E198 E210 E222 E234 E246 E258 E270 E282 E294 E306 E318 E330 E342 E354 E366 E378 E390 E402 E414 E426 E438 E450 E462 E474">
      <formula1>0.000001</formula1>
      <formula2>12</formula2>
    </dataValidation>
    <dataValidation type="decimal" allowBlank="1" showInputMessage="1" showErrorMessage="1" errorTitle="Invalid Input" error="Please enter a percentage from 0% to 100%" sqref="B9:E12 B21:E24 B33:E36 B45:E48 B57:E60 B69:E72 B81:E84 B93:E96 B105:E108 B117:E120 B129:E132 B141:E144 B153:E156 B165:E168 B177:E180 B189:E192 B201:E204 B213:E216 B225:E228 B237:E240 B249:E252 B261:E264 B273:E276 B285:E288 B297:E300 B309:E312 B321:E324 B333:E336 B345:E348 B357:E360 B369:E372 B381:E384 B393:E396 B405:E408 B417:E420 B429:E432 B441:E444 B453:E456 B465:E468 B477:E480">
      <formula1>0</formula1>
      <formula2>1</formula2>
    </dataValidation>
  </dataValidations>
  <printOptions horizontalCentered="1"/>
  <pageMargins left="0.25" right="0.25" top="0.75" bottom="0.75" header="0.3" footer="0.3"/>
  <pageSetup scale="89" fitToHeight="0" orientation="landscape" r:id="rId1"/>
  <headerFooter>
    <oddHeader>&amp;LFunding Opportunity Announcement
CDC-RFA-DP13-1305&amp;R&lt;State&gt;</oddHeader>
    <oddFooter>&amp;L&amp;D&amp;R&amp;P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pageSetUpPr fitToPage="1"/>
  </sheetPr>
  <dimension ref="A1:XFC721"/>
  <sheetViews>
    <sheetView showGridLines="0" zoomScaleNormal="100" workbookViewId="0">
      <pane ySplit="2" topLeftCell="A3" activePane="bottomLeft" state="frozen"/>
      <selection activeCell="A3" sqref="A3"/>
      <selection pane="bottomLeft"/>
    </sheetView>
  </sheetViews>
  <sheetFormatPr defaultColWidth="9.140625" defaultRowHeight="12.75" x14ac:dyDescent="0.2"/>
  <cols>
    <col min="1" max="1" width="21.5703125" style="36" customWidth="1"/>
    <col min="2" max="2" width="19.42578125" style="36" customWidth="1"/>
    <col min="3" max="5" width="12.7109375" style="36" customWidth="1"/>
    <col min="6" max="6" width="12.7109375" style="37" customWidth="1"/>
    <col min="7" max="9" width="12.7109375" style="35" customWidth="1"/>
    <col min="10" max="10" width="43.140625" style="466" customWidth="1"/>
    <col min="11" max="12" width="12.7109375" style="424" customWidth="1"/>
    <col min="13" max="17" width="9.140625" style="424"/>
    <col min="18" max="16384" width="9.140625" style="314"/>
  </cols>
  <sheetData>
    <row r="1" spans="1:17" s="308" customFormat="1" ht="30" customHeight="1" thickBot="1" x14ac:dyDescent="0.25">
      <c r="A1" s="256"/>
      <c r="B1" s="256"/>
      <c r="C1" s="256"/>
      <c r="D1" s="256"/>
      <c r="E1" s="256"/>
      <c r="F1" s="256"/>
      <c r="G1" s="256"/>
      <c r="H1" s="256"/>
      <c r="I1" s="256"/>
      <c r="J1" s="465"/>
      <c r="K1" s="422"/>
      <c r="L1" s="422"/>
      <c r="M1" s="422"/>
      <c r="N1" s="422"/>
      <c r="O1" s="422"/>
      <c r="P1" s="422"/>
      <c r="Q1" s="422"/>
    </row>
    <row r="2" spans="1:17" s="313" customFormat="1" ht="21" thickBot="1" x14ac:dyDescent="0.3">
      <c r="A2" s="515" t="s">
        <v>49</v>
      </c>
      <c r="B2" s="516"/>
      <c r="C2" s="516"/>
      <c r="D2" s="516"/>
      <c r="E2" s="516"/>
      <c r="F2" s="516"/>
      <c r="G2" s="516"/>
      <c r="H2" s="516"/>
      <c r="I2" s="516"/>
      <c r="J2" s="516"/>
      <c r="K2" s="423"/>
      <c r="L2" s="423"/>
      <c r="M2" s="423"/>
      <c r="N2" s="423"/>
      <c r="O2" s="423"/>
      <c r="P2" s="423"/>
      <c r="Q2" s="423"/>
    </row>
    <row r="3" spans="1:17" ht="13.5" thickBot="1" x14ac:dyDescent="0.25"/>
    <row r="4" spans="1:17" s="313" customFormat="1" ht="39.950000000000003" customHeight="1" x14ac:dyDescent="0.25">
      <c r="A4" s="521" t="s">
        <v>51</v>
      </c>
      <c r="B4" s="522"/>
      <c r="C4" s="522"/>
      <c r="D4" s="522"/>
      <c r="E4" s="522"/>
      <c r="F4" s="522"/>
      <c r="G4" s="523" t="s">
        <v>61</v>
      </c>
      <c r="H4" s="524"/>
      <c r="I4" s="524"/>
      <c r="J4" s="467" t="s">
        <v>13</v>
      </c>
      <c r="K4" s="423"/>
      <c r="L4" s="423"/>
      <c r="M4" s="423"/>
      <c r="N4" s="423"/>
      <c r="O4" s="423"/>
      <c r="P4" s="423"/>
      <c r="Q4" s="423"/>
    </row>
    <row r="5" spans="1:17" s="313" customFormat="1" ht="39.950000000000003" customHeight="1" x14ac:dyDescent="0.25">
      <c r="A5" s="267" t="s">
        <v>31</v>
      </c>
      <c r="B5" s="517"/>
      <c r="C5" s="517"/>
      <c r="D5" s="517"/>
      <c r="E5" s="517"/>
      <c r="F5" s="518"/>
      <c r="G5" s="519" t="s">
        <v>18</v>
      </c>
      <c r="H5" s="520"/>
      <c r="I5" s="276">
        <v>0</v>
      </c>
      <c r="J5" s="484"/>
      <c r="K5" s="423"/>
      <c r="L5" s="423"/>
      <c r="M5" s="423"/>
      <c r="N5" s="423"/>
      <c r="O5" s="423"/>
      <c r="P5" s="423"/>
      <c r="Q5" s="423"/>
    </row>
    <row r="6" spans="1:17" s="313" customFormat="1" ht="39.950000000000003" customHeight="1" x14ac:dyDescent="0.25">
      <c r="A6" s="267" t="s">
        <v>32</v>
      </c>
      <c r="B6" s="517"/>
      <c r="C6" s="517"/>
      <c r="D6" s="517"/>
      <c r="E6" s="517"/>
      <c r="F6" s="518"/>
      <c r="G6" s="519" t="s">
        <v>7</v>
      </c>
      <c r="H6" s="520"/>
      <c r="I6" s="276">
        <v>0</v>
      </c>
      <c r="J6" s="484"/>
      <c r="K6" s="425"/>
      <c r="L6" s="425"/>
      <c r="M6" s="425"/>
      <c r="N6" s="425"/>
      <c r="O6" s="425"/>
      <c r="P6" s="423"/>
      <c r="Q6" s="423"/>
    </row>
    <row r="7" spans="1:17" s="313" customFormat="1" ht="39.950000000000003" customHeight="1" x14ac:dyDescent="0.25">
      <c r="A7" s="54" t="s">
        <v>71</v>
      </c>
      <c r="B7" s="517"/>
      <c r="C7" s="517"/>
      <c r="D7" s="517"/>
      <c r="E7" s="517"/>
      <c r="F7" s="518"/>
      <c r="G7" s="519" t="s">
        <v>23</v>
      </c>
      <c r="H7" s="520"/>
      <c r="I7" s="276">
        <v>0</v>
      </c>
      <c r="J7" s="484"/>
      <c r="K7" s="423"/>
      <c r="L7" s="423"/>
      <c r="M7" s="423"/>
      <c r="N7" s="423"/>
      <c r="O7" s="423"/>
      <c r="P7" s="423"/>
      <c r="Q7" s="423"/>
    </row>
    <row r="8" spans="1:17" s="313" customFormat="1" ht="39.950000000000003" customHeight="1" x14ac:dyDescent="0.25">
      <c r="A8" s="54" t="s">
        <v>59</v>
      </c>
      <c r="B8" s="517"/>
      <c r="C8" s="517"/>
      <c r="D8" s="517"/>
      <c r="E8" s="517"/>
      <c r="F8" s="518"/>
      <c r="G8" s="519" t="s">
        <v>8</v>
      </c>
      <c r="H8" s="520"/>
      <c r="I8" s="276">
        <v>0</v>
      </c>
      <c r="J8" s="484"/>
      <c r="K8" s="423"/>
      <c r="L8" s="423"/>
      <c r="M8" s="423"/>
      <c r="N8" s="423"/>
      <c r="O8" s="423"/>
      <c r="P8" s="423"/>
      <c r="Q8" s="423"/>
    </row>
    <row r="9" spans="1:17" ht="39.950000000000003" customHeight="1" x14ac:dyDescent="0.2">
      <c r="A9" s="531" t="s">
        <v>60</v>
      </c>
      <c r="B9" s="517"/>
      <c r="C9" s="517"/>
      <c r="D9" s="517"/>
      <c r="E9" s="517"/>
      <c r="F9" s="518"/>
      <c r="G9" s="519" t="s">
        <v>9</v>
      </c>
      <c r="H9" s="520"/>
      <c r="I9" s="276">
        <v>0</v>
      </c>
      <c r="J9" s="484"/>
      <c r="K9" s="423"/>
      <c r="L9" s="423"/>
      <c r="M9" s="423"/>
      <c r="N9" s="423"/>
      <c r="O9" s="423"/>
    </row>
    <row r="10" spans="1:17" ht="39.75" customHeight="1" x14ac:dyDescent="0.2">
      <c r="A10" s="532"/>
      <c r="B10" s="517"/>
      <c r="C10" s="517"/>
      <c r="D10" s="517"/>
      <c r="E10" s="517"/>
      <c r="F10" s="518"/>
      <c r="G10" s="519" t="s">
        <v>10</v>
      </c>
      <c r="H10" s="520"/>
      <c r="I10" s="276">
        <v>0</v>
      </c>
      <c r="J10" s="484"/>
      <c r="K10" s="423"/>
      <c r="L10" s="423"/>
      <c r="M10" s="423"/>
      <c r="N10" s="423"/>
      <c r="O10" s="423"/>
    </row>
    <row r="11" spans="1:17" s="313" customFormat="1" ht="39.75" customHeight="1" x14ac:dyDescent="0.25">
      <c r="A11" s="531" t="s">
        <v>47</v>
      </c>
      <c r="B11" s="517"/>
      <c r="C11" s="517"/>
      <c r="D11" s="517"/>
      <c r="E11" s="517"/>
      <c r="F11" s="518"/>
      <c r="G11" s="273" t="s">
        <v>98</v>
      </c>
      <c r="H11" s="119" t="s">
        <v>52</v>
      </c>
      <c r="I11" s="276">
        <v>0</v>
      </c>
      <c r="J11" s="484"/>
      <c r="K11" s="423"/>
      <c r="L11" s="423"/>
      <c r="M11" s="423"/>
      <c r="N11" s="423"/>
      <c r="O11" s="423"/>
      <c r="P11" s="423"/>
      <c r="Q11" s="423"/>
    </row>
    <row r="12" spans="1:17" ht="39.75" customHeight="1" thickBot="1" x14ac:dyDescent="0.25">
      <c r="A12" s="533"/>
      <c r="B12" s="534"/>
      <c r="C12" s="534"/>
      <c r="D12" s="534"/>
      <c r="E12" s="534"/>
      <c r="F12" s="535"/>
      <c r="G12" s="273" t="s">
        <v>11</v>
      </c>
      <c r="H12" s="119" t="s">
        <v>52</v>
      </c>
      <c r="I12" s="276">
        <v>0</v>
      </c>
      <c r="J12" s="484"/>
      <c r="K12" s="423"/>
      <c r="L12" s="423"/>
      <c r="M12" s="423"/>
      <c r="N12" s="423"/>
      <c r="O12" s="423"/>
    </row>
    <row r="13" spans="1:17" s="313" customFormat="1" ht="39.75" customHeight="1" x14ac:dyDescent="0.25">
      <c r="A13" s="527" t="s">
        <v>81</v>
      </c>
      <c r="B13" s="528"/>
      <c r="C13" s="528"/>
      <c r="D13" s="528"/>
      <c r="E13" s="528"/>
      <c r="F13" s="528"/>
      <c r="G13" s="273" t="s">
        <v>11</v>
      </c>
      <c r="H13" s="119" t="s">
        <v>52</v>
      </c>
      <c r="I13" s="276">
        <v>0</v>
      </c>
      <c r="J13" s="484"/>
      <c r="K13" s="423"/>
      <c r="L13" s="423"/>
      <c r="M13" s="423"/>
      <c r="N13" s="423"/>
      <c r="O13" s="423"/>
      <c r="P13" s="423"/>
      <c r="Q13" s="423"/>
    </row>
    <row r="14" spans="1:17" s="315" customFormat="1" ht="39.950000000000003" customHeight="1" x14ac:dyDescent="0.25">
      <c r="A14" s="49" t="s">
        <v>83</v>
      </c>
      <c r="B14" s="307" t="s">
        <v>6</v>
      </c>
      <c r="C14" s="307" t="s">
        <v>65</v>
      </c>
      <c r="D14" s="307" t="s">
        <v>4</v>
      </c>
      <c r="E14" s="48" t="s">
        <v>5</v>
      </c>
      <c r="F14" s="274" t="s">
        <v>70</v>
      </c>
      <c r="G14" s="273" t="s">
        <v>11</v>
      </c>
      <c r="H14" s="119" t="s">
        <v>52</v>
      </c>
      <c r="I14" s="276">
        <v>0</v>
      </c>
      <c r="J14" s="484"/>
      <c r="K14" s="423"/>
      <c r="L14" s="423" t="s">
        <v>6</v>
      </c>
      <c r="M14" s="423" t="s">
        <v>65</v>
      </c>
      <c r="N14" s="423" t="s">
        <v>4</v>
      </c>
      <c r="O14" s="423" t="s">
        <v>5</v>
      </c>
      <c r="P14" s="425"/>
      <c r="Q14" s="425"/>
    </row>
    <row r="15" spans="1:17" s="313" customFormat="1" ht="39.950000000000003" customHeight="1" x14ac:dyDescent="0.25">
      <c r="A15" s="304" t="s">
        <v>128</v>
      </c>
      <c r="B15" s="509">
        <v>0</v>
      </c>
      <c r="C15" s="510"/>
      <c r="D15" s="511"/>
      <c r="E15" s="303">
        <v>0</v>
      </c>
      <c r="F15" s="275" t="str">
        <f>TEXT(SUM(B15:E15),"##0.0%")&amp;" ("&amp;TEXT($I19*SUM(B15:E15),"$#,##0")&amp;")"</f>
        <v>0.0% ($0)</v>
      </c>
      <c r="G15" s="519" t="s">
        <v>62</v>
      </c>
      <c r="H15" s="520" t="s">
        <v>52</v>
      </c>
      <c r="I15" s="276">
        <v>0</v>
      </c>
      <c r="J15" s="484"/>
      <c r="K15" s="423" t="s">
        <v>40</v>
      </c>
      <c r="L15" s="426">
        <f>SUM(B15:E15)*I19</f>
        <v>0</v>
      </c>
      <c r="M15" s="426"/>
      <c r="N15" s="426"/>
      <c r="O15" s="426"/>
      <c r="P15" s="423"/>
      <c r="Q15" s="423"/>
    </row>
    <row r="16" spans="1:17" s="313" customFormat="1" ht="39.950000000000003" customHeight="1" x14ac:dyDescent="0.25">
      <c r="A16" s="304" t="s">
        <v>67</v>
      </c>
      <c r="B16" s="303">
        <v>0</v>
      </c>
      <c r="C16" s="303">
        <v>0</v>
      </c>
      <c r="D16" s="303">
        <v>0</v>
      </c>
      <c r="E16" s="303">
        <v>0</v>
      </c>
      <c r="F16" s="275" t="str">
        <f>TEXT(SUM(B16:E16),"##0.0%")&amp;" ("&amp;TEXT($I19*SUM(B16:E16),"$#,##0")&amp;")"</f>
        <v>0.0% ($0)</v>
      </c>
      <c r="G16" s="529" t="s">
        <v>56</v>
      </c>
      <c r="H16" s="530" t="s">
        <v>52</v>
      </c>
      <c r="I16" s="277">
        <f>SUM(I5:I15)</f>
        <v>0</v>
      </c>
      <c r="J16" s="485"/>
      <c r="K16" s="423" t="str">
        <f>"Domain 2"</f>
        <v>Domain 2</v>
      </c>
      <c r="L16" s="426">
        <f>B16*I19</f>
        <v>0</v>
      </c>
      <c r="M16" s="426">
        <f>C16*I19</f>
        <v>0</v>
      </c>
      <c r="N16" s="426">
        <f>D16*I19</f>
        <v>0</v>
      </c>
      <c r="O16" s="426">
        <f>E16*I19</f>
        <v>0</v>
      </c>
      <c r="P16" s="423"/>
      <c r="Q16" s="423"/>
    </row>
    <row r="17" spans="1:17 16383:16383" s="313" customFormat="1" ht="39.950000000000003" customHeight="1" x14ac:dyDescent="0.25">
      <c r="A17" s="304" t="s">
        <v>68</v>
      </c>
      <c r="B17" s="303">
        <v>0</v>
      </c>
      <c r="C17" s="303">
        <v>0</v>
      </c>
      <c r="D17" s="303">
        <v>0</v>
      </c>
      <c r="E17" s="303">
        <v>0</v>
      </c>
      <c r="F17" s="275" t="str">
        <f>TEXT(SUM(B17:E17),"##0.0%")&amp;" ("&amp;TEXT($I19*SUM(B17:E17),"$#,##0")&amp;")"</f>
        <v>0.0% ($0)</v>
      </c>
      <c r="G17" s="519" t="s">
        <v>55</v>
      </c>
      <c r="H17" s="520" t="s">
        <v>52</v>
      </c>
      <c r="I17" s="278"/>
      <c r="J17" s="486"/>
      <c r="K17" s="423" t="str">
        <f>"Domain 3"</f>
        <v>Domain 3</v>
      </c>
      <c r="L17" s="426">
        <f>B17*I19</f>
        <v>0</v>
      </c>
      <c r="M17" s="426">
        <f>C17*I19</f>
        <v>0</v>
      </c>
      <c r="N17" s="426">
        <f>D17*I19</f>
        <v>0</v>
      </c>
      <c r="O17" s="426">
        <f>E17*I19</f>
        <v>0</v>
      </c>
      <c r="P17" s="423"/>
      <c r="Q17" s="423"/>
      <c r="XFC17" s="316"/>
    </row>
    <row r="18" spans="1:17 16383:16383" s="313" customFormat="1" ht="39.950000000000003" customHeight="1" x14ac:dyDescent="0.25">
      <c r="A18" s="306" t="s">
        <v>69</v>
      </c>
      <c r="B18" s="303">
        <v>0</v>
      </c>
      <c r="C18" s="303">
        <v>0</v>
      </c>
      <c r="D18" s="303">
        <v>0</v>
      </c>
      <c r="E18" s="303">
        <v>0</v>
      </c>
      <c r="F18" s="275" t="str">
        <f>TEXT(SUM(B18:E18),"##0.0%")&amp;" ("&amp;TEXT($I19*SUM(B18:E18),"$#,##0")&amp;")"</f>
        <v>0.0% ($0)</v>
      </c>
      <c r="G18" s="529" t="s">
        <v>66</v>
      </c>
      <c r="H18" s="530" t="s">
        <v>52</v>
      </c>
      <c r="I18" s="277">
        <f>I17*I16</f>
        <v>0</v>
      </c>
      <c r="J18" s="485"/>
      <c r="K18" s="423" t="str">
        <f>"Domain 4"</f>
        <v>Domain 4</v>
      </c>
      <c r="L18" s="426">
        <f>B18*I19</f>
        <v>0</v>
      </c>
      <c r="M18" s="426">
        <f>C18*I19</f>
        <v>0</v>
      </c>
      <c r="N18" s="426">
        <f>D18*I19</f>
        <v>0</v>
      </c>
      <c r="O18" s="426">
        <f>E18*I19</f>
        <v>0</v>
      </c>
      <c r="P18" s="423"/>
      <c r="Q18" s="423"/>
    </row>
    <row r="19" spans="1:17 16383:16383" ht="26.25" thickBot="1" x14ac:dyDescent="0.25">
      <c r="A19" s="305" t="s">
        <v>84</v>
      </c>
      <c r="B19" s="72" t="str">
        <f>TEXT(SUM($B15*BPct_HDSP,B16:B18),"##0.0%")&amp;" ("&amp;TEXT($I19*SUM($B15*BPct_HDSP,B16:B18),"$#,##0")&amp;")"</f>
        <v>0.0% ($0)</v>
      </c>
      <c r="C19" s="72" t="str">
        <f>TEXT(SUM($B15*BPct_Diabetes,C16:C18),"##0.0%")&amp;" ("&amp;TEXT($I19*SUM($B15*BPct_Diabetes,C16:C18),"$#,##0")&amp;")"</f>
        <v>0.0% ($0)</v>
      </c>
      <c r="D19" s="72" t="str">
        <f>TEXT(SUM($B15*BPct_NPAO,D16:D18),"##0.0%")&amp;" ("&amp;TEXT($I19*SUM($B15*BPct_NPAO,D16:D18),"$#,##0")&amp;")"</f>
        <v>0.0% ($0)</v>
      </c>
      <c r="E19" s="217" t="str">
        <f>TEXT(SUM(E15:E18),"##0.0%")&amp;" ("&amp;TEXT($I19*SUM(E15:E18),"$#,##0")&amp;")"</f>
        <v>0.0% ($0)</v>
      </c>
      <c r="F19" s="218" t="str">
        <f>TEXT(SUM(B15:E18),"##0.0%")&amp;" ("&amp;TEXT($I19*SUM(B15:E18),"$#,##0")&amp;")"</f>
        <v>0.0% ($0)</v>
      </c>
      <c r="G19" s="525" t="s">
        <v>89</v>
      </c>
      <c r="H19" s="526"/>
      <c r="I19" s="279">
        <f>SUM(I18,I16)</f>
        <v>0</v>
      </c>
      <c r="J19" s="487"/>
      <c r="K19" s="423"/>
      <c r="L19" s="423"/>
      <c r="M19" s="423"/>
      <c r="N19" s="423"/>
      <c r="O19" s="423"/>
      <c r="P19" s="423" t="b">
        <f>IF(AND(SUM(B15:E18)&lt;&gt;1,I19&gt;0),FALSE,TRUE)</f>
        <v>1</v>
      </c>
      <c r="Q19" s="423" t="str">
        <f>"&lt;-- Is table 100% Allocated?"</f>
        <v>&lt;-- Is table 100% Allocated?</v>
      </c>
    </row>
    <row r="21" spans="1:17 16383:16383" s="313" customFormat="1" ht="13.5" thickBot="1" x14ac:dyDescent="0.25">
      <c r="A21" s="36"/>
      <c r="B21" s="36"/>
      <c r="C21" s="36"/>
      <c r="D21" s="36"/>
      <c r="E21" s="36"/>
      <c r="F21" s="37"/>
      <c r="G21" s="35"/>
      <c r="H21" s="35"/>
      <c r="I21" s="35"/>
      <c r="J21" s="466"/>
      <c r="K21" s="423"/>
      <c r="L21" s="423"/>
      <c r="M21" s="423"/>
      <c r="N21" s="423"/>
      <c r="O21" s="423"/>
      <c r="P21" s="423"/>
      <c r="Q21" s="423"/>
    </row>
    <row r="22" spans="1:17 16383:16383" s="313" customFormat="1" ht="39.950000000000003" customHeight="1" x14ac:dyDescent="0.25">
      <c r="A22" s="521" t="s">
        <v>51</v>
      </c>
      <c r="B22" s="522"/>
      <c r="C22" s="522"/>
      <c r="D22" s="522"/>
      <c r="E22" s="522"/>
      <c r="F22" s="522"/>
      <c r="G22" s="523" t="s">
        <v>61</v>
      </c>
      <c r="H22" s="524"/>
      <c r="I22" s="524"/>
      <c r="J22" s="467" t="s">
        <v>13</v>
      </c>
      <c r="K22" s="423"/>
      <c r="L22" s="423"/>
      <c r="M22" s="423"/>
      <c r="N22" s="423"/>
      <c r="O22" s="423"/>
      <c r="P22" s="423"/>
      <c r="Q22" s="423"/>
    </row>
    <row r="23" spans="1:17 16383:16383" s="313" customFormat="1" ht="39.950000000000003" customHeight="1" x14ac:dyDescent="0.25">
      <c r="A23" s="267" t="s">
        <v>31</v>
      </c>
      <c r="B23" s="517"/>
      <c r="C23" s="517"/>
      <c r="D23" s="517"/>
      <c r="E23" s="517"/>
      <c r="F23" s="518"/>
      <c r="G23" s="519" t="s">
        <v>18</v>
      </c>
      <c r="H23" s="520"/>
      <c r="I23" s="276">
        <v>0</v>
      </c>
      <c r="J23" s="484"/>
      <c r="K23" s="423"/>
      <c r="L23" s="423"/>
      <c r="M23" s="423"/>
      <c r="N23" s="423"/>
      <c r="O23" s="423"/>
      <c r="P23" s="423"/>
      <c r="Q23" s="423"/>
    </row>
    <row r="24" spans="1:17 16383:16383" s="313" customFormat="1" ht="39.950000000000003" customHeight="1" x14ac:dyDescent="0.25">
      <c r="A24" s="267" t="s">
        <v>32</v>
      </c>
      <c r="B24" s="517"/>
      <c r="C24" s="517"/>
      <c r="D24" s="517"/>
      <c r="E24" s="517"/>
      <c r="F24" s="518"/>
      <c r="G24" s="519" t="s">
        <v>7</v>
      </c>
      <c r="H24" s="520"/>
      <c r="I24" s="276">
        <v>0</v>
      </c>
      <c r="J24" s="484"/>
      <c r="K24" s="425"/>
      <c r="L24" s="425"/>
      <c r="M24" s="425"/>
      <c r="N24" s="425"/>
      <c r="O24" s="425"/>
      <c r="P24" s="423"/>
      <c r="Q24" s="423"/>
    </row>
    <row r="25" spans="1:17 16383:16383" s="313" customFormat="1" ht="39.950000000000003" customHeight="1" x14ac:dyDescent="0.25">
      <c r="A25" s="54" t="s">
        <v>71</v>
      </c>
      <c r="B25" s="517"/>
      <c r="C25" s="517"/>
      <c r="D25" s="517"/>
      <c r="E25" s="517"/>
      <c r="F25" s="518"/>
      <c r="G25" s="519" t="s">
        <v>23</v>
      </c>
      <c r="H25" s="520"/>
      <c r="I25" s="276">
        <v>0</v>
      </c>
      <c r="J25" s="484"/>
      <c r="K25" s="423"/>
      <c r="L25" s="423"/>
      <c r="M25" s="423"/>
      <c r="N25" s="423"/>
      <c r="O25" s="423"/>
      <c r="P25" s="423"/>
      <c r="Q25" s="423"/>
    </row>
    <row r="26" spans="1:17 16383:16383" s="313" customFormat="1" ht="39.950000000000003" customHeight="1" x14ac:dyDescent="0.25">
      <c r="A26" s="54" t="s">
        <v>59</v>
      </c>
      <c r="B26" s="517"/>
      <c r="C26" s="517"/>
      <c r="D26" s="517"/>
      <c r="E26" s="517"/>
      <c r="F26" s="518"/>
      <c r="G26" s="519" t="s">
        <v>8</v>
      </c>
      <c r="H26" s="520"/>
      <c r="I26" s="276">
        <v>0</v>
      </c>
      <c r="J26" s="484"/>
      <c r="K26" s="423"/>
      <c r="L26" s="423"/>
      <c r="M26" s="423"/>
      <c r="N26" s="423"/>
      <c r="O26" s="423"/>
      <c r="P26" s="423"/>
      <c r="Q26" s="423"/>
    </row>
    <row r="27" spans="1:17 16383:16383" ht="39.950000000000003" customHeight="1" x14ac:dyDescent="0.2">
      <c r="A27" s="531" t="s">
        <v>60</v>
      </c>
      <c r="B27" s="517"/>
      <c r="C27" s="517"/>
      <c r="D27" s="517"/>
      <c r="E27" s="517"/>
      <c r="F27" s="518"/>
      <c r="G27" s="519" t="s">
        <v>9</v>
      </c>
      <c r="H27" s="520"/>
      <c r="I27" s="276">
        <v>0</v>
      </c>
      <c r="J27" s="484"/>
      <c r="K27" s="423"/>
      <c r="L27" s="423"/>
      <c r="M27" s="423"/>
      <c r="N27" s="423"/>
      <c r="O27" s="423"/>
    </row>
    <row r="28" spans="1:17 16383:16383" ht="39.75" customHeight="1" x14ac:dyDescent="0.2">
      <c r="A28" s="532"/>
      <c r="B28" s="517"/>
      <c r="C28" s="517"/>
      <c r="D28" s="517"/>
      <c r="E28" s="517"/>
      <c r="F28" s="518"/>
      <c r="G28" s="519" t="s">
        <v>10</v>
      </c>
      <c r="H28" s="520"/>
      <c r="I28" s="276">
        <v>0</v>
      </c>
      <c r="J28" s="484"/>
      <c r="K28" s="423"/>
      <c r="L28" s="423"/>
      <c r="M28" s="423"/>
      <c r="N28" s="423"/>
      <c r="O28" s="423"/>
    </row>
    <row r="29" spans="1:17 16383:16383" s="313" customFormat="1" ht="39.75" customHeight="1" x14ac:dyDescent="0.25">
      <c r="A29" s="531" t="s">
        <v>47</v>
      </c>
      <c r="B29" s="517"/>
      <c r="C29" s="517"/>
      <c r="D29" s="517"/>
      <c r="E29" s="517"/>
      <c r="F29" s="518"/>
      <c r="G29" s="273" t="s">
        <v>98</v>
      </c>
      <c r="H29" s="119" t="s">
        <v>52</v>
      </c>
      <c r="I29" s="276">
        <v>0</v>
      </c>
      <c r="J29" s="484"/>
      <c r="K29" s="423"/>
      <c r="L29" s="423"/>
      <c r="M29" s="423"/>
      <c r="N29" s="423"/>
      <c r="O29" s="423"/>
      <c r="P29" s="423"/>
      <c r="Q29" s="423"/>
    </row>
    <row r="30" spans="1:17 16383:16383" ht="39.75" customHeight="1" thickBot="1" x14ac:dyDescent="0.25">
      <c r="A30" s="533"/>
      <c r="B30" s="534"/>
      <c r="C30" s="534"/>
      <c r="D30" s="534"/>
      <c r="E30" s="534"/>
      <c r="F30" s="535"/>
      <c r="G30" s="273" t="s">
        <v>11</v>
      </c>
      <c r="H30" s="119" t="s">
        <v>52</v>
      </c>
      <c r="I30" s="276">
        <v>0</v>
      </c>
      <c r="J30" s="484"/>
      <c r="K30" s="423"/>
      <c r="L30" s="423"/>
      <c r="M30" s="423"/>
      <c r="N30" s="423"/>
      <c r="O30" s="423"/>
    </row>
    <row r="31" spans="1:17 16383:16383" s="313" customFormat="1" ht="39.75" customHeight="1" x14ac:dyDescent="0.25">
      <c r="A31" s="527" t="s">
        <v>81</v>
      </c>
      <c r="B31" s="528"/>
      <c r="C31" s="528"/>
      <c r="D31" s="528"/>
      <c r="E31" s="528"/>
      <c r="F31" s="528"/>
      <c r="G31" s="273" t="s">
        <v>11</v>
      </c>
      <c r="H31" s="119" t="s">
        <v>52</v>
      </c>
      <c r="I31" s="276">
        <v>0</v>
      </c>
      <c r="J31" s="484"/>
      <c r="K31" s="423"/>
      <c r="L31" s="423"/>
      <c r="M31" s="423"/>
      <c r="N31" s="423"/>
      <c r="O31" s="423"/>
      <c r="P31" s="423"/>
      <c r="Q31" s="423"/>
    </row>
    <row r="32" spans="1:17 16383:16383" s="315" customFormat="1" ht="39.950000000000003" customHeight="1" x14ac:dyDescent="0.25">
      <c r="A32" s="49" t="s">
        <v>83</v>
      </c>
      <c r="B32" s="409" t="s">
        <v>6</v>
      </c>
      <c r="C32" s="409" t="s">
        <v>65</v>
      </c>
      <c r="D32" s="409" t="s">
        <v>4</v>
      </c>
      <c r="E32" s="48" t="s">
        <v>5</v>
      </c>
      <c r="F32" s="274" t="s">
        <v>70</v>
      </c>
      <c r="G32" s="273" t="s">
        <v>11</v>
      </c>
      <c r="H32" s="119" t="s">
        <v>52</v>
      </c>
      <c r="I32" s="276">
        <v>0</v>
      </c>
      <c r="J32" s="484"/>
      <c r="K32" s="423"/>
      <c r="L32" s="423" t="s">
        <v>6</v>
      </c>
      <c r="M32" s="423" t="s">
        <v>65</v>
      </c>
      <c r="N32" s="423" t="s">
        <v>4</v>
      </c>
      <c r="O32" s="423" t="s">
        <v>5</v>
      </c>
      <c r="P32" s="425"/>
      <c r="Q32" s="425"/>
    </row>
    <row r="33" spans="1:17 16383:16383" s="313" customFormat="1" ht="39.950000000000003" customHeight="1" x14ac:dyDescent="0.25">
      <c r="A33" s="406" t="s">
        <v>128</v>
      </c>
      <c r="B33" s="509">
        <v>0</v>
      </c>
      <c r="C33" s="510"/>
      <c r="D33" s="511"/>
      <c r="E33" s="303">
        <v>0</v>
      </c>
      <c r="F33" s="275" t="str">
        <f>TEXT(SUM(B33:E33),"##0.0%")&amp;" ("&amp;TEXT($I37*SUM(B33:E33),"$#,##0")&amp;")"</f>
        <v>0.0% ($0)</v>
      </c>
      <c r="G33" s="519" t="s">
        <v>62</v>
      </c>
      <c r="H33" s="520" t="s">
        <v>52</v>
      </c>
      <c r="I33" s="276">
        <v>0</v>
      </c>
      <c r="J33" s="484"/>
      <c r="K33" s="423" t="s">
        <v>40</v>
      </c>
      <c r="L33" s="426">
        <f>SUM(B33:E33)*I37</f>
        <v>0</v>
      </c>
      <c r="M33" s="426"/>
      <c r="N33" s="426"/>
      <c r="O33" s="426"/>
      <c r="P33" s="423"/>
      <c r="Q33" s="423"/>
    </row>
    <row r="34" spans="1:17 16383:16383" s="313" customFormat="1" ht="39.950000000000003" customHeight="1" x14ac:dyDescent="0.25">
      <c r="A34" s="406" t="s">
        <v>67</v>
      </c>
      <c r="B34" s="303">
        <v>0</v>
      </c>
      <c r="C34" s="303">
        <v>0</v>
      </c>
      <c r="D34" s="303">
        <v>0</v>
      </c>
      <c r="E34" s="303">
        <v>0</v>
      </c>
      <c r="F34" s="275" t="str">
        <f>TEXT(SUM(B34:E34),"##0.0%")&amp;" ("&amp;TEXT($I37*SUM(B34:E34),"$#,##0")&amp;")"</f>
        <v>0.0% ($0)</v>
      </c>
      <c r="G34" s="529" t="s">
        <v>56</v>
      </c>
      <c r="H34" s="530" t="s">
        <v>52</v>
      </c>
      <c r="I34" s="277">
        <f>SUM(I23:I33)</f>
        <v>0</v>
      </c>
      <c r="J34" s="485"/>
      <c r="K34" s="423" t="str">
        <f>"Domain 2"</f>
        <v>Domain 2</v>
      </c>
      <c r="L34" s="426">
        <f>B34*I37</f>
        <v>0</v>
      </c>
      <c r="M34" s="426">
        <f>C34*I37</f>
        <v>0</v>
      </c>
      <c r="N34" s="426">
        <f>D34*I37</f>
        <v>0</v>
      </c>
      <c r="O34" s="426">
        <f>E34*I37</f>
        <v>0</v>
      </c>
      <c r="P34" s="423"/>
      <c r="Q34" s="423"/>
    </row>
    <row r="35" spans="1:17 16383:16383" s="313" customFormat="1" ht="39.950000000000003" customHeight="1" x14ac:dyDescent="0.25">
      <c r="A35" s="406" t="s">
        <v>68</v>
      </c>
      <c r="B35" s="303">
        <v>0</v>
      </c>
      <c r="C35" s="303">
        <v>0</v>
      </c>
      <c r="D35" s="303">
        <v>0</v>
      </c>
      <c r="E35" s="303">
        <v>0</v>
      </c>
      <c r="F35" s="275" t="str">
        <f>TEXT(SUM(B35:E35),"##0.0%")&amp;" ("&amp;TEXT($I37*SUM(B35:E35),"$#,##0")&amp;")"</f>
        <v>0.0% ($0)</v>
      </c>
      <c r="G35" s="519" t="s">
        <v>55</v>
      </c>
      <c r="H35" s="520" t="s">
        <v>52</v>
      </c>
      <c r="I35" s="278"/>
      <c r="J35" s="486"/>
      <c r="K35" s="423" t="str">
        <f>"Domain 3"</f>
        <v>Domain 3</v>
      </c>
      <c r="L35" s="426">
        <f>B35*I37</f>
        <v>0</v>
      </c>
      <c r="M35" s="426">
        <f>C35*I37</f>
        <v>0</v>
      </c>
      <c r="N35" s="426">
        <f>D35*I37</f>
        <v>0</v>
      </c>
      <c r="O35" s="426">
        <f>E35*I37</f>
        <v>0</v>
      </c>
      <c r="P35" s="423"/>
      <c r="Q35" s="423"/>
      <c r="XFC35" s="316"/>
    </row>
    <row r="36" spans="1:17 16383:16383" s="313" customFormat="1" ht="39.950000000000003" customHeight="1" x14ac:dyDescent="0.25">
      <c r="A36" s="407" t="s">
        <v>69</v>
      </c>
      <c r="B36" s="303">
        <v>0</v>
      </c>
      <c r="C36" s="303">
        <v>0</v>
      </c>
      <c r="D36" s="303">
        <v>0</v>
      </c>
      <c r="E36" s="303">
        <v>0</v>
      </c>
      <c r="F36" s="275" t="str">
        <f>TEXT(SUM(B36:E36),"##0.0%")&amp;" ("&amp;TEXT($I37*SUM(B36:E36),"$#,##0")&amp;")"</f>
        <v>0.0% ($0)</v>
      </c>
      <c r="G36" s="529" t="s">
        <v>66</v>
      </c>
      <c r="H36" s="530" t="s">
        <v>52</v>
      </c>
      <c r="I36" s="277">
        <f>I35*I34</f>
        <v>0</v>
      </c>
      <c r="J36" s="485"/>
      <c r="K36" s="423" t="str">
        <f>"Domain 4"</f>
        <v>Domain 4</v>
      </c>
      <c r="L36" s="426">
        <f>B36*I37</f>
        <v>0</v>
      </c>
      <c r="M36" s="426">
        <f>C36*I37</f>
        <v>0</v>
      </c>
      <c r="N36" s="426">
        <f>D36*I37</f>
        <v>0</v>
      </c>
      <c r="O36" s="426">
        <f>E36*I37</f>
        <v>0</v>
      </c>
      <c r="P36" s="423"/>
      <c r="Q36" s="423"/>
    </row>
    <row r="37" spans="1:17 16383:16383" ht="26.25" thickBot="1" x14ac:dyDescent="0.25">
      <c r="A37" s="405" t="s">
        <v>84</v>
      </c>
      <c r="B37" s="72" t="str">
        <f>TEXT(SUM($B33*BPct_HDSP,B34:B36),"##0.0%")&amp;" ("&amp;TEXT($I37*SUM($B33*BPct_HDSP,B34:B36),"$#,##0")&amp;")"</f>
        <v>0.0% ($0)</v>
      </c>
      <c r="C37" s="72" t="str">
        <f>TEXT(SUM($B33*BPct_Diabetes,C34:C36),"##0.0%")&amp;" ("&amp;TEXT($I37*SUM($B33*BPct_Diabetes,C34:C36),"$#,##0")&amp;")"</f>
        <v>0.0% ($0)</v>
      </c>
      <c r="D37" s="72" t="str">
        <f>TEXT(SUM($B33*BPct_NPAO,D34:D36),"##0.0%")&amp;" ("&amp;TEXT($I37*SUM($B33*BPct_NPAO,D34:D36),"$#,##0")&amp;")"</f>
        <v>0.0% ($0)</v>
      </c>
      <c r="E37" s="217" t="str">
        <f>TEXT(SUM(E33:E36),"##0.0%")&amp;" ("&amp;TEXT($I37*SUM(E33:E36),"$#,##0")&amp;")"</f>
        <v>0.0% ($0)</v>
      </c>
      <c r="F37" s="218" t="str">
        <f>TEXT(SUM(B33:E36),"##0.0%")&amp;" ("&amp;TEXT($I37*SUM(B33:E36),"$#,##0")&amp;")"</f>
        <v>0.0% ($0)</v>
      </c>
      <c r="G37" s="525" t="s">
        <v>89</v>
      </c>
      <c r="H37" s="526"/>
      <c r="I37" s="279">
        <f>SUM(I36,I34)</f>
        <v>0</v>
      </c>
      <c r="J37" s="487"/>
      <c r="K37" s="423"/>
      <c r="L37" s="423"/>
      <c r="M37" s="423"/>
      <c r="N37" s="423"/>
      <c r="O37" s="423"/>
      <c r="P37" s="423" t="b">
        <f>IF(AND(SUM(B33:E36)&lt;&gt;1,I37&gt;0),FALSE,TRUE)</f>
        <v>1</v>
      </c>
      <c r="Q37" s="423" t="str">
        <f>"&lt;-- Is table 100% Allocated?"</f>
        <v>&lt;-- Is table 100% Allocated?</v>
      </c>
    </row>
    <row r="39" spans="1:17 16383:16383" ht="13.5" thickBot="1" x14ac:dyDescent="0.25"/>
    <row r="40" spans="1:17 16383:16383" s="313" customFormat="1" ht="39.950000000000003" customHeight="1" x14ac:dyDescent="0.25">
      <c r="A40" s="521" t="s">
        <v>51</v>
      </c>
      <c r="B40" s="522"/>
      <c r="C40" s="522"/>
      <c r="D40" s="522"/>
      <c r="E40" s="522"/>
      <c r="F40" s="522"/>
      <c r="G40" s="523" t="s">
        <v>61</v>
      </c>
      <c r="H40" s="524"/>
      <c r="I40" s="524"/>
      <c r="J40" s="467" t="s">
        <v>13</v>
      </c>
      <c r="K40" s="423"/>
      <c r="L40" s="423"/>
      <c r="M40" s="423"/>
      <c r="N40" s="423"/>
      <c r="O40" s="423"/>
      <c r="P40" s="423"/>
      <c r="Q40" s="423"/>
    </row>
    <row r="41" spans="1:17 16383:16383" s="313" customFormat="1" ht="39.950000000000003" customHeight="1" x14ac:dyDescent="0.25">
      <c r="A41" s="267" t="s">
        <v>31</v>
      </c>
      <c r="B41" s="517"/>
      <c r="C41" s="517"/>
      <c r="D41" s="517"/>
      <c r="E41" s="517"/>
      <c r="F41" s="518"/>
      <c r="G41" s="519" t="s">
        <v>18</v>
      </c>
      <c r="H41" s="520"/>
      <c r="I41" s="276">
        <v>0</v>
      </c>
      <c r="J41" s="484"/>
      <c r="K41" s="423"/>
      <c r="L41" s="423"/>
      <c r="M41" s="423"/>
      <c r="N41" s="423"/>
      <c r="O41" s="423"/>
      <c r="P41" s="423"/>
      <c r="Q41" s="423"/>
    </row>
    <row r="42" spans="1:17 16383:16383" s="313" customFormat="1" ht="39.950000000000003" customHeight="1" x14ac:dyDescent="0.25">
      <c r="A42" s="267" t="s">
        <v>32</v>
      </c>
      <c r="B42" s="517"/>
      <c r="C42" s="517"/>
      <c r="D42" s="517"/>
      <c r="E42" s="517"/>
      <c r="F42" s="518"/>
      <c r="G42" s="519" t="s">
        <v>7</v>
      </c>
      <c r="H42" s="520"/>
      <c r="I42" s="276">
        <v>0</v>
      </c>
      <c r="J42" s="484"/>
      <c r="K42" s="425"/>
      <c r="L42" s="425"/>
      <c r="M42" s="425"/>
      <c r="N42" s="425"/>
      <c r="O42" s="425"/>
      <c r="P42" s="423"/>
      <c r="Q42" s="423"/>
    </row>
    <row r="43" spans="1:17 16383:16383" s="313" customFormat="1" ht="39.950000000000003" customHeight="1" x14ac:dyDescent="0.25">
      <c r="A43" s="54" t="s">
        <v>71</v>
      </c>
      <c r="B43" s="517"/>
      <c r="C43" s="517"/>
      <c r="D43" s="517"/>
      <c r="E43" s="517"/>
      <c r="F43" s="518"/>
      <c r="G43" s="519" t="s">
        <v>23</v>
      </c>
      <c r="H43" s="520"/>
      <c r="I43" s="276">
        <v>0</v>
      </c>
      <c r="J43" s="484"/>
      <c r="K43" s="423"/>
      <c r="L43" s="423"/>
      <c r="M43" s="423"/>
      <c r="N43" s="423"/>
      <c r="O43" s="423"/>
      <c r="P43" s="423"/>
      <c r="Q43" s="423"/>
    </row>
    <row r="44" spans="1:17 16383:16383" s="313" customFormat="1" ht="39.950000000000003" customHeight="1" x14ac:dyDescent="0.25">
      <c r="A44" s="54" t="s">
        <v>59</v>
      </c>
      <c r="B44" s="517"/>
      <c r="C44" s="517"/>
      <c r="D44" s="517"/>
      <c r="E44" s="517"/>
      <c r="F44" s="518"/>
      <c r="G44" s="519" t="s">
        <v>8</v>
      </c>
      <c r="H44" s="520"/>
      <c r="I44" s="276">
        <v>0</v>
      </c>
      <c r="J44" s="484"/>
      <c r="K44" s="423"/>
      <c r="L44" s="423"/>
      <c r="M44" s="423"/>
      <c r="N44" s="423"/>
      <c r="O44" s="423"/>
      <c r="P44" s="423"/>
      <c r="Q44" s="423"/>
    </row>
    <row r="45" spans="1:17 16383:16383" ht="39.950000000000003" customHeight="1" x14ac:dyDescent="0.2">
      <c r="A45" s="531" t="s">
        <v>60</v>
      </c>
      <c r="B45" s="517"/>
      <c r="C45" s="517"/>
      <c r="D45" s="517"/>
      <c r="E45" s="517"/>
      <c r="F45" s="518"/>
      <c r="G45" s="519" t="s">
        <v>9</v>
      </c>
      <c r="H45" s="520"/>
      <c r="I45" s="276">
        <v>0</v>
      </c>
      <c r="J45" s="484"/>
      <c r="K45" s="423"/>
      <c r="L45" s="423"/>
      <c r="M45" s="423"/>
      <c r="N45" s="423"/>
      <c r="O45" s="423"/>
    </row>
    <row r="46" spans="1:17 16383:16383" ht="39.75" customHeight="1" x14ac:dyDescent="0.2">
      <c r="A46" s="532"/>
      <c r="B46" s="517"/>
      <c r="C46" s="517"/>
      <c r="D46" s="517"/>
      <c r="E46" s="517"/>
      <c r="F46" s="518"/>
      <c r="G46" s="519" t="s">
        <v>10</v>
      </c>
      <c r="H46" s="520"/>
      <c r="I46" s="276">
        <v>0</v>
      </c>
      <c r="J46" s="484"/>
      <c r="K46" s="423"/>
      <c r="L46" s="423"/>
      <c r="M46" s="423"/>
      <c r="N46" s="423"/>
      <c r="O46" s="423"/>
    </row>
    <row r="47" spans="1:17 16383:16383" s="313" customFormat="1" ht="39.75" customHeight="1" x14ac:dyDescent="0.25">
      <c r="A47" s="531" t="s">
        <v>47</v>
      </c>
      <c r="B47" s="517"/>
      <c r="C47" s="517"/>
      <c r="D47" s="517"/>
      <c r="E47" s="517"/>
      <c r="F47" s="518"/>
      <c r="G47" s="273" t="s">
        <v>98</v>
      </c>
      <c r="H47" s="119" t="s">
        <v>52</v>
      </c>
      <c r="I47" s="276">
        <v>0</v>
      </c>
      <c r="J47" s="484"/>
      <c r="K47" s="423"/>
      <c r="L47" s="423"/>
      <c r="M47" s="423"/>
      <c r="N47" s="423"/>
      <c r="O47" s="423"/>
      <c r="P47" s="423"/>
      <c r="Q47" s="423"/>
    </row>
    <row r="48" spans="1:17 16383:16383" ht="39.75" customHeight="1" thickBot="1" x14ac:dyDescent="0.25">
      <c r="A48" s="533"/>
      <c r="B48" s="534"/>
      <c r="C48" s="534"/>
      <c r="D48" s="534"/>
      <c r="E48" s="534"/>
      <c r="F48" s="535"/>
      <c r="G48" s="273" t="s">
        <v>11</v>
      </c>
      <c r="H48" s="119" t="s">
        <v>52</v>
      </c>
      <c r="I48" s="276">
        <v>0</v>
      </c>
      <c r="J48" s="484"/>
      <c r="K48" s="423"/>
      <c r="L48" s="423"/>
      <c r="M48" s="423"/>
      <c r="N48" s="423"/>
      <c r="O48" s="423"/>
    </row>
    <row r="49" spans="1:17 16383:16383" s="313" customFormat="1" ht="39.75" customHeight="1" x14ac:dyDescent="0.25">
      <c r="A49" s="527" t="s">
        <v>81</v>
      </c>
      <c r="B49" s="528"/>
      <c r="C49" s="528"/>
      <c r="D49" s="528"/>
      <c r="E49" s="528"/>
      <c r="F49" s="528"/>
      <c r="G49" s="273" t="s">
        <v>11</v>
      </c>
      <c r="H49" s="119" t="s">
        <v>52</v>
      </c>
      <c r="I49" s="276">
        <v>0</v>
      </c>
      <c r="J49" s="484"/>
      <c r="K49" s="423"/>
      <c r="L49" s="423"/>
      <c r="M49" s="423"/>
      <c r="N49" s="423"/>
      <c r="O49" s="423"/>
      <c r="P49" s="423"/>
      <c r="Q49" s="423"/>
    </row>
    <row r="50" spans="1:17 16383:16383" s="315" customFormat="1" ht="39.950000000000003" customHeight="1" x14ac:dyDescent="0.25">
      <c r="A50" s="49" t="s">
        <v>83</v>
      </c>
      <c r="B50" s="409" t="s">
        <v>6</v>
      </c>
      <c r="C50" s="409" t="s">
        <v>65</v>
      </c>
      <c r="D50" s="409" t="s">
        <v>4</v>
      </c>
      <c r="E50" s="48" t="s">
        <v>5</v>
      </c>
      <c r="F50" s="274" t="s">
        <v>70</v>
      </c>
      <c r="G50" s="273" t="s">
        <v>11</v>
      </c>
      <c r="H50" s="119" t="s">
        <v>52</v>
      </c>
      <c r="I50" s="276">
        <v>0</v>
      </c>
      <c r="J50" s="484"/>
      <c r="K50" s="423"/>
      <c r="L50" s="423" t="s">
        <v>6</v>
      </c>
      <c r="M50" s="423" t="s">
        <v>65</v>
      </c>
      <c r="N50" s="423" t="s">
        <v>4</v>
      </c>
      <c r="O50" s="423" t="s">
        <v>5</v>
      </c>
      <c r="P50" s="425"/>
      <c r="Q50" s="425"/>
    </row>
    <row r="51" spans="1:17 16383:16383" s="313" customFormat="1" ht="39.950000000000003" customHeight="1" x14ac:dyDescent="0.25">
      <c r="A51" s="406" t="s">
        <v>128</v>
      </c>
      <c r="B51" s="509">
        <v>0</v>
      </c>
      <c r="C51" s="510"/>
      <c r="D51" s="511"/>
      <c r="E51" s="303">
        <v>0</v>
      </c>
      <c r="F51" s="275" t="str">
        <f>TEXT(SUM(B51:E51),"##0.0%")&amp;" ("&amp;TEXT($I55*SUM(B51:E51),"$#,##0")&amp;")"</f>
        <v>0.0% ($0)</v>
      </c>
      <c r="G51" s="519" t="s">
        <v>62</v>
      </c>
      <c r="H51" s="520" t="s">
        <v>52</v>
      </c>
      <c r="I51" s="276">
        <v>0</v>
      </c>
      <c r="J51" s="484"/>
      <c r="K51" s="423" t="s">
        <v>40</v>
      </c>
      <c r="L51" s="426">
        <f>SUM(B51:E51)*I55</f>
        <v>0</v>
      </c>
      <c r="M51" s="426"/>
      <c r="N51" s="426"/>
      <c r="O51" s="426"/>
      <c r="P51" s="423"/>
      <c r="Q51" s="423"/>
    </row>
    <row r="52" spans="1:17 16383:16383" s="313" customFormat="1" ht="39.950000000000003" customHeight="1" x14ac:dyDescent="0.25">
      <c r="A52" s="406" t="s">
        <v>67</v>
      </c>
      <c r="B52" s="303">
        <v>0</v>
      </c>
      <c r="C52" s="303">
        <v>0</v>
      </c>
      <c r="D52" s="303">
        <v>0</v>
      </c>
      <c r="E52" s="303">
        <v>0</v>
      </c>
      <c r="F52" s="275" t="str">
        <f>TEXT(SUM(B52:E52),"##0.0%")&amp;" ("&amp;TEXT($I55*SUM(B52:E52),"$#,##0")&amp;")"</f>
        <v>0.0% ($0)</v>
      </c>
      <c r="G52" s="529" t="s">
        <v>56</v>
      </c>
      <c r="H52" s="530" t="s">
        <v>52</v>
      </c>
      <c r="I52" s="277">
        <f>SUM(I41:I51)</f>
        <v>0</v>
      </c>
      <c r="J52" s="485"/>
      <c r="K52" s="423" t="str">
        <f>"Domain 2"</f>
        <v>Domain 2</v>
      </c>
      <c r="L52" s="426">
        <f>B52*I55</f>
        <v>0</v>
      </c>
      <c r="M52" s="426">
        <f>C52*I55</f>
        <v>0</v>
      </c>
      <c r="N52" s="426">
        <f>D52*I55</f>
        <v>0</v>
      </c>
      <c r="O52" s="426">
        <f>E52*I55</f>
        <v>0</v>
      </c>
      <c r="P52" s="423"/>
      <c r="Q52" s="423"/>
    </row>
    <row r="53" spans="1:17 16383:16383" s="313" customFormat="1" ht="39.950000000000003" customHeight="1" x14ac:dyDescent="0.25">
      <c r="A53" s="406" t="s">
        <v>68</v>
      </c>
      <c r="B53" s="303">
        <v>0</v>
      </c>
      <c r="C53" s="303">
        <v>0</v>
      </c>
      <c r="D53" s="303">
        <v>0</v>
      </c>
      <c r="E53" s="303">
        <v>0</v>
      </c>
      <c r="F53" s="275" t="str">
        <f>TEXT(SUM(B53:E53),"##0.0%")&amp;" ("&amp;TEXT($I55*SUM(B53:E53),"$#,##0")&amp;")"</f>
        <v>0.0% ($0)</v>
      </c>
      <c r="G53" s="519" t="s">
        <v>55</v>
      </c>
      <c r="H53" s="520" t="s">
        <v>52</v>
      </c>
      <c r="I53" s="278"/>
      <c r="J53" s="486"/>
      <c r="K53" s="423" t="str">
        <f>"Domain 3"</f>
        <v>Domain 3</v>
      </c>
      <c r="L53" s="426">
        <f>B53*I55</f>
        <v>0</v>
      </c>
      <c r="M53" s="426">
        <f>C53*I55</f>
        <v>0</v>
      </c>
      <c r="N53" s="426">
        <f>D53*I55</f>
        <v>0</v>
      </c>
      <c r="O53" s="426">
        <f>E53*I55</f>
        <v>0</v>
      </c>
      <c r="P53" s="423"/>
      <c r="Q53" s="423"/>
      <c r="XFC53" s="316"/>
    </row>
    <row r="54" spans="1:17 16383:16383" s="313" customFormat="1" ht="39.950000000000003" customHeight="1" x14ac:dyDescent="0.25">
      <c r="A54" s="407" t="s">
        <v>69</v>
      </c>
      <c r="B54" s="303">
        <v>0</v>
      </c>
      <c r="C54" s="303">
        <v>0</v>
      </c>
      <c r="D54" s="303">
        <v>0</v>
      </c>
      <c r="E54" s="303">
        <v>0</v>
      </c>
      <c r="F54" s="275" t="str">
        <f>TEXT(SUM(B54:E54),"##0.0%")&amp;" ("&amp;TEXT($I55*SUM(B54:E54),"$#,##0")&amp;")"</f>
        <v>0.0% ($0)</v>
      </c>
      <c r="G54" s="529" t="s">
        <v>66</v>
      </c>
      <c r="H54" s="530" t="s">
        <v>52</v>
      </c>
      <c r="I54" s="277">
        <f>I53*I52</f>
        <v>0</v>
      </c>
      <c r="J54" s="485"/>
      <c r="K54" s="423" t="str">
        <f>"Domain 4"</f>
        <v>Domain 4</v>
      </c>
      <c r="L54" s="426">
        <f>B54*I55</f>
        <v>0</v>
      </c>
      <c r="M54" s="426">
        <f>C54*I55</f>
        <v>0</v>
      </c>
      <c r="N54" s="426">
        <f>D54*I55</f>
        <v>0</v>
      </c>
      <c r="O54" s="426">
        <f>E54*I55</f>
        <v>0</v>
      </c>
      <c r="P54" s="423"/>
      <c r="Q54" s="423"/>
    </row>
    <row r="55" spans="1:17 16383:16383" ht="26.25" thickBot="1" x14ac:dyDescent="0.25">
      <c r="A55" s="405" t="s">
        <v>84</v>
      </c>
      <c r="B55" s="72" t="str">
        <f>TEXT(SUM($B51*BPct_HDSP,B52:B54),"##0.0%")&amp;" ("&amp;TEXT($I55*SUM($B51*BPct_HDSP,B52:B54),"$#,##0")&amp;")"</f>
        <v>0.0% ($0)</v>
      </c>
      <c r="C55" s="72" t="str">
        <f>TEXT(SUM($B51*BPct_Diabetes,C52:C54),"##0.0%")&amp;" ("&amp;TEXT($I55*SUM($B51*BPct_Diabetes,C52:C54),"$#,##0")&amp;")"</f>
        <v>0.0% ($0)</v>
      </c>
      <c r="D55" s="72" t="str">
        <f>TEXT(SUM($B51*BPct_NPAO,D52:D54),"##0.0%")&amp;" ("&amp;TEXT($I55*SUM($B51*BPct_NPAO,D52:D54),"$#,##0")&amp;")"</f>
        <v>0.0% ($0)</v>
      </c>
      <c r="E55" s="217" t="str">
        <f>TEXT(SUM(E51:E54),"##0.0%")&amp;" ("&amp;TEXT($I55*SUM(E51:E54),"$#,##0")&amp;")"</f>
        <v>0.0% ($0)</v>
      </c>
      <c r="F55" s="218" t="str">
        <f>TEXT(SUM(B51:E54),"##0.0%")&amp;" ("&amp;TEXT($I55*SUM(B51:E54),"$#,##0")&amp;")"</f>
        <v>0.0% ($0)</v>
      </c>
      <c r="G55" s="525" t="s">
        <v>89</v>
      </c>
      <c r="H55" s="526"/>
      <c r="I55" s="279">
        <f>SUM(I54,I52)</f>
        <v>0</v>
      </c>
      <c r="J55" s="487"/>
      <c r="K55" s="423"/>
      <c r="L55" s="423"/>
      <c r="M55" s="423"/>
      <c r="N55" s="423"/>
      <c r="O55" s="423"/>
      <c r="P55" s="423" t="b">
        <f>IF(AND(SUM(B51:E54)&lt;&gt;1,I55&gt;0),FALSE,TRUE)</f>
        <v>1</v>
      </c>
      <c r="Q55" s="423" t="str">
        <f>"&lt;-- Is table 100% Allocated?"</f>
        <v>&lt;-- Is table 100% Allocated?</v>
      </c>
    </row>
    <row r="57" spans="1:17 16383:16383" ht="13.5" thickBot="1" x14ac:dyDescent="0.25"/>
    <row r="58" spans="1:17 16383:16383" s="313" customFormat="1" ht="39.950000000000003" customHeight="1" x14ac:dyDescent="0.25">
      <c r="A58" s="521" t="s">
        <v>51</v>
      </c>
      <c r="B58" s="522"/>
      <c r="C58" s="522"/>
      <c r="D58" s="522"/>
      <c r="E58" s="522"/>
      <c r="F58" s="522"/>
      <c r="G58" s="523" t="s">
        <v>61</v>
      </c>
      <c r="H58" s="524"/>
      <c r="I58" s="524"/>
      <c r="J58" s="467" t="s">
        <v>13</v>
      </c>
      <c r="K58" s="423"/>
      <c r="L58" s="423"/>
      <c r="M58" s="423"/>
      <c r="N58" s="423"/>
      <c r="O58" s="423"/>
      <c r="P58" s="423"/>
      <c r="Q58" s="423"/>
    </row>
    <row r="59" spans="1:17 16383:16383" s="313" customFormat="1" ht="39.950000000000003" customHeight="1" x14ac:dyDescent="0.25">
      <c r="A59" s="267" t="s">
        <v>31</v>
      </c>
      <c r="B59" s="517"/>
      <c r="C59" s="517"/>
      <c r="D59" s="517"/>
      <c r="E59" s="517"/>
      <c r="F59" s="518"/>
      <c r="G59" s="519" t="s">
        <v>18</v>
      </c>
      <c r="H59" s="520"/>
      <c r="I59" s="276">
        <v>0</v>
      </c>
      <c r="J59" s="484"/>
      <c r="K59" s="423"/>
      <c r="L59" s="423"/>
      <c r="M59" s="423"/>
      <c r="N59" s="423"/>
      <c r="O59" s="423"/>
      <c r="P59" s="423"/>
      <c r="Q59" s="423"/>
    </row>
    <row r="60" spans="1:17 16383:16383" s="313" customFormat="1" ht="39.950000000000003" customHeight="1" x14ac:dyDescent="0.25">
      <c r="A60" s="267" t="s">
        <v>32</v>
      </c>
      <c r="B60" s="517"/>
      <c r="C60" s="517"/>
      <c r="D60" s="517"/>
      <c r="E60" s="517"/>
      <c r="F60" s="518"/>
      <c r="G60" s="519" t="s">
        <v>7</v>
      </c>
      <c r="H60" s="520"/>
      <c r="I60" s="276">
        <v>0</v>
      </c>
      <c r="J60" s="484"/>
      <c r="K60" s="425"/>
      <c r="L60" s="425"/>
      <c r="M60" s="425"/>
      <c r="N60" s="425"/>
      <c r="O60" s="425"/>
      <c r="P60" s="423"/>
      <c r="Q60" s="423"/>
    </row>
    <row r="61" spans="1:17 16383:16383" s="313" customFormat="1" ht="39.950000000000003" customHeight="1" x14ac:dyDescent="0.25">
      <c r="A61" s="54" t="s">
        <v>71</v>
      </c>
      <c r="B61" s="517"/>
      <c r="C61" s="517"/>
      <c r="D61" s="517"/>
      <c r="E61" s="517"/>
      <c r="F61" s="518"/>
      <c r="G61" s="519" t="s">
        <v>23</v>
      </c>
      <c r="H61" s="520"/>
      <c r="I61" s="276">
        <v>0</v>
      </c>
      <c r="J61" s="484"/>
      <c r="K61" s="423"/>
      <c r="L61" s="423"/>
      <c r="M61" s="423"/>
      <c r="N61" s="423"/>
      <c r="O61" s="423"/>
      <c r="P61" s="423"/>
      <c r="Q61" s="423"/>
    </row>
    <row r="62" spans="1:17 16383:16383" s="313" customFormat="1" ht="39.950000000000003" customHeight="1" x14ac:dyDescent="0.25">
      <c r="A62" s="54" t="s">
        <v>59</v>
      </c>
      <c r="B62" s="517"/>
      <c r="C62" s="517"/>
      <c r="D62" s="517"/>
      <c r="E62" s="517"/>
      <c r="F62" s="518"/>
      <c r="G62" s="519" t="s">
        <v>8</v>
      </c>
      <c r="H62" s="520"/>
      <c r="I62" s="276">
        <v>0</v>
      </c>
      <c r="J62" s="484"/>
      <c r="K62" s="423"/>
      <c r="L62" s="423"/>
      <c r="M62" s="423"/>
      <c r="N62" s="423"/>
      <c r="O62" s="423"/>
      <c r="P62" s="423"/>
      <c r="Q62" s="423"/>
    </row>
    <row r="63" spans="1:17 16383:16383" ht="39.950000000000003" customHeight="1" x14ac:dyDescent="0.2">
      <c r="A63" s="531" t="s">
        <v>60</v>
      </c>
      <c r="B63" s="517"/>
      <c r="C63" s="517"/>
      <c r="D63" s="517"/>
      <c r="E63" s="517"/>
      <c r="F63" s="518"/>
      <c r="G63" s="519" t="s">
        <v>9</v>
      </c>
      <c r="H63" s="520"/>
      <c r="I63" s="276">
        <v>0</v>
      </c>
      <c r="J63" s="484"/>
      <c r="K63" s="423"/>
      <c r="L63" s="423"/>
      <c r="M63" s="423"/>
      <c r="N63" s="423"/>
      <c r="O63" s="423"/>
    </row>
    <row r="64" spans="1:17 16383:16383" ht="39.75" customHeight="1" x14ac:dyDescent="0.2">
      <c r="A64" s="532"/>
      <c r="B64" s="517"/>
      <c r="C64" s="517"/>
      <c r="D64" s="517"/>
      <c r="E64" s="517"/>
      <c r="F64" s="518"/>
      <c r="G64" s="519" t="s">
        <v>10</v>
      </c>
      <c r="H64" s="520"/>
      <c r="I64" s="276">
        <v>0</v>
      </c>
      <c r="J64" s="484"/>
      <c r="K64" s="423"/>
      <c r="L64" s="423"/>
      <c r="M64" s="423"/>
      <c r="N64" s="423"/>
      <c r="O64" s="423"/>
    </row>
    <row r="65" spans="1:17 16383:16383" s="313" customFormat="1" ht="39.75" customHeight="1" x14ac:dyDescent="0.25">
      <c r="A65" s="531" t="s">
        <v>47</v>
      </c>
      <c r="B65" s="517"/>
      <c r="C65" s="517"/>
      <c r="D65" s="517"/>
      <c r="E65" s="517"/>
      <c r="F65" s="518"/>
      <c r="G65" s="273" t="s">
        <v>98</v>
      </c>
      <c r="H65" s="119" t="s">
        <v>52</v>
      </c>
      <c r="I65" s="276">
        <v>0</v>
      </c>
      <c r="J65" s="484"/>
      <c r="K65" s="423"/>
      <c r="L65" s="423"/>
      <c r="M65" s="423"/>
      <c r="N65" s="423"/>
      <c r="O65" s="423"/>
      <c r="P65" s="423"/>
      <c r="Q65" s="423"/>
    </row>
    <row r="66" spans="1:17 16383:16383" ht="39.75" customHeight="1" thickBot="1" x14ac:dyDescent="0.25">
      <c r="A66" s="533"/>
      <c r="B66" s="534"/>
      <c r="C66" s="534"/>
      <c r="D66" s="534"/>
      <c r="E66" s="534"/>
      <c r="F66" s="535"/>
      <c r="G66" s="273" t="s">
        <v>11</v>
      </c>
      <c r="H66" s="119" t="s">
        <v>52</v>
      </c>
      <c r="I66" s="276">
        <v>0</v>
      </c>
      <c r="J66" s="484"/>
      <c r="K66" s="423"/>
      <c r="L66" s="423"/>
      <c r="M66" s="423"/>
      <c r="N66" s="423"/>
      <c r="O66" s="423"/>
    </row>
    <row r="67" spans="1:17 16383:16383" s="313" customFormat="1" ht="39.75" customHeight="1" x14ac:dyDescent="0.25">
      <c r="A67" s="527" t="s">
        <v>81</v>
      </c>
      <c r="B67" s="528"/>
      <c r="C67" s="528"/>
      <c r="D67" s="528"/>
      <c r="E67" s="528"/>
      <c r="F67" s="528"/>
      <c r="G67" s="273" t="s">
        <v>11</v>
      </c>
      <c r="H67" s="119" t="s">
        <v>52</v>
      </c>
      <c r="I67" s="276">
        <v>0</v>
      </c>
      <c r="J67" s="484"/>
      <c r="K67" s="423"/>
      <c r="L67" s="423"/>
      <c r="M67" s="423"/>
      <c r="N67" s="423"/>
      <c r="O67" s="423"/>
      <c r="P67" s="423"/>
      <c r="Q67" s="423"/>
    </row>
    <row r="68" spans="1:17 16383:16383" s="315" customFormat="1" ht="39.950000000000003" customHeight="1" x14ac:dyDescent="0.25">
      <c r="A68" s="49" t="s">
        <v>83</v>
      </c>
      <c r="B68" s="409" t="s">
        <v>6</v>
      </c>
      <c r="C68" s="409" t="s">
        <v>65</v>
      </c>
      <c r="D68" s="409" t="s">
        <v>4</v>
      </c>
      <c r="E68" s="48" t="s">
        <v>5</v>
      </c>
      <c r="F68" s="274" t="s">
        <v>70</v>
      </c>
      <c r="G68" s="273" t="s">
        <v>11</v>
      </c>
      <c r="H68" s="119" t="s">
        <v>52</v>
      </c>
      <c r="I68" s="276">
        <v>0</v>
      </c>
      <c r="J68" s="484"/>
      <c r="K68" s="423"/>
      <c r="L68" s="423" t="s">
        <v>6</v>
      </c>
      <c r="M68" s="423" t="s">
        <v>65</v>
      </c>
      <c r="N68" s="423" t="s">
        <v>4</v>
      </c>
      <c r="O68" s="423" t="s">
        <v>5</v>
      </c>
      <c r="P68" s="425"/>
      <c r="Q68" s="425"/>
    </row>
    <row r="69" spans="1:17 16383:16383" s="313" customFormat="1" ht="39.950000000000003" customHeight="1" x14ac:dyDescent="0.25">
      <c r="A69" s="406" t="s">
        <v>128</v>
      </c>
      <c r="B69" s="509">
        <v>0</v>
      </c>
      <c r="C69" s="510"/>
      <c r="D69" s="511"/>
      <c r="E69" s="303">
        <v>0</v>
      </c>
      <c r="F69" s="275" t="str">
        <f>TEXT(SUM(B69:E69),"##0.0%")&amp;" ("&amp;TEXT($I73*SUM(B69:E69),"$#,##0")&amp;")"</f>
        <v>0.0% ($0)</v>
      </c>
      <c r="G69" s="519" t="s">
        <v>62</v>
      </c>
      <c r="H69" s="520" t="s">
        <v>52</v>
      </c>
      <c r="I69" s="276">
        <v>0</v>
      </c>
      <c r="J69" s="484"/>
      <c r="K69" s="423" t="s">
        <v>40</v>
      </c>
      <c r="L69" s="426">
        <f>SUM(B69:E69)*I73</f>
        <v>0</v>
      </c>
      <c r="M69" s="426"/>
      <c r="N69" s="426"/>
      <c r="O69" s="426"/>
      <c r="P69" s="423"/>
      <c r="Q69" s="423"/>
    </row>
    <row r="70" spans="1:17 16383:16383" s="313" customFormat="1" ht="39.950000000000003" customHeight="1" x14ac:dyDescent="0.25">
      <c r="A70" s="406" t="s">
        <v>67</v>
      </c>
      <c r="B70" s="303">
        <v>0</v>
      </c>
      <c r="C70" s="303">
        <v>0</v>
      </c>
      <c r="D70" s="303">
        <v>0</v>
      </c>
      <c r="E70" s="303">
        <v>0</v>
      </c>
      <c r="F70" s="275" t="str">
        <f>TEXT(SUM(B70:E70),"##0.0%")&amp;" ("&amp;TEXT($I73*SUM(B70:E70),"$#,##0")&amp;")"</f>
        <v>0.0% ($0)</v>
      </c>
      <c r="G70" s="529" t="s">
        <v>56</v>
      </c>
      <c r="H70" s="530" t="s">
        <v>52</v>
      </c>
      <c r="I70" s="277">
        <f>SUM(I59:I69)</f>
        <v>0</v>
      </c>
      <c r="J70" s="485"/>
      <c r="K70" s="423" t="str">
        <f>"Domain 2"</f>
        <v>Domain 2</v>
      </c>
      <c r="L70" s="426">
        <f>B70*I73</f>
        <v>0</v>
      </c>
      <c r="M70" s="426">
        <f>C70*I73</f>
        <v>0</v>
      </c>
      <c r="N70" s="426">
        <f>D70*I73</f>
        <v>0</v>
      </c>
      <c r="O70" s="426">
        <f>E70*I73</f>
        <v>0</v>
      </c>
      <c r="P70" s="423"/>
      <c r="Q70" s="423"/>
    </row>
    <row r="71" spans="1:17 16383:16383" s="313" customFormat="1" ht="39.950000000000003" customHeight="1" x14ac:dyDescent="0.25">
      <c r="A71" s="406" t="s">
        <v>68</v>
      </c>
      <c r="B71" s="303">
        <v>0</v>
      </c>
      <c r="C71" s="303">
        <v>0</v>
      </c>
      <c r="D71" s="303">
        <v>0</v>
      </c>
      <c r="E71" s="303">
        <v>0</v>
      </c>
      <c r="F71" s="275" t="str">
        <f>TEXT(SUM(B71:E71),"##0.0%")&amp;" ("&amp;TEXT($I73*SUM(B71:E71),"$#,##0")&amp;")"</f>
        <v>0.0% ($0)</v>
      </c>
      <c r="G71" s="519" t="s">
        <v>55</v>
      </c>
      <c r="H71" s="520" t="s">
        <v>52</v>
      </c>
      <c r="I71" s="278"/>
      <c r="J71" s="486"/>
      <c r="K71" s="423" t="str">
        <f>"Domain 3"</f>
        <v>Domain 3</v>
      </c>
      <c r="L71" s="426">
        <f>B71*I73</f>
        <v>0</v>
      </c>
      <c r="M71" s="426">
        <f>C71*I73</f>
        <v>0</v>
      </c>
      <c r="N71" s="426">
        <f>D71*I73</f>
        <v>0</v>
      </c>
      <c r="O71" s="426">
        <f>E71*I73</f>
        <v>0</v>
      </c>
      <c r="P71" s="423"/>
      <c r="Q71" s="423"/>
      <c r="XFC71" s="316"/>
    </row>
    <row r="72" spans="1:17 16383:16383" s="313" customFormat="1" ht="39.950000000000003" customHeight="1" x14ac:dyDescent="0.25">
      <c r="A72" s="407" t="s">
        <v>69</v>
      </c>
      <c r="B72" s="303">
        <v>0</v>
      </c>
      <c r="C72" s="303">
        <v>0</v>
      </c>
      <c r="D72" s="303">
        <v>0</v>
      </c>
      <c r="E72" s="303">
        <v>0</v>
      </c>
      <c r="F72" s="275" t="str">
        <f>TEXT(SUM(B72:E72),"##0.0%")&amp;" ("&amp;TEXT($I73*SUM(B72:E72),"$#,##0")&amp;")"</f>
        <v>0.0% ($0)</v>
      </c>
      <c r="G72" s="529" t="s">
        <v>66</v>
      </c>
      <c r="H72" s="530" t="s">
        <v>52</v>
      </c>
      <c r="I72" s="277">
        <f>I71*I70</f>
        <v>0</v>
      </c>
      <c r="J72" s="485"/>
      <c r="K72" s="423" t="str">
        <f>"Domain 4"</f>
        <v>Domain 4</v>
      </c>
      <c r="L72" s="426">
        <f>B72*I73</f>
        <v>0</v>
      </c>
      <c r="M72" s="426">
        <f>C72*I73</f>
        <v>0</v>
      </c>
      <c r="N72" s="426">
        <f>D72*I73</f>
        <v>0</v>
      </c>
      <c r="O72" s="426">
        <f>E72*I73</f>
        <v>0</v>
      </c>
      <c r="P72" s="423"/>
      <c r="Q72" s="423"/>
    </row>
    <row r="73" spans="1:17 16383:16383" ht="26.25" thickBot="1" x14ac:dyDescent="0.25">
      <c r="A73" s="405" t="s">
        <v>84</v>
      </c>
      <c r="B73" s="72" t="str">
        <f>TEXT(SUM($B69*BPct_HDSP,B70:B72),"##0.0%")&amp;" ("&amp;TEXT($I73*SUM($B69*BPct_HDSP,B70:B72),"$#,##0")&amp;")"</f>
        <v>0.0% ($0)</v>
      </c>
      <c r="C73" s="72" t="str">
        <f>TEXT(SUM($B69*BPct_Diabetes,C70:C72),"##0.0%")&amp;" ("&amp;TEXT($I73*SUM($B69*BPct_Diabetes,C70:C72),"$#,##0")&amp;")"</f>
        <v>0.0% ($0)</v>
      </c>
      <c r="D73" s="72" t="str">
        <f>TEXT(SUM($B69*BPct_NPAO,D70:D72),"##0.0%")&amp;" ("&amp;TEXT($I73*SUM($B69*BPct_NPAO,D70:D72),"$#,##0")&amp;")"</f>
        <v>0.0% ($0)</v>
      </c>
      <c r="E73" s="217" t="str">
        <f>TEXT(SUM(E69:E72),"##0.0%")&amp;" ("&amp;TEXT($I73*SUM(E69:E72),"$#,##0")&amp;")"</f>
        <v>0.0% ($0)</v>
      </c>
      <c r="F73" s="218" t="str">
        <f>TEXT(SUM(B69:E72),"##0.0%")&amp;" ("&amp;TEXT($I73*SUM(B69:E72),"$#,##0")&amp;")"</f>
        <v>0.0% ($0)</v>
      </c>
      <c r="G73" s="525" t="s">
        <v>89</v>
      </c>
      <c r="H73" s="526"/>
      <c r="I73" s="279">
        <f>SUM(I72,I70)</f>
        <v>0</v>
      </c>
      <c r="J73" s="487"/>
      <c r="K73" s="423"/>
      <c r="L73" s="423"/>
      <c r="M73" s="423"/>
      <c r="N73" s="423"/>
      <c r="O73" s="423"/>
      <c r="P73" s="423" t="b">
        <f>IF(AND(SUM(B69:E72)&lt;&gt;1,I73&gt;0),FALSE,TRUE)</f>
        <v>1</v>
      </c>
      <c r="Q73" s="423" t="str">
        <f>"&lt;-- Is table 100% Allocated?"</f>
        <v>&lt;-- Is table 100% Allocated?</v>
      </c>
    </row>
    <row r="75" spans="1:17 16383:16383" ht="13.5" thickBot="1" x14ac:dyDescent="0.25"/>
    <row r="76" spans="1:17 16383:16383" s="313" customFormat="1" ht="39.950000000000003" customHeight="1" x14ac:dyDescent="0.25">
      <c r="A76" s="521" t="s">
        <v>51</v>
      </c>
      <c r="B76" s="522"/>
      <c r="C76" s="522"/>
      <c r="D76" s="522"/>
      <c r="E76" s="522"/>
      <c r="F76" s="522"/>
      <c r="G76" s="523" t="s">
        <v>61</v>
      </c>
      <c r="H76" s="524"/>
      <c r="I76" s="524"/>
      <c r="J76" s="467" t="s">
        <v>13</v>
      </c>
      <c r="K76" s="423"/>
      <c r="L76" s="423"/>
      <c r="M76" s="423"/>
      <c r="N76" s="423"/>
      <c r="O76" s="423"/>
      <c r="P76" s="423"/>
      <c r="Q76" s="423"/>
    </row>
    <row r="77" spans="1:17 16383:16383" s="313" customFormat="1" ht="39.950000000000003" customHeight="1" x14ac:dyDescent="0.25">
      <c r="A77" s="267" t="s">
        <v>31</v>
      </c>
      <c r="B77" s="517"/>
      <c r="C77" s="517"/>
      <c r="D77" s="517"/>
      <c r="E77" s="517"/>
      <c r="F77" s="518"/>
      <c r="G77" s="519" t="s">
        <v>18</v>
      </c>
      <c r="H77" s="520"/>
      <c r="I77" s="276">
        <v>0</v>
      </c>
      <c r="J77" s="484"/>
      <c r="K77" s="423"/>
      <c r="L77" s="423"/>
      <c r="M77" s="423"/>
      <c r="N77" s="423"/>
      <c r="O77" s="423"/>
      <c r="P77" s="423"/>
      <c r="Q77" s="423"/>
    </row>
    <row r="78" spans="1:17 16383:16383" s="313" customFormat="1" ht="39.950000000000003" customHeight="1" x14ac:dyDescent="0.25">
      <c r="A78" s="267" t="s">
        <v>32</v>
      </c>
      <c r="B78" s="517"/>
      <c r="C78" s="517"/>
      <c r="D78" s="517"/>
      <c r="E78" s="517"/>
      <c r="F78" s="518"/>
      <c r="G78" s="519" t="s">
        <v>7</v>
      </c>
      <c r="H78" s="520"/>
      <c r="I78" s="276">
        <v>0</v>
      </c>
      <c r="J78" s="484"/>
      <c r="K78" s="425"/>
      <c r="L78" s="425"/>
      <c r="M78" s="425"/>
      <c r="N78" s="425"/>
      <c r="O78" s="425"/>
      <c r="P78" s="423"/>
      <c r="Q78" s="423"/>
    </row>
    <row r="79" spans="1:17 16383:16383" s="313" customFormat="1" ht="39.950000000000003" customHeight="1" x14ac:dyDescent="0.25">
      <c r="A79" s="54" t="s">
        <v>71</v>
      </c>
      <c r="B79" s="517"/>
      <c r="C79" s="517"/>
      <c r="D79" s="517"/>
      <c r="E79" s="517"/>
      <c r="F79" s="518"/>
      <c r="G79" s="519" t="s">
        <v>23</v>
      </c>
      <c r="H79" s="520"/>
      <c r="I79" s="276">
        <v>0</v>
      </c>
      <c r="J79" s="484"/>
      <c r="K79" s="423"/>
      <c r="L79" s="423"/>
      <c r="M79" s="423"/>
      <c r="N79" s="423"/>
      <c r="O79" s="423"/>
      <c r="P79" s="423"/>
      <c r="Q79" s="423"/>
    </row>
    <row r="80" spans="1:17 16383:16383" s="313" customFormat="1" ht="39.950000000000003" customHeight="1" x14ac:dyDescent="0.25">
      <c r="A80" s="54" t="s">
        <v>59</v>
      </c>
      <c r="B80" s="517"/>
      <c r="C80" s="517"/>
      <c r="D80" s="517"/>
      <c r="E80" s="517"/>
      <c r="F80" s="518"/>
      <c r="G80" s="519" t="s">
        <v>8</v>
      </c>
      <c r="H80" s="520"/>
      <c r="I80" s="276">
        <v>0</v>
      </c>
      <c r="J80" s="484"/>
      <c r="K80" s="423"/>
      <c r="L80" s="423"/>
      <c r="M80" s="423"/>
      <c r="N80" s="423"/>
      <c r="O80" s="423"/>
      <c r="P80" s="423"/>
      <c r="Q80" s="423"/>
    </row>
    <row r="81" spans="1:17 16383:16383" ht="39.950000000000003" customHeight="1" x14ac:dyDescent="0.2">
      <c r="A81" s="531" t="s">
        <v>60</v>
      </c>
      <c r="B81" s="517"/>
      <c r="C81" s="517"/>
      <c r="D81" s="517"/>
      <c r="E81" s="517"/>
      <c r="F81" s="518"/>
      <c r="G81" s="519" t="s">
        <v>9</v>
      </c>
      <c r="H81" s="520"/>
      <c r="I81" s="276">
        <v>0</v>
      </c>
      <c r="J81" s="484"/>
      <c r="K81" s="423"/>
      <c r="L81" s="423"/>
      <c r="M81" s="423"/>
      <c r="N81" s="423"/>
      <c r="O81" s="423"/>
    </row>
    <row r="82" spans="1:17 16383:16383" ht="39.75" customHeight="1" x14ac:dyDescent="0.2">
      <c r="A82" s="532"/>
      <c r="B82" s="517"/>
      <c r="C82" s="517"/>
      <c r="D82" s="517"/>
      <c r="E82" s="517"/>
      <c r="F82" s="518"/>
      <c r="G82" s="519" t="s">
        <v>10</v>
      </c>
      <c r="H82" s="520"/>
      <c r="I82" s="276">
        <v>0</v>
      </c>
      <c r="J82" s="484"/>
      <c r="K82" s="423"/>
      <c r="L82" s="423"/>
      <c r="M82" s="423"/>
      <c r="N82" s="423"/>
      <c r="O82" s="423"/>
    </row>
    <row r="83" spans="1:17 16383:16383" s="313" customFormat="1" ht="39.75" customHeight="1" x14ac:dyDescent="0.25">
      <c r="A83" s="531" t="s">
        <v>47</v>
      </c>
      <c r="B83" s="517"/>
      <c r="C83" s="517"/>
      <c r="D83" s="517"/>
      <c r="E83" s="517"/>
      <c r="F83" s="518"/>
      <c r="G83" s="273" t="s">
        <v>98</v>
      </c>
      <c r="H83" s="119" t="s">
        <v>52</v>
      </c>
      <c r="I83" s="276">
        <v>0</v>
      </c>
      <c r="J83" s="484"/>
      <c r="K83" s="423"/>
      <c r="L83" s="423"/>
      <c r="M83" s="423"/>
      <c r="N83" s="423"/>
      <c r="O83" s="423"/>
      <c r="P83" s="423"/>
      <c r="Q83" s="423"/>
    </row>
    <row r="84" spans="1:17 16383:16383" ht="39.75" customHeight="1" thickBot="1" x14ac:dyDescent="0.25">
      <c r="A84" s="533"/>
      <c r="B84" s="534"/>
      <c r="C84" s="534"/>
      <c r="D84" s="534"/>
      <c r="E84" s="534"/>
      <c r="F84" s="535"/>
      <c r="G84" s="273" t="s">
        <v>11</v>
      </c>
      <c r="H84" s="119" t="s">
        <v>52</v>
      </c>
      <c r="I84" s="276">
        <v>0</v>
      </c>
      <c r="J84" s="484"/>
      <c r="K84" s="423"/>
      <c r="L84" s="423"/>
      <c r="M84" s="423"/>
      <c r="N84" s="423"/>
      <c r="O84" s="423"/>
    </row>
    <row r="85" spans="1:17 16383:16383" s="313" customFormat="1" ht="39.75" customHeight="1" x14ac:dyDescent="0.25">
      <c r="A85" s="527" t="s">
        <v>81</v>
      </c>
      <c r="B85" s="528"/>
      <c r="C85" s="528"/>
      <c r="D85" s="528"/>
      <c r="E85" s="528"/>
      <c r="F85" s="528"/>
      <c r="G85" s="273" t="s">
        <v>11</v>
      </c>
      <c r="H85" s="119" t="s">
        <v>52</v>
      </c>
      <c r="I85" s="276">
        <v>0</v>
      </c>
      <c r="J85" s="484"/>
      <c r="K85" s="423"/>
      <c r="L85" s="423"/>
      <c r="M85" s="423"/>
      <c r="N85" s="423"/>
      <c r="O85" s="423"/>
      <c r="P85" s="423"/>
      <c r="Q85" s="423"/>
    </row>
    <row r="86" spans="1:17 16383:16383" s="315" customFormat="1" ht="39.950000000000003" customHeight="1" x14ac:dyDescent="0.25">
      <c r="A86" s="49" t="s">
        <v>83</v>
      </c>
      <c r="B86" s="409" t="s">
        <v>6</v>
      </c>
      <c r="C86" s="409" t="s">
        <v>65</v>
      </c>
      <c r="D86" s="409" t="s">
        <v>4</v>
      </c>
      <c r="E86" s="48" t="s">
        <v>5</v>
      </c>
      <c r="F86" s="274" t="s">
        <v>70</v>
      </c>
      <c r="G86" s="273" t="s">
        <v>11</v>
      </c>
      <c r="H86" s="119" t="s">
        <v>52</v>
      </c>
      <c r="I86" s="276">
        <v>0</v>
      </c>
      <c r="J86" s="484"/>
      <c r="K86" s="423"/>
      <c r="L86" s="423" t="s">
        <v>6</v>
      </c>
      <c r="M86" s="423" t="s">
        <v>65</v>
      </c>
      <c r="N86" s="423" t="s">
        <v>4</v>
      </c>
      <c r="O86" s="423" t="s">
        <v>5</v>
      </c>
      <c r="P86" s="425"/>
      <c r="Q86" s="425"/>
    </row>
    <row r="87" spans="1:17 16383:16383" s="313" customFormat="1" ht="39.950000000000003" customHeight="1" x14ac:dyDescent="0.25">
      <c r="A87" s="406" t="s">
        <v>128</v>
      </c>
      <c r="B87" s="509">
        <v>0</v>
      </c>
      <c r="C87" s="510"/>
      <c r="D87" s="511"/>
      <c r="E87" s="303">
        <v>0</v>
      </c>
      <c r="F87" s="275" t="str">
        <f>TEXT(SUM(B87:E87),"##0.0%")&amp;" ("&amp;TEXT($I91*SUM(B87:E87),"$#,##0")&amp;")"</f>
        <v>0.0% ($0)</v>
      </c>
      <c r="G87" s="519" t="s">
        <v>62</v>
      </c>
      <c r="H87" s="520" t="s">
        <v>52</v>
      </c>
      <c r="I87" s="276">
        <v>0</v>
      </c>
      <c r="J87" s="484"/>
      <c r="K87" s="423" t="s">
        <v>40</v>
      </c>
      <c r="L87" s="426">
        <f>SUM(B87:E87)*I91</f>
        <v>0</v>
      </c>
      <c r="M87" s="426"/>
      <c r="N87" s="426"/>
      <c r="O87" s="426"/>
      <c r="P87" s="423"/>
      <c r="Q87" s="423"/>
    </row>
    <row r="88" spans="1:17 16383:16383" s="313" customFormat="1" ht="39.950000000000003" customHeight="1" x14ac:dyDescent="0.25">
      <c r="A88" s="406" t="s">
        <v>67</v>
      </c>
      <c r="B88" s="303">
        <v>0</v>
      </c>
      <c r="C88" s="303">
        <v>0</v>
      </c>
      <c r="D88" s="303">
        <v>0</v>
      </c>
      <c r="E88" s="303">
        <v>0</v>
      </c>
      <c r="F88" s="275" t="str">
        <f>TEXT(SUM(B88:E88),"##0.0%")&amp;" ("&amp;TEXT($I91*SUM(B88:E88),"$#,##0")&amp;")"</f>
        <v>0.0% ($0)</v>
      </c>
      <c r="G88" s="529" t="s">
        <v>56</v>
      </c>
      <c r="H88" s="530" t="s">
        <v>52</v>
      </c>
      <c r="I88" s="277">
        <f>SUM(I77:I87)</f>
        <v>0</v>
      </c>
      <c r="J88" s="485"/>
      <c r="K88" s="423" t="str">
        <f>"Domain 2"</f>
        <v>Domain 2</v>
      </c>
      <c r="L88" s="426">
        <f>B88*I91</f>
        <v>0</v>
      </c>
      <c r="M88" s="426">
        <f>C88*I91</f>
        <v>0</v>
      </c>
      <c r="N88" s="426">
        <f>D88*I91</f>
        <v>0</v>
      </c>
      <c r="O88" s="426">
        <f>E88*I91</f>
        <v>0</v>
      </c>
      <c r="P88" s="423"/>
      <c r="Q88" s="423"/>
    </row>
    <row r="89" spans="1:17 16383:16383" s="313" customFormat="1" ht="39.950000000000003" customHeight="1" x14ac:dyDescent="0.25">
      <c r="A89" s="406" t="s">
        <v>68</v>
      </c>
      <c r="B89" s="303">
        <v>0</v>
      </c>
      <c r="C89" s="303">
        <v>0</v>
      </c>
      <c r="D89" s="303">
        <v>0</v>
      </c>
      <c r="E89" s="303">
        <v>0</v>
      </c>
      <c r="F89" s="275" t="str">
        <f>TEXT(SUM(B89:E89),"##0.0%")&amp;" ("&amp;TEXT($I91*SUM(B89:E89),"$#,##0")&amp;")"</f>
        <v>0.0% ($0)</v>
      </c>
      <c r="G89" s="519" t="s">
        <v>55</v>
      </c>
      <c r="H89" s="520" t="s">
        <v>52</v>
      </c>
      <c r="I89" s="278"/>
      <c r="J89" s="486"/>
      <c r="K89" s="423" t="str">
        <f>"Domain 3"</f>
        <v>Domain 3</v>
      </c>
      <c r="L89" s="426">
        <f>B89*I91</f>
        <v>0</v>
      </c>
      <c r="M89" s="426">
        <f>C89*I91</f>
        <v>0</v>
      </c>
      <c r="N89" s="426">
        <f>D89*I91</f>
        <v>0</v>
      </c>
      <c r="O89" s="426">
        <f>E89*I91</f>
        <v>0</v>
      </c>
      <c r="P89" s="423"/>
      <c r="Q89" s="423"/>
      <c r="XFC89" s="316"/>
    </row>
    <row r="90" spans="1:17 16383:16383" s="313" customFormat="1" ht="39.950000000000003" customHeight="1" x14ac:dyDescent="0.25">
      <c r="A90" s="407" t="s">
        <v>69</v>
      </c>
      <c r="B90" s="303">
        <v>0</v>
      </c>
      <c r="C90" s="303">
        <v>0</v>
      </c>
      <c r="D90" s="303">
        <v>0</v>
      </c>
      <c r="E90" s="303">
        <v>0</v>
      </c>
      <c r="F90" s="275" t="str">
        <f>TEXT(SUM(B90:E90),"##0.0%")&amp;" ("&amp;TEXT($I91*SUM(B90:E90),"$#,##0")&amp;")"</f>
        <v>0.0% ($0)</v>
      </c>
      <c r="G90" s="529" t="s">
        <v>66</v>
      </c>
      <c r="H90" s="530" t="s">
        <v>52</v>
      </c>
      <c r="I90" s="277">
        <f>I89*I88</f>
        <v>0</v>
      </c>
      <c r="J90" s="485"/>
      <c r="K90" s="423" t="str">
        <f>"Domain 4"</f>
        <v>Domain 4</v>
      </c>
      <c r="L90" s="426">
        <f>B90*I91</f>
        <v>0</v>
      </c>
      <c r="M90" s="426">
        <f>C90*I91</f>
        <v>0</v>
      </c>
      <c r="N90" s="426">
        <f>D90*I91</f>
        <v>0</v>
      </c>
      <c r="O90" s="426">
        <f>E90*I91</f>
        <v>0</v>
      </c>
      <c r="P90" s="423"/>
      <c r="Q90" s="423"/>
    </row>
    <row r="91" spans="1:17 16383:16383" ht="26.25" thickBot="1" x14ac:dyDescent="0.25">
      <c r="A91" s="405" t="s">
        <v>84</v>
      </c>
      <c r="B91" s="72" t="str">
        <f>TEXT(SUM($B87*BPct_HDSP,B88:B90),"##0.0%")&amp;" ("&amp;TEXT($I91*SUM($B87*BPct_HDSP,B88:B90),"$#,##0")&amp;")"</f>
        <v>0.0% ($0)</v>
      </c>
      <c r="C91" s="72" t="str">
        <f>TEXT(SUM($B87*BPct_Diabetes,C88:C90),"##0.0%")&amp;" ("&amp;TEXT($I91*SUM($B87*BPct_Diabetes,C88:C90),"$#,##0")&amp;")"</f>
        <v>0.0% ($0)</v>
      </c>
      <c r="D91" s="72" t="str">
        <f>TEXT(SUM($B87*BPct_NPAO,D88:D90),"##0.0%")&amp;" ("&amp;TEXT($I91*SUM($B87*BPct_NPAO,D88:D90),"$#,##0")&amp;")"</f>
        <v>0.0% ($0)</v>
      </c>
      <c r="E91" s="217" t="str">
        <f>TEXT(SUM(E87:E90),"##0.0%")&amp;" ("&amp;TEXT($I91*SUM(E87:E90),"$#,##0")&amp;")"</f>
        <v>0.0% ($0)</v>
      </c>
      <c r="F91" s="218" t="str">
        <f>TEXT(SUM(B87:E90),"##0.0%")&amp;" ("&amp;TEXT($I91*SUM(B87:E90),"$#,##0")&amp;")"</f>
        <v>0.0% ($0)</v>
      </c>
      <c r="G91" s="525" t="s">
        <v>89</v>
      </c>
      <c r="H91" s="526"/>
      <c r="I91" s="279">
        <f>SUM(I90,I88)</f>
        <v>0</v>
      </c>
      <c r="J91" s="487"/>
      <c r="K91" s="423"/>
      <c r="L91" s="423"/>
      <c r="M91" s="423"/>
      <c r="N91" s="423"/>
      <c r="O91" s="423"/>
      <c r="P91" s="423" t="b">
        <f>IF(AND(SUM(B87:E90)&lt;&gt;1,I91&gt;0),FALSE,TRUE)</f>
        <v>1</v>
      </c>
      <c r="Q91" s="423" t="str">
        <f>"&lt;-- Is table 100% Allocated?"</f>
        <v>&lt;-- Is table 100% Allocated?</v>
      </c>
    </row>
    <row r="93" spans="1:17 16383:16383" ht="13.5" thickBot="1" x14ac:dyDescent="0.25"/>
    <row r="94" spans="1:17 16383:16383" s="313" customFormat="1" ht="39.950000000000003" customHeight="1" x14ac:dyDescent="0.25">
      <c r="A94" s="521" t="s">
        <v>51</v>
      </c>
      <c r="B94" s="522"/>
      <c r="C94" s="522"/>
      <c r="D94" s="522"/>
      <c r="E94" s="522"/>
      <c r="F94" s="522"/>
      <c r="G94" s="523" t="s">
        <v>61</v>
      </c>
      <c r="H94" s="524"/>
      <c r="I94" s="524"/>
      <c r="J94" s="467" t="s">
        <v>13</v>
      </c>
      <c r="K94" s="423"/>
      <c r="L94" s="423"/>
      <c r="M94" s="423"/>
      <c r="N94" s="423"/>
      <c r="O94" s="423"/>
      <c r="P94" s="423"/>
      <c r="Q94" s="423"/>
    </row>
    <row r="95" spans="1:17 16383:16383" s="313" customFormat="1" ht="39.950000000000003" customHeight="1" x14ac:dyDescent="0.25">
      <c r="A95" s="267" t="s">
        <v>31</v>
      </c>
      <c r="B95" s="517"/>
      <c r="C95" s="517"/>
      <c r="D95" s="517"/>
      <c r="E95" s="517"/>
      <c r="F95" s="518"/>
      <c r="G95" s="519" t="s">
        <v>18</v>
      </c>
      <c r="H95" s="520"/>
      <c r="I95" s="276">
        <v>0</v>
      </c>
      <c r="J95" s="484"/>
      <c r="K95" s="423"/>
      <c r="L95" s="423"/>
      <c r="M95" s="423"/>
      <c r="N95" s="423"/>
      <c r="O95" s="423"/>
      <c r="P95" s="423"/>
      <c r="Q95" s="423"/>
    </row>
    <row r="96" spans="1:17 16383:16383" s="313" customFormat="1" ht="39.950000000000003" customHeight="1" x14ac:dyDescent="0.25">
      <c r="A96" s="267" t="s">
        <v>32</v>
      </c>
      <c r="B96" s="517"/>
      <c r="C96" s="517"/>
      <c r="D96" s="517"/>
      <c r="E96" s="517"/>
      <c r="F96" s="518"/>
      <c r="G96" s="519" t="s">
        <v>7</v>
      </c>
      <c r="H96" s="520"/>
      <c r="I96" s="276">
        <v>0</v>
      </c>
      <c r="J96" s="484"/>
      <c r="K96" s="425"/>
      <c r="L96" s="425"/>
      <c r="M96" s="425"/>
      <c r="N96" s="425"/>
      <c r="O96" s="425"/>
      <c r="P96" s="423"/>
      <c r="Q96" s="423"/>
    </row>
    <row r="97" spans="1:17 16383:16383" s="313" customFormat="1" ht="39.950000000000003" customHeight="1" x14ac:dyDescent="0.25">
      <c r="A97" s="54" t="s">
        <v>71</v>
      </c>
      <c r="B97" s="517"/>
      <c r="C97" s="517"/>
      <c r="D97" s="517"/>
      <c r="E97" s="517"/>
      <c r="F97" s="518"/>
      <c r="G97" s="519" t="s">
        <v>23</v>
      </c>
      <c r="H97" s="520"/>
      <c r="I97" s="276">
        <v>0</v>
      </c>
      <c r="J97" s="484"/>
      <c r="K97" s="423"/>
      <c r="L97" s="423"/>
      <c r="M97" s="423"/>
      <c r="N97" s="423"/>
      <c r="O97" s="423"/>
      <c r="P97" s="423"/>
      <c r="Q97" s="423"/>
    </row>
    <row r="98" spans="1:17 16383:16383" s="313" customFormat="1" ht="39.950000000000003" customHeight="1" x14ac:dyDescent="0.25">
      <c r="A98" s="54" t="s">
        <v>59</v>
      </c>
      <c r="B98" s="517"/>
      <c r="C98" s="517"/>
      <c r="D98" s="517"/>
      <c r="E98" s="517"/>
      <c r="F98" s="518"/>
      <c r="G98" s="519" t="s">
        <v>8</v>
      </c>
      <c r="H98" s="520"/>
      <c r="I98" s="276">
        <v>0</v>
      </c>
      <c r="J98" s="484"/>
      <c r="K98" s="423"/>
      <c r="L98" s="423"/>
      <c r="M98" s="423"/>
      <c r="N98" s="423"/>
      <c r="O98" s="423"/>
      <c r="P98" s="423"/>
      <c r="Q98" s="423"/>
    </row>
    <row r="99" spans="1:17 16383:16383" ht="39.950000000000003" customHeight="1" x14ac:dyDescent="0.2">
      <c r="A99" s="531" t="s">
        <v>60</v>
      </c>
      <c r="B99" s="517"/>
      <c r="C99" s="517"/>
      <c r="D99" s="517"/>
      <c r="E99" s="517"/>
      <c r="F99" s="518"/>
      <c r="G99" s="519" t="s">
        <v>9</v>
      </c>
      <c r="H99" s="520"/>
      <c r="I99" s="276">
        <v>0</v>
      </c>
      <c r="J99" s="484"/>
      <c r="K99" s="423"/>
      <c r="L99" s="423"/>
      <c r="M99" s="423"/>
      <c r="N99" s="423"/>
      <c r="O99" s="423"/>
    </row>
    <row r="100" spans="1:17 16383:16383" ht="39.75" customHeight="1" x14ac:dyDescent="0.2">
      <c r="A100" s="532"/>
      <c r="B100" s="517"/>
      <c r="C100" s="517"/>
      <c r="D100" s="517"/>
      <c r="E100" s="517"/>
      <c r="F100" s="518"/>
      <c r="G100" s="519" t="s">
        <v>10</v>
      </c>
      <c r="H100" s="520"/>
      <c r="I100" s="276">
        <v>0</v>
      </c>
      <c r="J100" s="484"/>
      <c r="K100" s="423"/>
      <c r="L100" s="423"/>
      <c r="M100" s="423"/>
      <c r="N100" s="423"/>
      <c r="O100" s="423"/>
    </row>
    <row r="101" spans="1:17 16383:16383" s="313" customFormat="1" ht="39.75" customHeight="1" x14ac:dyDescent="0.25">
      <c r="A101" s="531" t="s">
        <v>47</v>
      </c>
      <c r="B101" s="517"/>
      <c r="C101" s="517"/>
      <c r="D101" s="517"/>
      <c r="E101" s="517"/>
      <c r="F101" s="518"/>
      <c r="G101" s="273" t="s">
        <v>98</v>
      </c>
      <c r="H101" s="119" t="s">
        <v>52</v>
      </c>
      <c r="I101" s="276">
        <v>0</v>
      </c>
      <c r="J101" s="484"/>
      <c r="K101" s="423"/>
      <c r="L101" s="423"/>
      <c r="M101" s="423"/>
      <c r="N101" s="423"/>
      <c r="O101" s="423"/>
      <c r="P101" s="423"/>
      <c r="Q101" s="423"/>
    </row>
    <row r="102" spans="1:17 16383:16383" ht="39.75" customHeight="1" thickBot="1" x14ac:dyDescent="0.25">
      <c r="A102" s="533"/>
      <c r="B102" s="534"/>
      <c r="C102" s="534"/>
      <c r="D102" s="534"/>
      <c r="E102" s="534"/>
      <c r="F102" s="535"/>
      <c r="G102" s="273" t="s">
        <v>11</v>
      </c>
      <c r="H102" s="119" t="s">
        <v>52</v>
      </c>
      <c r="I102" s="276">
        <v>0</v>
      </c>
      <c r="J102" s="484"/>
      <c r="K102" s="423"/>
      <c r="L102" s="423"/>
      <c r="M102" s="423"/>
      <c r="N102" s="423"/>
      <c r="O102" s="423"/>
    </row>
    <row r="103" spans="1:17 16383:16383" s="313" customFormat="1" ht="39.75" customHeight="1" x14ac:dyDescent="0.25">
      <c r="A103" s="527" t="s">
        <v>81</v>
      </c>
      <c r="B103" s="528"/>
      <c r="C103" s="528"/>
      <c r="D103" s="528"/>
      <c r="E103" s="528"/>
      <c r="F103" s="528"/>
      <c r="G103" s="273" t="s">
        <v>11</v>
      </c>
      <c r="H103" s="119" t="s">
        <v>52</v>
      </c>
      <c r="I103" s="276">
        <v>0</v>
      </c>
      <c r="J103" s="484"/>
      <c r="K103" s="423"/>
      <c r="L103" s="423"/>
      <c r="M103" s="423"/>
      <c r="N103" s="423"/>
      <c r="O103" s="423"/>
      <c r="P103" s="423"/>
      <c r="Q103" s="423"/>
    </row>
    <row r="104" spans="1:17 16383:16383" s="315" customFormat="1" ht="39.950000000000003" customHeight="1" x14ac:dyDescent="0.25">
      <c r="A104" s="49" t="s">
        <v>83</v>
      </c>
      <c r="B104" s="409" t="s">
        <v>6</v>
      </c>
      <c r="C104" s="409" t="s">
        <v>65</v>
      </c>
      <c r="D104" s="409" t="s">
        <v>4</v>
      </c>
      <c r="E104" s="48" t="s">
        <v>5</v>
      </c>
      <c r="F104" s="274" t="s">
        <v>70</v>
      </c>
      <c r="G104" s="273" t="s">
        <v>11</v>
      </c>
      <c r="H104" s="119" t="s">
        <v>52</v>
      </c>
      <c r="I104" s="276">
        <v>0</v>
      </c>
      <c r="J104" s="484"/>
      <c r="K104" s="423"/>
      <c r="L104" s="423" t="s">
        <v>6</v>
      </c>
      <c r="M104" s="423" t="s">
        <v>65</v>
      </c>
      <c r="N104" s="423" t="s">
        <v>4</v>
      </c>
      <c r="O104" s="423" t="s">
        <v>5</v>
      </c>
      <c r="P104" s="425"/>
      <c r="Q104" s="425"/>
    </row>
    <row r="105" spans="1:17 16383:16383" s="313" customFormat="1" ht="39.950000000000003" customHeight="1" x14ac:dyDescent="0.25">
      <c r="A105" s="406" t="s">
        <v>128</v>
      </c>
      <c r="B105" s="509">
        <v>0</v>
      </c>
      <c r="C105" s="510"/>
      <c r="D105" s="511"/>
      <c r="E105" s="303">
        <v>0</v>
      </c>
      <c r="F105" s="275" t="str">
        <f>TEXT(SUM(B105:E105),"##0.0%")&amp;" ("&amp;TEXT($I109*SUM(B105:E105),"$#,##0")&amp;")"</f>
        <v>0.0% ($0)</v>
      </c>
      <c r="G105" s="519" t="s">
        <v>62</v>
      </c>
      <c r="H105" s="520" t="s">
        <v>52</v>
      </c>
      <c r="I105" s="276">
        <v>0</v>
      </c>
      <c r="J105" s="484"/>
      <c r="K105" s="423" t="s">
        <v>40</v>
      </c>
      <c r="L105" s="426">
        <f>SUM(B105:E105)*I109</f>
        <v>0</v>
      </c>
      <c r="M105" s="426"/>
      <c r="N105" s="426"/>
      <c r="O105" s="426"/>
      <c r="P105" s="423"/>
      <c r="Q105" s="423"/>
    </row>
    <row r="106" spans="1:17 16383:16383" s="313" customFormat="1" ht="39.950000000000003" customHeight="1" x14ac:dyDescent="0.25">
      <c r="A106" s="406" t="s">
        <v>67</v>
      </c>
      <c r="B106" s="303">
        <v>0</v>
      </c>
      <c r="C106" s="303">
        <v>0</v>
      </c>
      <c r="D106" s="303">
        <v>0</v>
      </c>
      <c r="E106" s="303">
        <v>0</v>
      </c>
      <c r="F106" s="275" t="str">
        <f>TEXT(SUM(B106:E106),"##0.0%")&amp;" ("&amp;TEXT($I109*SUM(B106:E106),"$#,##0")&amp;")"</f>
        <v>0.0% ($0)</v>
      </c>
      <c r="G106" s="529" t="s">
        <v>56</v>
      </c>
      <c r="H106" s="530" t="s">
        <v>52</v>
      </c>
      <c r="I106" s="277">
        <f>SUM(I95:I105)</f>
        <v>0</v>
      </c>
      <c r="J106" s="485"/>
      <c r="K106" s="423" t="str">
        <f>"Domain 2"</f>
        <v>Domain 2</v>
      </c>
      <c r="L106" s="426">
        <f>B106*I109</f>
        <v>0</v>
      </c>
      <c r="M106" s="426">
        <f>C106*I109</f>
        <v>0</v>
      </c>
      <c r="N106" s="426">
        <f>D106*I109</f>
        <v>0</v>
      </c>
      <c r="O106" s="426">
        <f>E106*I109</f>
        <v>0</v>
      </c>
      <c r="P106" s="423"/>
      <c r="Q106" s="423"/>
    </row>
    <row r="107" spans="1:17 16383:16383" s="313" customFormat="1" ht="39.950000000000003" customHeight="1" x14ac:dyDescent="0.25">
      <c r="A107" s="406" t="s">
        <v>68</v>
      </c>
      <c r="B107" s="303">
        <v>0</v>
      </c>
      <c r="C107" s="303">
        <v>0</v>
      </c>
      <c r="D107" s="303">
        <v>0</v>
      </c>
      <c r="E107" s="303">
        <v>0</v>
      </c>
      <c r="F107" s="275" t="str">
        <f>TEXT(SUM(B107:E107),"##0.0%")&amp;" ("&amp;TEXT($I109*SUM(B107:E107),"$#,##0")&amp;")"</f>
        <v>0.0% ($0)</v>
      </c>
      <c r="G107" s="519" t="s">
        <v>55</v>
      </c>
      <c r="H107" s="520" t="s">
        <v>52</v>
      </c>
      <c r="I107" s="278"/>
      <c r="J107" s="486"/>
      <c r="K107" s="423" t="str">
        <f>"Domain 3"</f>
        <v>Domain 3</v>
      </c>
      <c r="L107" s="426">
        <f>B107*I109</f>
        <v>0</v>
      </c>
      <c r="M107" s="426">
        <f>C107*I109</f>
        <v>0</v>
      </c>
      <c r="N107" s="426">
        <f>D107*I109</f>
        <v>0</v>
      </c>
      <c r="O107" s="426">
        <f>E107*I109</f>
        <v>0</v>
      </c>
      <c r="P107" s="423"/>
      <c r="Q107" s="423"/>
      <c r="XFC107" s="316"/>
    </row>
    <row r="108" spans="1:17 16383:16383" s="313" customFormat="1" ht="39.950000000000003" customHeight="1" x14ac:dyDescent="0.25">
      <c r="A108" s="407" t="s">
        <v>69</v>
      </c>
      <c r="B108" s="303">
        <v>0</v>
      </c>
      <c r="C108" s="303">
        <v>0</v>
      </c>
      <c r="D108" s="303">
        <v>0</v>
      </c>
      <c r="E108" s="303">
        <v>0</v>
      </c>
      <c r="F108" s="275" t="str">
        <f>TEXT(SUM(B108:E108),"##0.0%")&amp;" ("&amp;TEXT($I109*SUM(B108:E108),"$#,##0")&amp;")"</f>
        <v>0.0% ($0)</v>
      </c>
      <c r="G108" s="529" t="s">
        <v>66</v>
      </c>
      <c r="H108" s="530" t="s">
        <v>52</v>
      </c>
      <c r="I108" s="277">
        <f>I107*I106</f>
        <v>0</v>
      </c>
      <c r="J108" s="485"/>
      <c r="K108" s="423" t="str">
        <f>"Domain 4"</f>
        <v>Domain 4</v>
      </c>
      <c r="L108" s="426">
        <f>B108*I109</f>
        <v>0</v>
      </c>
      <c r="M108" s="426">
        <f>C108*I109</f>
        <v>0</v>
      </c>
      <c r="N108" s="426">
        <f>D108*I109</f>
        <v>0</v>
      </c>
      <c r="O108" s="426">
        <f>E108*I109</f>
        <v>0</v>
      </c>
      <c r="P108" s="423"/>
      <c r="Q108" s="423"/>
    </row>
    <row r="109" spans="1:17 16383:16383" ht="26.25" thickBot="1" x14ac:dyDescent="0.25">
      <c r="A109" s="405" t="s">
        <v>84</v>
      </c>
      <c r="B109" s="72" t="str">
        <f>TEXT(SUM($B105*BPct_HDSP,B106:B108),"##0.0%")&amp;" ("&amp;TEXT($I109*SUM($B105*BPct_HDSP,B106:B108),"$#,##0")&amp;")"</f>
        <v>0.0% ($0)</v>
      </c>
      <c r="C109" s="72" t="str">
        <f>TEXT(SUM($B105*BPct_Diabetes,C106:C108),"##0.0%")&amp;" ("&amp;TEXT($I109*SUM($B105*BPct_Diabetes,C106:C108),"$#,##0")&amp;")"</f>
        <v>0.0% ($0)</v>
      </c>
      <c r="D109" s="72" t="str">
        <f>TEXT(SUM($B105*BPct_NPAO,D106:D108),"##0.0%")&amp;" ("&amp;TEXT($I109*SUM($B105*BPct_NPAO,D106:D108),"$#,##0")&amp;")"</f>
        <v>0.0% ($0)</v>
      </c>
      <c r="E109" s="217" t="str">
        <f>TEXT(SUM(E105:E108),"##0.0%")&amp;" ("&amp;TEXT($I109*SUM(E105:E108),"$#,##0")&amp;")"</f>
        <v>0.0% ($0)</v>
      </c>
      <c r="F109" s="218" t="str">
        <f>TEXT(SUM(B105:E108),"##0.0%")&amp;" ("&amp;TEXT($I109*SUM(B105:E108),"$#,##0")&amp;")"</f>
        <v>0.0% ($0)</v>
      </c>
      <c r="G109" s="525" t="s">
        <v>89</v>
      </c>
      <c r="H109" s="526"/>
      <c r="I109" s="279">
        <f>SUM(I108,I106)</f>
        <v>0</v>
      </c>
      <c r="J109" s="487"/>
      <c r="K109" s="423"/>
      <c r="L109" s="423"/>
      <c r="M109" s="423"/>
      <c r="N109" s="423"/>
      <c r="O109" s="423"/>
      <c r="P109" s="423" t="b">
        <f>IF(AND(SUM(B105:E108)&lt;&gt;1,I109&gt;0),FALSE,TRUE)</f>
        <v>1</v>
      </c>
      <c r="Q109" s="423" t="str">
        <f>"&lt;-- Is table 100% Allocated?"</f>
        <v>&lt;-- Is table 100% Allocated?</v>
      </c>
    </row>
    <row r="111" spans="1:17 16383:16383" s="313" customFormat="1" ht="13.5" thickBot="1" x14ac:dyDescent="0.25">
      <c r="A111" s="36"/>
      <c r="B111" s="36"/>
      <c r="C111" s="36"/>
      <c r="D111" s="36"/>
      <c r="E111" s="36"/>
      <c r="F111" s="37"/>
      <c r="G111" s="35"/>
      <c r="H111" s="35"/>
      <c r="I111" s="35"/>
      <c r="J111" s="466"/>
      <c r="K111" s="423"/>
      <c r="L111" s="423"/>
      <c r="M111" s="423"/>
      <c r="N111" s="423"/>
      <c r="O111" s="423"/>
      <c r="P111" s="423"/>
      <c r="Q111" s="423"/>
    </row>
    <row r="112" spans="1:17 16383:16383" s="313" customFormat="1" ht="39.950000000000003" customHeight="1" x14ac:dyDescent="0.25">
      <c r="A112" s="521" t="s">
        <v>51</v>
      </c>
      <c r="B112" s="522"/>
      <c r="C112" s="522"/>
      <c r="D112" s="522"/>
      <c r="E112" s="522"/>
      <c r="F112" s="522"/>
      <c r="G112" s="523" t="s">
        <v>61</v>
      </c>
      <c r="H112" s="524"/>
      <c r="I112" s="524"/>
      <c r="J112" s="467" t="s">
        <v>13</v>
      </c>
      <c r="K112" s="423"/>
      <c r="L112" s="423"/>
      <c r="M112" s="423"/>
      <c r="N112" s="423"/>
      <c r="O112" s="423"/>
      <c r="P112" s="423"/>
      <c r="Q112" s="423"/>
    </row>
    <row r="113" spans="1:17 16383:16383" s="313" customFormat="1" ht="39.950000000000003" customHeight="1" x14ac:dyDescent="0.25">
      <c r="A113" s="267" t="s">
        <v>31</v>
      </c>
      <c r="B113" s="517"/>
      <c r="C113" s="517"/>
      <c r="D113" s="517"/>
      <c r="E113" s="517"/>
      <c r="F113" s="518"/>
      <c r="G113" s="519" t="s">
        <v>18</v>
      </c>
      <c r="H113" s="520"/>
      <c r="I113" s="276">
        <v>0</v>
      </c>
      <c r="J113" s="484"/>
      <c r="K113" s="423"/>
      <c r="L113" s="423"/>
      <c r="M113" s="423"/>
      <c r="N113" s="423"/>
      <c r="O113" s="423"/>
      <c r="P113" s="423"/>
      <c r="Q113" s="423"/>
    </row>
    <row r="114" spans="1:17 16383:16383" s="313" customFormat="1" ht="39.950000000000003" customHeight="1" x14ac:dyDescent="0.25">
      <c r="A114" s="267" t="s">
        <v>32</v>
      </c>
      <c r="B114" s="517"/>
      <c r="C114" s="517"/>
      <c r="D114" s="517"/>
      <c r="E114" s="517"/>
      <c r="F114" s="518"/>
      <c r="G114" s="519" t="s">
        <v>7</v>
      </c>
      <c r="H114" s="520"/>
      <c r="I114" s="276">
        <v>0</v>
      </c>
      <c r="J114" s="484"/>
      <c r="K114" s="425"/>
      <c r="L114" s="425"/>
      <c r="M114" s="425"/>
      <c r="N114" s="425"/>
      <c r="O114" s="425"/>
      <c r="P114" s="423"/>
      <c r="Q114" s="423"/>
    </row>
    <row r="115" spans="1:17 16383:16383" s="313" customFormat="1" ht="39.950000000000003" customHeight="1" x14ac:dyDescent="0.25">
      <c r="A115" s="54" t="s">
        <v>71</v>
      </c>
      <c r="B115" s="517"/>
      <c r="C115" s="517"/>
      <c r="D115" s="517"/>
      <c r="E115" s="517"/>
      <c r="F115" s="518"/>
      <c r="G115" s="519" t="s">
        <v>23</v>
      </c>
      <c r="H115" s="520"/>
      <c r="I115" s="276">
        <v>0</v>
      </c>
      <c r="J115" s="484"/>
      <c r="K115" s="423"/>
      <c r="L115" s="423"/>
      <c r="M115" s="423"/>
      <c r="N115" s="423"/>
      <c r="O115" s="423"/>
      <c r="P115" s="423"/>
      <c r="Q115" s="423"/>
    </row>
    <row r="116" spans="1:17 16383:16383" s="313" customFormat="1" ht="39.950000000000003" customHeight="1" x14ac:dyDescent="0.25">
      <c r="A116" s="54" t="s">
        <v>59</v>
      </c>
      <c r="B116" s="517"/>
      <c r="C116" s="517"/>
      <c r="D116" s="517"/>
      <c r="E116" s="517"/>
      <c r="F116" s="518"/>
      <c r="G116" s="519" t="s">
        <v>8</v>
      </c>
      <c r="H116" s="520"/>
      <c r="I116" s="276">
        <v>0</v>
      </c>
      <c r="J116" s="484"/>
      <c r="K116" s="423"/>
      <c r="L116" s="423"/>
      <c r="M116" s="423"/>
      <c r="N116" s="423"/>
      <c r="O116" s="423"/>
      <c r="P116" s="423"/>
      <c r="Q116" s="423"/>
    </row>
    <row r="117" spans="1:17 16383:16383" ht="39.950000000000003" customHeight="1" x14ac:dyDescent="0.2">
      <c r="A117" s="531" t="s">
        <v>60</v>
      </c>
      <c r="B117" s="517"/>
      <c r="C117" s="517"/>
      <c r="D117" s="517"/>
      <c r="E117" s="517"/>
      <c r="F117" s="518"/>
      <c r="G117" s="519" t="s">
        <v>9</v>
      </c>
      <c r="H117" s="520"/>
      <c r="I117" s="276">
        <v>0</v>
      </c>
      <c r="J117" s="484"/>
      <c r="K117" s="423"/>
      <c r="L117" s="423"/>
      <c r="M117" s="423"/>
      <c r="N117" s="423"/>
      <c r="O117" s="423"/>
    </row>
    <row r="118" spans="1:17 16383:16383" ht="39.75" customHeight="1" x14ac:dyDescent="0.2">
      <c r="A118" s="532"/>
      <c r="B118" s="517"/>
      <c r="C118" s="517"/>
      <c r="D118" s="517"/>
      <c r="E118" s="517"/>
      <c r="F118" s="518"/>
      <c r="G118" s="519" t="s">
        <v>10</v>
      </c>
      <c r="H118" s="520"/>
      <c r="I118" s="276">
        <v>0</v>
      </c>
      <c r="J118" s="484"/>
      <c r="K118" s="423"/>
      <c r="L118" s="423"/>
      <c r="M118" s="423"/>
      <c r="N118" s="423"/>
      <c r="O118" s="423"/>
    </row>
    <row r="119" spans="1:17 16383:16383" s="313" customFormat="1" ht="39.75" customHeight="1" x14ac:dyDescent="0.25">
      <c r="A119" s="531" t="s">
        <v>47</v>
      </c>
      <c r="B119" s="517"/>
      <c r="C119" s="517"/>
      <c r="D119" s="517"/>
      <c r="E119" s="517"/>
      <c r="F119" s="518"/>
      <c r="G119" s="273" t="s">
        <v>98</v>
      </c>
      <c r="H119" s="119" t="s">
        <v>52</v>
      </c>
      <c r="I119" s="276">
        <v>0</v>
      </c>
      <c r="J119" s="484"/>
      <c r="K119" s="423"/>
      <c r="L119" s="423"/>
      <c r="M119" s="423"/>
      <c r="N119" s="423"/>
      <c r="O119" s="423"/>
      <c r="P119" s="423"/>
      <c r="Q119" s="423"/>
    </row>
    <row r="120" spans="1:17 16383:16383" ht="39.75" customHeight="1" thickBot="1" x14ac:dyDescent="0.25">
      <c r="A120" s="533"/>
      <c r="B120" s="534"/>
      <c r="C120" s="534"/>
      <c r="D120" s="534"/>
      <c r="E120" s="534"/>
      <c r="F120" s="535"/>
      <c r="G120" s="273" t="s">
        <v>11</v>
      </c>
      <c r="H120" s="119" t="s">
        <v>52</v>
      </c>
      <c r="I120" s="276">
        <v>0</v>
      </c>
      <c r="J120" s="484"/>
      <c r="K120" s="423"/>
      <c r="L120" s="423"/>
      <c r="M120" s="423"/>
      <c r="N120" s="423"/>
      <c r="O120" s="423"/>
    </row>
    <row r="121" spans="1:17 16383:16383" s="313" customFormat="1" ht="39.75" customHeight="1" x14ac:dyDescent="0.25">
      <c r="A121" s="527" t="s">
        <v>81</v>
      </c>
      <c r="B121" s="528"/>
      <c r="C121" s="528"/>
      <c r="D121" s="528"/>
      <c r="E121" s="528"/>
      <c r="F121" s="528"/>
      <c r="G121" s="273" t="s">
        <v>11</v>
      </c>
      <c r="H121" s="119" t="s">
        <v>52</v>
      </c>
      <c r="I121" s="276">
        <v>0</v>
      </c>
      <c r="J121" s="484"/>
      <c r="K121" s="423"/>
      <c r="L121" s="423"/>
      <c r="M121" s="423"/>
      <c r="N121" s="423"/>
      <c r="O121" s="423"/>
      <c r="P121" s="423"/>
      <c r="Q121" s="423"/>
    </row>
    <row r="122" spans="1:17 16383:16383" s="315" customFormat="1" ht="39.950000000000003" customHeight="1" x14ac:dyDescent="0.25">
      <c r="A122" s="49" t="s">
        <v>83</v>
      </c>
      <c r="B122" s="409" t="s">
        <v>6</v>
      </c>
      <c r="C122" s="409" t="s">
        <v>65</v>
      </c>
      <c r="D122" s="409" t="s">
        <v>4</v>
      </c>
      <c r="E122" s="48" t="s">
        <v>5</v>
      </c>
      <c r="F122" s="274" t="s">
        <v>70</v>
      </c>
      <c r="G122" s="273" t="s">
        <v>11</v>
      </c>
      <c r="H122" s="119" t="s">
        <v>52</v>
      </c>
      <c r="I122" s="276">
        <v>0</v>
      </c>
      <c r="J122" s="484"/>
      <c r="K122" s="423"/>
      <c r="L122" s="423" t="s">
        <v>6</v>
      </c>
      <c r="M122" s="423" t="s">
        <v>65</v>
      </c>
      <c r="N122" s="423" t="s">
        <v>4</v>
      </c>
      <c r="O122" s="423" t="s">
        <v>5</v>
      </c>
      <c r="P122" s="425"/>
      <c r="Q122" s="425"/>
    </row>
    <row r="123" spans="1:17 16383:16383" s="313" customFormat="1" ht="39.950000000000003" customHeight="1" x14ac:dyDescent="0.25">
      <c r="A123" s="406" t="s">
        <v>128</v>
      </c>
      <c r="B123" s="509">
        <v>0</v>
      </c>
      <c r="C123" s="510"/>
      <c r="D123" s="511"/>
      <c r="E123" s="303">
        <v>0</v>
      </c>
      <c r="F123" s="275" t="str">
        <f>TEXT(SUM(B123:E123),"##0.0%")&amp;" ("&amp;TEXT($I127*SUM(B123:E123),"$#,##0")&amp;")"</f>
        <v>0.0% ($0)</v>
      </c>
      <c r="G123" s="519" t="s">
        <v>62</v>
      </c>
      <c r="H123" s="520" t="s">
        <v>52</v>
      </c>
      <c r="I123" s="276">
        <v>0</v>
      </c>
      <c r="J123" s="484"/>
      <c r="K123" s="423" t="s">
        <v>40</v>
      </c>
      <c r="L123" s="426">
        <f>SUM(B123:E123)*I127</f>
        <v>0</v>
      </c>
      <c r="M123" s="426"/>
      <c r="N123" s="426"/>
      <c r="O123" s="426"/>
      <c r="P123" s="423"/>
      <c r="Q123" s="423"/>
    </row>
    <row r="124" spans="1:17 16383:16383" s="313" customFormat="1" ht="39.950000000000003" customHeight="1" x14ac:dyDescent="0.25">
      <c r="A124" s="406" t="s">
        <v>67</v>
      </c>
      <c r="B124" s="303">
        <v>0</v>
      </c>
      <c r="C124" s="303">
        <v>0</v>
      </c>
      <c r="D124" s="303">
        <v>0</v>
      </c>
      <c r="E124" s="303">
        <v>0</v>
      </c>
      <c r="F124" s="275" t="str">
        <f>TEXT(SUM(B124:E124),"##0.0%")&amp;" ("&amp;TEXT($I127*SUM(B124:E124),"$#,##0")&amp;")"</f>
        <v>0.0% ($0)</v>
      </c>
      <c r="G124" s="529" t="s">
        <v>56</v>
      </c>
      <c r="H124" s="530" t="s">
        <v>52</v>
      </c>
      <c r="I124" s="277">
        <f>SUM(I113:I123)</f>
        <v>0</v>
      </c>
      <c r="J124" s="485"/>
      <c r="K124" s="423" t="str">
        <f>"Domain 2"</f>
        <v>Domain 2</v>
      </c>
      <c r="L124" s="426">
        <f>B124*I127</f>
        <v>0</v>
      </c>
      <c r="M124" s="426">
        <f>C124*I127</f>
        <v>0</v>
      </c>
      <c r="N124" s="426">
        <f>D124*I127</f>
        <v>0</v>
      </c>
      <c r="O124" s="426">
        <f>E124*I127</f>
        <v>0</v>
      </c>
      <c r="P124" s="423"/>
      <c r="Q124" s="423"/>
    </row>
    <row r="125" spans="1:17 16383:16383" s="313" customFormat="1" ht="39.950000000000003" customHeight="1" x14ac:dyDescent="0.25">
      <c r="A125" s="406" t="s">
        <v>68</v>
      </c>
      <c r="B125" s="303">
        <v>0</v>
      </c>
      <c r="C125" s="303">
        <v>0</v>
      </c>
      <c r="D125" s="303">
        <v>0</v>
      </c>
      <c r="E125" s="303">
        <v>0</v>
      </c>
      <c r="F125" s="275" t="str">
        <f>TEXT(SUM(B125:E125),"##0.0%")&amp;" ("&amp;TEXT($I127*SUM(B125:E125),"$#,##0")&amp;")"</f>
        <v>0.0% ($0)</v>
      </c>
      <c r="G125" s="519" t="s">
        <v>55</v>
      </c>
      <c r="H125" s="520" t="s">
        <v>52</v>
      </c>
      <c r="I125" s="278"/>
      <c r="J125" s="486"/>
      <c r="K125" s="423" t="str">
        <f>"Domain 3"</f>
        <v>Domain 3</v>
      </c>
      <c r="L125" s="426">
        <f>B125*I127</f>
        <v>0</v>
      </c>
      <c r="M125" s="426">
        <f>C125*I127</f>
        <v>0</v>
      </c>
      <c r="N125" s="426">
        <f>D125*I127</f>
        <v>0</v>
      </c>
      <c r="O125" s="426">
        <f>E125*I127</f>
        <v>0</v>
      </c>
      <c r="P125" s="423"/>
      <c r="Q125" s="423"/>
      <c r="XFC125" s="316"/>
    </row>
    <row r="126" spans="1:17 16383:16383" s="313" customFormat="1" ht="39.950000000000003" customHeight="1" x14ac:dyDescent="0.25">
      <c r="A126" s="407" t="s">
        <v>69</v>
      </c>
      <c r="B126" s="303">
        <v>0</v>
      </c>
      <c r="C126" s="303">
        <v>0</v>
      </c>
      <c r="D126" s="303">
        <v>0</v>
      </c>
      <c r="E126" s="303">
        <v>0</v>
      </c>
      <c r="F126" s="275" t="str">
        <f>TEXT(SUM(B126:E126),"##0.0%")&amp;" ("&amp;TEXT($I127*SUM(B126:E126),"$#,##0")&amp;")"</f>
        <v>0.0% ($0)</v>
      </c>
      <c r="G126" s="529" t="s">
        <v>66</v>
      </c>
      <c r="H126" s="530" t="s">
        <v>52</v>
      </c>
      <c r="I126" s="277">
        <f>I125*I124</f>
        <v>0</v>
      </c>
      <c r="J126" s="485"/>
      <c r="K126" s="423" t="str">
        <f>"Domain 4"</f>
        <v>Domain 4</v>
      </c>
      <c r="L126" s="426">
        <f>B126*I127</f>
        <v>0</v>
      </c>
      <c r="M126" s="426">
        <f>C126*I127</f>
        <v>0</v>
      </c>
      <c r="N126" s="426">
        <f>D126*I127</f>
        <v>0</v>
      </c>
      <c r="O126" s="426">
        <f>E126*I127</f>
        <v>0</v>
      </c>
      <c r="P126" s="423"/>
      <c r="Q126" s="423"/>
    </row>
    <row r="127" spans="1:17 16383:16383" ht="26.25" thickBot="1" x14ac:dyDescent="0.25">
      <c r="A127" s="405" t="s">
        <v>84</v>
      </c>
      <c r="B127" s="72" t="str">
        <f>TEXT(SUM($B123*BPct_HDSP,B124:B126),"##0.0%")&amp;" ("&amp;TEXT($I127*SUM($B123*BPct_HDSP,B124:B126),"$#,##0")&amp;")"</f>
        <v>0.0% ($0)</v>
      </c>
      <c r="C127" s="72" t="str">
        <f>TEXT(SUM($B123*BPct_Diabetes,C124:C126),"##0.0%")&amp;" ("&amp;TEXT($I127*SUM($B123*BPct_Diabetes,C124:C126),"$#,##0")&amp;")"</f>
        <v>0.0% ($0)</v>
      </c>
      <c r="D127" s="72" t="str">
        <f>TEXT(SUM($B123*BPct_NPAO,D124:D126),"##0.0%")&amp;" ("&amp;TEXT($I127*SUM($B123*BPct_NPAO,D124:D126),"$#,##0")&amp;")"</f>
        <v>0.0% ($0)</v>
      </c>
      <c r="E127" s="217" t="str">
        <f>TEXT(SUM(E123:E126),"##0.0%")&amp;" ("&amp;TEXT($I127*SUM(E123:E126),"$#,##0")&amp;")"</f>
        <v>0.0% ($0)</v>
      </c>
      <c r="F127" s="218" t="str">
        <f>TEXT(SUM(B123:E126),"##0.0%")&amp;" ("&amp;TEXT($I127*SUM(B123:E126),"$#,##0")&amp;")"</f>
        <v>0.0% ($0)</v>
      </c>
      <c r="G127" s="525" t="s">
        <v>89</v>
      </c>
      <c r="H127" s="526"/>
      <c r="I127" s="279">
        <f>SUM(I126,I124)</f>
        <v>0</v>
      </c>
      <c r="J127" s="487"/>
      <c r="K127" s="423"/>
      <c r="L127" s="423"/>
      <c r="M127" s="423"/>
      <c r="N127" s="423"/>
      <c r="O127" s="423"/>
      <c r="P127" s="423" t="b">
        <f>IF(AND(SUM(B123:E126)&lt;&gt;1,I127&gt;0),FALSE,TRUE)</f>
        <v>1</v>
      </c>
      <c r="Q127" s="423" t="str">
        <f>"&lt;-- Is table 100% Allocated?"</f>
        <v>&lt;-- Is table 100% Allocated?</v>
      </c>
    </row>
    <row r="129" spans="1:17 16383:16383" ht="13.5" thickBot="1" x14ac:dyDescent="0.25"/>
    <row r="130" spans="1:17 16383:16383" s="313" customFormat="1" ht="39.950000000000003" customHeight="1" x14ac:dyDescent="0.25">
      <c r="A130" s="521" t="s">
        <v>51</v>
      </c>
      <c r="B130" s="522"/>
      <c r="C130" s="522"/>
      <c r="D130" s="522"/>
      <c r="E130" s="522"/>
      <c r="F130" s="522"/>
      <c r="G130" s="523" t="s">
        <v>61</v>
      </c>
      <c r="H130" s="524"/>
      <c r="I130" s="524"/>
      <c r="J130" s="467" t="s">
        <v>13</v>
      </c>
      <c r="K130" s="423"/>
      <c r="L130" s="423"/>
      <c r="M130" s="423"/>
      <c r="N130" s="423"/>
      <c r="O130" s="423"/>
      <c r="P130" s="423"/>
      <c r="Q130" s="423"/>
    </row>
    <row r="131" spans="1:17 16383:16383" s="313" customFormat="1" ht="39.950000000000003" customHeight="1" x14ac:dyDescent="0.25">
      <c r="A131" s="267" t="s">
        <v>31</v>
      </c>
      <c r="B131" s="517"/>
      <c r="C131" s="517"/>
      <c r="D131" s="517"/>
      <c r="E131" s="517"/>
      <c r="F131" s="518"/>
      <c r="G131" s="519" t="s">
        <v>18</v>
      </c>
      <c r="H131" s="520"/>
      <c r="I131" s="276">
        <v>0</v>
      </c>
      <c r="J131" s="484"/>
      <c r="K131" s="423"/>
      <c r="L131" s="423"/>
      <c r="M131" s="423"/>
      <c r="N131" s="423"/>
      <c r="O131" s="423"/>
      <c r="P131" s="423"/>
      <c r="Q131" s="423"/>
    </row>
    <row r="132" spans="1:17 16383:16383" s="313" customFormat="1" ht="39.950000000000003" customHeight="1" x14ac:dyDescent="0.25">
      <c r="A132" s="267" t="s">
        <v>32</v>
      </c>
      <c r="B132" s="517"/>
      <c r="C132" s="517"/>
      <c r="D132" s="517"/>
      <c r="E132" s="517"/>
      <c r="F132" s="518"/>
      <c r="G132" s="519" t="s">
        <v>7</v>
      </c>
      <c r="H132" s="520"/>
      <c r="I132" s="276">
        <v>0</v>
      </c>
      <c r="J132" s="484"/>
      <c r="K132" s="425"/>
      <c r="L132" s="425"/>
      <c r="M132" s="425"/>
      <c r="N132" s="425"/>
      <c r="O132" s="425"/>
      <c r="P132" s="423"/>
      <c r="Q132" s="423"/>
    </row>
    <row r="133" spans="1:17 16383:16383" s="313" customFormat="1" ht="39.950000000000003" customHeight="1" x14ac:dyDescent="0.25">
      <c r="A133" s="54" t="s">
        <v>71</v>
      </c>
      <c r="B133" s="517"/>
      <c r="C133" s="517"/>
      <c r="D133" s="517"/>
      <c r="E133" s="517"/>
      <c r="F133" s="518"/>
      <c r="G133" s="519" t="s">
        <v>23</v>
      </c>
      <c r="H133" s="520"/>
      <c r="I133" s="276">
        <v>0</v>
      </c>
      <c r="J133" s="484"/>
      <c r="K133" s="423"/>
      <c r="L133" s="423"/>
      <c r="M133" s="423"/>
      <c r="N133" s="423"/>
      <c r="O133" s="423"/>
      <c r="P133" s="423"/>
      <c r="Q133" s="423"/>
    </row>
    <row r="134" spans="1:17 16383:16383" s="313" customFormat="1" ht="39.950000000000003" customHeight="1" x14ac:dyDescent="0.25">
      <c r="A134" s="54" t="s">
        <v>59</v>
      </c>
      <c r="B134" s="517"/>
      <c r="C134" s="517"/>
      <c r="D134" s="517"/>
      <c r="E134" s="517"/>
      <c r="F134" s="518"/>
      <c r="G134" s="519" t="s">
        <v>8</v>
      </c>
      <c r="H134" s="520"/>
      <c r="I134" s="276">
        <v>0</v>
      </c>
      <c r="J134" s="484"/>
      <c r="K134" s="423"/>
      <c r="L134" s="423"/>
      <c r="M134" s="423"/>
      <c r="N134" s="423"/>
      <c r="O134" s="423"/>
      <c r="P134" s="423"/>
      <c r="Q134" s="423"/>
    </row>
    <row r="135" spans="1:17 16383:16383" ht="39.950000000000003" customHeight="1" x14ac:dyDescent="0.2">
      <c r="A135" s="531" t="s">
        <v>60</v>
      </c>
      <c r="B135" s="517"/>
      <c r="C135" s="517"/>
      <c r="D135" s="517"/>
      <c r="E135" s="517"/>
      <c r="F135" s="518"/>
      <c r="G135" s="519" t="s">
        <v>9</v>
      </c>
      <c r="H135" s="520"/>
      <c r="I135" s="276">
        <v>0</v>
      </c>
      <c r="J135" s="484"/>
      <c r="K135" s="423"/>
      <c r="L135" s="423"/>
      <c r="M135" s="423"/>
      <c r="N135" s="423"/>
      <c r="O135" s="423"/>
    </row>
    <row r="136" spans="1:17 16383:16383" ht="39.75" customHeight="1" x14ac:dyDescent="0.2">
      <c r="A136" s="532"/>
      <c r="B136" s="517"/>
      <c r="C136" s="517"/>
      <c r="D136" s="517"/>
      <c r="E136" s="517"/>
      <c r="F136" s="518"/>
      <c r="G136" s="519" t="s">
        <v>10</v>
      </c>
      <c r="H136" s="520"/>
      <c r="I136" s="276">
        <v>0</v>
      </c>
      <c r="J136" s="484"/>
      <c r="K136" s="423"/>
      <c r="L136" s="423"/>
      <c r="M136" s="423"/>
      <c r="N136" s="423"/>
      <c r="O136" s="423"/>
    </row>
    <row r="137" spans="1:17 16383:16383" s="313" customFormat="1" ht="39.75" customHeight="1" x14ac:dyDescent="0.25">
      <c r="A137" s="531" t="s">
        <v>47</v>
      </c>
      <c r="B137" s="517"/>
      <c r="C137" s="517"/>
      <c r="D137" s="517"/>
      <c r="E137" s="517"/>
      <c r="F137" s="518"/>
      <c r="G137" s="273" t="s">
        <v>98</v>
      </c>
      <c r="H137" s="119" t="s">
        <v>52</v>
      </c>
      <c r="I137" s="276">
        <v>0</v>
      </c>
      <c r="J137" s="484"/>
      <c r="K137" s="423"/>
      <c r="L137" s="423"/>
      <c r="M137" s="423"/>
      <c r="N137" s="423"/>
      <c r="O137" s="423"/>
      <c r="P137" s="423"/>
      <c r="Q137" s="423"/>
    </row>
    <row r="138" spans="1:17 16383:16383" ht="39.75" customHeight="1" thickBot="1" x14ac:dyDescent="0.25">
      <c r="A138" s="533"/>
      <c r="B138" s="534"/>
      <c r="C138" s="534"/>
      <c r="D138" s="534"/>
      <c r="E138" s="534"/>
      <c r="F138" s="535"/>
      <c r="G138" s="273" t="s">
        <v>11</v>
      </c>
      <c r="H138" s="119" t="s">
        <v>52</v>
      </c>
      <c r="I138" s="276">
        <v>0</v>
      </c>
      <c r="J138" s="484"/>
      <c r="K138" s="423"/>
      <c r="L138" s="423"/>
      <c r="M138" s="423"/>
      <c r="N138" s="423"/>
      <c r="O138" s="423"/>
    </row>
    <row r="139" spans="1:17 16383:16383" s="313" customFormat="1" ht="39.75" customHeight="1" x14ac:dyDescent="0.25">
      <c r="A139" s="527" t="s">
        <v>81</v>
      </c>
      <c r="B139" s="528"/>
      <c r="C139" s="528"/>
      <c r="D139" s="528"/>
      <c r="E139" s="528"/>
      <c r="F139" s="528"/>
      <c r="G139" s="273" t="s">
        <v>11</v>
      </c>
      <c r="H139" s="119" t="s">
        <v>52</v>
      </c>
      <c r="I139" s="276">
        <v>0</v>
      </c>
      <c r="J139" s="484"/>
      <c r="K139" s="423"/>
      <c r="L139" s="423"/>
      <c r="M139" s="423"/>
      <c r="N139" s="423"/>
      <c r="O139" s="423"/>
      <c r="P139" s="423"/>
      <c r="Q139" s="423"/>
    </row>
    <row r="140" spans="1:17 16383:16383" s="315" customFormat="1" ht="39.950000000000003" customHeight="1" x14ac:dyDescent="0.25">
      <c r="A140" s="49" t="s">
        <v>83</v>
      </c>
      <c r="B140" s="409" t="s">
        <v>6</v>
      </c>
      <c r="C140" s="409" t="s">
        <v>65</v>
      </c>
      <c r="D140" s="409" t="s">
        <v>4</v>
      </c>
      <c r="E140" s="48" t="s">
        <v>5</v>
      </c>
      <c r="F140" s="274" t="s">
        <v>70</v>
      </c>
      <c r="G140" s="273" t="s">
        <v>11</v>
      </c>
      <c r="H140" s="119" t="s">
        <v>52</v>
      </c>
      <c r="I140" s="276">
        <v>0</v>
      </c>
      <c r="J140" s="484"/>
      <c r="K140" s="423"/>
      <c r="L140" s="423" t="s">
        <v>6</v>
      </c>
      <c r="M140" s="423" t="s">
        <v>65</v>
      </c>
      <c r="N140" s="423" t="s">
        <v>4</v>
      </c>
      <c r="O140" s="423" t="s">
        <v>5</v>
      </c>
      <c r="P140" s="425"/>
      <c r="Q140" s="425"/>
    </row>
    <row r="141" spans="1:17 16383:16383" s="313" customFormat="1" ht="39.950000000000003" customHeight="1" x14ac:dyDescent="0.25">
      <c r="A141" s="406" t="s">
        <v>128</v>
      </c>
      <c r="B141" s="509">
        <v>0</v>
      </c>
      <c r="C141" s="510"/>
      <c r="D141" s="511"/>
      <c r="E141" s="303">
        <v>0</v>
      </c>
      <c r="F141" s="275" t="str">
        <f>TEXT(SUM(B141:E141),"##0.0%")&amp;" ("&amp;TEXT($I145*SUM(B141:E141),"$#,##0")&amp;")"</f>
        <v>0.0% ($0)</v>
      </c>
      <c r="G141" s="519" t="s">
        <v>62</v>
      </c>
      <c r="H141" s="520" t="s">
        <v>52</v>
      </c>
      <c r="I141" s="276">
        <v>0</v>
      </c>
      <c r="J141" s="484"/>
      <c r="K141" s="423" t="s">
        <v>40</v>
      </c>
      <c r="L141" s="426">
        <f>SUM(B141:E141)*I145</f>
        <v>0</v>
      </c>
      <c r="M141" s="426"/>
      <c r="N141" s="426"/>
      <c r="O141" s="426"/>
      <c r="P141" s="423"/>
      <c r="Q141" s="423"/>
    </row>
    <row r="142" spans="1:17 16383:16383" s="313" customFormat="1" ht="39.950000000000003" customHeight="1" x14ac:dyDescent="0.25">
      <c r="A142" s="406" t="s">
        <v>67</v>
      </c>
      <c r="B142" s="303">
        <v>0</v>
      </c>
      <c r="C142" s="303">
        <v>0</v>
      </c>
      <c r="D142" s="303">
        <v>0</v>
      </c>
      <c r="E142" s="303">
        <v>0</v>
      </c>
      <c r="F142" s="275" t="str">
        <f>TEXT(SUM(B142:E142),"##0.0%")&amp;" ("&amp;TEXT($I145*SUM(B142:E142),"$#,##0")&amp;")"</f>
        <v>0.0% ($0)</v>
      </c>
      <c r="G142" s="529" t="s">
        <v>56</v>
      </c>
      <c r="H142" s="530" t="s">
        <v>52</v>
      </c>
      <c r="I142" s="277">
        <f>SUM(I131:I141)</f>
        <v>0</v>
      </c>
      <c r="J142" s="485"/>
      <c r="K142" s="423" t="str">
        <f>"Domain 2"</f>
        <v>Domain 2</v>
      </c>
      <c r="L142" s="426">
        <f>B142*I145</f>
        <v>0</v>
      </c>
      <c r="M142" s="426">
        <f>C142*I145</f>
        <v>0</v>
      </c>
      <c r="N142" s="426">
        <f>D142*I145</f>
        <v>0</v>
      </c>
      <c r="O142" s="426">
        <f>E142*I145</f>
        <v>0</v>
      </c>
      <c r="P142" s="423"/>
      <c r="Q142" s="423"/>
    </row>
    <row r="143" spans="1:17 16383:16383" s="313" customFormat="1" ht="39.950000000000003" customHeight="1" x14ac:dyDescent="0.25">
      <c r="A143" s="406" t="s">
        <v>68</v>
      </c>
      <c r="B143" s="303">
        <v>0</v>
      </c>
      <c r="C143" s="303">
        <v>0</v>
      </c>
      <c r="D143" s="303">
        <v>0</v>
      </c>
      <c r="E143" s="303">
        <v>0</v>
      </c>
      <c r="F143" s="275" t="str">
        <f>TEXT(SUM(B143:E143),"##0.0%")&amp;" ("&amp;TEXT($I145*SUM(B143:E143),"$#,##0")&amp;")"</f>
        <v>0.0% ($0)</v>
      </c>
      <c r="G143" s="519" t="s">
        <v>55</v>
      </c>
      <c r="H143" s="520" t="s">
        <v>52</v>
      </c>
      <c r="I143" s="278"/>
      <c r="J143" s="486"/>
      <c r="K143" s="423" t="str">
        <f>"Domain 3"</f>
        <v>Domain 3</v>
      </c>
      <c r="L143" s="426">
        <f>B143*I145</f>
        <v>0</v>
      </c>
      <c r="M143" s="426">
        <f>C143*I145</f>
        <v>0</v>
      </c>
      <c r="N143" s="426">
        <f>D143*I145</f>
        <v>0</v>
      </c>
      <c r="O143" s="426">
        <f>E143*I145</f>
        <v>0</v>
      </c>
      <c r="P143" s="423"/>
      <c r="Q143" s="423"/>
      <c r="XFC143" s="316"/>
    </row>
    <row r="144" spans="1:17 16383:16383" s="313" customFormat="1" ht="39.950000000000003" customHeight="1" x14ac:dyDescent="0.25">
      <c r="A144" s="407" t="s">
        <v>69</v>
      </c>
      <c r="B144" s="303">
        <v>0</v>
      </c>
      <c r="C144" s="303">
        <v>0</v>
      </c>
      <c r="D144" s="303">
        <v>0</v>
      </c>
      <c r="E144" s="303">
        <v>0</v>
      </c>
      <c r="F144" s="275" t="str">
        <f>TEXT(SUM(B144:E144),"##0.0%")&amp;" ("&amp;TEXT($I145*SUM(B144:E144),"$#,##0")&amp;")"</f>
        <v>0.0% ($0)</v>
      </c>
      <c r="G144" s="529" t="s">
        <v>66</v>
      </c>
      <c r="H144" s="530" t="s">
        <v>52</v>
      </c>
      <c r="I144" s="277">
        <f>I143*I142</f>
        <v>0</v>
      </c>
      <c r="J144" s="485"/>
      <c r="K144" s="423" t="str">
        <f>"Domain 4"</f>
        <v>Domain 4</v>
      </c>
      <c r="L144" s="426">
        <f>B144*I145</f>
        <v>0</v>
      </c>
      <c r="M144" s="426">
        <f>C144*I145</f>
        <v>0</v>
      </c>
      <c r="N144" s="426">
        <f>D144*I145</f>
        <v>0</v>
      </c>
      <c r="O144" s="426">
        <f>E144*I145</f>
        <v>0</v>
      </c>
      <c r="P144" s="423"/>
      <c r="Q144" s="423"/>
    </row>
    <row r="145" spans="1:17" ht="26.25" thickBot="1" x14ac:dyDescent="0.25">
      <c r="A145" s="405" t="s">
        <v>84</v>
      </c>
      <c r="B145" s="72" t="str">
        <f>TEXT(SUM($B141*BPct_HDSP,B142:B144),"##0.0%")&amp;" ("&amp;TEXT($I145*SUM($B141*BPct_HDSP,B142:B144),"$#,##0")&amp;")"</f>
        <v>0.0% ($0)</v>
      </c>
      <c r="C145" s="72" t="str">
        <f>TEXT(SUM($B141*BPct_Diabetes,C142:C144),"##0.0%")&amp;" ("&amp;TEXT($I145*SUM($B141*BPct_Diabetes,C142:C144),"$#,##0")&amp;")"</f>
        <v>0.0% ($0)</v>
      </c>
      <c r="D145" s="72" t="str">
        <f>TEXT(SUM($B141*BPct_NPAO,D142:D144),"##0.0%")&amp;" ("&amp;TEXT($I145*SUM($B141*BPct_NPAO,D142:D144),"$#,##0")&amp;")"</f>
        <v>0.0% ($0)</v>
      </c>
      <c r="E145" s="217" t="str">
        <f>TEXT(SUM(E141:E144),"##0.0%")&amp;" ("&amp;TEXT($I145*SUM(E141:E144),"$#,##0")&amp;")"</f>
        <v>0.0% ($0)</v>
      </c>
      <c r="F145" s="218" t="str">
        <f>TEXT(SUM(B141:E144),"##0.0%")&amp;" ("&amp;TEXT($I145*SUM(B141:E144),"$#,##0")&amp;")"</f>
        <v>0.0% ($0)</v>
      </c>
      <c r="G145" s="525" t="s">
        <v>89</v>
      </c>
      <c r="H145" s="526"/>
      <c r="I145" s="279">
        <f>SUM(I144,I142)</f>
        <v>0</v>
      </c>
      <c r="J145" s="487"/>
      <c r="K145" s="423"/>
      <c r="L145" s="423"/>
      <c r="M145" s="423"/>
      <c r="N145" s="423"/>
      <c r="O145" s="423"/>
      <c r="P145" s="423" t="b">
        <f>IF(AND(SUM(B141:E144)&lt;&gt;1,I145&gt;0),FALSE,TRUE)</f>
        <v>1</v>
      </c>
      <c r="Q145" s="423" t="str">
        <f>"&lt;-- Is table 100% Allocated?"</f>
        <v>&lt;-- Is table 100% Allocated?</v>
      </c>
    </row>
    <row r="147" spans="1:17" ht="13.5" thickBot="1" x14ac:dyDescent="0.25"/>
    <row r="148" spans="1:17" s="313" customFormat="1" ht="39.950000000000003" customHeight="1" x14ac:dyDescent="0.25">
      <c r="A148" s="521" t="s">
        <v>51</v>
      </c>
      <c r="B148" s="522"/>
      <c r="C148" s="522"/>
      <c r="D148" s="522"/>
      <c r="E148" s="522"/>
      <c r="F148" s="522"/>
      <c r="G148" s="523" t="s">
        <v>61</v>
      </c>
      <c r="H148" s="524"/>
      <c r="I148" s="524"/>
      <c r="J148" s="467" t="s">
        <v>13</v>
      </c>
      <c r="K148" s="423"/>
      <c r="L148" s="423"/>
      <c r="M148" s="423"/>
      <c r="N148" s="423"/>
      <c r="O148" s="423"/>
      <c r="P148" s="423"/>
      <c r="Q148" s="423"/>
    </row>
    <row r="149" spans="1:17" s="313" customFormat="1" ht="39.950000000000003" customHeight="1" x14ac:dyDescent="0.25">
      <c r="A149" s="267" t="s">
        <v>31</v>
      </c>
      <c r="B149" s="517"/>
      <c r="C149" s="517"/>
      <c r="D149" s="517"/>
      <c r="E149" s="517"/>
      <c r="F149" s="518"/>
      <c r="G149" s="519" t="s">
        <v>18</v>
      </c>
      <c r="H149" s="520"/>
      <c r="I149" s="276">
        <v>0</v>
      </c>
      <c r="J149" s="484"/>
      <c r="K149" s="423"/>
      <c r="L149" s="423"/>
      <c r="M149" s="423"/>
      <c r="N149" s="423"/>
      <c r="O149" s="423"/>
      <c r="P149" s="423"/>
      <c r="Q149" s="423"/>
    </row>
    <row r="150" spans="1:17" s="313" customFormat="1" ht="39.950000000000003" customHeight="1" x14ac:dyDescent="0.25">
      <c r="A150" s="267" t="s">
        <v>32</v>
      </c>
      <c r="B150" s="517"/>
      <c r="C150" s="517"/>
      <c r="D150" s="517"/>
      <c r="E150" s="517"/>
      <c r="F150" s="518"/>
      <c r="G150" s="519" t="s">
        <v>7</v>
      </c>
      <c r="H150" s="520"/>
      <c r="I150" s="276">
        <v>0</v>
      </c>
      <c r="J150" s="484"/>
      <c r="K150" s="425"/>
      <c r="L150" s="425"/>
      <c r="M150" s="425"/>
      <c r="N150" s="425"/>
      <c r="O150" s="425"/>
      <c r="P150" s="423"/>
      <c r="Q150" s="423"/>
    </row>
    <row r="151" spans="1:17" s="313" customFormat="1" ht="39.950000000000003" customHeight="1" x14ac:dyDescent="0.25">
      <c r="A151" s="54" t="s">
        <v>71</v>
      </c>
      <c r="B151" s="517"/>
      <c r="C151" s="517"/>
      <c r="D151" s="517"/>
      <c r="E151" s="517"/>
      <c r="F151" s="518"/>
      <c r="G151" s="519" t="s">
        <v>23</v>
      </c>
      <c r="H151" s="520"/>
      <c r="I151" s="276">
        <v>0</v>
      </c>
      <c r="J151" s="484"/>
      <c r="K151" s="423"/>
      <c r="L151" s="423"/>
      <c r="M151" s="423"/>
      <c r="N151" s="423"/>
      <c r="O151" s="423"/>
      <c r="P151" s="423"/>
      <c r="Q151" s="423"/>
    </row>
    <row r="152" spans="1:17" s="313" customFormat="1" ht="39.950000000000003" customHeight="1" x14ac:dyDescent="0.25">
      <c r="A152" s="54" t="s">
        <v>59</v>
      </c>
      <c r="B152" s="517"/>
      <c r="C152" s="517"/>
      <c r="D152" s="517"/>
      <c r="E152" s="517"/>
      <c r="F152" s="518"/>
      <c r="G152" s="519" t="s">
        <v>8</v>
      </c>
      <c r="H152" s="520"/>
      <c r="I152" s="276">
        <v>0</v>
      </c>
      <c r="J152" s="484"/>
      <c r="K152" s="423"/>
      <c r="L152" s="423"/>
      <c r="M152" s="423"/>
      <c r="N152" s="423"/>
      <c r="O152" s="423"/>
      <c r="P152" s="423"/>
      <c r="Q152" s="423"/>
    </row>
    <row r="153" spans="1:17" ht="39.950000000000003" customHeight="1" x14ac:dyDescent="0.2">
      <c r="A153" s="531" t="s">
        <v>60</v>
      </c>
      <c r="B153" s="517"/>
      <c r="C153" s="517"/>
      <c r="D153" s="517"/>
      <c r="E153" s="517"/>
      <c r="F153" s="518"/>
      <c r="G153" s="519" t="s">
        <v>9</v>
      </c>
      <c r="H153" s="520"/>
      <c r="I153" s="276">
        <v>0</v>
      </c>
      <c r="J153" s="484"/>
      <c r="K153" s="423"/>
      <c r="L153" s="423"/>
      <c r="M153" s="423"/>
      <c r="N153" s="423"/>
      <c r="O153" s="423"/>
    </row>
    <row r="154" spans="1:17" ht="39.75" customHeight="1" x14ac:dyDescent="0.2">
      <c r="A154" s="532"/>
      <c r="B154" s="517"/>
      <c r="C154" s="517"/>
      <c r="D154" s="517"/>
      <c r="E154" s="517"/>
      <c r="F154" s="518"/>
      <c r="G154" s="519" t="s">
        <v>10</v>
      </c>
      <c r="H154" s="520"/>
      <c r="I154" s="276">
        <v>0</v>
      </c>
      <c r="J154" s="484"/>
      <c r="K154" s="423"/>
      <c r="L154" s="423"/>
      <c r="M154" s="423"/>
      <c r="N154" s="423"/>
      <c r="O154" s="423"/>
    </row>
    <row r="155" spans="1:17" s="313" customFormat="1" ht="39.75" customHeight="1" x14ac:dyDescent="0.25">
      <c r="A155" s="531" t="s">
        <v>47</v>
      </c>
      <c r="B155" s="517"/>
      <c r="C155" s="517"/>
      <c r="D155" s="517"/>
      <c r="E155" s="517"/>
      <c r="F155" s="518"/>
      <c r="G155" s="273" t="s">
        <v>98</v>
      </c>
      <c r="H155" s="119" t="s">
        <v>52</v>
      </c>
      <c r="I155" s="276">
        <v>0</v>
      </c>
      <c r="J155" s="484"/>
      <c r="K155" s="423"/>
      <c r="L155" s="423"/>
      <c r="M155" s="423"/>
      <c r="N155" s="423"/>
      <c r="O155" s="423"/>
      <c r="P155" s="423"/>
      <c r="Q155" s="423"/>
    </row>
    <row r="156" spans="1:17" ht="39.75" customHeight="1" thickBot="1" x14ac:dyDescent="0.25">
      <c r="A156" s="533"/>
      <c r="B156" s="534"/>
      <c r="C156" s="534"/>
      <c r="D156" s="534"/>
      <c r="E156" s="534"/>
      <c r="F156" s="535"/>
      <c r="G156" s="273" t="s">
        <v>11</v>
      </c>
      <c r="H156" s="119" t="s">
        <v>52</v>
      </c>
      <c r="I156" s="276">
        <v>0</v>
      </c>
      <c r="J156" s="484"/>
      <c r="K156" s="423"/>
      <c r="L156" s="423"/>
      <c r="M156" s="423"/>
      <c r="N156" s="423"/>
      <c r="O156" s="423"/>
    </row>
    <row r="157" spans="1:17" s="313" customFormat="1" ht="39.75" customHeight="1" x14ac:dyDescent="0.25">
      <c r="A157" s="527" t="s">
        <v>81</v>
      </c>
      <c r="B157" s="528"/>
      <c r="C157" s="528"/>
      <c r="D157" s="528"/>
      <c r="E157" s="528"/>
      <c r="F157" s="528"/>
      <c r="G157" s="273" t="s">
        <v>11</v>
      </c>
      <c r="H157" s="119" t="s">
        <v>52</v>
      </c>
      <c r="I157" s="276">
        <v>0</v>
      </c>
      <c r="J157" s="484"/>
      <c r="K157" s="423"/>
      <c r="L157" s="423"/>
      <c r="M157" s="423"/>
      <c r="N157" s="423"/>
      <c r="O157" s="423"/>
      <c r="P157" s="423"/>
      <c r="Q157" s="423"/>
    </row>
    <row r="158" spans="1:17" s="315" customFormat="1" ht="39.950000000000003" customHeight="1" x14ac:dyDescent="0.25">
      <c r="A158" s="49" t="s">
        <v>83</v>
      </c>
      <c r="B158" s="409" t="s">
        <v>6</v>
      </c>
      <c r="C158" s="409" t="s">
        <v>65</v>
      </c>
      <c r="D158" s="409" t="s">
        <v>4</v>
      </c>
      <c r="E158" s="48" t="s">
        <v>5</v>
      </c>
      <c r="F158" s="274" t="s">
        <v>70</v>
      </c>
      <c r="G158" s="273" t="s">
        <v>11</v>
      </c>
      <c r="H158" s="119" t="s">
        <v>52</v>
      </c>
      <c r="I158" s="276">
        <v>0</v>
      </c>
      <c r="J158" s="484"/>
      <c r="K158" s="423"/>
      <c r="L158" s="423" t="s">
        <v>6</v>
      </c>
      <c r="M158" s="423" t="s">
        <v>65</v>
      </c>
      <c r="N158" s="423" t="s">
        <v>4</v>
      </c>
      <c r="O158" s="423" t="s">
        <v>5</v>
      </c>
      <c r="P158" s="425"/>
      <c r="Q158" s="425"/>
    </row>
    <row r="159" spans="1:17" s="313" customFormat="1" ht="39.950000000000003" customHeight="1" x14ac:dyDescent="0.25">
      <c r="A159" s="406" t="s">
        <v>128</v>
      </c>
      <c r="B159" s="509">
        <v>0</v>
      </c>
      <c r="C159" s="510"/>
      <c r="D159" s="511"/>
      <c r="E159" s="303">
        <v>0</v>
      </c>
      <c r="F159" s="275" t="str">
        <f>TEXT(SUM(B159:E159),"##0.0%")&amp;" ("&amp;TEXT($I163*SUM(B159:E159),"$#,##0")&amp;")"</f>
        <v>0.0% ($0)</v>
      </c>
      <c r="G159" s="519" t="s">
        <v>62</v>
      </c>
      <c r="H159" s="520" t="s">
        <v>52</v>
      </c>
      <c r="I159" s="276">
        <v>0</v>
      </c>
      <c r="J159" s="484"/>
      <c r="K159" s="423" t="s">
        <v>40</v>
      </c>
      <c r="L159" s="426">
        <f>SUM(B159:E159)*I163</f>
        <v>0</v>
      </c>
      <c r="M159" s="426"/>
      <c r="N159" s="426"/>
      <c r="O159" s="426"/>
      <c r="P159" s="423"/>
      <c r="Q159" s="423"/>
    </row>
    <row r="160" spans="1:17" s="313" customFormat="1" ht="39.950000000000003" customHeight="1" x14ac:dyDescent="0.25">
      <c r="A160" s="406" t="s">
        <v>67</v>
      </c>
      <c r="B160" s="303">
        <v>0</v>
      </c>
      <c r="C160" s="303">
        <v>0</v>
      </c>
      <c r="D160" s="303">
        <v>0</v>
      </c>
      <c r="E160" s="303">
        <v>0</v>
      </c>
      <c r="F160" s="275" t="str">
        <f>TEXT(SUM(B160:E160),"##0.0%")&amp;" ("&amp;TEXT($I163*SUM(B160:E160),"$#,##0")&amp;")"</f>
        <v>0.0% ($0)</v>
      </c>
      <c r="G160" s="529" t="s">
        <v>56</v>
      </c>
      <c r="H160" s="530" t="s">
        <v>52</v>
      </c>
      <c r="I160" s="277">
        <f>SUM(I149:I159)</f>
        <v>0</v>
      </c>
      <c r="J160" s="485"/>
      <c r="K160" s="423" t="str">
        <f>"Domain 2"</f>
        <v>Domain 2</v>
      </c>
      <c r="L160" s="426">
        <f>B160*I163</f>
        <v>0</v>
      </c>
      <c r="M160" s="426">
        <f>C160*I163</f>
        <v>0</v>
      </c>
      <c r="N160" s="426">
        <f>D160*I163</f>
        <v>0</v>
      </c>
      <c r="O160" s="426">
        <f>E160*I163</f>
        <v>0</v>
      </c>
      <c r="P160" s="423"/>
      <c r="Q160" s="423"/>
    </row>
    <row r="161" spans="1:17 16383:16383" s="313" customFormat="1" ht="39.950000000000003" customHeight="1" x14ac:dyDescent="0.25">
      <c r="A161" s="406" t="s">
        <v>68</v>
      </c>
      <c r="B161" s="303">
        <v>0</v>
      </c>
      <c r="C161" s="303">
        <v>0</v>
      </c>
      <c r="D161" s="303">
        <v>0</v>
      </c>
      <c r="E161" s="303">
        <v>0</v>
      </c>
      <c r="F161" s="275" t="str">
        <f>TEXT(SUM(B161:E161),"##0.0%")&amp;" ("&amp;TEXT($I163*SUM(B161:E161),"$#,##0")&amp;")"</f>
        <v>0.0% ($0)</v>
      </c>
      <c r="G161" s="519" t="s">
        <v>55</v>
      </c>
      <c r="H161" s="520" t="s">
        <v>52</v>
      </c>
      <c r="I161" s="278"/>
      <c r="J161" s="486"/>
      <c r="K161" s="423" t="str">
        <f>"Domain 3"</f>
        <v>Domain 3</v>
      </c>
      <c r="L161" s="426">
        <f>B161*I163</f>
        <v>0</v>
      </c>
      <c r="M161" s="426">
        <f>C161*I163</f>
        <v>0</v>
      </c>
      <c r="N161" s="426">
        <f>D161*I163</f>
        <v>0</v>
      </c>
      <c r="O161" s="426">
        <f>E161*I163</f>
        <v>0</v>
      </c>
      <c r="P161" s="423"/>
      <c r="Q161" s="423"/>
      <c r="XFC161" s="316"/>
    </row>
    <row r="162" spans="1:17 16383:16383" s="313" customFormat="1" ht="39.950000000000003" customHeight="1" x14ac:dyDescent="0.25">
      <c r="A162" s="407" t="s">
        <v>69</v>
      </c>
      <c r="B162" s="303">
        <v>0</v>
      </c>
      <c r="C162" s="303">
        <v>0</v>
      </c>
      <c r="D162" s="303">
        <v>0</v>
      </c>
      <c r="E162" s="303">
        <v>0</v>
      </c>
      <c r="F162" s="275" t="str">
        <f>TEXT(SUM(B162:E162),"##0.0%")&amp;" ("&amp;TEXT($I163*SUM(B162:E162),"$#,##0")&amp;")"</f>
        <v>0.0% ($0)</v>
      </c>
      <c r="G162" s="529" t="s">
        <v>66</v>
      </c>
      <c r="H162" s="530" t="s">
        <v>52</v>
      </c>
      <c r="I162" s="277">
        <f>I161*I160</f>
        <v>0</v>
      </c>
      <c r="J162" s="485"/>
      <c r="K162" s="423" t="str">
        <f>"Domain 4"</f>
        <v>Domain 4</v>
      </c>
      <c r="L162" s="426">
        <f>B162*I163</f>
        <v>0</v>
      </c>
      <c r="M162" s="426">
        <f>C162*I163</f>
        <v>0</v>
      </c>
      <c r="N162" s="426">
        <f>D162*I163</f>
        <v>0</v>
      </c>
      <c r="O162" s="426">
        <f>E162*I163</f>
        <v>0</v>
      </c>
      <c r="P162" s="423"/>
      <c r="Q162" s="423"/>
    </row>
    <row r="163" spans="1:17 16383:16383" ht="26.25" thickBot="1" x14ac:dyDescent="0.25">
      <c r="A163" s="405" t="s">
        <v>84</v>
      </c>
      <c r="B163" s="72" t="str">
        <f>TEXT(SUM($B159*BPct_HDSP,B160:B162),"##0.0%")&amp;" ("&amp;TEXT($I163*SUM($B159*BPct_HDSP,B160:B162),"$#,##0")&amp;")"</f>
        <v>0.0% ($0)</v>
      </c>
      <c r="C163" s="72" t="str">
        <f>TEXT(SUM($B159*BPct_Diabetes,C160:C162),"##0.0%")&amp;" ("&amp;TEXT($I163*SUM($B159*BPct_Diabetes,C160:C162),"$#,##0")&amp;")"</f>
        <v>0.0% ($0)</v>
      </c>
      <c r="D163" s="72" t="str">
        <f>TEXT(SUM($B159*BPct_NPAO,D160:D162),"##0.0%")&amp;" ("&amp;TEXT($I163*SUM($B159*BPct_NPAO,D160:D162),"$#,##0")&amp;")"</f>
        <v>0.0% ($0)</v>
      </c>
      <c r="E163" s="217" t="str">
        <f>TEXT(SUM(E159:E162),"##0.0%")&amp;" ("&amp;TEXT($I163*SUM(E159:E162),"$#,##0")&amp;")"</f>
        <v>0.0% ($0)</v>
      </c>
      <c r="F163" s="218" t="str">
        <f>TEXT(SUM(B159:E162),"##0.0%")&amp;" ("&amp;TEXT($I163*SUM(B159:E162),"$#,##0")&amp;")"</f>
        <v>0.0% ($0)</v>
      </c>
      <c r="G163" s="525" t="s">
        <v>89</v>
      </c>
      <c r="H163" s="526"/>
      <c r="I163" s="279">
        <f>SUM(I162,I160)</f>
        <v>0</v>
      </c>
      <c r="J163" s="487"/>
      <c r="K163" s="423"/>
      <c r="L163" s="423"/>
      <c r="M163" s="423"/>
      <c r="N163" s="423"/>
      <c r="O163" s="423"/>
      <c r="P163" s="423" t="b">
        <f>IF(AND(SUM(B159:E162)&lt;&gt;1,I163&gt;0),FALSE,TRUE)</f>
        <v>1</v>
      </c>
      <c r="Q163" s="423" t="str">
        <f>"&lt;-- Is table 100% Allocated?"</f>
        <v>&lt;-- Is table 100% Allocated?</v>
      </c>
    </row>
    <row r="165" spans="1:17 16383:16383" ht="13.5" thickBot="1" x14ac:dyDescent="0.25"/>
    <row r="166" spans="1:17 16383:16383" s="313" customFormat="1" ht="39.950000000000003" customHeight="1" x14ac:dyDescent="0.25">
      <c r="A166" s="521" t="s">
        <v>51</v>
      </c>
      <c r="B166" s="522"/>
      <c r="C166" s="522"/>
      <c r="D166" s="522"/>
      <c r="E166" s="522"/>
      <c r="F166" s="522"/>
      <c r="G166" s="523" t="s">
        <v>61</v>
      </c>
      <c r="H166" s="524"/>
      <c r="I166" s="524"/>
      <c r="J166" s="467" t="s">
        <v>13</v>
      </c>
      <c r="K166" s="423"/>
      <c r="L166" s="423"/>
      <c r="M166" s="423"/>
      <c r="N166" s="423"/>
      <c r="O166" s="423"/>
      <c r="P166" s="423"/>
      <c r="Q166" s="423"/>
    </row>
    <row r="167" spans="1:17 16383:16383" s="313" customFormat="1" ht="39.950000000000003" customHeight="1" x14ac:dyDescent="0.25">
      <c r="A167" s="267" t="s">
        <v>31</v>
      </c>
      <c r="B167" s="517"/>
      <c r="C167" s="517"/>
      <c r="D167" s="517"/>
      <c r="E167" s="517"/>
      <c r="F167" s="518"/>
      <c r="G167" s="519" t="s">
        <v>18</v>
      </c>
      <c r="H167" s="520"/>
      <c r="I167" s="276">
        <v>0</v>
      </c>
      <c r="J167" s="484"/>
      <c r="K167" s="423"/>
      <c r="L167" s="423"/>
      <c r="M167" s="423"/>
      <c r="N167" s="423"/>
      <c r="O167" s="423"/>
      <c r="P167" s="423"/>
      <c r="Q167" s="423"/>
    </row>
    <row r="168" spans="1:17 16383:16383" s="313" customFormat="1" ht="39.950000000000003" customHeight="1" x14ac:dyDescent="0.25">
      <c r="A168" s="267" t="s">
        <v>32</v>
      </c>
      <c r="B168" s="517"/>
      <c r="C168" s="517"/>
      <c r="D168" s="517"/>
      <c r="E168" s="517"/>
      <c r="F168" s="518"/>
      <c r="G168" s="519" t="s">
        <v>7</v>
      </c>
      <c r="H168" s="520"/>
      <c r="I168" s="276">
        <v>0</v>
      </c>
      <c r="J168" s="484"/>
      <c r="K168" s="425"/>
      <c r="L168" s="425"/>
      <c r="M168" s="425"/>
      <c r="N168" s="425"/>
      <c r="O168" s="425"/>
      <c r="P168" s="423"/>
      <c r="Q168" s="423"/>
    </row>
    <row r="169" spans="1:17 16383:16383" s="313" customFormat="1" ht="39.950000000000003" customHeight="1" x14ac:dyDescent="0.25">
      <c r="A169" s="54" t="s">
        <v>71</v>
      </c>
      <c r="B169" s="517"/>
      <c r="C169" s="517"/>
      <c r="D169" s="517"/>
      <c r="E169" s="517"/>
      <c r="F169" s="518"/>
      <c r="G169" s="519" t="s">
        <v>23</v>
      </c>
      <c r="H169" s="520"/>
      <c r="I169" s="276">
        <v>0</v>
      </c>
      <c r="J169" s="484"/>
      <c r="K169" s="423"/>
      <c r="L169" s="423"/>
      <c r="M169" s="423"/>
      <c r="N169" s="423"/>
      <c r="O169" s="423"/>
      <c r="P169" s="423"/>
      <c r="Q169" s="423"/>
    </row>
    <row r="170" spans="1:17 16383:16383" s="313" customFormat="1" ht="39.950000000000003" customHeight="1" x14ac:dyDescent="0.25">
      <c r="A170" s="54" t="s">
        <v>59</v>
      </c>
      <c r="B170" s="517"/>
      <c r="C170" s="517"/>
      <c r="D170" s="517"/>
      <c r="E170" s="517"/>
      <c r="F170" s="518"/>
      <c r="G170" s="519" t="s">
        <v>8</v>
      </c>
      <c r="H170" s="520"/>
      <c r="I170" s="276">
        <v>0</v>
      </c>
      <c r="J170" s="484"/>
      <c r="K170" s="423"/>
      <c r="L170" s="423"/>
      <c r="M170" s="423"/>
      <c r="N170" s="423"/>
      <c r="O170" s="423"/>
      <c r="P170" s="423"/>
      <c r="Q170" s="423"/>
    </row>
    <row r="171" spans="1:17 16383:16383" ht="39.950000000000003" customHeight="1" x14ac:dyDescent="0.2">
      <c r="A171" s="531" t="s">
        <v>60</v>
      </c>
      <c r="B171" s="517"/>
      <c r="C171" s="517"/>
      <c r="D171" s="517"/>
      <c r="E171" s="517"/>
      <c r="F171" s="518"/>
      <c r="G171" s="519" t="s">
        <v>9</v>
      </c>
      <c r="H171" s="520"/>
      <c r="I171" s="276">
        <v>0</v>
      </c>
      <c r="J171" s="484"/>
      <c r="K171" s="423"/>
      <c r="L171" s="423"/>
      <c r="M171" s="423"/>
      <c r="N171" s="423"/>
      <c r="O171" s="423"/>
    </row>
    <row r="172" spans="1:17 16383:16383" ht="39.75" customHeight="1" x14ac:dyDescent="0.2">
      <c r="A172" s="532"/>
      <c r="B172" s="517"/>
      <c r="C172" s="517"/>
      <c r="D172" s="517"/>
      <c r="E172" s="517"/>
      <c r="F172" s="518"/>
      <c r="G172" s="519" t="s">
        <v>10</v>
      </c>
      <c r="H172" s="520"/>
      <c r="I172" s="276">
        <v>0</v>
      </c>
      <c r="J172" s="484"/>
      <c r="K172" s="423"/>
      <c r="L172" s="423"/>
      <c r="M172" s="423"/>
      <c r="N172" s="423"/>
      <c r="O172" s="423"/>
    </row>
    <row r="173" spans="1:17 16383:16383" s="313" customFormat="1" ht="39.75" customHeight="1" x14ac:dyDescent="0.25">
      <c r="A173" s="531" t="s">
        <v>47</v>
      </c>
      <c r="B173" s="517"/>
      <c r="C173" s="517"/>
      <c r="D173" s="517"/>
      <c r="E173" s="517"/>
      <c r="F173" s="518"/>
      <c r="G173" s="273" t="s">
        <v>98</v>
      </c>
      <c r="H173" s="119" t="s">
        <v>52</v>
      </c>
      <c r="I173" s="276">
        <v>0</v>
      </c>
      <c r="J173" s="484"/>
      <c r="K173" s="423"/>
      <c r="L173" s="423"/>
      <c r="M173" s="423"/>
      <c r="N173" s="423"/>
      <c r="O173" s="423"/>
      <c r="P173" s="423"/>
      <c r="Q173" s="423"/>
    </row>
    <row r="174" spans="1:17 16383:16383" ht="39.75" customHeight="1" thickBot="1" x14ac:dyDescent="0.25">
      <c r="A174" s="533"/>
      <c r="B174" s="534"/>
      <c r="C174" s="534"/>
      <c r="D174" s="534"/>
      <c r="E174" s="534"/>
      <c r="F174" s="535"/>
      <c r="G174" s="273" t="s">
        <v>11</v>
      </c>
      <c r="H174" s="119" t="s">
        <v>52</v>
      </c>
      <c r="I174" s="276">
        <v>0</v>
      </c>
      <c r="J174" s="484"/>
      <c r="K174" s="423"/>
      <c r="L174" s="423"/>
      <c r="M174" s="423"/>
      <c r="N174" s="423"/>
      <c r="O174" s="423"/>
    </row>
    <row r="175" spans="1:17 16383:16383" s="313" customFormat="1" ht="39.75" customHeight="1" x14ac:dyDescent="0.25">
      <c r="A175" s="527" t="s">
        <v>81</v>
      </c>
      <c r="B175" s="528"/>
      <c r="C175" s="528"/>
      <c r="D175" s="528"/>
      <c r="E175" s="528"/>
      <c r="F175" s="528"/>
      <c r="G175" s="273" t="s">
        <v>11</v>
      </c>
      <c r="H175" s="119" t="s">
        <v>52</v>
      </c>
      <c r="I175" s="276">
        <v>0</v>
      </c>
      <c r="J175" s="484"/>
      <c r="K175" s="423"/>
      <c r="L175" s="423"/>
      <c r="M175" s="423"/>
      <c r="N175" s="423"/>
      <c r="O175" s="423"/>
      <c r="P175" s="423"/>
      <c r="Q175" s="423"/>
    </row>
    <row r="176" spans="1:17 16383:16383" s="315" customFormat="1" ht="39.950000000000003" customHeight="1" x14ac:dyDescent="0.25">
      <c r="A176" s="49" t="s">
        <v>83</v>
      </c>
      <c r="B176" s="409" t="s">
        <v>6</v>
      </c>
      <c r="C176" s="409" t="s">
        <v>65</v>
      </c>
      <c r="D176" s="409" t="s">
        <v>4</v>
      </c>
      <c r="E176" s="48" t="s">
        <v>5</v>
      </c>
      <c r="F176" s="274" t="s">
        <v>70</v>
      </c>
      <c r="G176" s="273" t="s">
        <v>11</v>
      </c>
      <c r="H176" s="119" t="s">
        <v>52</v>
      </c>
      <c r="I176" s="276">
        <v>0</v>
      </c>
      <c r="J176" s="484"/>
      <c r="K176" s="423"/>
      <c r="L176" s="423" t="s">
        <v>6</v>
      </c>
      <c r="M176" s="423" t="s">
        <v>65</v>
      </c>
      <c r="N176" s="423" t="s">
        <v>4</v>
      </c>
      <c r="O176" s="423" t="s">
        <v>5</v>
      </c>
      <c r="P176" s="425"/>
      <c r="Q176" s="425"/>
    </row>
    <row r="177" spans="1:17 16383:16383" s="313" customFormat="1" ht="39.950000000000003" customHeight="1" x14ac:dyDescent="0.25">
      <c r="A177" s="406" t="s">
        <v>128</v>
      </c>
      <c r="B177" s="509">
        <v>0</v>
      </c>
      <c r="C177" s="510"/>
      <c r="D177" s="511"/>
      <c r="E177" s="303">
        <v>0</v>
      </c>
      <c r="F177" s="275" t="str">
        <f>TEXT(SUM(B177:E177),"##0.0%")&amp;" ("&amp;TEXT($I181*SUM(B177:E177),"$#,##0")&amp;")"</f>
        <v>0.0% ($0)</v>
      </c>
      <c r="G177" s="519" t="s">
        <v>62</v>
      </c>
      <c r="H177" s="520" t="s">
        <v>52</v>
      </c>
      <c r="I177" s="276">
        <v>0</v>
      </c>
      <c r="J177" s="484"/>
      <c r="K177" s="423" t="s">
        <v>40</v>
      </c>
      <c r="L177" s="426">
        <f>SUM(B177:E177)*I181</f>
        <v>0</v>
      </c>
      <c r="M177" s="426"/>
      <c r="N177" s="426"/>
      <c r="O177" s="426"/>
      <c r="P177" s="423"/>
      <c r="Q177" s="423"/>
    </row>
    <row r="178" spans="1:17 16383:16383" s="313" customFormat="1" ht="39.950000000000003" customHeight="1" x14ac:dyDescent="0.25">
      <c r="A178" s="406" t="s">
        <v>67</v>
      </c>
      <c r="B178" s="303">
        <v>0</v>
      </c>
      <c r="C178" s="303">
        <v>0</v>
      </c>
      <c r="D178" s="303">
        <v>0</v>
      </c>
      <c r="E178" s="303">
        <v>0</v>
      </c>
      <c r="F178" s="275" t="str">
        <f>TEXT(SUM(B178:E178),"##0.0%")&amp;" ("&amp;TEXT($I181*SUM(B178:E178),"$#,##0")&amp;")"</f>
        <v>0.0% ($0)</v>
      </c>
      <c r="G178" s="529" t="s">
        <v>56</v>
      </c>
      <c r="H178" s="530" t="s">
        <v>52</v>
      </c>
      <c r="I178" s="277">
        <f>SUM(I167:I177)</f>
        <v>0</v>
      </c>
      <c r="J178" s="485"/>
      <c r="K178" s="423" t="str">
        <f>"Domain 2"</f>
        <v>Domain 2</v>
      </c>
      <c r="L178" s="426">
        <f>B178*I181</f>
        <v>0</v>
      </c>
      <c r="M178" s="426">
        <f>C178*I181</f>
        <v>0</v>
      </c>
      <c r="N178" s="426">
        <f>D178*I181</f>
        <v>0</v>
      </c>
      <c r="O178" s="426">
        <f>E178*I181</f>
        <v>0</v>
      </c>
      <c r="P178" s="423"/>
      <c r="Q178" s="423"/>
    </row>
    <row r="179" spans="1:17 16383:16383" s="313" customFormat="1" ht="39.950000000000003" customHeight="1" x14ac:dyDescent="0.25">
      <c r="A179" s="406" t="s">
        <v>68</v>
      </c>
      <c r="B179" s="303">
        <v>0</v>
      </c>
      <c r="C179" s="303">
        <v>0</v>
      </c>
      <c r="D179" s="303">
        <v>0</v>
      </c>
      <c r="E179" s="303">
        <v>0</v>
      </c>
      <c r="F179" s="275" t="str">
        <f>TEXT(SUM(B179:E179),"##0.0%")&amp;" ("&amp;TEXT($I181*SUM(B179:E179),"$#,##0")&amp;")"</f>
        <v>0.0% ($0)</v>
      </c>
      <c r="G179" s="519" t="s">
        <v>55</v>
      </c>
      <c r="H179" s="520" t="s">
        <v>52</v>
      </c>
      <c r="I179" s="278"/>
      <c r="J179" s="486"/>
      <c r="K179" s="423" t="str">
        <f>"Domain 3"</f>
        <v>Domain 3</v>
      </c>
      <c r="L179" s="426">
        <f>B179*I181</f>
        <v>0</v>
      </c>
      <c r="M179" s="426">
        <f>C179*I181</f>
        <v>0</v>
      </c>
      <c r="N179" s="426">
        <f>D179*I181</f>
        <v>0</v>
      </c>
      <c r="O179" s="426">
        <f>E179*I181</f>
        <v>0</v>
      </c>
      <c r="P179" s="423"/>
      <c r="Q179" s="423"/>
      <c r="XFC179" s="316"/>
    </row>
    <row r="180" spans="1:17 16383:16383" s="313" customFormat="1" ht="39.950000000000003" customHeight="1" x14ac:dyDescent="0.25">
      <c r="A180" s="407" t="s">
        <v>69</v>
      </c>
      <c r="B180" s="303">
        <v>0</v>
      </c>
      <c r="C180" s="303">
        <v>0</v>
      </c>
      <c r="D180" s="303">
        <v>0</v>
      </c>
      <c r="E180" s="303">
        <v>0</v>
      </c>
      <c r="F180" s="275" t="str">
        <f>TEXT(SUM(B180:E180),"##0.0%")&amp;" ("&amp;TEXT($I181*SUM(B180:E180),"$#,##0")&amp;")"</f>
        <v>0.0% ($0)</v>
      </c>
      <c r="G180" s="529" t="s">
        <v>66</v>
      </c>
      <c r="H180" s="530" t="s">
        <v>52</v>
      </c>
      <c r="I180" s="277">
        <f>I179*I178</f>
        <v>0</v>
      </c>
      <c r="J180" s="485"/>
      <c r="K180" s="423" t="str">
        <f>"Domain 4"</f>
        <v>Domain 4</v>
      </c>
      <c r="L180" s="426">
        <f>B180*I181</f>
        <v>0</v>
      </c>
      <c r="M180" s="426">
        <f>C180*I181</f>
        <v>0</v>
      </c>
      <c r="N180" s="426">
        <f>D180*I181</f>
        <v>0</v>
      </c>
      <c r="O180" s="426">
        <f>E180*I181</f>
        <v>0</v>
      </c>
      <c r="P180" s="423"/>
      <c r="Q180" s="423"/>
    </row>
    <row r="181" spans="1:17 16383:16383" ht="26.25" thickBot="1" x14ac:dyDescent="0.25">
      <c r="A181" s="405" t="s">
        <v>84</v>
      </c>
      <c r="B181" s="72" t="str">
        <f>TEXT(SUM($B177*BPct_HDSP,B178:B180),"##0.0%")&amp;" ("&amp;TEXT($I181*SUM($B177*BPct_HDSP,B178:B180),"$#,##0")&amp;")"</f>
        <v>0.0% ($0)</v>
      </c>
      <c r="C181" s="72" t="str">
        <f>TEXT(SUM($B177*BPct_Diabetes,C178:C180),"##0.0%")&amp;" ("&amp;TEXT($I181*SUM($B177*BPct_Diabetes,C178:C180),"$#,##0")&amp;")"</f>
        <v>0.0% ($0)</v>
      </c>
      <c r="D181" s="72" t="str">
        <f>TEXT(SUM($B177*BPct_NPAO,D178:D180),"##0.0%")&amp;" ("&amp;TEXT($I181*SUM($B177*BPct_NPAO,D178:D180),"$#,##0")&amp;")"</f>
        <v>0.0% ($0)</v>
      </c>
      <c r="E181" s="217" t="str">
        <f>TEXT(SUM(E177:E180),"##0.0%")&amp;" ("&amp;TEXT($I181*SUM(E177:E180),"$#,##0")&amp;")"</f>
        <v>0.0% ($0)</v>
      </c>
      <c r="F181" s="218" t="str">
        <f>TEXT(SUM(B177:E180),"##0.0%")&amp;" ("&amp;TEXT($I181*SUM(B177:E180),"$#,##0")&amp;")"</f>
        <v>0.0% ($0)</v>
      </c>
      <c r="G181" s="525" t="s">
        <v>89</v>
      </c>
      <c r="H181" s="526"/>
      <c r="I181" s="279">
        <f>SUM(I180,I178)</f>
        <v>0</v>
      </c>
      <c r="J181" s="487"/>
      <c r="K181" s="423"/>
      <c r="L181" s="423"/>
      <c r="M181" s="423"/>
      <c r="N181" s="423"/>
      <c r="O181" s="423"/>
      <c r="P181" s="423" t="b">
        <f>IF(AND(SUM(B177:E180)&lt;&gt;1,I181&gt;0),FALSE,TRUE)</f>
        <v>1</v>
      </c>
      <c r="Q181" s="423" t="str">
        <f>"&lt;-- Is table 100% Allocated?"</f>
        <v>&lt;-- Is table 100% Allocated?</v>
      </c>
    </row>
    <row r="183" spans="1:17 16383:16383" ht="13.5" thickBot="1" x14ac:dyDescent="0.25"/>
    <row r="184" spans="1:17 16383:16383" s="313" customFormat="1" ht="39.950000000000003" customHeight="1" x14ac:dyDescent="0.25">
      <c r="A184" s="521" t="s">
        <v>51</v>
      </c>
      <c r="B184" s="522"/>
      <c r="C184" s="522"/>
      <c r="D184" s="522"/>
      <c r="E184" s="522"/>
      <c r="F184" s="522"/>
      <c r="G184" s="523" t="s">
        <v>61</v>
      </c>
      <c r="H184" s="524"/>
      <c r="I184" s="524"/>
      <c r="J184" s="467" t="s">
        <v>13</v>
      </c>
      <c r="K184" s="423"/>
      <c r="L184" s="423"/>
      <c r="M184" s="423"/>
      <c r="N184" s="423"/>
      <c r="O184" s="423"/>
      <c r="P184" s="423"/>
      <c r="Q184" s="423"/>
    </row>
    <row r="185" spans="1:17 16383:16383" s="313" customFormat="1" ht="39.950000000000003" customHeight="1" x14ac:dyDescent="0.25">
      <c r="A185" s="267" t="s">
        <v>31</v>
      </c>
      <c r="B185" s="517"/>
      <c r="C185" s="517"/>
      <c r="D185" s="517"/>
      <c r="E185" s="517"/>
      <c r="F185" s="518"/>
      <c r="G185" s="519" t="s">
        <v>18</v>
      </c>
      <c r="H185" s="520"/>
      <c r="I185" s="276">
        <v>0</v>
      </c>
      <c r="J185" s="484"/>
      <c r="K185" s="423"/>
      <c r="L185" s="423"/>
      <c r="M185" s="423"/>
      <c r="N185" s="423"/>
      <c r="O185" s="423"/>
      <c r="P185" s="423"/>
      <c r="Q185" s="423"/>
    </row>
    <row r="186" spans="1:17 16383:16383" s="313" customFormat="1" ht="39.950000000000003" customHeight="1" x14ac:dyDescent="0.25">
      <c r="A186" s="267" t="s">
        <v>32</v>
      </c>
      <c r="B186" s="517"/>
      <c r="C186" s="517"/>
      <c r="D186" s="517"/>
      <c r="E186" s="517"/>
      <c r="F186" s="518"/>
      <c r="G186" s="519" t="s">
        <v>7</v>
      </c>
      <c r="H186" s="520"/>
      <c r="I186" s="276">
        <v>0</v>
      </c>
      <c r="J186" s="484"/>
      <c r="K186" s="425"/>
      <c r="L186" s="425"/>
      <c r="M186" s="425"/>
      <c r="N186" s="425"/>
      <c r="O186" s="425"/>
      <c r="P186" s="423"/>
      <c r="Q186" s="423"/>
    </row>
    <row r="187" spans="1:17 16383:16383" s="313" customFormat="1" ht="39.950000000000003" customHeight="1" x14ac:dyDescent="0.25">
      <c r="A187" s="54" t="s">
        <v>71</v>
      </c>
      <c r="B187" s="517"/>
      <c r="C187" s="517"/>
      <c r="D187" s="517"/>
      <c r="E187" s="517"/>
      <c r="F187" s="518"/>
      <c r="G187" s="519" t="s">
        <v>23</v>
      </c>
      <c r="H187" s="520"/>
      <c r="I187" s="276">
        <v>0</v>
      </c>
      <c r="J187" s="484"/>
      <c r="K187" s="423"/>
      <c r="L187" s="423"/>
      <c r="M187" s="423"/>
      <c r="N187" s="423"/>
      <c r="O187" s="423"/>
      <c r="P187" s="423"/>
      <c r="Q187" s="423"/>
    </row>
    <row r="188" spans="1:17 16383:16383" s="313" customFormat="1" ht="39.950000000000003" customHeight="1" x14ac:dyDescent="0.25">
      <c r="A188" s="54" t="s">
        <v>59</v>
      </c>
      <c r="B188" s="517"/>
      <c r="C188" s="517"/>
      <c r="D188" s="517"/>
      <c r="E188" s="517"/>
      <c r="F188" s="518"/>
      <c r="G188" s="519" t="s">
        <v>8</v>
      </c>
      <c r="H188" s="520"/>
      <c r="I188" s="276">
        <v>0</v>
      </c>
      <c r="J188" s="484"/>
      <c r="K188" s="423"/>
      <c r="L188" s="423"/>
      <c r="M188" s="423"/>
      <c r="N188" s="423"/>
      <c r="O188" s="423"/>
      <c r="P188" s="423"/>
      <c r="Q188" s="423"/>
    </row>
    <row r="189" spans="1:17 16383:16383" ht="39.950000000000003" customHeight="1" x14ac:dyDescent="0.2">
      <c r="A189" s="531" t="s">
        <v>60</v>
      </c>
      <c r="B189" s="517"/>
      <c r="C189" s="517"/>
      <c r="D189" s="517"/>
      <c r="E189" s="517"/>
      <c r="F189" s="518"/>
      <c r="G189" s="519" t="s">
        <v>9</v>
      </c>
      <c r="H189" s="520"/>
      <c r="I189" s="276">
        <v>0</v>
      </c>
      <c r="J189" s="484"/>
      <c r="K189" s="423"/>
      <c r="L189" s="423"/>
      <c r="M189" s="423"/>
      <c r="N189" s="423"/>
      <c r="O189" s="423"/>
    </row>
    <row r="190" spans="1:17 16383:16383" ht="39.75" customHeight="1" x14ac:dyDescent="0.2">
      <c r="A190" s="532"/>
      <c r="B190" s="517"/>
      <c r="C190" s="517"/>
      <c r="D190" s="517"/>
      <c r="E190" s="517"/>
      <c r="F190" s="518"/>
      <c r="G190" s="519" t="s">
        <v>10</v>
      </c>
      <c r="H190" s="520"/>
      <c r="I190" s="276">
        <v>0</v>
      </c>
      <c r="J190" s="484"/>
      <c r="K190" s="423"/>
      <c r="L190" s="423"/>
      <c r="M190" s="423"/>
      <c r="N190" s="423"/>
      <c r="O190" s="423"/>
    </row>
    <row r="191" spans="1:17 16383:16383" s="313" customFormat="1" ht="39.75" customHeight="1" x14ac:dyDescent="0.25">
      <c r="A191" s="531" t="s">
        <v>47</v>
      </c>
      <c r="B191" s="517"/>
      <c r="C191" s="517"/>
      <c r="D191" s="517"/>
      <c r="E191" s="517"/>
      <c r="F191" s="518"/>
      <c r="G191" s="273" t="s">
        <v>98</v>
      </c>
      <c r="H191" s="119" t="s">
        <v>52</v>
      </c>
      <c r="I191" s="276">
        <v>0</v>
      </c>
      <c r="J191" s="484"/>
      <c r="K191" s="423"/>
      <c r="L191" s="423"/>
      <c r="M191" s="423"/>
      <c r="N191" s="423"/>
      <c r="O191" s="423"/>
      <c r="P191" s="423"/>
      <c r="Q191" s="423"/>
    </row>
    <row r="192" spans="1:17 16383:16383" ht="39.75" customHeight="1" thickBot="1" x14ac:dyDescent="0.25">
      <c r="A192" s="533"/>
      <c r="B192" s="534"/>
      <c r="C192" s="534"/>
      <c r="D192" s="534"/>
      <c r="E192" s="534"/>
      <c r="F192" s="535"/>
      <c r="G192" s="273" t="s">
        <v>11</v>
      </c>
      <c r="H192" s="119" t="s">
        <v>52</v>
      </c>
      <c r="I192" s="276">
        <v>0</v>
      </c>
      <c r="J192" s="484"/>
      <c r="K192" s="423"/>
      <c r="L192" s="423"/>
      <c r="M192" s="423"/>
      <c r="N192" s="423"/>
      <c r="O192" s="423"/>
    </row>
    <row r="193" spans="1:17 16383:16383" s="313" customFormat="1" ht="39.75" customHeight="1" x14ac:dyDescent="0.25">
      <c r="A193" s="527" t="s">
        <v>81</v>
      </c>
      <c r="B193" s="528"/>
      <c r="C193" s="528"/>
      <c r="D193" s="528"/>
      <c r="E193" s="528"/>
      <c r="F193" s="528"/>
      <c r="G193" s="273" t="s">
        <v>11</v>
      </c>
      <c r="H193" s="119" t="s">
        <v>52</v>
      </c>
      <c r="I193" s="276">
        <v>0</v>
      </c>
      <c r="J193" s="484"/>
      <c r="K193" s="423"/>
      <c r="L193" s="423"/>
      <c r="M193" s="423"/>
      <c r="N193" s="423"/>
      <c r="O193" s="423"/>
      <c r="P193" s="423"/>
      <c r="Q193" s="423"/>
    </row>
    <row r="194" spans="1:17 16383:16383" s="315" customFormat="1" ht="39.950000000000003" customHeight="1" x14ac:dyDescent="0.25">
      <c r="A194" s="49" t="s">
        <v>83</v>
      </c>
      <c r="B194" s="409" t="s">
        <v>6</v>
      </c>
      <c r="C194" s="409" t="s">
        <v>65</v>
      </c>
      <c r="D194" s="409" t="s">
        <v>4</v>
      </c>
      <c r="E194" s="48" t="s">
        <v>5</v>
      </c>
      <c r="F194" s="274" t="s">
        <v>70</v>
      </c>
      <c r="G194" s="273" t="s">
        <v>11</v>
      </c>
      <c r="H194" s="119" t="s">
        <v>52</v>
      </c>
      <c r="I194" s="276">
        <v>0</v>
      </c>
      <c r="J194" s="484"/>
      <c r="K194" s="423"/>
      <c r="L194" s="423" t="s">
        <v>6</v>
      </c>
      <c r="M194" s="423" t="s">
        <v>65</v>
      </c>
      <c r="N194" s="423" t="s">
        <v>4</v>
      </c>
      <c r="O194" s="423" t="s">
        <v>5</v>
      </c>
      <c r="P194" s="425"/>
      <c r="Q194" s="425"/>
    </row>
    <row r="195" spans="1:17 16383:16383" s="313" customFormat="1" ht="39.950000000000003" customHeight="1" x14ac:dyDescent="0.25">
      <c r="A195" s="406" t="s">
        <v>128</v>
      </c>
      <c r="B195" s="509">
        <v>0</v>
      </c>
      <c r="C195" s="510"/>
      <c r="D195" s="511"/>
      <c r="E195" s="303">
        <v>0</v>
      </c>
      <c r="F195" s="275" t="str">
        <f>TEXT(SUM(B195:E195),"##0.0%")&amp;" ("&amp;TEXT($I199*SUM(B195:E195),"$#,##0")&amp;")"</f>
        <v>0.0% ($0)</v>
      </c>
      <c r="G195" s="519" t="s">
        <v>62</v>
      </c>
      <c r="H195" s="520" t="s">
        <v>52</v>
      </c>
      <c r="I195" s="276">
        <v>0</v>
      </c>
      <c r="J195" s="484"/>
      <c r="K195" s="423" t="s">
        <v>40</v>
      </c>
      <c r="L195" s="426">
        <f>SUM(B195:E195)*I199</f>
        <v>0</v>
      </c>
      <c r="M195" s="426"/>
      <c r="N195" s="426"/>
      <c r="O195" s="426"/>
      <c r="P195" s="423"/>
      <c r="Q195" s="423"/>
    </row>
    <row r="196" spans="1:17 16383:16383" s="313" customFormat="1" ht="39.950000000000003" customHeight="1" x14ac:dyDescent="0.25">
      <c r="A196" s="406" t="s">
        <v>67</v>
      </c>
      <c r="B196" s="303">
        <v>0</v>
      </c>
      <c r="C196" s="303">
        <v>0</v>
      </c>
      <c r="D196" s="303">
        <v>0</v>
      </c>
      <c r="E196" s="303">
        <v>0</v>
      </c>
      <c r="F196" s="275" t="str">
        <f>TEXT(SUM(B196:E196),"##0.0%")&amp;" ("&amp;TEXT($I199*SUM(B196:E196),"$#,##0")&amp;")"</f>
        <v>0.0% ($0)</v>
      </c>
      <c r="G196" s="529" t="s">
        <v>56</v>
      </c>
      <c r="H196" s="530" t="s">
        <v>52</v>
      </c>
      <c r="I196" s="277">
        <f>SUM(I185:I195)</f>
        <v>0</v>
      </c>
      <c r="J196" s="485"/>
      <c r="K196" s="423" t="str">
        <f>"Domain 2"</f>
        <v>Domain 2</v>
      </c>
      <c r="L196" s="426">
        <f>B196*I199</f>
        <v>0</v>
      </c>
      <c r="M196" s="426">
        <f>C196*I199</f>
        <v>0</v>
      </c>
      <c r="N196" s="426">
        <f>D196*I199</f>
        <v>0</v>
      </c>
      <c r="O196" s="426">
        <f>E196*I199</f>
        <v>0</v>
      </c>
      <c r="P196" s="423"/>
      <c r="Q196" s="423"/>
    </row>
    <row r="197" spans="1:17 16383:16383" s="313" customFormat="1" ht="39.950000000000003" customHeight="1" x14ac:dyDescent="0.25">
      <c r="A197" s="406" t="s">
        <v>68</v>
      </c>
      <c r="B197" s="303">
        <v>0</v>
      </c>
      <c r="C197" s="303">
        <v>0</v>
      </c>
      <c r="D197" s="303">
        <v>0</v>
      </c>
      <c r="E197" s="303">
        <v>0</v>
      </c>
      <c r="F197" s="275" t="str">
        <f>TEXT(SUM(B197:E197),"##0.0%")&amp;" ("&amp;TEXT($I199*SUM(B197:E197),"$#,##0")&amp;")"</f>
        <v>0.0% ($0)</v>
      </c>
      <c r="G197" s="519" t="s">
        <v>55</v>
      </c>
      <c r="H197" s="520" t="s">
        <v>52</v>
      </c>
      <c r="I197" s="278"/>
      <c r="J197" s="486"/>
      <c r="K197" s="423" t="str">
        <f>"Domain 3"</f>
        <v>Domain 3</v>
      </c>
      <c r="L197" s="426">
        <f>B197*I199</f>
        <v>0</v>
      </c>
      <c r="M197" s="426">
        <f>C197*I199</f>
        <v>0</v>
      </c>
      <c r="N197" s="426">
        <f>D197*I199</f>
        <v>0</v>
      </c>
      <c r="O197" s="426">
        <f>E197*I199</f>
        <v>0</v>
      </c>
      <c r="P197" s="423"/>
      <c r="Q197" s="423"/>
      <c r="XFC197" s="316"/>
    </row>
    <row r="198" spans="1:17 16383:16383" s="313" customFormat="1" ht="39.950000000000003" customHeight="1" x14ac:dyDescent="0.25">
      <c r="A198" s="407" t="s">
        <v>69</v>
      </c>
      <c r="B198" s="303">
        <v>0</v>
      </c>
      <c r="C198" s="303">
        <v>0</v>
      </c>
      <c r="D198" s="303">
        <v>0</v>
      </c>
      <c r="E198" s="303">
        <v>0</v>
      </c>
      <c r="F198" s="275" t="str">
        <f>TEXT(SUM(B198:E198),"##0.0%")&amp;" ("&amp;TEXT($I199*SUM(B198:E198),"$#,##0")&amp;")"</f>
        <v>0.0% ($0)</v>
      </c>
      <c r="G198" s="529" t="s">
        <v>66</v>
      </c>
      <c r="H198" s="530" t="s">
        <v>52</v>
      </c>
      <c r="I198" s="277">
        <f>I197*I196</f>
        <v>0</v>
      </c>
      <c r="J198" s="485"/>
      <c r="K198" s="423" t="str">
        <f>"Domain 4"</f>
        <v>Domain 4</v>
      </c>
      <c r="L198" s="426">
        <f>B198*I199</f>
        <v>0</v>
      </c>
      <c r="M198" s="426">
        <f>C198*I199</f>
        <v>0</v>
      </c>
      <c r="N198" s="426">
        <f>D198*I199</f>
        <v>0</v>
      </c>
      <c r="O198" s="426">
        <f>E198*I199</f>
        <v>0</v>
      </c>
      <c r="P198" s="423"/>
      <c r="Q198" s="423"/>
    </row>
    <row r="199" spans="1:17 16383:16383" ht="26.25" thickBot="1" x14ac:dyDescent="0.25">
      <c r="A199" s="405" t="s">
        <v>84</v>
      </c>
      <c r="B199" s="72" t="str">
        <f>TEXT(SUM($B195*BPct_HDSP,B196:B198),"##0.0%")&amp;" ("&amp;TEXT($I199*SUM($B195*BPct_HDSP,B196:B198),"$#,##0")&amp;")"</f>
        <v>0.0% ($0)</v>
      </c>
      <c r="C199" s="72" t="str">
        <f>TEXT(SUM($B195*BPct_Diabetes,C196:C198),"##0.0%")&amp;" ("&amp;TEXT($I199*SUM($B195*BPct_Diabetes,C196:C198),"$#,##0")&amp;")"</f>
        <v>0.0% ($0)</v>
      </c>
      <c r="D199" s="72" t="str">
        <f>TEXT(SUM($B195*BPct_NPAO,D196:D198),"##0.0%")&amp;" ("&amp;TEXT($I199*SUM($B195*BPct_NPAO,D196:D198),"$#,##0")&amp;")"</f>
        <v>0.0% ($0)</v>
      </c>
      <c r="E199" s="217" t="str">
        <f>TEXT(SUM(E195:E198),"##0.0%")&amp;" ("&amp;TEXT($I199*SUM(E195:E198),"$#,##0")&amp;")"</f>
        <v>0.0% ($0)</v>
      </c>
      <c r="F199" s="218" t="str">
        <f>TEXT(SUM(B195:E198),"##0.0%")&amp;" ("&amp;TEXT($I199*SUM(B195:E198),"$#,##0")&amp;")"</f>
        <v>0.0% ($0)</v>
      </c>
      <c r="G199" s="525" t="s">
        <v>89</v>
      </c>
      <c r="H199" s="526"/>
      <c r="I199" s="279">
        <f>SUM(I198,I196)</f>
        <v>0</v>
      </c>
      <c r="J199" s="487"/>
      <c r="K199" s="423"/>
      <c r="L199" s="423"/>
      <c r="M199" s="423"/>
      <c r="N199" s="423"/>
      <c r="O199" s="423"/>
      <c r="P199" s="423" t="b">
        <f>IF(AND(SUM(B195:E198)&lt;&gt;1,I199&gt;0),FALSE,TRUE)</f>
        <v>1</v>
      </c>
      <c r="Q199" s="423" t="str">
        <f>"&lt;-- Is table 100% Allocated?"</f>
        <v>&lt;-- Is table 100% Allocated?</v>
      </c>
    </row>
    <row r="201" spans="1:17 16383:16383" s="313" customFormat="1" ht="13.5" thickBot="1" x14ac:dyDescent="0.25">
      <c r="A201" s="36"/>
      <c r="B201" s="36"/>
      <c r="C201" s="36"/>
      <c r="D201" s="36"/>
      <c r="E201" s="36"/>
      <c r="F201" s="37"/>
      <c r="G201" s="35"/>
      <c r="H201" s="35"/>
      <c r="I201" s="35"/>
      <c r="J201" s="466"/>
      <c r="K201" s="423"/>
      <c r="L201" s="423"/>
      <c r="M201" s="423"/>
      <c r="N201" s="423"/>
      <c r="O201" s="423"/>
      <c r="P201" s="423"/>
      <c r="Q201" s="423"/>
    </row>
    <row r="202" spans="1:17 16383:16383" s="313" customFormat="1" ht="39.950000000000003" customHeight="1" x14ac:dyDescent="0.25">
      <c r="A202" s="521" t="s">
        <v>51</v>
      </c>
      <c r="B202" s="522"/>
      <c r="C202" s="522"/>
      <c r="D202" s="522"/>
      <c r="E202" s="522"/>
      <c r="F202" s="522"/>
      <c r="G202" s="523" t="s">
        <v>61</v>
      </c>
      <c r="H202" s="524"/>
      <c r="I202" s="524"/>
      <c r="J202" s="467" t="s">
        <v>13</v>
      </c>
      <c r="K202" s="423"/>
      <c r="L202" s="423"/>
      <c r="M202" s="423"/>
      <c r="N202" s="423"/>
      <c r="O202" s="423"/>
      <c r="P202" s="423"/>
      <c r="Q202" s="423"/>
    </row>
    <row r="203" spans="1:17 16383:16383" s="313" customFormat="1" ht="39.950000000000003" customHeight="1" x14ac:dyDescent="0.25">
      <c r="A203" s="267" t="s">
        <v>31</v>
      </c>
      <c r="B203" s="517"/>
      <c r="C203" s="517"/>
      <c r="D203" s="517"/>
      <c r="E203" s="517"/>
      <c r="F203" s="518"/>
      <c r="G203" s="519" t="s">
        <v>18</v>
      </c>
      <c r="H203" s="520"/>
      <c r="I203" s="276">
        <v>0</v>
      </c>
      <c r="J203" s="484"/>
      <c r="K203" s="423"/>
      <c r="L203" s="423"/>
      <c r="M203" s="423"/>
      <c r="N203" s="423"/>
      <c r="O203" s="423"/>
      <c r="P203" s="423"/>
      <c r="Q203" s="423"/>
    </row>
    <row r="204" spans="1:17 16383:16383" s="313" customFormat="1" ht="39.950000000000003" customHeight="1" x14ac:dyDescent="0.25">
      <c r="A204" s="267" t="s">
        <v>32</v>
      </c>
      <c r="B204" s="517"/>
      <c r="C204" s="517"/>
      <c r="D204" s="517"/>
      <c r="E204" s="517"/>
      <c r="F204" s="518"/>
      <c r="G204" s="519" t="s">
        <v>7</v>
      </c>
      <c r="H204" s="520"/>
      <c r="I204" s="276">
        <v>0</v>
      </c>
      <c r="J204" s="484"/>
      <c r="K204" s="425"/>
      <c r="L204" s="425"/>
      <c r="M204" s="425"/>
      <c r="N204" s="425"/>
      <c r="O204" s="425"/>
      <c r="P204" s="423"/>
      <c r="Q204" s="423"/>
    </row>
    <row r="205" spans="1:17 16383:16383" s="313" customFormat="1" ht="39.950000000000003" customHeight="1" x14ac:dyDescent="0.25">
      <c r="A205" s="54" t="s">
        <v>71</v>
      </c>
      <c r="B205" s="517"/>
      <c r="C205" s="517"/>
      <c r="D205" s="517"/>
      <c r="E205" s="517"/>
      <c r="F205" s="518"/>
      <c r="G205" s="519" t="s">
        <v>23</v>
      </c>
      <c r="H205" s="520"/>
      <c r="I205" s="276">
        <v>0</v>
      </c>
      <c r="J205" s="484"/>
      <c r="K205" s="423"/>
      <c r="L205" s="423"/>
      <c r="M205" s="423"/>
      <c r="N205" s="423"/>
      <c r="O205" s="423"/>
      <c r="P205" s="423"/>
      <c r="Q205" s="423"/>
    </row>
    <row r="206" spans="1:17 16383:16383" s="313" customFormat="1" ht="39.950000000000003" customHeight="1" x14ac:dyDescent="0.25">
      <c r="A206" s="54" t="s">
        <v>59</v>
      </c>
      <c r="B206" s="517"/>
      <c r="C206" s="517"/>
      <c r="D206" s="517"/>
      <c r="E206" s="517"/>
      <c r="F206" s="518"/>
      <c r="G206" s="519" t="s">
        <v>8</v>
      </c>
      <c r="H206" s="520"/>
      <c r="I206" s="276">
        <v>0</v>
      </c>
      <c r="J206" s="484"/>
      <c r="K206" s="423"/>
      <c r="L206" s="423"/>
      <c r="M206" s="423"/>
      <c r="N206" s="423"/>
      <c r="O206" s="423"/>
      <c r="P206" s="423"/>
      <c r="Q206" s="423"/>
    </row>
    <row r="207" spans="1:17 16383:16383" ht="39.950000000000003" customHeight="1" x14ac:dyDescent="0.2">
      <c r="A207" s="531" t="s">
        <v>60</v>
      </c>
      <c r="B207" s="517"/>
      <c r="C207" s="517"/>
      <c r="D207" s="517"/>
      <c r="E207" s="517"/>
      <c r="F207" s="518"/>
      <c r="G207" s="519" t="s">
        <v>9</v>
      </c>
      <c r="H207" s="520"/>
      <c r="I207" s="276">
        <v>0</v>
      </c>
      <c r="J207" s="484"/>
      <c r="K207" s="423"/>
      <c r="L207" s="423"/>
      <c r="M207" s="423"/>
      <c r="N207" s="423"/>
      <c r="O207" s="423"/>
    </row>
    <row r="208" spans="1:17 16383:16383" ht="39.75" customHeight="1" x14ac:dyDescent="0.2">
      <c r="A208" s="532"/>
      <c r="B208" s="517"/>
      <c r="C208" s="517"/>
      <c r="D208" s="517"/>
      <c r="E208" s="517"/>
      <c r="F208" s="518"/>
      <c r="G208" s="519" t="s">
        <v>10</v>
      </c>
      <c r="H208" s="520"/>
      <c r="I208" s="276">
        <v>0</v>
      </c>
      <c r="J208" s="484"/>
      <c r="K208" s="423"/>
      <c r="L208" s="423"/>
      <c r="M208" s="423"/>
      <c r="N208" s="423"/>
      <c r="O208" s="423"/>
    </row>
    <row r="209" spans="1:17 16383:16383" s="313" customFormat="1" ht="39.75" customHeight="1" x14ac:dyDescent="0.25">
      <c r="A209" s="531" t="s">
        <v>47</v>
      </c>
      <c r="B209" s="517"/>
      <c r="C209" s="517"/>
      <c r="D209" s="517"/>
      <c r="E209" s="517"/>
      <c r="F209" s="518"/>
      <c r="G209" s="273" t="s">
        <v>98</v>
      </c>
      <c r="H209" s="119" t="s">
        <v>52</v>
      </c>
      <c r="I209" s="276">
        <v>0</v>
      </c>
      <c r="J209" s="484"/>
      <c r="K209" s="423"/>
      <c r="L209" s="423"/>
      <c r="M209" s="423"/>
      <c r="N209" s="423"/>
      <c r="O209" s="423"/>
      <c r="P209" s="423"/>
      <c r="Q209" s="423"/>
    </row>
    <row r="210" spans="1:17 16383:16383" ht="39.75" customHeight="1" thickBot="1" x14ac:dyDescent="0.25">
      <c r="A210" s="533"/>
      <c r="B210" s="534"/>
      <c r="C210" s="534"/>
      <c r="D210" s="534"/>
      <c r="E210" s="534"/>
      <c r="F210" s="535"/>
      <c r="G210" s="273" t="s">
        <v>11</v>
      </c>
      <c r="H210" s="119" t="s">
        <v>52</v>
      </c>
      <c r="I210" s="276">
        <v>0</v>
      </c>
      <c r="J210" s="484"/>
      <c r="K210" s="423"/>
      <c r="L210" s="423"/>
      <c r="M210" s="423"/>
      <c r="N210" s="423"/>
      <c r="O210" s="423"/>
    </row>
    <row r="211" spans="1:17 16383:16383" s="313" customFormat="1" ht="39.75" customHeight="1" x14ac:dyDescent="0.25">
      <c r="A211" s="527" t="s">
        <v>81</v>
      </c>
      <c r="B211" s="528"/>
      <c r="C211" s="528"/>
      <c r="D211" s="528"/>
      <c r="E211" s="528"/>
      <c r="F211" s="528"/>
      <c r="G211" s="273" t="s">
        <v>11</v>
      </c>
      <c r="H211" s="119" t="s">
        <v>52</v>
      </c>
      <c r="I211" s="276">
        <v>0</v>
      </c>
      <c r="J211" s="484"/>
      <c r="K211" s="423"/>
      <c r="L211" s="423"/>
      <c r="M211" s="423"/>
      <c r="N211" s="423"/>
      <c r="O211" s="423"/>
      <c r="P211" s="423"/>
      <c r="Q211" s="423"/>
    </row>
    <row r="212" spans="1:17 16383:16383" s="315" customFormat="1" ht="39.950000000000003" customHeight="1" x14ac:dyDescent="0.25">
      <c r="A212" s="49" t="s">
        <v>83</v>
      </c>
      <c r="B212" s="409" t="s">
        <v>6</v>
      </c>
      <c r="C212" s="409" t="s">
        <v>65</v>
      </c>
      <c r="D212" s="409" t="s">
        <v>4</v>
      </c>
      <c r="E212" s="48" t="s">
        <v>5</v>
      </c>
      <c r="F212" s="274" t="s">
        <v>70</v>
      </c>
      <c r="G212" s="273" t="s">
        <v>11</v>
      </c>
      <c r="H212" s="119" t="s">
        <v>52</v>
      </c>
      <c r="I212" s="276">
        <v>0</v>
      </c>
      <c r="J212" s="484"/>
      <c r="K212" s="423"/>
      <c r="L212" s="423" t="s">
        <v>6</v>
      </c>
      <c r="M212" s="423" t="s">
        <v>65</v>
      </c>
      <c r="N212" s="423" t="s">
        <v>4</v>
      </c>
      <c r="O212" s="423" t="s">
        <v>5</v>
      </c>
      <c r="P212" s="425"/>
      <c r="Q212" s="425"/>
    </row>
    <row r="213" spans="1:17 16383:16383" s="313" customFormat="1" ht="39.950000000000003" customHeight="1" x14ac:dyDescent="0.25">
      <c r="A213" s="406" t="s">
        <v>128</v>
      </c>
      <c r="B213" s="509">
        <v>0</v>
      </c>
      <c r="C213" s="510"/>
      <c r="D213" s="511"/>
      <c r="E213" s="303">
        <v>0</v>
      </c>
      <c r="F213" s="275" t="str">
        <f>TEXT(SUM(B213:E213),"##0.0%")&amp;" ("&amp;TEXT($I217*SUM(B213:E213),"$#,##0")&amp;")"</f>
        <v>0.0% ($0)</v>
      </c>
      <c r="G213" s="519" t="s">
        <v>62</v>
      </c>
      <c r="H213" s="520" t="s">
        <v>52</v>
      </c>
      <c r="I213" s="276">
        <v>0</v>
      </c>
      <c r="J213" s="484"/>
      <c r="K213" s="423" t="s">
        <v>40</v>
      </c>
      <c r="L213" s="426">
        <f>SUM(B213:E213)*I217</f>
        <v>0</v>
      </c>
      <c r="M213" s="426"/>
      <c r="N213" s="426"/>
      <c r="O213" s="426"/>
      <c r="P213" s="423"/>
      <c r="Q213" s="423"/>
    </row>
    <row r="214" spans="1:17 16383:16383" s="313" customFormat="1" ht="39.950000000000003" customHeight="1" x14ac:dyDescent="0.25">
      <c r="A214" s="406" t="s">
        <v>67</v>
      </c>
      <c r="B214" s="303">
        <v>0</v>
      </c>
      <c r="C214" s="303">
        <v>0</v>
      </c>
      <c r="D214" s="303">
        <v>0</v>
      </c>
      <c r="E214" s="303">
        <v>0</v>
      </c>
      <c r="F214" s="275" t="str">
        <f>TEXT(SUM(B214:E214),"##0.0%")&amp;" ("&amp;TEXT($I217*SUM(B214:E214),"$#,##0")&amp;")"</f>
        <v>0.0% ($0)</v>
      </c>
      <c r="G214" s="529" t="s">
        <v>56</v>
      </c>
      <c r="H214" s="530" t="s">
        <v>52</v>
      </c>
      <c r="I214" s="277">
        <f>SUM(I203:I213)</f>
        <v>0</v>
      </c>
      <c r="J214" s="485"/>
      <c r="K214" s="423" t="str">
        <f>"Domain 2"</f>
        <v>Domain 2</v>
      </c>
      <c r="L214" s="426">
        <f>B214*I217</f>
        <v>0</v>
      </c>
      <c r="M214" s="426">
        <f>C214*I217</f>
        <v>0</v>
      </c>
      <c r="N214" s="426">
        <f>D214*I217</f>
        <v>0</v>
      </c>
      <c r="O214" s="426">
        <f>E214*I217</f>
        <v>0</v>
      </c>
      <c r="P214" s="423"/>
      <c r="Q214" s="423"/>
    </row>
    <row r="215" spans="1:17 16383:16383" s="313" customFormat="1" ht="39.950000000000003" customHeight="1" x14ac:dyDescent="0.25">
      <c r="A215" s="406" t="s">
        <v>68</v>
      </c>
      <c r="B215" s="303">
        <v>0</v>
      </c>
      <c r="C215" s="303">
        <v>0</v>
      </c>
      <c r="D215" s="303">
        <v>0</v>
      </c>
      <c r="E215" s="303">
        <v>0</v>
      </c>
      <c r="F215" s="275" t="str">
        <f>TEXT(SUM(B215:E215),"##0.0%")&amp;" ("&amp;TEXT($I217*SUM(B215:E215),"$#,##0")&amp;")"</f>
        <v>0.0% ($0)</v>
      </c>
      <c r="G215" s="519" t="s">
        <v>55</v>
      </c>
      <c r="H215" s="520" t="s">
        <v>52</v>
      </c>
      <c r="I215" s="278"/>
      <c r="J215" s="486"/>
      <c r="K215" s="423" t="str">
        <f>"Domain 3"</f>
        <v>Domain 3</v>
      </c>
      <c r="L215" s="426">
        <f>B215*I217</f>
        <v>0</v>
      </c>
      <c r="M215" s="426">
        <f>C215*I217</f>
        <v>0</v>
      </c>
      <c r="N215" s="426">
        <f>D215*I217</f>
        <v>0</v>
      </c>
      <c r="O215" s="426">
        <f>E215*I217</f>
        <v>0</v>
      </c>
      <c r="P215" s="423"/>
      <c r="Q215" s="423"/>
      <c r="XFC215" s="316"/>
    </row>
    <row r="216" spans="1:17 16383:16383" s="313" customFormat="1" ht="39.950000000000003" customHeight="1" x14ac:dyDescent="0.25">
      <c r="A216" s="407" t="s">
        <v>69</v>
      </c>
      <c r="B216" s="303">
        <v>0</v>
      </c>
      <c r="C216" s="303">
        <v>0</v>
      </c>
      <c r="D216" s="303">
        <v>0</v>
      </c>
      <c r="E216" s="303">
        <v>0</v>
      </c>
      <c r="F216" s="275" t="str">
        <f>TEXT(SUM(B216:E216),"##0.0%")&amp;" ("&amp;TEXT($I217*SUM(B216:E216),"$#,##0")&amp;")"</f>
        <v>0.0% ($0)</v>
      </c>
      <c r="G216" s="529" t="s">
        <v>66</v>
      </c>
      <c r="H216" s="530" t="s">
        <v>52</v>
      </c>
      <c r="I216" s="277">
        <f>I215*I214</f>
        <v>0</v>
      </c>
      <c r="J216" s="485"/>
      <c r="K216" s="423" t="str">
        <f>"Domain 4"</f>
        <v>Domain 4</v>
      </c>
      <c r="L216" s="426">
        <f>B216*I217</f>
        <v>0</v>
      </c>
      <c r="M216" s="426">
        <f>C216*I217</f>
        <v>0</v>
      </c>
      <c r="N216" s="426">
        <f>D216*I217</f>
        <v>0</v>
      </c>
      <c r="O216" s="426">
        <f>E216*I217</f>
        <v>0</v>
      </c>
      <c r="P216" s="423"/>
      <c r="Q216" s="423"/>
    </row>
    <row r="217" spans="1:17 16383:16383" ht="26.25" thickBot="1" x14ac:dyDescent="0.25">
      <c r="A217" s="405" t="s">
        <v>84</v>
      </c>
      <c r="B217" s="72" t="str">
        <f>TEXT(SUM($B213*BPct_HDSP,B214:B216),"##0.0%")&amp;" ("&amp;TEXT($I217*SUM($B213*BPct_HDSP,B214:B216),"$#,##0")&amp;")"</f>
        <v>0.0% ($0)</v>
      </c>
      <c r="C217" s="72" t="str">
        <f>TEXT(SUM($B213*BPct_Diabetes,C214:C216),"##0.0%")&amp;" ("&amp;TEXT($I217*SUM($B213*BPct_Diabetes,C214:C216),"$#,##0")&amp;")"</f>
        <v>0.0% ($0)</v>
      </c>
      <c r="D217" s="72" t="str">
        <f>TEXT(SUM($B213*BPct_NPAO,D214:D216),"##0.0%")&amp;" ("&amp;TEXT($I217*SUM($B213*BPct_NPAO,D214:D216),"$#,##0")&amp;")"</f>
        <v>0.0% ($0)</v>
      </c>
      <c r="E217" s="217" t="str">
        <f>TEXT(SUM(E213:E216),"##0.0%")&amp;" ("&amp;TEXT($I217*SUM(E213:E216),"$#,##0")&amp;")"</f>
        <v>0.0% ($0)</v>
      </c>
      <c r="F217" s="218" t="str">
        <f>TEXT(SUM(B213:E216),"##0.0%")&amp;" ("&amp;TEXT($I217*SUM(B213:E216),"$#,##0")&amp;")"</f>
        <v>0.0% ($0)</v>
      </c>
      <c r="G217" s="525" t="s">
        <v>89</v>
      </c>
      <c r="H217" s="526"/>
      <c r="I217" s="279">
        <f>SUM(I216,I214)</f>
        <v>0</v>
      </c>
      <c r="J217" s="487"/>
      <c r="K217" s="423"/>
      <c r="L217" s="423"/>
      <c r="M217" s="423"/>
      <c r="N217" s="423"/>
      <c r="O217" s="423"/>
      <c r="P217" s="423" t="b">
        <f>IF(AND(SUM(B213:E216)&lt;&gt;1,I217&gt;0),FALSE,TRUE)</f>
        <v>1</v>
      </c>
      <c r="Q217" s="423" t="str">
        <f>"&lt;-- Is table 100% Allocated?"</f>
        <v>&lt;-- Is table 100% Allocated?</v>
      </c>
    </row>
    <row r="219" spans="1:17 16383:16383" ht="13.5" thickBot="1" x14ac:dyDescent="0.25"/>
    <row r="220" spans="1:17 16383:16383" s="313" customFormat="1" ht="39.950000000000003" customHeight="1" x14ac:dyDescent="0.25">
      <c r="A220" s="521" t="s">
        <v>51</v>
      </c>
      <c r="B220" s="522"/>
      <c r="C220" s="522"/>
      <c r="D220" s="522"/>
      <c r="E220" s="522"/>
      <c r="F220" s="522"/>
      <c r="G220" s="523" t="s">
        <v>61</v>
      </c>
      <c r="H220" s="524"/>
      <c r="I220" s="524"/>
      <c r="J220" s="467" t="s">
        <v>13</v>
      </c>
      <c r="K220" s="423"/>
      <c r="L220" s="423"/>
      <c r="M220" s="423"/>
      <c r="N220" s="423"/>
      <c r="O220" s="423"/>
      <c r="P220" s="423"/>
      <c r="Q220" s="423"/>
    </row>
    <row r="221" spans="1:17 16383:16383" s="313" customFormat="1" ht="39.950000000000003" customHeight="1" x14ac:dyDescent="0.25">
      <c r="A221" s="267" t="s">
        <v>31</v>
      </c>
      <c r="B221" s="517"/>
      <c r="C221" s="517"/>
      <c r="D221" s="517"/>
      <c r="E221" s="517"/>
      <c r="F221" s="518"/>
      <c r="G221" s="519" t="s">
        <v>18</v>
      </c>
      <c r="H221" s="520"/>
      <c r="I221" s="276">
        <v>0</v>
      </c>
      <c r="J221" s="484"/>
      <c r="K221" s="423"/>
      <c r="L221" s="423"/>
      <c r="M221" s="423"/>
      <c r="N221" s="423"/>
      <c r="O221" s="423"/>
      <c r="P221" s="423"/>
      <c r="Q221" s="423"/>
    </row>
    <row r="222" spans="1:17 16383:16383" s="313" customFormat="1" ht="39.950000000000003" customHeight="1" x14ac:dyDescent="0.25">
      <c r="A222" s="267" t="s">
        <v>32</v>
      </c>
      <c r="B222" s="517"/>
      <c r="C222" s="517"/>
      <c r="D222" s="517"/>
      <c r="E222" s="517"/>
      <c r="F222" s="518"/>
      <c r="G222" s="519" t="s">
        <v>7</v>
      </c>
      <c r="H222" s="520"/>
      <c r="I222" s="276">
        <v>0</v>
      </c>
      <c r="J222" s="484"/>
      <c r="K222" s="425"/>
      <c r="L222" s="425"/>
      <c r="M222" s="425"/>
      <c r="N222" s="425"/>
      <c r="O222" s="425"/>
      <c r="P222" s="423"/>
      <c r="Q222" s="423"/>
    </row>
    <row r="223" spans="1:17 16383:16383" s="313" customFormat="1" ht="39.950000000000003" customHeight="1" x14ac:dyDescent="0.25">
      <c r="A223" s="54" t="s">
        <v>71</v>
      </c>
      <c r="B223" s="517"/>
      <c r="C223" s="517"/>
      <c r="D223" s="517"/>
      <c r="E223" s="517"/>
      <c r="F223" s="518"/>
      <c r="G223" s="519" t="s">
        <v>23</v>
      </c>
      <c r="H223" s="520"/>
      <c r="I223" s="276">
        <v>0</v>
      </c>
      <c r="J223" s="484"/>
      <c r="K223" s="423"/>
      <c r="L223" s="423"/>
      <c r="M223" s="423"/>
      <c r="N223" s="423"/>
      <c r="O223" s="423"/>
      <c r="P223" s="423"/>
      <c r="Q223" s="423"/>
    </row>
    <row r="224" spans="1:17 16383:16383" s="313" customFormat="1" ht="39.950000000000003" customHeight="1" x14ac:dyDescent="0.25">
      <c r="A224" s="54" t="s">
        <v>59</v>
      </c>
      <c r="B224" s="517"/>
      <c r="C224" s="517"/>
      <c r="D224" s="517"/>
      <c r="E224" s="517"/>
      <c r="F224" s="518"/>
      <c r="G224" s="519" t="s">
        <v>8</v>
      </c>
      <c r="H224" s="520"/>
      <c r="I224" s="276">
        <v>0</v>
      </c>
      <c r="J224" s="484"/>
      <c r="K224" s="423"/>
      <c r="L224" s="423"/>
      <c r="M224" s="423"/>
      <c r="N224" s="423"/>
      <c r="O224" s="423"/>
      <c r="P224" s="423"/>
      <c r="Q224" s="423"/>
    </row>
    <row r="225" spans="1:17 16383:16383" ht="39.950000000000003" customHeight="1" x14ac:dyDescent="0.2">
      <c r="A225" s="531" t="s">
        <v>60</v>
      </c>
      <c r="B225" s="517"/>
      <c r="C225" s="517"/>
      <c r="D225" s="517"/>
      <c r="E225" s="517"/>
      <c r="F225" s="518"/>
      <c r="G225" s="519" t="s">
        <v>9</v>
      </c>
      <c r="H225" s="520"/>
      <c r="I225" s="276">
        <v>0</v>
      </c>
      <c r="J225" s="484"/>
      <c r="K225" s="423"/>
      <c r="L225" s="423"/>
      <c r="M225" s="423"/>
      <c r="N225" s="423"/>
      <c r="O225" s="423"/>
    </row>
    <row r="226" spans="1:17 16383:16383" ht="39.75" customHeight="1" x14ac:dyDescent="0.2">
      <c r="A226" s="532"/>
      <c r="B226" s="517"/>
      <c r="C226" s="517"/>
      <c r="D226" s="517"/>
      <c r="E226" s="517"/>
      <c r="F226" s="518"/>
      <c r="G226" s="519" t="s">
        <v>10</v>
      </c>
      <c r="H226" s="520"/>
      <c r="I226" s="276">
        <v>0</v>
      </c>
      <c r="J226" s="484"/>
      <c r="K226" s="423"/>
      <c r="L226" s="423"/>
      <c r="M226" s="423"/>
      <c r="N226" s="423"/>
      <c r="O226" s="423"/>
    </row>
    <row r="227" spans="1:17 16383:16383" s="313" customFormat="1" ht="39.75" customHeight="1" x14ac:dyDescent="0.25">
      <c r="A227" s="531" t="s">
        <v>47</v>
      </c>
      <c r="B227" s="517"/>
      <c r="C227" s="517"/>
      <c r="D227" s="517"/>
      <c r="E227" s="517"/>
      <c r="F227" s="518"/>
      <c r="G227" s="273" t="s">
        <v>98</v>
      </c>
      <c r="H227" s="119" t="s">
        <v>52</v>
      </c>
      <c r="I227" s="276">
        <v>0</v>
      </c>
      <c r="J227" s="484"/>
      <c r="K227" s="423"/>
      <c r="L227" s="423"/>
      <c r="M227" s="423"/>
      <c r="N227" s="423"/>
      <c r="O227" s="423"/>
      <c r="P227" s="423"/>
      <c r="Q227" s="423"/>
    </row>
    <row r="228" spans="1:17 16383:16383" ht="39.75" customHeight="1" thickBot="1" x14ac:dyDescent="0.25">
      <c r="A228" s="533"/>
      <c r="B228" s="534"/>
      <c r="C228" s="534"/>
      <c r="D228" s="534"/>
      <c r="E228" s="534"/>
      <c r="F228" s="535"/>
      <c r="G228" s="273" t="s">
        <v>11</v>
      </c>
      <c r="H228" s="119" t="s">
        <v>52</v>
      </c>
      <c r="I228" s="276">
        <v>0</v>
      </c>
      <c r="J228" s="484"/>
      <c r="K228" s="423"/>
      <c r="L228" s="423"/>
      <c r="M228" s="423"/>
      <c r="N228" s="423"/>
      <c r="O228" s="423"/>
    </row>
    <row r="229" spans="1:17 16383:16383" s="313" customFormat="1" ht="39.75" customHeight="1" x14ac:dyDescent="0.25">
      <c r="A229" s="527" t="s">
        <v>81</v>
      </c>
      <c r="B229" s="528"/>
      <c r="C229" s="528"/>
      <c r="D229" s="528"/>
      <c r="E229" s="528"/>
      <c r="F229" s="528"/>
      <c r="G229" s="273" t="s">
        <v>11</v>
      </c>
      <c r="H229" s="119" t="s">
        <v>52</v>
      </c>
      <c r="I229" s="276">
        <v>0</v>
      </c>
      <c r="J229" s="484"/>
      <c r="K229" s="423"/>
      <c r="L229" s="423"/>
      <c r="M229" s="423"/>
      <c r="N229" s="423"/>
      <c r="O229" s="423"/>
      <c r="P229" s="423"/>
      <c r="Q229" s="423"/>
    </row>
    <row r="230" spans="1:17 16383:16383" s="315" customFormat="1" ht="39.950000000000003" customHeight="1" x14ac:dyDescent="0.25">
      <c r="A230" s="49" t="s">
        <v>83</v>
      </c>
      <c r="B230" s="409" t="s">
        <v>6</v>
      </c>
      <c r="C230" s="409" t="s">
        <v>65</v>
      </c>
      <c r="D230" s="409" t="s">
        <v>4</v>
      </c>
      <c r="E230" s="48" t="s">
        <v>5</v>
      </c>
      <c r="F230" s="274" t="s">
        <v>70</v>
      </c>
      <c r="G230" s="273" t="s">
        <v>11</v>
      </c>
      <c r="H230" s="119" t="s">
        <v>52</v>
      </c>
      <c r="I230" s="276">
        <v>0</v>
      </c>
      <c r="J230" s="484"/>
      <c r="K230" s="423"/>
      <c r="L230" s="423" t="s">
        <v>6</v>
      </c>
      <c r="M230" s="423" t="s">
        <v>65</v>
      </c>
      <c r="N230" s="423" t="s">
        <v>4</v>
      </c>
      <c r="O230" s="423" t="s">
        <v>5</v>
      </c>
      <c r="P230" s="425"/>
      <c r="Q230" s="425"/>
    </row>
    <row r="231" spans="1:17 16383:16383" s="313" customFormat="1" ht="39.950000000000003" customHeight="1" x14ac:dyDescent="0.25">
      <c r="A231" s="406" t="s">
        <v>128</v>
      </c>
      <c r="B231" s="509">
        <v>0</v>
      </c>
      <c r="C231" s="510"/>
      <c r="D231" s="511"/>
      <c r="E231" s="303">
        <v>0</v>
      </c>
      <c r="F231" s="275" t="str">
        <f>TEXT(SUM(B231:E231),"##0.0%")&amp;" ("&amp;TEXT($I235*SUM(B231:E231),"$#,##0")&amp;")"</f>
        <v>0.0% ($0)</v>
      </c>
      <c r="G231" s="519" t="s">
        <v>62</v>
      </c>
      <c r="H231" s="520" t="s">
        <v>52</v>
      </c>
      <c r="I231" s="276">
        <v>0</v>
      </c>
      <c r="J231" s="484"/>
      <c r="K231" s="423" t="s">
        <v>40</v>
      </c>
      <c r="L231" s="426">
        <f>SUM(B231:E231)*I235</f>
        <v>0</v>
      </c>
      <c r="M231" s="426"/>
      <c r="N231" s="426"/>
      <c r="O231" s="426"/>
      <c r="P231" s="423"/>
      <c r="Q231" s="423"/>
    </row>
    <row r="232" spans="1:17 16383:16383" s="313" customFormat="1" ht="39.950000000000003" customHeight="1" x14ac:dyDescent="0.25">
      <c r="A232" s="406" t="s">
        <v>67</v>
      </c>
      <c r="B232" s="303">
        <v>0</v>
      </c>
      <c r="C232" s="303">
        <v>0</v>
      </c>
      <c r="D232" s="303">
        <v>0</v>
      </c>
      <c r="E232" s="303">
        <v>0</v>
      </c>
      <c r="F232" s="275" t="str">
        <f>TEXT(SUM(B232:E232),"##0.0%")&amp;" ("&amp;TEXT($I235*SUM(B232:E232),"$#,##0")&amp;")"</f>
        <v>0.0% ($0)</v>
      </c>
      <c r="G232" s="529" t="s">
        <v>56</v>
      </c>
      <c r="H232" s="530" t="s">
        <v>52</v>
      </c>
      <c r="I232" s="277">
        <f>SUM(I221:I231)</f>
        <v>0</v>
      </c>
      <c r="J232" s="485"/>
      <c r="K232" s="423" t="str">
        <f>"Domain 2"</f>
        <v>Domain 2</v>
      </c>
      <c r="L232" s="426">
        <f>B232*I235</f>
        <v>0</v>
      </c>
      <c r="M232" s="426">
        <f>C232*I235</f>
        <v>0</v>
      </c>
      <c r="N232" s="426">
        <f>D232*I235</f>
        <v>0</v>
      </c>
      <c r="O232" s="426">
        <f>E232*I235</f>
        <v>0</v>
      </c>
      <c r="P232" s="423"/>
      <c r="Q232" s="423"/>
    </row>
    <row r="233" spans="1:17 16383:16383" s="313" customFormat="1" ht="39.950000000000003" customHeight="1" x14ac:dyDescent="0.25">
      <c r="A233" s="406" t="s">
        <v>68</v>
      </c>
      <c r="B233" s="303">
        <v>0</v>
      </c>
      <c r="C233" s="303">
        <v>0</v>
      </c>
      <c r="D233" s="303">
        <v>0</v>
      </c>
      <c r="E233" s="303">
        <v>0</v>
      </c>
      <c r="F233" s="275" t="str">
        <f>TEXT(SUM(B233:E233),"##0.0%")&amp;" ("&amp;TEXT($I235*SUM(B233:E233),"$#,##0")&amp;")"</f>
        <v>0.0% ($0)</v>
      </c>
      <c r="G233" s="519" t="s">
        <v>55</v>
      </c>
      <c r="H233" s="520" t="s">
        <v>52</v>
      </c>
      <c r="I233" s="278"/>
      <c r="J233" s="486"/>
      <c r="K233" s="423" t="str">
        <f>"Domain 3"</f>
        <v>Domain 3</v>
      </c>
      <c r="L233" s="426">
        <f>B233*I235</f>
        <v>0</v>
      </c>
      <c r="M233" s="426">
        <f>C233*I235</f>
        <v>0</v>
      </c>
      <c r="N233" s="426">
        <f>D233*I235</f>
        <v>0</v>
      </c>
      <c r="O233" s="426">
        <f>E233*I235</f>
        <v>0</v>
      </c>
      <c r="P233" s="423"/>
      <c r="Q233" s="423"/>
      <c r="XFC233" s="316"/>
    </row>
    <row r="234" spans="1:17 16383:16383" s="313" customFormat="1" ht="39.950000000000003" customHeight="1" x14ac:dyDescent="0.25">
      <c r="A234" s="407" t="s">
        <v>69</v>
      </c>
      <c r="B234" s="303">
        <v>0</v>
      </c>
      <c r="C234" s="303">
        <v>0</v>
      </c>
      <c r="D234" s="303">
        <v>0</v>
      </c>
      <c r="E234" s="303">
        <v>0</v>
      </c>
      <c r="F234" s="275" t="str">
        <f>TEXT(SUM(B234:E234),"##0.0%")&amp;" ("&amp;TEXT($I235*SUM(B234:E234),"$#,##0")&amp;")"</f>
        <v>0.0% ($0)</v>
      </c>
      <c r="G234" s="529" t="s">
        <v>66</v>
      </c>
      <c r="H234" s="530" t="s">
        <v>52</v>
      </c>
      <c r="I234" s="277">
        <f>I233*I232</f>
        <v>0</v>
      </c>
      <c r="J234" s="485"/>
      <c r="K234" s="423" t="str">
        <f>"Domain 4"</f>
        <v>Domain 4</v>
      </c>
      <c r="L234" s="426">
        <f>B234*I235</f>
        <v>0</v>
      </c>
      <c r="M234" s="426">
        <f>C234*I235</f>
        <v>0</v>
      </c>
      <c r="N234" s="426">
        <f>D234*I235</f>
        <v>0</v>
      </c>
      <c r="O234" s="426">
        <f>E234*I235</f>
        <v>0</v>
      </c>
      <c r="P234" s="423"/>
      <c r="Q234" s="423"/>
    </row>
    <row r="235" spans="1:17 16383:16383" ht="26.25" thickBot="1" x14ac:dyDescent="0.25">
      <c r="A235" s="405" t="s">
        <v>84</v>
      </c>
      <c r="B235" s="72" t="str">
        <f>TEXT(SUM($B231*BPct_HDSP,B232:B234),"##0.0%")&amp;" ("&amp;TEXT($I235*SUM($B231*BPct_HDSP,B232:B234),"$#,##0")&amp;")"</f>
        <v>0.0% ($0)</v>
      </c>
      <c r="C235" s="72" t="str">
        <f>TEXT(SUM($B231*BPct_Diabetes,C232:C234),"##0.0%")&amp;" ("&amp;TEXT($I235*SUM($B231*BPct_Diabetes,C232:C234),"$#,##0")&amp;")"</f>
        <v>0.0% ($0)</v>
      </c>
      <c r="D235" s="72" t="str">
        <f>TEXT(SUM($B231*BPct_NPAO,D232:D234),"##0.0%")&amp;" ("&amp;TEXT($I235*SUM($B231*BPct_NPAO,D232:D234),"$#,##0")&amp;")"</f>
        <v>0.0% ($0)</v>
      </c>
      <c r="E235" s="217" t="str">
        <f>TEXT(SUM(E231:E234),"##0.0%")&amp;" ("&amp;TEXT($I235*SUM(E231:E234),"$#,##0")&amp;")"</f>
        <v>0.0% ($0)</v>
      </c>
      <c r="F235" s="218" t="str">
        <f>TEXT(SUM(B231:E234),"##0.0%")&amp;" ("&amp;TEXT($I235*SUM(B231:E234),"$#,##0")&amp;")"</f>
        <v>0.0% ($0)</v>
      </c>
      <c r="G235" s="525" t="s">
        <v>89</v>
      </c>
      <c r="H235" s="526"/>
      <c r="I235" s="279">
        <f>SUM(I234,I232)</f>
        <v>0</v>
      </c>
      <c r="J235" s="487"/>
      <c r="K235" s="423"/>
      <c r="L235" s="423"/>
      <c r="M235" s="423"/>
      <c r="N235" s="423"/>
      <c r="O235" s="423"/>
      <c r="P235" s="423" t="b">
        <f>IF(AND(SUM(B231:E234)&lt;&gt;1,I235&gt;0),FALSE,TRUE)</f>
        <v>1</v>
      </c>
      <c r="Q235" s="423" t="str">
        <f>"&lt;-- Is table 100% Allocated?"</f>
        <v>&lt;-- Is table 100% Allocated?</v>
      </c>
    </row>
    <row r="237" spans="1:17 16383:16383" ht="13.5" thickBot="1" x14ac:dyDescent="0.25"/>
    <row r="238" spans="1:17 16383:16383" s="313" customFormat="1" ht="39.950000000000003" customHeight="1" x14ac:dyDescent="0.25">
      <c r="A238" s="521" t="s">
        <v>51</v>
      </c>
      <c r="B238" s="522"/>
      <c r="C238" s="522"/>
      <c r="D238" s="522"/>
      <c r="E238" s="522"/>
      <c r="F238" s="522"/>
      <c r="G238" s="523" t="s">
        <v>61</v>
      </c>
      <c r="H238" s="524"/>
      <c r="I238" s="524"/>
      <c r="J238" s="467" t="s">
        <v>13</v>
      </c>
      <c r="K238" s="423"/>
      <c r="L238" s="423"/>
      <c r="M238" s="423"/>
      <c r="N238" s="423"/>
      <c r="O238" s="423"/>
      <c r="P238" s="423"/>
      <c r="Q238" s="423"/>
    </row>
    <row r="239" spans="1:17 16383:16383" s="313" customFormat="1" ht="39.950000000000003" customHeight="1" x14ac:dyDescent="0.25">
      <c r="A239" s="267" t="s">
        <v>31</v>
      </c>
      <c r="B239" s="517"/>
      <c r="C239" s="517"/>
      <c r="D239" s="517"/>
      <c r="E239" s="517"/>
      <c r="F239" s="518"/>
      <c r="G239" s="519" t="s">
        <v>18</v>
      </c>
      <c r="H239" s="520"/>
      <c r="I239" s="276">
        <v>0</v>
      </c>
      <c r="J239" s="484"/>
      <c r="K239" s="423"/>
      <c r="L239" s="423"/>
      <c r="M239" s="423"/>
      <c r="N239" s="423"/>
      <c r="O239" s="423"/>
      <c r="P239" s="423"/>
      <c r="Q239" s="423"/>
    </row>
    <row r="240" spans="1:17 16383:16383" s="313" customFormat="1" ht="39.950000000000003" customHeight="1" x14ac:dyDescent="0.25">
      <c r="A240" s="267" t="s">
        <v>32</v>
      </c>
      <c r="B240" s="517"/>
      <c r="C240" s="517"/>
      <c r="D240" s="517"/>
      <c r="E240" s="517"/>
      <c r="F240" s="518"/>
      <c r="G240" s="519" t="s">
        <v>7</v>
      </c>
      <c r="H240" s="520"/>
      <c r="I240" s="276">
        <v>0</v>
      </c>
      <c r="J240" s="484"/>
      <c r="K240" s="425"/>
      <c r="L240" s="425"/>
      <c r="M240" s="425"/>
      <c r="N240" s="425"/>
      <c r="O240" s="425"/>
      <c r="P240" s="423"/>
      <c r="Q240" s="423"/>
    </row>
    <row r="241" spans="1:17 16383:16383" s="313" customFormat="1" ht="39.950000000000003" customHeight="1" x14ac:dyDescent="0.25">
      <c r="A241" s="54" t="s">
        <v>71</v>
      </c>
      <c r="B241" s="517"/>
      <c r="C241" s="517"/>
      <c r="D241" s="517"/>
      <c r="E241" s="517"/>
      <c r="F241" s="518"/>
      <c r="G241" s="519" t="s">
        <v>23</v>
      </c>
      <c r="H241" s="520"/>
      <c r="I241" s="276">
        <v>0</v>
      </c>
      <c r="J241" s="484"/>
      <c r="K241" s="423"/>
      <c r="L241" s="423"/>
      <c r="M241" s="423"/>
      <c r="N241" s="423"/>
      <c r="O241" s="423"/>
      <c r="P241" s="423"/>
      <c r="Q241" s="423"/>
    </row>
    <row r="242" spans="1:17 16383:16383" s="313" customFormat="1" ht="39.950000000000003" customHeight="1" x14ac:dyDescent="0.25">
      <c r="A242" s="54" t="s">
        <v>59</v>
      </c>
      <c r="B242" s="517"/>
      <c r="C242" s="517"/>
      <c r="D242" s="517"/>
      <c r="E242" s="517"/>
      <c r="F242" s="518"/>
      <c r="G242" s="519" t="s">
        <v>8</v>
      </c>
      <c r="H242" s="520"/>
      <c r="I242" s="276">
        <v>0</v>
      </c>
      <c r="J242" s="484"/>
      <c r="K242" s="423"/>
      <c r="L242" s="423"/>
      <c r="M242" s="423"/>
      <c r="N242" s="423"/>
      <c r="O242" s="423"/>
      <c r="P242" s="423"/>
      <c r="Q242" s="423"/>
    </row>
    <row r="243" spans="1:17 16383:16383" ht="39.950000000000003" customHeight="1" x14ac:dyDescent="0.2">
      <c r="A243" s="531" t="s">
        <v>60</v>
      </c>
      <c r="B243" s="517"/>
      <c r="C243" s="517"/>
      <c r="D243" s="517"/>
      <c r="E243" s="517"/>
      <c r="F243" s="518"/>
      <c r="G243" s="519" t="s">
        <v>9</v>
      </c>
      <c r="H243" s="520"/>
      <c r="I243" s="276">
        <v>0</v>
      </c>
      <c r="J243" s="484"/>
      <c r="K243" s="423"/>
      <c r="L243" s="423"/>
      <c r="M243" s="423"/>
      <c r="N243" s="423"/>
      <c r="O243" s="423"/>
    </row>
    <row r="244" spans="1:17 16383:16383" ht="39.75" customHeight="1" x14ac:dyDescent="0.2">
      <c r="A244" s="532"/>
      <c r="B244" s="517"/>
      <c r="C244" s="517"/>
      <c r="D244" s="517"/>
      <c r="E244" s="517"/>
      <c r="F244" s="518"/>
      <c r="G244" s="519" t="s">
        <v>10</v>
      </c>
      <c r="H244" s="520"/>
      <c r="I244" s="276">
        <v>0</v>
      </c>
      <c r="J244" s="484"/>
      <c r="K244" s="423"/>
      <c r="L244" s="423"/>
      <c r="M244" s="423"/>
      <c r="N244" s="423"/>
      <c r="O244" s="423"/>
    </row>
    <row r="245" spans="1:17 16383:16383" s="313" customFormat="1" ht="39.75" customHeight="1" x14ac:dyDescent="0.25">
      <c r="A245" s="531" t="s">
        <v>47</v>
      </c>
      <c r="B245" s="517"/>
      <c r="C245" s="517"/>
      <c r="D245" s="517"/>
      <c r="E245" s="517"/>
      <c r="F245" s="518"/>
      <c r="G245" s="273" t="s">
        <v>98</v>
      </c>
      <c r="H245" s="119" t="s">
        <v>52</v>
      </c>
      <c r="I245" s="276">
        <v>0</v>
      </c>
      <c r="J245" s="484"/>
      <c r="K245" s="423"/>
      <c r="L245" s="423"/>
      <c r="M245" s="423"/>
      <c r="N245" s="423"/>
      <c r="O245" s="423"/>
      <c r="P245" s="423"/>
      <c r="Q245" s="423"/>
    </row>
    <row r="246" spans="1:17 16383:16383" ht="39.75" customHeight="1" thickBot="1" x14ac:dyDescent="0.25">
      <c r="A246" s="533"/>
      <c r="B246" s="534"/>
      <c r="C246" s="534"/>
      <c r="D246" s="534"/>
      <c r="E246" s="534"/>
      <c r="F246" s="535"/>
      <c r="G246" s="273" t="s">
        <v>11</v>
      </c>
      <c r="H246" s="119" t="s">
        <v>52</v>
      </c>
      <c r="I246" s="276">
        <v>0</v>
      </c>
      <c r="J246" s="484"/>
      <c r="K246" s="423"/>
      <c r="L246" s="423"/>
      <c r="M246" s="423"/>
      <c r="N246" s="423"/>
      <c r="O246" s="423"/>
    </row>
    <row r="247" spans="1:17 16383:16383" s="313" customFormat="1" ht="39.75" customHeight="1" x14ac:dyDescent="0.25">
      <c r="A247" s="527" t="s">
        <v>81</v>
      </c>
      <c r="B247" s="528"/>
      <c r="C247" s="528"/>
      <c r="D247" s="528"/>
      <c r="E247" s="528"/>
      <c r="F247" s="528"/>
      <c r="G247" s="273" t="s">
        <v>11</v>
      </c>
      <c r="H247" s="119" t="s">
        <v>52</v>
      </c>
      <c r="I247" s="276">
        <v>0</v>
      </c>
      <c r="J247" s="484"/>
      <c r="K247" s="423"/>
      <c r="L247" s="423"/>
      <c r="M247" s="423"/>
      <c r="N247" s="423"/>
      <c r="O247" s="423"/>
      <c r="P247" s="423"/>
      <c r="Q247" s="423"/>
    </row>
    <row r="248" spans="1:17 16383:16383" s="315" customFormat="1" ht="39.950000000000003" customHeight="1" x14ac:dyDescent="0.25">
      <c r="A248" s="49" t="s">
        <v>83</v>
      </c>
      <c r="B248" s="409" t="s">
        <v>6</v>
      </c>
      <c r="C248" s="409" t="s">
        <v>65</v>
      </c>
      <c r="D248" s="409" t="s">
        <v>4</v>
      </c>
      <c r="E248" s="48" t="s">
        <v>5</v>
      </c>
      <c r="F248" s="274" t="s">
        <v>70</v>
      </c>
      <c r="G248" s="273" t="s">
        <v>11</v>
      </c>
      <c r="H248" s="119" t="s">
        <v>52</v>
      </c>
      <c r="I248" s="276">
        <v>0</v>
      </c>
      <c r="J248" s="484"/>
      <c r="K248" s="423"/>
      <c r="L248" s="423" t="s">
        <v>6</v>
      </c>
      <c r="M248" s="423" t="s">
        <v>65</v>
      </c>
      <c r="N248" s="423" t="s">
        <v>4</v>
      </c>
      <c r="O248" s="423" t="s">
        <v>5</v>
      </c>
      <c r="P248" s="425"/>
      <c r="Q248" s="425"/>
    </row>
    <row r="249" spans="1:17 16383:16383" s="313" customFormat="1" ht="39.950000000000003" customHeight="1" x14ac:dyDescent="0.25">
      <c r="A249" s="406" t="s">
        <v>128</v>
      </c>
      <c r="B249" s="509">
        <v>0</v>
      </c>
      <c r="C249" s="510"/>
      <c r="D249" s="511"/>
      <c r="E249" s="303">
        <v>0</v>
      </c>
      <c r="F249" s="275" t="str">
        <f>TEXT(SUM(B249:E249),"##0.0%")&amp;" ("&amp;TEXT($I253*SUM(B249:E249),"$#,##0")&amp;")"</f>
        <v>0.0% ($0)</v>
      </c>
      <c r="G249" s="519" t="s">
        <v>62</v>
      </c>
      <c r="H249" s="520" t="s">
        <v>52</v>
      </c>
      <c r="I249" s="276">
        <v>0</v>
      </c>
      <c r="J249" s="484"/>
      <c r="K249" s="423" t="s">
        <v>40</v>
      </c>
      <c r="L249" s="426">
        <f>SUM(B249:E249)*I253</f>
        <v>0</v>
      </c>
      <c r="M249" s="426"/>
      <c r="N249" s="426"/>
      <c r="O249" s="426"/>
      <c r="P249" s="423"/>
      <c r="Q249" s="423"/>
    </row>
    <row r="250" spans="1:17 16383:16383" s="313" customFormat="1" ht="39.950000000000003" customHeight="1" x14ac:dyDescent="0.25">
      <c r="A250" s="406" t="s">
        <v>67</v>
      </c>
      <c r="B250" s="303">
        <v>0</v>
      </c>
      <c r="C250" s="303">
        <v>0</v>
      </c>
      <c r="D250" s="303">
        <v>0</v>
      </c>
      <c r="E250" s="303">
        <v>0</v>
      </c>
      <c r="F250" s="275" t="str">
        <f>TEXT(SUM(B250:E250),"##0.0%")&amp;" ("&amp;TEXT($I253*SUM(B250:E250),"$#,##0")&amp;")"</f>
        <v>0.0% ($0)</v>
      </c>
      <c r="G250" s="529" t="s">
        <v>56</v>
      </c>
      <c r="H250" s="530" t="s">
        <v>52</v>
      </c>
      <c r="I250" s="277">
        <f>SUM(I239:I249)</f>
        <v>0</v>
      </c>
      <c r="J250" s="485"/>
      <c r="K250" s="423" t="str">
        <f>"Domain 2"</f>
        <v>Domain 2</v>
      </c>
      <c r="L250" s="426">
        <f>B250*I253</f>
        <v>0</v>
      </c>
      <c r="M250" s="426">
        <f>C250*I253</f>
        <v>0</v>
      </c>
      <c r="N250" s="426">
        <f>D250*I253</f>
        <v>0</v>
      </c>
      <c r="O250" s="426">
        <f>E250*I253</f>
        <v>0</v>
      </c>
      <c r="P250" s="423"/>
      <c r="Q250" s="423"/>
    </row>
    <row r="251" spans="1:17 16383:16383" s="313" customFormat="1" ht="39.950000000000003" customHeight="1" x14ac:dyDescent="0.25">
      <c r="A251" s="406" t="s">
        <v>68</v>
      </c>
      <c r="B251" s="303">
        <v>0</v>
      </c>
      <c r="C251" s="303">
        <v>0</v>
      </c>
      <c r="D251" s="303">
        <v>0</v>
      </c>
      <c r="E251" s="303">
        <v>0</v>
      </c>
      <c r="F251" s="275" t="str">
        <f>TEXT(SUM(B251:E251),"##0.0%")&amp;" ("&amp;TEXT($I253*SUM(B251:E251),"$#,##0")&amp;")"</f>
        <v>0.0% ($0)</v>
      </c>
      <c r="G251" s="519" t="s">
        <v>55</v>
      </c>
      <c r="H251" s="520" t="s">
        <v>52</v>
      </c>
      <c r="I251" s="278"/>
      <c r="J251" s="486"/>
      <c r="K251" s="423" t="str">
        <f>"Domain 3"</f>
        <v>Domain 3</v>
      </c>
      <c r="L251" s="426">
        <f>B251*I253</f>
        <v>0</v>
      </c>
      <c r="M251" s="426">
        <f>C251*I253</f>
        <v>0</v>
      </c>
      <c r="N251" s="426">
        <f>D251*I253</f>
        <v>0</v>
      </c>
      <c r="O251" s="426">
        <f>E251*I253</f>
        <v>0</v>
      </c>
      <c r="P251" s="423"/>
      <c r="Q251" s="423"/>
      <c r="XFC251" s="316"/>
    </row>
    <row r="252" spans="1:17 16383:16383" s="313" customFormat="1" ht="39.950000000000003" customHeight="1" x14ac:dyDescent="0.25">
      <c r="A252" s="407" t="s">
        <v>69</v>
      </c>
      <c r="B252" s="303">
        <v>0</v>
      </c>
      <c r="C252" s="303">
        <v>0</v>
      </c>
      <c r="D252" s="303">
        <v>0</v>
      </c>
      <c r="E252" s="303">
        <v>0</v>
      </c>
      <c r="F252" s="275" t="str">
        <f>TEXT(SUM(B252:E252),"##0.0%")&amp;" ("&amp;TEXT($I253*SUM(B252:E252),"$#,##0")&amp;")"</f>
        <v>0.0% ($0)</v>
      </c>
      <c r="G252" s="529" t="s">
        <v>66</v>
      </c>
      <c r="H252" s="530" t="s">
        <v>52</v>
      </c>
      <c r="I252" s="277">
        <f>I251*I250</f>
        <v>0</v>
      </c>
      <c r="J252" s="485"/>
      <c r="K252" s="423" t="str">
        <f>"Domain 4"</f>
        <v>Domain 4</v>
      </c>
      <c r="L252" s="426">
        <f>B252*I253</f>
        <v>0</v>
      </c>
      <c r="M252" s="426">
        <f>C252*I253</f>
        <v>0</v>
      </c>
      <c r="N252" s="426">
        <f>D252*I253</f>
        <v>0</v>
      </c>
      <c r="O252" s="426">
        <f>E252*I253</f>
        <v>0</v>
      </c>
      <c r="P252" s="423"/>
      <c r="Q252" s="423"/>
    </row>
    <row r="253" spans="1:17 16383:16383" ht="26.25" thickBot="1" x14ac:dyDescent="0.25">
      <c r="A253" s="405" t="s">
        <v>84</v>
      </c>
      <c r="B253" s="72" t="str">
        <f>TEXT(SUM($B249*BPct_HDSP,B250:B252),"##0.0%")&amp;" ("&amp;TEXT($I253*SUM($B249*BPct_HDSP,B250:B252),"$#,##0")&amp;")"</f>
        <v>0.0% ($0)</v>
      </c>
      <c r="C253" s="72" t="str">
        <f>TEXT(SUM($B249*BPct_Diabetes,C250:C252),"##0.0%")&amp;" ("&amp;TEXT($I253*SUM($B249*BPct_Diabetes,C250:C252),"$#,##0")&amp;")"</f>
        <v>0.0% ($0)</v>
      </c>
      <c r="D253" s="72" t="str">
        <f>TEXT(SUM($B249*BPct_NPAO,D250:D252),"##0.0%")&amp;" ("&amp;TEXT($I253*SUM($B249*BPct_NPAO,D250:D252),"$#,##0")&amp;")"</f>
        <v>0.0% ($0)</v>
      </c>
      <c r="E253" s="217" t="str">
        <f>TEXT(SUM(E249:E252),"##0.0%")&amp;" ("&amp;TEXT($I253*SUM(E249:E252),"$#,##0")&amp;")"</f>
        <v>0.0% ($0)</v>
      </c>
      <c r="F253" s="218" t="str">
        <f>TEXT(SUM(B249:E252),"##0.0%")&amp;" ("&amp;TEXT($I253*SUM(B249:E252),"$#,##0")&amp;")"</f>
        <v>0.0% ($0)</v>
      </c>
      <c r="G253" s="525" t="s">
        <v>89</v>
      </c>
      <c r="H253" s="526"/>
      <c r="I253" s="279">
        <f>SUM(I252,I250)</f>
        <v>0</v>
      </c>
      <c r="J253" s="487"/>
      <c r="K253" s="423"/>
      <c r="L253" s="423"/>
      <c r="M253" s="423"/>
      <c r="N253" s="423"/>
      <c r="O253" s="423"/>
      <c r="P253" s="423" t="b">
        <f>IF(AND(SUM(B249:E252)&lt;&gt;1,I253&gt;0),FALSE,TRUE)</f>
        <v>1</v>
      </c>
      <c r="Q253" s="423" t="str">
        <f>"&lt;-- Is table 100% Allocated?"</f>
        <v>&lt;-- Is table 100% Allocated?</v>
      </c>
    </row>
    <row r="255" spans="1:17 16383:16383" ht="13.5" thickBot="1" x14ac:dyDescent="0.25"/>
    <row r="256" spans="1:17 16383:16383" s="313" customFormat="1" ht="39.950000000000003" customHeight="1" x14ac:dyDescent="0.25">
      <c r="A256" s="521" t="s">
        <v>51</v>
      </c>
      <c r="B256" s="522"/>
      <c r="C256" s="522"/>
      <c r="D256" s="522"/>
      <c r="E256" s="522"/>
      <c r="F256" s="522"/>
      <c r="G256" s="523" t="s">
        <v>61</v>
      </c>
      <c r="H256" s="524"/>
      <c r="I256" s="524"/>
      <c r="J256" s="467" t="s">
        <v>13</v>
      </c>
      <c r="K256" s="423"/>
      <c r="L256" s="423"/>
      <c r="M256" s="423"/>
      <c r="N256" s="423"/>
      <c r="O256" s="423"/>
      <c r="P256" s="423"/>
      <c r="Q256" s="423"/>
    </row>
    <row r="257" spans="1:17 16383:16383" s="313" customFormat="1" ht="39.950000000000003" customHeight="1" x14ac:dyDescent="0.25">
      <c r="A257" s="267" t="s">
        <v>31</v>
      </c>
      <c r="B257" s="517"/>
      <c r="C257" s="517"/>
      <c r="D257" s="517"/>
      <c r="E257" s="517"/>
      <c r="F257" s="518"/>
      <c r="G257" s="519" t="s">
        <v>18</v>
      </c>
      <c r="H257" s="520"/>
      <c r="I257" s="276">
        <v>0</v>
      </c>
      <c r="J257" s="484"/>
      <c r="K257" s="423"/>
      <c r="L257" s="423"/>
      <c r="M257" s="423"/>
      <c r="N257" s="423"/>
      <c r="O257" s="423"/>
      <c r="P257" s="423"/>
      <c r="Q257" s="423"/>
    </row>
    <row r="258" spans="1:17 16383:16383" s="313" customFormat="1" ht="39.950000000000003" customHeight="1" x14ac:dyDescent="0.25">
      <c r="A258" s="267" t="s">
        <v>32</v>
      </c>
      <c r="B258" s="517"/>
      <c r="C258" s="517"/>
      <c r="D258" s="517"/>
      <c r="E258" s="517"/>
      <c r="F258" s="518"/>
      <c r="G258" s="519" t="s">
        <v>7</v>
      </c>
      <c r="H258" s="520"/>
      <c r="I258" s="276">
        <v>0</v>
      </c>
      <c r="J258" s="484"/>
      <c r="K258" s="425"/>
      <c r="L258" s="425"/>
      <c r="M258" s="425"/>
      <c r="N258" s="425"/>
      <c r="O258" s="425"/>
      <c r="P258" s="423"/>
      <c r="Q258" s="423"/>
    </row>
    <row r="259" spans="1:17 16383:16383" s="313" customFormat="1" ht="39.950000000000003" customHeight="1" x14ac:dyDescent="0.25">
      <c r="A259" s="54" t="s">
        <v>71</v>
      </c>
      <c r="B259" s="517"/>
      <c r="C259" s="517"/>
      <c r="D259" s="517"/>
      <c r="E259" s="517"/>
      <c r="F259" s="518"/>
      <c r="G259" s="519" t="s">
        <v>23</v>
      </c>
      <c r="H259" s="520"/>
      <c r="I259" s="276">
        <v>0</v>
      </c>
      <c r="J259" s="484"/>
      <c r="K259" s="423"/>
      <c r="L259" s="423"/>
      <c r="M259" s="423"/>
      <c r="N259" s="423"/>
      <c r="O259" s="423"/>
      <c r="P259" s="423"/>
      <c r="Q259" s="423"/>
    </row>
    <row r="260" spans="1:17 16383:16383" s="313" customFormat="1" ht="39.950000000000003" customHeight="1" x14ac:dyDescent="0.25">
      <c r="A260" s="54" t="s">
        <v>59</v>
      </c>
      <c r="B260" s="517"/>
      <c r="C260" s="517"/>
      <c r="D260" s="517"/>
      <c r="E260" s="517"/>
      <c r="F260" s="518"/>
      <c r="G260" s="519" t="s">
        <v>8</v>
      </c>
      <c r="H260" s="520"/>
      <c r="I260" s="276">
        <v>0</v>
      </c>
      <c r="J260" s="484"/>
      <c r="K260" s="423"/>
      <c r="L260" s="423"/>
      <c r="M260" s="423"/>
      <c r="N260" s="423"/>
      <c r="O260" s="423"/>
      <c r="P260" s="423"/>
      <c r="Q260" s="423"/>
    </row>
    <row r="261" spans="1:17 16383:16383" ht="39.950000000000003" customHeight="1" x14ac:dyDescent="0.2">
      <c r="A261" s="531" t="s">
        <v>60</v>
      </c>
      <c r="B261" s="517"/>
      <c r="C261" s="517"/>
      <c r="D261" s="517"/>
      <c r="E261" s="517"/>
      <c r="F261" s="518"/>
      <c r="G261" s="519" t="s">
        <v>9</v>
      </c>
      <c r="H261" s="520"/>
      <c r="I261" s="276">
        <v>0</v>
      </c>
      <c r="J261" s="484"/>
      <c r="K261" s="423"/>
      <c r="L261" s="423"/>
      <c r="M261" s="423"/>
      <c r="N261" s="423"/>
      <c r="O261" s="423"/>
    </row>
    <row r="262" spans="1:17 16383:16383" ht="39.75" customHeight="1" x14ac:dyDescent="0.2">
      <c r="A262" s="532"/>
      <c r="B262" s="517"/>
      <c r="C262" s="517"/>
      <c r="D262" s="517"/>
      <c r="E262" s="517"/>
      <c r="F262" s="518"/>
      <c r="G262" s="519" t="s">
        <v>10</v>
      </c>
      <c r="H262" s="520"/>
      <c r="I262" s="276">
        <v>0</v>
      </c>
      <c r="J262" s="484"/>
      <c r="K262" s="423"/>
      <c r="L262" s="423"/>
      <c r="M262" s="423"/>
      <c r="N262" s="423"/>
      <c r="O262" s="423"/>
    </row>
    <row r="263" spans="1:17 16383:16383" s="313" customFormat="1" ht="39.75" customHeight="1" x14ac:dyDescent="0.25">
      <c r="A263" s="531" t="s">
        <v>47</v>
      </c>
      <c r="B263" s="517"/>
      <c r="C263" s="517"/>
      <c r="D263" s="517"/>
      <c r="E263" s="517"/>
      <c r="F263" s="518"/>
      <c r="G263" s="273" t="s">
        <v>98</v>
      </c>
      <c r="H263" s="119" t="s">
        <v>52</v>
      </c>
      <c r="I263" s="276">
        <v>0</v>
      </c>
      <c r="J263" s="484"/>
      <c r="K263" s="423"/>
      <c r="L263" s="423"/>
      <c r="M263" s="423"/>
      <c r="N263" s="423"/>
      <c r="O263" s="423"/>
      <c r="P263" s="423"/>
      <c r="Q263" s="423"/>
    </row>
    <row r="264" spans="1:17 16383:16383" ht="39.75" customHeight="1" thickBot="1" x14ac:dyDescent="0.25">
      <c r="A264" s="533"/>
      <c r="B264" s="534"/>
      <c r="C264" s="534"/>
      <c r="D264" s="534"/>
      <c r="E264" s="534"/>
      <c r="F264" s="535"/>
      <c r="G264" s="273" t="s">
        <v>11</v>
      </c>
      <c r="H264" s="119" t="s">
        <v>52</v>
      </c>
      <c r="I264" s="276">
        <v>0</v>
      </c>
      <c r="J264" s="484"/>
      <c r="K264" s="423"/>
      <c r="L264" s="423"/>
      <c r="M264" s="423"/>
      <c r="N264" s="423"/>
      <c r="O264" s="423"/>
    </row>
    <row r="265" spans="1:17 16383:16383" s="313" customFormat="1" ht="39.75" customHeight="1" x14ac:dyDescent="0.25">
      <c r="A265" s="527" t="s">
        <v>81</v>
      </c>
      <c r="B265" s="528"/>
      <c r="C265" s="528"/>
      <c r="D265" s="528"/>
      <c r="E265" s="528"/>
      <c r="F265" s="528"/>
      <c r="G265" s="273" t="s">
        <v>11</v>
      </c>
      <c r="H265" s="119" t="s">
        <v>52</v>
      </c>
      <c r="I265" s="276">
        <v>0</v>
      </c>
      <c r="J265" s="484"/>
      <c r="K265" s="423"/>
      <c r="L265" s="423"/>
      <c r="M265" s="423"/>
      <c r="N265" s="423"/>
      <c r="O265" s="423"/>
      <c r="P265" s="423"/>
      <c r="Q265" s="423"/>
    </row>
    <row r="266" spans="1:17 16383:16383" s="315" customFormat="1" ht="39.950000000000003" customHeight="1" x14ac:dyDescent="0.25">
      <c r="A266" s="49" t="s">
        <v>83</v>
      </c>
      <c r="B266" s="409" t="s">
        <v>6</v>
      </c>
      <c r="C266" s="409" t="s">
        <v>65</v>
      </c>
      <c r="D266" s="409" t="s">
        <v>4</v>
      </c>
      <c r="E266" s="48" t="s">
        <v>5</v>
      </c>
      <c r="F266" s="274" t="s">
        <v>70</v>
      </c>
      <c r="G266" s="273" t="s">
        <v>11</v>
      </c>
      <c r="H266" s="119" t="s">
        <v>52</v>
      </c>
      <c r="I266" s="276">
        <v>0</v>
      </c>
      <c r="J266" s="484"/>
      <c r="K266" s="423"/>
      <c r="L266" s="423" t="s">
        <v>6</v>
      </c>
      <c r="M266" s="423" t="s">
        <v>65</v>
      </c>
      <c r="N266" s="423" t="s">
        <v>4</v>
      </c>
      <c r="O266" s="423" t="s">
        <v>5</v>
      </c>
      <c r="P266" s="425"/>
      <c r="Q266" s="425"/>
    </row>
    <row r="267" spans="1:17 16383:16383" s="313" customFormat="1" ht="39.950000000000003" customHeight="1" x14ac:dyDescent="0.25">
      <c r="A267" s="406" t="s">
        <v>128</v>
      </c>
      <c r="B267" s="509">
        <v>0</v>
      </c>
      <c r="C267" s="510"/>
      <c r="D267" s="511"/>
      <c r="E267" s="303">
        <v>0</v>
      </c>
      <c r="F267" s="275" t="str">
        <f>TEXT(SUM(B267:E267),"##0.0%")&amp;" ("&amp;TEXT($I271*SUM(B267:E267),"$#,##0")&amp;")"</f>
        <v>0.0% ($0)</v>
      </c>
      <c r="G267" s="519" t="s">
        <v>62</v>
      </c>
      <c r="H267" s="520" t="s">
        <v>52</v>
      </c>
      <c r="I267" s="276">
        <v>0</v>
      </c>
      <c r="J267" s="484"/>
      <c r="K267" s="423" t="s">
        <v>40</v>
      </c>
      <c r="L267" s="426">
        <f>SUM(B267:E267)*I271</f>
        <v>0</v>
      </c>
      <c r="M267" s="426"/>
      <c r="N267" s="426"/>
      <c r="O267" s="426"/>
      <c r="P267" s="423"/>
      <c r="Q267" s="423"/>
    </row>
    <row r="268" spans="1:17 16383:16383" s="313" customFormat="1" ht="39.950000000000003" customHeight="1" x14ac:dyDescent="0.25">
      <c r="A268" s="406" t="s">
        <v>67</v>
      </c>
      <c r="B268" s="303">
        <v>0</v>
      </c>
      <c r="C268" s="303">
        <v>0</v>
      </c>
      <c r="D268" s="303">
        <v>0</v>
      </c>
      <c r="E268" s="303">
        <v>0</v>
      </c>
      <c r="F268" s="275" t="str">
        <f>TEXT(SUM(B268:E268),"##0.0%")&amp;" ("&amp;TEXT($I271*SUM(B268:E268),"$#,##0")&amp;")"</f>
        <v>0.0% ($0)</v>
      </c>
      <c r="G268" s="529" t="s">
        <v>56</v>
      </c>
      <c r="H268" s="530" t="s">
        <v>52</v>
      </c>
      <c r="I268" s="277">
        <f>SUM(I257:I267)</f>
        <v>0</v>
      </c>
      <c r="J268" s="485"/>
      <c r="K268" s="423" t="str">
        <f>"Domain 2"</f>
        <v>Domain 2</v>
      </c>
      <c r="L268" s="426">
        <f>B268*I271</f>
        <v>0</v>
      </c>
      <c r="M268" s="426">
        <f>C268*I271</f>
        <v>0</v>
      </c>
      <c r="N268" s="426">
        <f>D268*I271</f>
        <v>0</v>
      </c>
      <c r="O268" s="426">
        <f>E268*I271</f>
        <v>0</v>
      </c>
      <c r="P268" s="423"/>
      <c r="Q268" s="423"/>
    </row>
    <row r="269" spans="1:17 16383:16383" s="313" customFormat="1" ht="39.950000000000003" customHeight="1" x14ac:dyDescent="0.25">
      <c r="A269" s="406" t="s">
        <v>68</v>
      </c>
      <c r="B269" s="303">
        <v>0</v>
      </c>
      <c r="C269" s="303">
        <v>0</v>
      </c>
      <c r="D269" s="303">
        <v>0</v>
      </c>
      <c r="E269" s="303">
        <v>0</v>
      </c>
      <c r="F269" s="275" t="str">
        <f>TEXT(SUM(B269:E269),"##0.0%")&amp;" ("&amp;TEXT($I271*SUM(B269:E269),"$#,##0")&amp;")"</f>
        <v>0.0% ($0)</v>
      </c>
      <c r="G269" s="519" t="s">
        <v>55</v>
      </c>
      <c r="H269" s="520" t="s">
        <v>52</v>
      </c>
      <c r="I269" s="278"/>
      <c r="J269" s="486"/>
      <c r="K269" s="423" t="str">
        <f>"Domain 3"</f>
        <v>Domain 3</v>
      </c>
      <c r="L269" s="426">
        <f>B269*I271</f>
        <v>0</v>
      </c>
      <c r="M269" s="426">
        <f>C269*I271</f>
        <v>0</v>
      </c>
      <c r="N269" s="426">
        <f>D269*I271</f>
        <v>0</v>
      </c>
      <c r="O269" s="426">
        <f>E269*I271</f>
        <v>0</v>
      </c>
      <c r="P269" s="423"/>
      <c r="Q269" s="423"/>
      <c r="XFC269" s="316"/>
    </row>
    <row r="270" spans="1:17 16383:16383" s="313" customFormat="1" ht="39.950000000000003" customHeight="1" x14ac:dyDescent="0.25">
      <c r="A270" s="407" t="s">
        <v>69</v>
      </c>
      <c r="B270" s="303">
        <v>0</v>
      </c>
      <c r="C270" s="303">
        <v>0</v>
      </c>
      <c r="D270" s="303">
        <v>0</v>
      </c>
      <c r="E270" s="303">
        <v>0</v>
      </c>
      <c r="F270" s="275" t="str">
        <f>TEXT(SUM(B270:E270),"##0.0%")&amp;" ("&amp;TEXT($I271*SUM(B270:E270),"$#,##0")&amp;")"</f>
        <v>0.0% ($0)</v>
      </c>
      <c r="G270" s="529" t="s">
        <v>66</v>
      </c>
      <c r="H270" s="530" t="s">
        <v>52</v>
      </c>
      <c r="I270" s="277">
        <f>I269*I268</f>
        <v>0</v>
      </c>
      <c r="J270" s="485"/>
      <c r="K270" s="423" t="str">
        <f>"Domain 4"</f>
        <v>Domain 4</v>
      </c>
      <c r="L270" s="426">
        <f>B270*I271</f>
        <v>0</v>
      </c>
      <c r="M270" s="426">
        <f>C270*I271</f>
        <v>0</v>
      </c>
      <c r="N270" s="426">
        <f>D270*I271</f>
        <v>0</v>
      </c>
      <c r="O270" s="426">
        <f>E270*I271</f>
        <v>0</v>
      </c>
      <c r="P270" s="423"/>
      <c r="Q270" s="423"/>
    </row>
    <row r="271" spans="1:17 16383:16383" ht="26.25" thickBot="1" x14ac:dyDescent="0.25">
      <c r="A271" s="405" t="s">
        <v>84</v>
      </c>
      <c r="B271" s="72" t="str">
        <f>TEXT(SUM($B267*BPct_HDSP,B268:B270),"##0.0%")&amp;" ("&amp;TEXT($I271*SUM($B267*BPct_HDSP,B268:B270),"$#,##0")&amp;")"</f>
        <v>0.0% ($0)</v>
      </c>
      <c r="C271" s="72" t="str">
        <f>TEXT(SUM($B267*BPct_Diabetes,C268:C270),"##0.0%")&amp;" ("&amp;TEXT($I271*SUM($B267*BPct_Diabetes,C268:C270),"$#,##0")&amp;")"</f>
        <v>0.0% ($0)</v>
      </c>
      <c r="D271" s="72" t="str">
        <f>TEXT(SUM($B267*BPct_NPAO,D268:D270),"##0.0%")&amp;" ("&amp;TEXT($I271*SUM($B267*BPct_NPAO,D268:D270),"$#,##0")&amp;")"</f>
        <v>0.0% ($0)</v>
      </c>
      <c r="E271" s="217" t="str">
        <f>TEXT(SUM(E267:E270),"##0.0%")&amp;" ("&amp;TEXT($I271*SUM(E267:E270),"$#,##0")&amp;")"</f>
        <v>0.0% ($0)</v>
      </c>
      <c r="F271" s="218" t="str">
        <f>TEXT(SUM(B267:E270),"##0.0%")&amp;" ("&amp;TEXT($I271*SUM(B267:E270),"$#,##0")&amp;")"</f>
        <v>0.0% ($0)</v>
      </c>
      <c r="G271" s="525" t="s">
        <v>89</v>
      </c>
      <c r="H271" s="526"/>
      <c r="I271" s="279">
        <f>SUM(I270,I268)</f>
        <v>0</v>
      </c>
      <c r="J271" s="487"/>
      <c r="K271" s="423"/>
      <c r="L271" s="423"/>
      <c r="M271" s="423"/>
      <c r="N271" s="423"/>
      <c r="O271" s="423"/>
      <c r="P271" s="423" t="b">
        <f>IF(AND(SUM(B267:E270)&lt;&gt;1,I271&gt;0),FALSE,TRUE)</f>
        <v>1</v>
      </c>
      <c r="Q271" s="423" t="str">
        <f>"&lt;-- Is table 100% Allocated?"</f>
        <v>&lt;-- Is table 100% Allocated?</v>
      </c>
    </row>
    <row r="273" spans="1:17 16383:16383" ht="13.5" thickBot="1" x14ac:dyDescent="0.25"/>
    <row r="274" spans="1:17 16383:16383" s="313" customFormat="1" ht="39.950000000000003" customHeight="1" x14ac:dyDescent="0.25">
      <c r="A274" s="521" t="s">
        <v>51</v>
      </c>
      <c r="B274" s="522"/>
      <c r="C274" s="522"/>
      <c r="D274" s="522"/>
      <c r="E274" s="522"/>
      <c r="F274" s="522"/>
      <c r="G274" s="523" t="s">
        <v>61</v>
      </c>
      <c r="H274" s="524"/>
      <c r="I274" s="524"/>
      <c r="J274" s="467" t="s">
        <v>13</v>
      </c>
      <c r="K274" s="423"/>
      <c r="L274" s="423"/>
      <c r="M274" s="423"/>
      <c r="N274" s="423"/>
      <c r="O274" s="423"/>
      <c r="P274" s="423"/>
      <c r="Q274" s="423"/>
    </row>
    <row r="275" spans="1:17 16383:16383" s="313" customFormat="1" ht="39.950000000000003" customHeight="1" x14ac:dyDescent="0.25">
      <c r="A275" s="267" t="s">
        <v>31</v>
      </c>
      <c r="B275" s="517"/>
      <c r="C275" s="517"/>
      <c r="D275" s="517"/>
      <c r="E275" s="517"/>
      <c r="F275" s="518"/>
      <c r="G275" s="519" t="s">
        <v>18</v>
      </c>
      <c r="H275" s="520"/>
      <c r="I275" s="276">
        <v>0</v>
      </c>
      <c r="J275" s="484"/>
      <c r="K275" s="423"/>
      <c r="L275" s="423"/>
      <c r="M275" s="423"/>
      <c r="N275" s="423"/>
      <c r="O275" s="423"/>
      <c r="P275" s="423"/>
      <c r="Q275" s="423"/>
    </row>
    <row r="276" spans="1:17 16383:16383" s="313" customFormat="1" ht="39.950000000000003" customHeight="1" x14ac:dyDescent="0.25">
      <c r="A276" s="267" t="s">
        <v>32</v>
      </c>
      <c r="B276" s="517"/>
      <c r="C276" s="517"/>
      <c r="D276" s="517"/>
      <c r="E276" s="517"/>
      <c r="F276" s="518"/>
      <c r="G276" s="519" t="s">
        <v>7</v>
      </c>
      <c r="H276" s="520"/>
      <c r="I276" s="276">
        <v>0</v>
      </c>
      <c r="J276" s="484"/>
      <c r="K276" s="425"/>
      <c r="L276" s="425"/>
      <c r="M276" s="425"/>
      <c r="N276" s="425"/>
      <c r="O276" s="425"/>
      <c r="P276" s="423"/>
      <c r="Q276" s="423"/>
    </row>
    <row r="277" spans="1:17 16383:16383" s="313" customFormat="1" ht="39.950000000000003" customHeight="1" x14ac:dyDescent="0.25">
      <c r="A277" s="54" t="s">
        <v>71</v>
      </c>
      <c r="B277" s="517"/>
      <c r="C277" s="517"/>
      <c r="D277" s="517"/>
      <c r="E277" s="517"/>
      <c r="F277" s="518"/>
      <c r="G277" s="519" t="s">
        <v>23</v>
      </c>
      <c r="H277" s="520"/>
      <c r="I277" s="276">
        <v>0</v>
      </c>
      <c r="J277" s="484"/>
      <c r="K277" s="423"/>
      <c r="L277" s="423"/>
      <c r="M277" s="423"/>
      <c r="N277" s="423"/>
      <c r="O277" s="423"/>
      <c r="P277" s="423"/>
      <c r="Q277" s="423"/>
    </row>
    <row r="278" spans="1:17 16383:16383" s="313" customFormat="1" ht="39.950000000000003" customHeight="1" x14ac:dyDescent="0.25">
      <c r="A278" s="54" t="s">
        <v>59</v>
      </c>
      <c r="B278" s="517"/>
      <c r="C278" s="517"/>
      <c r="D278" s="517"/>
      <c r="E278" s="517"/>
      <c r="F278" s="518"/>
      <c r="G278" s="519" t="s">
        <v>8</v>
      </c>
      <c r="H278" s="520"/>
      <c r="I278" s="276">
        <v>0</v>
      </c>
      <c r="J278" s="484"/>
      <c r="K278" s="423"/>
      <c r="L278" s="423"/>
      <c r="M278" s="423"/>
      <c r="N278" s="423"/>
      <c r="O278" s="423"/>
      <c r="P278" s="423"/>
      <c r="Q278" s="423"/>
    </row>
    <row r="279" spans="1:17 16383:16383" ht="39.950000000000003" customHeight="1" x14ac:dyDescent="0.2">
      <c r="A279" s="531" t="s">
        <v>60</v>
      </c>
      <c r="B279" s="517"/>
      <c r="C279" s="517"/>
      <c r="D279" s="517"/>
      <c r="E279" s="517"/>
      <c r="F279" s="518"/>
      <c r="G279" s="519" t="s">
        <v>9</v>
      </c>
      <c r="H279" s="520"/>
      <c r="I279" s="276">
        <v>0</v>
      </c>
      <c r="J279" s="484"/>
      <c r="K279" s="423"/>
      <c r="L279" s="423"/>
      <c r="M279" s="423"/>
      <c r="N279" s="423"/>
      <c r="O279" s="423"/>
    </row>
    <row r="280" spans="1:17 16383:16383" ht="39.75" customHeight="1" x14ac:dyDescent="0.2">
      <c r="A280" s="532"/>
      <c r="B280" s="517"/>
      <c r="C280" s="517"/>
      <c r="D280" s="517"/>
      <c r="E280" s="517"/>
      <c r="F280" s="518"/>
      <c r="G280" s="519" t="s">
        <v>10</v>
      </c>
      <c r="H280" s="520"/>
      <c r="I280" s="276">
        <v>0</v>
      </c>
      <c r="J280" s="484"/>
      <c r="K280" s="423"/>
      <c r="L280" s="423"/>
      <c r="M280" s="423"/>
      <c r="N280" s="423"/>
      <c r="O280" s="423"/>
    </row>
    <row r="281" spans="1:17 16383:16383" s="313" customFormat="1" ht="39.75" customHeight="1" x14ac:dyDescent="0.25">
      <c r="A281" s="531" t="s">
        <v>47</v>
      </c>
      <c r="B281" s="517"/>
      <c r="C281" s="517"/>
      <c r="D281" s="517"/>
      <c r="E281" s="517"/>
      <c r="F281" s="518"/>
      <c r="G281" s="273" t="s">
        <v>98</v>
      </c>
      <c r="H281" s="119" t="s">
        <v>52</v>
      </c>
      <c r="I281" s="276">
        <v>0</v>
      </c>
      <c r="J281" s="484"/>
      <c r="K281" s="423"/>
      <c r="L281" s="423"/>
      <c r="M281" s="423"/>
      <c r="N281" s="423"/>
      <c r="O281" s="423"/>
      <c r="P281" s="423"/>
      <c r="Q281" s="423"/>
    </row>
    <row r="282" spans="1:17 16383:16383" ht="39.75" customHeight="1" thickBot="1" x14ac:dyDescent="0.25">
      <c r="A282" s="533"/>
      <c r="B282" s="534"/>
      <c r="C282" s="534"/>
      <c r="D282" s="534"/>
      <c r="E282" s="534"/>
      <c r="F282" s="535"/>
      <c r="G282" s="273" t="s">
        <v>11</v>
      </c>
      <c r="H282" s="119" t="s">
        <v>52</v>
      </c>
      <c r="I282" s="276">
        <v>0</v>
      </c>
      <c r="J282" s="484"/>
      <c r="K282" s="423"/>
      <c r="L282" s="423"/>
      <c r="M282" s="423"/>
      <c r="N282" s="423"/>
      <c r="O282" s="423"/>
    </row>
    <row r="283" spans="1:17 16383:16383" s="313" customFormat="1" ht="39.75" customHeight="1" x14ac:dyDescent="0.25">
      <c r="A283" s="527" t="s">
        <v>81</v>
      </c>
      <c r="B283" s="528"/>
      <c r="C283" s="528"/>
      <c r="D283" s="528"/>
      <c r="E283" s="528"/>
      <c r="F283" s="528"/>
      <c r="G283" s="273" t="s">
        <v>11</v>
      </c>
      <c r="H283" s="119" t="s">
        <v>52</v>
      </c>
      <c r="I283" s="276">
        <v>0</v>
      </c>
      <c r="J283" s="484"/>
      <c r="K283" s="423"/>
      <c r="L283" s="423"/>
      <c r="M283" s="423"/>
      <c r="N283" s="423"/>
      <c r="O283" s="423"/>
      <c r="P283" s="423"/>
      <c r="Q283" s="423"/>
    </row>
    <row r="284" spans="1:17 16383:16383" s="315" customFormat="1" ht="39.950000000000003" customHeight="1" x14ac:dyDescent="0.25">
      <c r="A284" s="49" t="s">
        <v>83</v>
      </c>
      <c r="B284" s="409" t="s">
        <v>6</v>
      </c>
      <c r="C284" s="409" t="s">
        <v>65</v>
      </c>
      <c r="D284" s="409" t="s">
        <v>4</v>
      </c>
      <c r="E284" s="48" t="s">
        <v>5</v>
      </c>
      <c r="F284" s="274" t="s">
        <v>70</v>
      </c>
      <c r="G284" s="273" t="s">
        <v>11</v>
      </c>
      <c r="H284" s="119" t="s">
        <v>52</v>
      </c>
      <c r="I284" s="276">
        <v>0</v>
      </c>
      <c r="J284" s="484"/>
      <c r="K284" s="423"/>
      <c r="L284" s="423" t="s">
        <v>6</v>
      </c>
      <c r="M284" s="423" t="s">
        <v>65</v>
      </c>
      <c r="N284" s="423" t="s">
        <v>4</v>
      </c>
      <c r="O284" s="423" t="s">
        <v>5</v>
      </c>
      <c r="P284" s="425"/>
      <c r="Q284" s="425"/>
    </row>
    <row r="285" spans="1:17 16383:16383" s="313" customFormat="1" ht="39.950000000000003" customHeight="1" x14ac:dyDescent="0.25">
      <c r="A285" s="406" t="s">
        <v>128</v>
      </c>
      <c r="B285" s="509">
        <v>0</v>
      </c>
      <c r="C285" s="510"/>
      <c r="D285" s="511"/>
      <c r="E285" s="303">
        <v>0</v>
      </c>
      <c r="F285" s="275" t="str">
        <f>TEXT(SUM(B285:E285),"##0.0%")&amp;" ("&amp;TEXT($I289*SUM(B285:E285),"$#,##0")&amp;")"</f>
        <v>0.0% ($0)</v>
      </c>
      <c r="G285" s="519" t="s">
        <v>62</v>
      </c>
      <c r="H285" s="520" t="s">
        <v>52</v>
      </c>
      <c r="I285" s="276">
        <v>0</v>
      </c>
      <c r="J285" s="484"/>
      <c r="K285" s="423" t="s">
        <v>40</v>
      </c>
      <c r="L285" s="426">
        <f>SUM(B285:E285)*I289</f>
        <v>0</v>
      </c>
      <c r="M285" s="426"/>
      <c r="N285" s="426"/>
      <c r="O285" s="426"/>
      <c r="P285" s="423"/>
      <c r="Q285" s="423"/>
    </row>
    <row r="286" spans="1:17 16383:16383" s="313" customFormat="1" ht="39.950000000000003" customHeight="1" x14ac:dyDescent="0.25">
      <c r="A286" s="406" t="s">
        <v>67</v>
      </c>
      <c r="B286" s="303">
        <v>0</v>
      </c>
      <c r="C286" s="303">
        <v>0</v>
      </c>
      <c r="D286" s="303">
        <v>0</v>
      </c>
      <c r="E286" s="303">
        <v>0</v>
      </c>
      <c r="F286" s="275" t="str">
        <f>TEXT(SUM(B286:E286),"##0.0%")&amp;" ("&amp;TEXT($I289*SUM(B286:E286),"$#,##0")&amp;")"</f>
        <v>0.0% ($0)</v>
      </c>
      <c r="G286" s="529" t="s">
        <v>56</v>
      </c>
      <c r="H286" s="530" t="s">
        <v>52</v>
      </c>
      <c r="I286" s="277">
        <f>SUM(I275:I285)</f>
        <v>0</v>
      </c>
      <c r="J286" s="485"/>
      <c r="K286" s="423" t="str">
        <f>"Domain 2"</f>
        <v>Domain 2</v>
      </c>
      <c r="L286" s="426">
        <f>B286*I289</f>
        <v>0</v>
      </c>
      <c r="M286" s="426">
        <f>C286*I289</f>
        <v>0</v>
      </c>
      <c r="N286" s="426">
        <f>D286*I289</f>
        <v>0</v>
      </c>
      <c r="O286" s="426">
        <f>E286*I289</f>
        <v>0</v>
      </c>
      <c r="P286" s="423"/>
      <c r="Q286" s="423"/>
    </row>
    <row r="287" spans="1:17 16383:16383" s="313" customFormat="1" ht="39.950000000000003" customHeight="1" x14ac:dyDescent="0.25">
      <c r="A287" s="406" t="s">
        <v>68</v>
      </c>
      <c r="B287" s="303">
        <v>0</v>
      </c>
      <c r="C287" s="303">
        <v>0</v>
      </c>
      <c r="D287" s="303">
        <v>0</v>
      </c>
      <c r="E287" s="303">
        <v>0</v>
      </c>
      <c r="F287" s="275" t="str">
        <f>TEXT(SUM(B287:E287),"##0.0%")&amp;" ("&amp;TEXT($I289*SUM(B287:E287),"$#,##0")&amp;")"</f>
        <v>0.0% ($0)</v>
      </c>
      <c r="G287" s="519" t="s">
        <v>55</v>
      </c>
      <c r="H287" s="520" t="s">
        <v>52</v>
      </c>
      <c r="I287" s="278"/>
      <c r="J287" s="486"/>
      <c r="K287" s="423" t="str">
        <f>"Domain 3"</f>
        <v>Domain 3</v>
      </c>
      <c r="L287" s="426">
        <f>B287*I289</f>
        <v>0</v>
      </c>
      <c r="M287" s="426">
        <f>C287*I289</f>
        <v>0</v>
      </c>
      <c r="N287" s="426">
        <f>D287*I289</f>
        <v>0</v>
      </c>
      <c r="O287" s="426">
        <f>E287*I289</f>
        <v>0</v>
      </c>
      <c r="P287" s="423"/>
      <c r="Q287" s="423"/>
      <c r="XFC287" s="316"/>
    </row>
    <row r="288" spans="1:17 16383:16383" s="313" customFormat="1" ht="39.950000000000003" customHeight="1" x14ac:dyDescent="0.25">
      <c r="A288" s="407" t="s">
        <v>69</v>
      </c>
      <c r="B288" s="303">
        <v>0</v>
      </c>
      <c r="C288" s="303">
        <v>0</v>
      </c>
      <c r="D288" s="303">
        <v>0</v>
      </c>
      <c r="E288" s="303">
        <v>0</v>
      </c>
      <c r="F288" s="275" t="str">
        <f>TEXT(SUM(B288:E288),"##0.0%")&amp;" ("&amp;TEXT($I289*SUM(B288:E288),"$#,##0")&amp;")"</f>
        <v>0.0% ($0)</v>
      </c>
      <c r="G288" s="529" t="s">
        <v>66</v>
      </c>
      <c r="H288" s="530" t="s">
        <v>52</v>
      </c>
      <c r="I288" s="277">
        <f>I287*I286</f>
        <v>0</v>
      </c>
      <c r="J288" s="485"/>
      <c r="K288" s="423" t="str">
        <f>"Domain 4"</f>
        <v>Domain 4</v>
      </c>
      <c r="L288" s="426">
        <f>B288*I289</f>
        <v>0</v>
      </c>
      <c r="M288" s="426">
        <f>C288*I289</f>
        <v>0</v>
      </c>
      <c r="N288" s="426">
        <f>D288*I289</f>
        <v>0</v>
      </c>
      <c r="O288" s="426">
        <f>E288*I289</f>
        <v>0</v>
      </c>
      <c r="P288" s="423"/>
      <c r="Q288" s="423"/>
    </row>
    <row r="289" spans="1:17" ht="26.25" thickBot="1" x14ac:dyDescent="0.25">
      <c r="A289" s="405" t="s">
        <v>84</v>
      </c>
      <c r="B289" s="72" t="str">
        <f>TEXT(SUM($B285*BPct_HDSP,B286:B288),"##0.0%")&amp;" ("&amp;TEXT($I289*SUM($B285*BPct_HDSP,B286:B288),"$#,##0")&amp;")"</f>
        <v>0.0% ($0)</v>
      </c>
      <c r="C289" s="72" t="str">
        <f>TEXT(SUM($B285*BPct_Diabetes,C286:C288),"##0.0%")&amp;" ("&amp;TEXT($I289*SUM($B285*BPct_Diabetes,C286:C288),"$#,##0")&amp;")"</f>
        <v>0.0% ($0)</v>
      </c>
      <c r="D289" s="72" t="str">
        <f>TEXT(SUM($B285*BPct_NPAO,D286:D288),"##0.0%")&amp;" ("&amp;TEXT($I289*SUM($B285*BPct_NPAO,D286:D288),"$#,##0")&amp;")"</f>
        <v>0.0% ($0)</v>
      </c>
      <c r="E289" s="217" t="str">
        <f>TEXT(SUM(E285:E288),"##0.0%")&amp;" ("&amp;TEXT($I289*SUM(E285:E288),"$#,##0")&amp;")"</f>
        <v>0.0% ($0)</v>
      </c>
      <c r="F289" s="218" t="str">
        <f>TEXT(SUM(B285:E288),"##0.0%")&amp;" ("&amp;TEXT($I289*SUM(B285:E288),"$#,##0")&amp;")"</f>
        <v>0.0% ($0)</v>
      </c>
      <c r="G289" s="525" t="s">
        <v>89</v>
      </c>
      <c r="H289" s="526"/>
      <c r="I289" s="279">
        <f>SUM(I288,I286)</f>
        <v>0</v>
      </c>
      <c r="J289" s="487"/>
      <c r="K289" s="423"/>
      <c r="L289" s="423"/>
      <c r="M289" s="423"/>
      <c r="N289" s="423"/>
      <c r="O289" s="423"/>
      <c r="P289" s="423" t="b">
        <f>IF(AND(SUM(B285:E288)&lt;&gt;1,I289&gt;0),FALSE,TRUE)</f>
        <v>1</v>
      </c>
      <c r="Q289" s="423" t="str">
        <f>"&lt;-- Is table 100% Allocated?"</f>
        <v>&lt;-- Is table 100% Allocated?</v>
      </c>
    </row>
    <row r="291" spans="1:17" s="313" customFormat="1" ht="13.5" thickBot="1" x14ac:dyDescent="0.25">
      <c r="A291" s="36"/>
      <c r="B291" s="36"/>
      <c r="C291" s="36"/>
      <c r="D291" s="36"/>
      <c r="E291" s="36"/>
      <c r="F291" s="37"/>
      <c r="G291" s="35"/>
      <c r="H291" s="35"/>
      <c r="I291" s="35"/>
      <c r="J291" s="466"/>
      <c r="K291" s="423"/>
      <c r="L291" s="423"/>
      <c r="M291" s="423"/>
      <c r="N291" s="423"/>
      <c r="O291" s="423"/>
      <c r="P291" s="423"/>
      <c r="Q291" s="423"/>
    </row>
    <row r="292" spans="1:17" s="313" customFormat="1" ht="39.950000000000003" customHeight="1" x14ac:dyDescent="0.25">
      <c r="A292" s="521" t="s">
        <v>51</v>
      </c>
      <c r="B292" s="522"/>
      <c r="C292" s="522"/>
      <c r="D292" s="522"/>
      <c r="E292" s="522"/>
      <c r="F292" s="522"/>
      <c r="G292" s="523" t="s">
        <v>61</v>
      </c>
      <c r="H292" s="524"/>
      <c r="I292" s="524"/>
      <c r="J292" s="467" t="s">
        <v>13</v>
      </c>
      <c r="K292" s="423"/>
      <c r="L292" s="423"/>
      <c r="M292" s="423"/>
      <c r="N292" s="423"/>
      <c r="O292" s="423"/>
      <c r="P292" s="423"/>
      <c r="Q292" s="423"/>
    </row>
    <row r="293" spans="1:17" s="313" customFormat="1" ht="39.950000000000003" customHeight="1" x14ac:dyDescent="0.25">
      <c r="A293" s="267" t="s">
        <v>31</v>
      </c>
      <c r="B293" s="517"/>
      <c r="C293" s="517"/>
      <c r="D293" s="517"/>
      <c r="E293" s="517"/>
      <c r="F293" s="518"/>
      <c r="G293" s="519" t="s">
        <v>18</v>
      </c>
      <c r="H293" s="520"/>
      <c r="I293" s="276">
        <v>0</v>
      </c>
      <c r="J293" s="484"/>
      <c r="K293" s="423"/>
      <c r="L293" s="423"/>
      <c r="M293" s="423"/>
      <c r="N293" s="423"/>
      <c r="O293" s="423"/>
      <c r="P293" s="423"/>
      <c r="Q293" s="423"/>
    </row>
    <row r="294" spans="1:17" s="313" customFormat="1" ht="39.950000000000003" customHeight="1" x14ac:dyDescent="0.25">
      <c r="A294" s="267" t="s">
        <v>32</v>
      </c>
      <c r="B294" s="517"/>
      <c r="C294" s="517"/>
      <c r="D294" s="517"/>
      <c r="E294" s="517"/>
      <c r="F294" s="518"/>
      <c r="G294" s="519" t="s">
        <v>7</v>
      </c>
      <c r="H294" s="520"/>
      <c r="I294" s="276">
        <v>0</v>
      </c>
      <c r="J294" s="484"/>
      <c r="K294" s="425"/>
      <c r="L294" s="425"/>
      <c r="M294" s="425"/>
      <c r="N294" s="425"/>
      <c r="O294" s="425"/>
      <c r="P294" s="423"/>
      <c r="Q294" s="423"/>
    </row>
    <row r="295" spans="1:17" s="313" customFormat="1" ht="39.950000000000003" customHeight="1" x14ac:dyDescent="0.25">
      <c r="A295" s="54" t="s">
        <v>71</v>
      </c>
      <c r="B295" s="517"/>
      <c r="C295" s="517"/>
      <c r="D295" s="517"/>
      <c r="E295" s="517"/>
      <c r="F295" s="518"/>
      <c r="G295" s="519" t="s">
        <v>23</v>
      </c>
      <c r="H295" s="520"/>
      <c r="I295" s="276">
        <v>0</v>
      </c>
      <c r="J295" s="484"/>
      <c r="K295" s="423"/>
      <c r="L295" s="423"/>
      <c r="M295" s="423"/>
      <c r="N295" s="423"/>
      <c r="O295" s="423"/>
      <c r="P295" s="423"/>
      <c r="Q295" s="423"/>
    </row>
    <row r="296" spans="1:17" s="313" customFormat="1" ht="39.950000000000003" customHeight="1" x14ac:dyDescent="0.25">
      <c r="A296" s="54" t="s">
        <v>59</v>
      </c>
      <c r="B296" s="517"/>
      <c r="C296" s="517"/>
      <c r="D296" s="517"/>
      <c r="E296" s="517"/>
      <c r="F296" s="518"/>
      <c r="G296" s="519" t="s">
        <v>8</v>
      </c>
      <c r="H296" s="520"/>
      <c r="I296" s="276">
        <v>0</v>
      </c>
      <c r="J296" s="484"/>
      <c r="K296" s="423"/>
      <c r="L296" s="423"/>
      <c r="M296" s="423"/>
      <c r="N296" s="423"/>
      <c r="O296" s="423"/>
      <c r="P296" s="423"/>
      <c r="Q296" s="423"/>
    </row>
    <row r="297" spans="1:17" ht="39.950000000000003" customHeight="1" x14ac:dyDescent="0.2">
      <c r="A297" s="531" t="s">
        <v>60</v>
      </c>
      <c r="B297" s="517"/>
      <c r="C297" s="517"/>
      <c r="D297" s="517"/>
      <c r="E297" s="517"/>
      <c r="F297" s="518"/>
      <c r="G297" s="519" t="s">
        <v>9</v>
      </c>
      <c r="H297" s="520"/>
      <c r="I297" s="276">
        <v>0</v>
      </c>
      <c r="J297" s="484"/>
      <c r="K297" s="423"/>
      <c r="L297" s="423"/>
      <c r="M297" s="423"/>
      <c r="N297" s="423"/>
      <c r="O297" s="423"/>
    </row>
    <row r="298" spans="1:17" ht="39.75" customHeight="1" x14ac:dyDescent="0.2">
      <c r="A298" s="532"/>
      <c r="B298" s="517"/>
      <c r="C298" s="517"/>
      <c r="D298" s="517"/>
      <c r="E298" s="517"/>
      <c r="F298" s="518"/>
      <c r="G298" s="519" t="s">
        <v>10</v>
      </c>
      <c r="H298" s="520"/>
      <c r="I298" s="276">
        <v>0</v>
      </c>
      <c r="J298" s="484"/>
      <c r="K298" s="423"/>
      <c r="L298" s="423"/>
      <c r="M298" s="423"/>
      <c r="N298" s="423"/>
      <c r="O298" s="423"/>
    </row>
    <row r="299" spans="1:17" s="313" customFormat="1" ht="39.75" customHeight="1" x14ac:dyDescent="0.25">
      <c r="A299" s="531" t="s">
        <v>47</v>
      </c>
      <c r="B299" s="517"/>
      <c r="C299" s="517"/>
      <c r="D299" s="517"/>
      <c r="E299" s="517"/>
      <c r="F299" s="518"/>
      <c r="G299" s="273" t="s">
        <v>98</v>
      </c>
      <c r="H299" s="119" t="s">
        <v>52</v>
      </c>
      <c r="I299" s="276">
        <v>0</v>
      </c>
      <c r="J299" s="484"/>
      <c r="K299" s="423"/>
      <c r="L299" s="423"/>
      <c r="M299" s="423"/>
      <c r="N299" s="423"/>
      <c r="O299" s="423"/>
      <c r="P299" s="423"/>
      <c r="Q299" s="423"/>
    </row>
    <row r="300" spans="1:17" ht="39.75" customHeight="1" thickBot="1" x14ac:dyDescent="0.25">
      <c r="A300" s="533"/>
      <c r="B300" s="534"/>
      <c r="C300" s="534"/>
      <c r="D300" s="534"/>
      <c r="E300" s="534"/>
      <c r="F300" s="535"/>
      <c r="G300" s="273" t="s">
        <v>11</v>
      </c>
      <c r="H300" s="119" t="s">
        <v>52</v>
      </c>
      <c r="I300" s="276">
        <v>0</v>
      </c>
      <c r="J300" s="484"/>
      <c r="K300" s="423"/>
      <c r="L300" s="423"/>
      <c r="M300" s="423"/>
      <c r="N300" s="423"/>
      <c r="O300" s="423"/>
    </row>
    <row r="301" spans="1:17" s="313" customFormat="1" ht="39.75" customHeight="1" x14ac:dyDescent="0.25">
      <c r="A301" s="527" t="s">
        <v>81</v>
      </c>
      <c r="B301" s="528"/>
      <c r="C301" s="528"/>
      <c r="D301" s="528"/>
      <c r="E301" s="528"/>
      <c r="F301" s="528"/>
      <c r="G301" s="273" t="s">
        <v>11</v>
      </c>
      <c r="H301" s="119" t="s">
        <v>52</v>
      </c>
      <c r="I301" s="276">
        <v>0</v>
      </c>
      <c r="J301" s="484"/>
      <c r="K301" s="423"/>
      <c r="L301" s="423"/>
      <c r="M301" s="423"/>
      <c r="N301" s="423"/>
      <c r="O301" s="423"/>
      <c r="P301" s="423"/>
      <c r="Q301" s="423"/>
    </row>
    <row r="302" spans="1:17" s="315" customFormat="1" ht="39.950000000000003" customHeight="1" x14ac:dyDescent="0.25">
      <c r="A302" s="49" t="s">
        <v>83</v>
      </c>
      <c r="B302" s="409" t="s">
        <v>6</v>
      </c>
      <c r="C302" s="409" t="s">
        <v>65</v>
      </c>
      <c r="D302" s="409" t="s">
        <v>4</v>
      </c>
      <c r="E302" s="48" t="s">
        <v>5</v>
      </c>
      <c r="F302" s="274" t="s">
        <v>70</v>
      </c>
      <c r="G302" s="273" t="s">
        <v>11</v>
      </c>
      <c r="H302" s="119" t="s">
        <v>52</v>
      </c>
      <c r="I302" s="276">
        <v>0</v>
      </c>
      <c r="J302" s="484"/>
      <c r="K302" s="423"/>
      <c r="L302" s="423" t="s">
        <v>6</v>
      </c>
      <c r="M302" s="423" t="s">
        <v>65</v>
      </c>
      <c r="N302" s="423" t="s">
        <v>4</v>
      </c>
      <c r="O302" s="423" t="s">
        <v>5</v>
      </c>
      <c r="P302" s="425"/>
      <c r="Q302" s="425"/>
    </row>
    <row r="303" spans="1:17" s="313" customFormat="1" ht="39.950000000000003" customHeight="1" x14ac:dyDescent="0.25">
      <c r="A303" s="406" t="s">
        <v>128</v>
      </c>
      <c r="B303" s="509">
        <v>0</v>
      </c>
      <c r="C303" s="510"/>
      <c r="D303" s="511"/>
      <c r="E303" s="303">
        <v>0</v>
      </c>
      <c r="F303" s="275" t="str">
        <f>TEXT(SUM(B303:E303),"##0.0%")&amp;" ("&amp;TEXT($I307*SUM(B303:E303),"$#,##0")&amp;")"</f>
        <v>0.0% ($0)</v>
      </c>
      <c r="G303" s="519" t="s">
        <v>62</v>
      </c>
      <c r="H303" s="520" t="s">
        <v>52</v>
      </c>
      <c r="I303" s="276">
        <v>0</v>
      </c>
      <c r="J303" s="484"/>
      <c r="K303" s="423" t="s">
        <v>40</v>
      </c>
      <c r="L303" s="426">
        <f>SUM(B303:E303)*I307</f>
        <v>0</v>
      </c>
      <c r="M303" s="426"/>
      <c r="N303" s="426"/>
      <c r="O303" s="426"/>
      <c r="P303" s="423"/>
      <c r="Q303" s="423"/>
    </row>
    <row r="304" spans="1:17" s="313" customFormat="1" ht="39.950000000000003" customHeight="1" x14ac:dyDescent="0.25">
      <c r="A304" s="406" t="s">
        <v>67</v>
      </c>
      <c r="B304" s="303">
        <v>0</v>
      </c>
      <c r="C304" s="303">
        <v>0</v>
      </c>
      <c r="D304" s="303">
        <v>0</v>
      </c>
      <c r="E304" s="303">
        <v>0</v>
      </c>
      <c r="F304" s="275" t="str">
        <f>TEXT(SUM(B304:E304),"##0.0%")&amp;" ("&amp;TEXT($I307*SUM(B304:E304),"$#,##0")&amp;")"</f>
        <v>0.0% ($0)</v>
      </c>
      <c r="G304" s="529" t="s">
        <v>56</v>
      </c>
      <c r="H304" s="530" t="s">
        <v>52</v>
      </c>
      <c r="I304" s="277">
        <f>SUM(I293:I303)</f>
        <v>0</v>
      </c>
      <c r="J304" s="485"/>
      <c r="K304" s="423" t="str">
        <f>"Domain 2"</f>
        <v>Domain 2</v>
      </c>
      <c r="L304" s="426">
        <f>B304*I307</f>
        <v>0</v>
      </c>
      <c r="M304" s="426">
        <f>C304*I307</f>
        <v>0</v>
      </c>
      <c r="N304" s="426">
        <f>D304*I307</f>
        <v>0</v>
      </c>
      <c r="O304" s="426">
        <f>E304*I307</f>
        <v>0</v>
      </c>
      <c r="P304" s="423"/>
      <c r="Q304" s="423"/>
    </row>
    <row r="305" spans="1:17 16383:16383" s="313" customFormat="1" ht="39.950000000000003" customHeight="1" x14ac:dyDescent="0.25">
      <c r="A305" s="406" t="s">
        <v>68</v>
      </c>
      <c r="B305" s="303">
        <v>0</v>
      </c>
      <c r="C305" s="303">
        <v>0</v>
      </c>
      <c r="D305" s="303">
        <v>0</v>
      </c>
      <c r="E305" s="303">
        <v>0</v>
      </c>
      <c r="F305" s="275" t="str">
        <f>TEXT(SUM(B305:E305),"##0.0%")&amp;" ("&amp;TEXT($I307*SUM(B305:E305),"$#,##0")&amp;")"</f>
        <v>0.0% ($0)</v>
      </c>
      <c r="G305" s="519" t="s">
        <v>55</v>
      </c>
      <c r="H305" s="520" t="s">
        <v>52</v>
      </c>
      <c r="I305" s="278"/>
      <c r="J305" s="486"/>
      <c r="K305" s="423" t="str">
        <f>"Domain 3"</f>
        <v>Domain 3</v>
      </c>
      <c r="L305" s="426">
        <f>B305*I307</f>
        <v>0</v>
      </c>
      <c r="M305" s="426">
        <f>C305*I307</f>
        <v>0</v>
      </c>
      <c r="N305" s="426">
        <f>D305*I307</f>
        <v>0</v>
      </c>
      <c r="O305" s="426">
        <f>E305*I307</f>
        <v>0</v>
      </c>
      <c r="P305" s="423"/>
      <c r="Q305" s="423"/>
      <c r="XFC305" s="316"/>
    </row>
    <row r="306" spans="1:17 16383:16383" s="313" customFormat="1" ht="39.950000000000003" customHeight="1" x14ac:dyDescent="0.25">
      <c r="A306" s="407" t="s">
        <v>69</v>
      </c>
      <c r="B306" s="303">
        <v>0</v>
      </c>
      <c r="C306" s="303">
        <v>0</v>
      </c>
      <c r="D306" s="303">
        <v>0</v>
      </c>
      <c r="E306" s="303">
        <v>0</v>
      </c>
      <c r="F306" s="275" t="str">
        <f>TEXT(SUM(B306:E306),"##0.0%")&amp;" ("&amp;TEXT($I307*SUM(B306:E306),"$#,##0")&amp;")"</f>
        <v>0.0% ($0)</v>
      </c>
      <c r="G306" s="529" t="s">
        <v>66</v>
      </c>
      <c r="H306" s="530" t="s">
        <v>52</v>
      </c>
      <c r="I306" s="277">
        <f>I305*I304</f>
        <v>0</v>
      </c>
      <c r="J306" s="485"/>
      <c r="K306" s="423" t="str">
        <f>"Domain 4"</f>
        <v>Domain 4</v>
      </c>
      <c r="L306" s="426">
        <f>B306*I307</f>
        <v>0</v>
      </c>
      <c r="M306" s="426">
        <f>C306*I307</f>
        <v>0</v>
      </c>
      <c r="N306" s="426">
        <f>D306*I307</f>
        <v>0</v>
      </c>
      <c r="O306" s="426">
        <f>E306*I307</f>
        <v>0</v>
      </c>
      <c r="P306" s="423"/>
      <c r="Q306" s="423"/>
    </row>
    <row r="307" spans="1:17 16383:16383" ht="26.25" thickBot="1" x14ac:dyDescent="0.25">
      <c r="A307" s="405" t="s">
        <v>84</v>
      </c>
      <c r="B307" s="72" t="str">
        <f>TEXT(SUM($B303*BPct_HDSP,B304:B306),"##0.0%")&amp;" ("&amp;TEXT($I307*SUM($B303*BPct_HDSP,B304:B306),"$#,##0")&amp;")"</f>
        <v>0.0% ($0)</v>
      </c>
      <c r="C307" s="72" t="str">
        <f>TEXT(SUM($B303*BPct_Diabetes,C304:C306),"##0.0%")&amp;" ("&amp;TEXT($I307*SUM($B303*BPct_Diabetes,C304:C306),"$#,##0")&amp;")"</f>
        <v>0.0% ($0)</v>
      </c>
      <c r="D307" s="72" t="str">
        <f>TEXT(SUM($B303*BPct_NPAO,D304:D306),"##0.0%")&amp;" ("&amp;TEXT($I307*SUM($B303*BPct_NPAO,D304:D306),"$#,##0")&amp;")"</f>
        <v>0.0% ($0)</v>
      </c>
      <c r="E307" s="217" t="str">
        <f>TEXT(SUM(E303:E306),"##0.0%")&amp;" ("&amp;TEXT($I307*SUM(E303:E306),"$#,##0")&amp;")"</f>
        <v>0.0% ($0)</v>
      </c>
      <c r="F307" s="218" t="str">
        <f>TEXT(SUM(B303:E306),"##0.0%")&amp;" ("&amp;TEXT($I307*SUM(B303:E306),"$#,##0")&amp;")"</f>
        <v>0.0% ($0)</v>
      </c>
      <c r="G307" s="525" t="s">
        <v>89</v>
      </c>
      <c r="H307" s="526"/>
      <c r="I307" s="279">
        <f>SUM(I306,I304)</f>
        <v>0</v>
      </c>
      <c r="J307" s="487"/>
      <c r="K307" s="423"/>
      <c r="L307" s="423"/>
      <c r="M307" s="423"/>
      <c r="N307" s="423"/>
      <c r="O307" s="423"/>
      <c r="P307" s="423" t="b">
        <f>IF(AND(SUM(B303:E306)&lt;&gt;1,I307&gt;0),FALSE,TRUE)</f>
        <v>1</v>
      </c>
      <c r="Q307" s="423" t="str">
        <f>"&lt;-- Is table 100% Allocated?"</f>
        <v>&lt;-- Is table 100% Allocated?</v>
      </c>
    </row>
    <row r="309" spans="1:17 16383:16383" ht="13.5" thickBot="1" x14ac:dyDescent="0.25"/>
    <row r="310" spans="1:17 16383:16383" s="313" customFormat="1" ht="39.950000000000003" customHeight="1" x14ac:dyDescent="0.25">
      <c r="A310" s="521" t="s">
        <v>51</v>
      </c>
      <c r="B310" s="522"/>
      <c r="C310" s="522"/>
      <c r="D310" s="522"/>
      <c r="E310" s="522"/>
      <c r="F310" s="522"/>
      <c r="G310" s="523" t="s">
        <v>61</v>
      </c>
      <c r="H310" s="524"/>
      <c r="I310" s="524"/>
      <c r="J310" s="467" t="s">
        <v>13</v>
      </c>
      <c r="K310" s="423"/>
      <c r="L310" s="423"/>
      <c r="M310" s="423"/>
      <c r="N310" s="423"/>
      <c r="O310" s="423"/>
      <c r="P310" s="423"/>
      <c r="Q310" s="423"/>
    </row>
    <row r="311" spans="1:17 16383:16383" s="313" customFormat="1" ht="39.950000000000003" customHeight="1" x14ac:dyDescent="0.25">
      <c r="A311" s="267" t="s">
        <v>31</v>
      </c>
      <c r="B311" s="517"/>
      <c r="C311" s="517"/>
      <c r="D311" s="517"/>
      <c r="E311" s="517"/>
      <c r="F311" s="518"/>
      <c r="G311" s="519" t="s">
        <v>18</v>
      </c>
      <c r="H311" s="520"/>
      <c r="I311" s="276">
        <v>0</v>
      </c>
      <c r="J311" s="484"/>
      <c r="K311" s="423"/>
      <c r="L311" s="423"/>
      <c r="M311" s="423"/>
      <c r="N311" s="423"/>
      <c r="O311" s="423"/>
      <c r="P311" s="423"/>
      <c r="Q311" s="423"/>
    </row>
    <row r="312" spans="1:17 16383:16383" s="313" customFormat="1" ht="39.950000000000003" customHeight="1" x14ac:dyDescent="0.25">
      <c r="A312" s="267" t="s">
        <v>32</v>
      </c>
      <c r="B312" s="517"/>
      <c r="C312" s="517"/>
      <c r="D312" s="517"/>
      <c r="E312" s="517"/>
      <c r="F312" s="518"/>
      <c r="G312" s="519" t="s">
        <v>7</v>
      </c>
      <c r="H312" s="520"/>
      <c r="I312" s="276">
        <v>0</v>
      </c>
      <c r="J312" s="484"/>
      <c r="K312" s="425"/>
      <c r="L312" s="425"/>
      <c r="M312" s="425"/>
      <c r="N312" s="425"/>
      <c r="O312" s="425"/>
      <c r="P312" s="423"/>
      <c r="Q312" s="423"/>
    </row>
    <row r="313" spans="1:17 16383:16383" s="313" customFormat="1" ht="39.950000000000003" customHeight="1" x14ac:dyDescent="0.25">
      <c r="A313" s="54" t="s">
        <v>71</v>
      </c>
      <c r="B313" s="517"/>
      <c r="C313" s="517"/>
      <c r="D313" s="517"/>
      <c r="E313" s="517"/>
      <c r="F313" s="518"/>
      <c r="G313" s="519" t="s">
        <v>23</v>
      </c>
      <c r="H313" s="520"/>
      <c r="I313" s="276">
        <v>0</v>
      </c>
      <c r="J313" s="484"/>
      <c r="K313" s="423"/>
      <c r="L313" s="423"/>
      <c r="M313" s="423"/>
      <c r="N313" s="423"/>
      <c r="O313" s="423"/>
      <c r="P313" s="423"/>
      <c r="Q313" s="423"/>
    </row>
    <row r="314" spans="1:17 16383:16383" s="313" customFormat="1" ht="39.950000000000003" customHeight="1" x14ac:dyDescent="0.25">
      <c r="A314" s="54" t="s">
        <v>59</v>
      </c>
      <c r="B314" s="517"/>
      <c r="C314" s="517"/>
      <c r="D314" s="517"/>
      <c r="E314" s="517"/>
      <c r="F314" s="518"/>
      <c r="G314" s="519" t="s">
        <v>8</v>
      </c>
      <c r="H314" s="520"/>
      <c r="I314" s="276">
        <v>0</v>
      </c>
      <c r="J314" s="484"/>
      <c r="K314" s="423"/>
      <c r="L314" s="423"/>
      <c r="M314" s="423"/>
      <c r="N314" s="423"/>
      <c r="O314" s="423"/>
      <c r="P314" s="423"/>
      <c r="Q314" s="423"/>
    </row>
    <row r="315" spans="1:17 16383:16383" ht="39.950000000000003" customHeight="1" x14ac:dyDescent="0.2">
      <c r="A315" s="531" t="s">
        <v>60</v>
      </c>
      <c r="B315" s="517"/>
      <c r="C315" s="517"/>
      <c r="D315" s="517"/>
      <c r="E315" s="517"/>
      <c r="F315" s="518"/>
      <c r="G315" s="519" t="s">
        <v>9</v>
      </c>
      <c r="H315" s="520"/>
      <c r="I315" s="276">
        <v>0</v>
      </c>
      <c r="J315" s="484"/>
      <c r="K315" s="423"/>
      <c r="L315" s="423"/>
      <c r="M315" s="423"/>
      <c r="N315" s="423"/>
      <c r="O315" s="423"/>
    </row>
    <row r="316" spans="1:17 16383:16383" ht="39.75" customHeight="1" x14ac:dyDescent="0.2">
      <c r="A316" s="532"/>
      <c r="B316" s="517"/>
      <c r="C316" s="517"/>
      <c r="D316" s="517"/>
      <c r="E316" s="517"/>
      <c r="F316" s="518"/>
      <c r="G316" s="519" t="s">
        <v>10</v>
      </c>
      <c r="H316" s="520"/>
      <c r="I316" s="276">
        <v>0</v>
      </c>
      <c r="J316" s="484"/>
      <c r="K316" s="423"/>
      <c r="L316" s="423"/>
      <c r="M316" s="423"/>
      <c r="N316" s="423"/>
      <c r="O316" s="423"/>
    </row>
    <row r="317" spans="1:17 16383:16383" s="313" customFormat="1" ht="39.75" customHeight="1" x14ac:dyDescent="0.25">
      <c r="A317" s="531" t="s">
        <v>47</v>
      </c>
      <c r="B317" s="517"/>
      <c r="C317" s="517"/>
      <c r="D317" s="517"/>
      <c r="E317" s="517"/>
      <c r="F317" s="518"/>
      <c r="G317" s="273" t="s">
        <v>98</v>
      </c>
      <c r="H317" s="119" t="s">
        <v>52</v>
      </c>
      <c r="I317" s="276">
        <v>0</v>
      </c>
      <c r="J317" s="484"/>
      <c r="K317" s="423"/>
      <c r="L317" s="423"/>
      <c r="M317" s="423"/>
      <c r="N317" s="423"/>
      <c r="O317" s="423"/>
      <c r="P317" s="423"/>
      <c r="Q317" s="423"/>
    </row>
    <row r="318" spans="1:17 16383:16383" ht="39.75" customHeight="1" thickBot="1" x14ac:dyDescent="0.25">
      <c r="A318" s="533"/>
      <c r="B318" s="534"/>
      <c r="C318" s="534"/>
      <c r="D318" s="534"/>
      <c r="E318" s="534"/>
      <c r="F318" s="535"/>
      <c r="G318" s="273" t="s">
        <v>11</v>
      </c>
      <c r="H318" s="119" t="s">
        <v>52</v>
      </c>
      <c r="I318" s="276">
        <v>0</v>
      </c>
      <c r="J318" s="484"/>
      <c r="K318" s="423"/>
      <c r="L318" s="423"/>
      <c r="M318" s="423"/>
      <c r="N318" s="423"/>
      <c r="O318" s="423"/>
    </row>
    <row r="319" spans="1:17 16383:16383" s="313" customFormat="1" ht="39.75" customHeight="1" x14ac:dyDescent="0.25">
      <c r="A319" s="527" t="s">
        <v>81</v>
      </c>
      <c r="B319" s="528"/>
      <c r="C319" s="528"/>
      <c r="D319" s="528"/>
      <c r="E319" s="528"/>
      <c r="F319" s="528"/>
      <c r="G319" s="273" t="s">
        <v>11</v>
      </c>
      <c r="H319" s="119" t="s">
        <v>52</v>
      </c>
      <c r="I319" s="276">
        <v>0</v>
      </c>
      <c r="J319" s="484"/>
      <c r="K319" s="423"/>
      <c r="L319" s="423"/>
      <c r="M319" s="423"/>
      <c r="N319" s="423"/>
      <c r="O319" s="423"/>
      <c r="P319" s="423"/>
      <c r="Q319" s="423"/>
    </row>
    <row r="320" spans="1:17 16383:16383" s="315" customFormat="1" ht="39.950000000000003" customHeight="1" x14ac:dyDescent="0.25">
      <c r="A320" s="49" t="s">
        <v>83</v>
      </c>
      <c r="B320" s="409" t="s">
        <v>6</v>
      </c>
      <c r="C320" s="409" t="s">
        <v>65</v>
      </c>
      <c r="D320" s="409" t="s">
        <v>4</v>
      </c>
      <c r="E320" s="48" t="s">
        <v>5</v>
      </c>
      <c r="F320" s="274" t="s">
        <v>70</v>
      </c>
      <c r="G320" s="273" t="s">
        <v>11</v>
      </c>
      <c r="H320" s="119" t="s">
        <v>52</v>
      </c>
      <c r="I320" s="276">
        <v>0</v>
      </c>
      <c r="J320" s="484"/>
      <c r="K320" s="423"/>
      <c r="L320" s="423" t="s">
        <v>6</v>
      </c>
      <c r="M320" s="423" t="s">
        <v>65</v>
      </c>
      <c r="N320" s="423" t="s">
        <v>4</v>
      </c>
      <c r="O320" s="423" t="s">
        <v>5</v>
      </c>
      <c r="P320" s="425"/>
      <c r="Q320" s="425"/>
    </row>
    <row r="321" spans="1:17 16383:16383" s="313" customFormat="1" ht="39.950000000000003" customHeight="1" x14ac:dyDescent="0.25">
      <c r="A321" s="406" t="s">
        <v>128</v>
      </c>
      <c r="B321" s="509">
        <v>0</v>
      </c>
      <c r="C321" s="510"/>
      <c r="D321" s="511"/>
      <c r="E321" s="303">
        <v>0</v>
      </c>
      <c r="F321" s="275" t="str">
        <f>TEXT(SUM(B321:E321),"##0.0%")&amp;" ("&amp;TEXT($I325*SUM(B321:E321),"$#,##0")&amp;")"</f>
        <v>0.0% ($0)</v>
      </c>
      <c r="G321" s="519" t="s">
        <v>62</v>
      </c>
      <c r="H321" s="520" t="s">
        <v>52</v>
      </c>
      <c r="I321" s="276">
        <v>0</v>
      </c>
      <c r="J321" s="484"/>
      <c r="K321" s="423" t="s">
        <v>40</v>
      </c>
      <c r="L321" s="426">
        <f>SUM(B321:E321)*I325</f>
        <v>0</v>
      </c>
      <c r="M321" s="426"/>
      <c r="N321" s="426"/>
      <c r="O321" s="426"/>
      <c r="P321" s="423"/>
      <c r="Q321" s="423"/>
    </row>
    <row r="322" spans="1:17 16383:16383" s="313" customFormat="1" ht="39.950000000000003" customHeight="1" x14ac:dyDescent="0.25">
      <c r="A322" s="406" t="s">
        <v>67</v>
      </c>
      <c r="B322" s="303">
        <v>0</v>
      </c>
      <c r="C322" s="303">
        <v>0</v>
      </c>
      <c r="D322" s="303">
        <v>0</v>
      </c>
      <c r="E322" s="303">
        <v>0</v>
      </c>
      <c r="F322" s="275" t="str">
        <f>TEXT(SUM(B322:E322),"##0.0%")&amp;" ("&amp;TEXT($I325*SUM(B322:E322),"$#,##0")&amp;")"</f>
        <v>0.0% ($0)</v>
      </c>
      <c r="G322" s="529" t="s">
        <v>56</v>
      </c>
      <c r="H322" s="530" t="s">
        <v>52</v>
      </c>
      <c r="I322" s="277">
        <f>SUM(I311:I321)</f>
        <v>0</v>
      </c>
      <c r="J322" s="485"/>
      <c r="K322" s="423" t="str">
        <f>"Domain 2"</f>
        <v>Domain 2</v>
      </c>
      <c r="L322" s="426">
        <f>B322*I325</f>
        <v>0</v>
      </c>
      <c r="M322" s="426">
        <f>C322*I325</f>
        <v>0</v>
      </c>
      <c r="N322" s="426">
        <f>D322*I325</f>
        <v>0</v>
      </c>
      <c r="O322" s="426">
        <f>E322*I325</f>
        <v>0</v>
      </c>
      <c r="P322" s="423"/>
      <c r="Q322" s="423"/>
    </row>
    <row r="323" spans="1:17 16383:16383" s="313" customFormat="1" ht="39.950000000000003" customHeight="1" x14ac:dyDescent="0.25">
      <c r="A323" s="406" t="s">
        <v>68</v>
      </c>
      <c r="B323" s="303">
        <v>0</v>
      </c>
      <c r="C323" s="303">
        <v>0</v>
      </c>
      <c r="D323" s="303">
        <v>0</v>
      </c>
      <c r="E323" s="303">
        <v>0</v>
      </c>
      <c r="F323" s="275" t="str">
        <f>TEXT(SUM(B323:E323),"##0.0%")&amp;" ("&amp;TEXT($I325*SUM(B323:E323),"$#,##0")&amp;")"</f>
        <v>0.0% ($0)</v>
      </c>
      <c r="G323" s="519" t="s">
        <v>55</v>
      </c>
      <c r="H323" s="520" t="s">
        <v>52</v>
      </c>
      <c r="I323" s="278"/>
      <c r="J323" s="486"/>
      <c r="K323" s="423" t="str">
        <f>"Domain 3"</f>
        <v>Domain 3</v>
      </c>
      <c r="L323" s="426">
        <f>B323*I325</f>
        <v>0</v>
      </c>
      <c r="M323" s="426">
        <f>C323*I325</f>
        <v>0</v>
      </c>
      <c r="N323" s="426">
        <f>D323*I325</f>
        <v>0</v>
      </c>
      <c r="O323" s="426">
        <f>E323*I325</f>
        <v>0</v>
      </c>
      <c r="P323" s="423"/>
      <c r="Q323" s="423"/>
      <c r="XFC323" s="316"/>
    </row>
    <row r="324" spans="1:17 16383:16383" s="313" customFormat="1" ht="39.950000000000003" customHeight="1" x14ac:dyDescent="0.25">
      <c r="A324" s="407" t="s">
        <v>69</v>
      </c>
      <c r="B324" s="303">
        <v>0</v>
      </c>
      <c r="C324" s="303">
        <v>0</v>
      </c>
      <c r="D324" s="303">
        <v>0</v>
      </c>
      <c r="E324" s="303">
        <v>0</v>
      </c>
      <c r="F324" s="275" t="str">
        <f>TEXT(SUM(B324:E324),"##0.0%")&amp;" ("&amp;TEXT($I325*SUM(B324:E324),"$#,##0")&amp;")"</f>
        <v>0.0% ($0)</v>
      </c>
      <c r="G324" s="529" t="s">
        <v>66</v>
      </c>
      <c r="H324" s="530" t="s">
        <v>52</v>
      </c>
      <c r="I324" s="277">
        <f>I323*I322</f>
        <v>0</v>
      </c>
      <c r="J324" s="485"/>
      <c r="K324" s="423" t="str">
        <f>"Domain 4"</f>
        <v>Domain 4</v>
      </c>
      <c r="L324" s="426">
        <f>B324*I325</f>
        <v>0</v>
      </c>
      <c r="M324" s="426">
        <f>C324*I325</f>
        <v>0</v>
      </c>
      <c r="N324" s="426">
        <f>D324*I325</f>
        <v>0</v>
      </c>
      <c r="O324" s="426">
        <f>E324*I325</f>
        <v>0</v>
      </c>
      <c r="P324" s="423"/>
      <c r="Q324" s="423"/>
    </row>
    <row r="325" spans="1:17 16383:16383" ht="26.25" thickBot="1" x14ac:dyDescent="0.25">
      <c r="A325" s="405" t="s">
        <v>84</v>
      </c>
      <c r="B325" s="72" t="str">
        <f>TEXT(SUM($B321*BPct_HDSP,B322:B324),"##0.0%")&amp;" ("&amp;TEXT($I325*SUM($B321*BPct_HDSP,B322:B324),"$#,##0")&amp;")"</f>
        <v>0.0% ($0)</v>
      </c>
      <c r="C325" s="72" t="str">
        <f>TEXT(SUM($B321*BPct_Diabetes,C322:C324),"##0.0%")&amp;" ("&amp;TEXT($I325*SUM($B321*BPct_Diabetes,C322:C324),"$#,##0")&amp;")"</f>
        <v>0.0% ($0)</v>
      </c>
      <c r="D325" s="72" t="str">
        <f>TEXT(SUM($B321*BPct_NPAO,D322:D324),"##0.0%")&amp;" ("&amp;TEXT($I325*SUM($B321*BPct_NPAO,D322:D324),"$#,##0")&amp;")"</f>
        <v>0.0% ($0)</v>
      </c>
      <c r="E325" s="217" t="str">
        <f>TEXT(SUM(E321:E324),"##0.0%")&amp;" ("&amp;TEXT($I325*SUM(E321:E324),"$#,##0")&amp;")"</f>
        <v>0.0% ($0)</v>
      </c>
      <c r="F325" s="218" t="str">
        <f>TEXT(SUM(B321:E324),"##0.0%")&amp;" ("&amp;TEXT($I325*SUM(B321:E324),"$#,##0")&amp;")"</f>
        <v>0.0% ($0)</v>
      </c>
      <c r="G325" s="525" t="s">
        <v>89</v>
      </c>
      <c r="H325" s="526"/>
      <c r="I325" s="279">
        <f>SUM(I324,I322)</f>
        <v>0</v>
      </c>
      <c r="J325" s="487"/>
      <c r="K325" s="423"/>
      <c r="L325" s="423"/>
      <c r="M325" s="423"/>
      <c r="N325" s="423"/>
      <c r="O325" s="423"/>
      <c r="P325" s="423" t="b">
        <f>IF(AND(SUM(B321:E324)&lt;&gt;1,I325&gt;0),FALSE,TRUE)</f>
        <v>1</v>
      </c>
      <c r="Q325" s="423" t="str">
        <f>"&lt;-- Is table 100% Allocated?"</f>
        <v>&lt;-- Is table 100% Allocated?</v>
      </c>
    </row>
    <row r="327" spans="1:17 16383:16383" ht="13.5" thickBot="1" x14ac:dyDescent="0.25"/>
    <row r="328" spans="1:17 16383:16383" s="313" customFormat="1" ht="39.950000000000003" customHeight="1" x14ac:dyDescent="0.25">
      <c r="A328" s="521" t="s">
        <v>51</v>
      </c>
      <c r="B328" s="522"/>
      <c r="C328" s="522"/>
      <c r="D328" s="522"/>
      <c r="E328" s="522"/>
      <c r="F328" s="522"/>
      <c r="G328" s="523" t="s">
        <v>61</v>
      </c>
      <c r="H328" s="524"/>
      <c r="I328" s="524"/>
      <c r="J328" s="467" t="s">
        <v>13</v>
      </c>
      <c r="K328" s="423"/>
      <c r="L328" s="423"/>
      <c r="M328" s="423"/>
      <c r="N328" s="423"/>
      <c r="O328" s="423"/>
      <c r="P328" s="423"/>
      <c r="Q328" s="423"/>
    </row>
    <row r="329" spans="1:17 16383:16383" s="313" customFormat="1" ht="39.950000000000003" customHeight="1" x14ac:dyDescent="0.25">
      <c r="A329" s="267" t="s">
        <v>31</v>
      </c>
      <c r="B329" s="517"/>
      <c r="C329" s="517"/>
      <c r="D329" s="517"/>
      <c r="E329" s="517"/>
      <c r="F329" s="518"/>
      <c r="G329" s="519" t="s">
        <v>18</v>
      </c>
      <c r="H329" s="520"/>
      <c r="I329" s="276">
        <v>0</v>
      </c>
      <c r="J329" s="484"/>
      <c r="K329" s="423"/>
      <c r="L329" s="423"/>
      <c r="M329" s="423"/>
      <c r="N329" s="423"/>
      <c r="O329" s="423"/>
      <c r="P329" s="423"/>
      <c r="Q329" s="423"/>
    </row>
    <row r="330" spans="1:17 16383:16383" s="313" customFormat="1" ht="39.950000000000003" customHeight="1" x14ac:dyDescent="0.25">
      <c r="A330" s="267" t="s">
        <v>32</v>
      </c>
      <c r="B330" s="517"/>
      <c r="C330" s="517"/>
      <c r="D330" s="517"/>
      <c r="E330" s="517"/>
      <c r="F330" s="518"/>
      <c r="G330" s="519" t="s">
        <v>7</v>
      </c>
      <c r="H330" s="520"/>
      <c r="I330" s="276">
        <v>0</v>
      </c>
      <c r="J330" s="484"/>
      <c r="K330" s="425"/>
      <c r="L330" s="425"/>
      <c r="M330" s="425"/>
      <c r="N330" s="425"/>
      <c r="O330" s="425"/>
      <c r="P330" s="423"/>
      <c r="Q330" s="423"/>
    </row>
    <row r="331" spans="1:17 16383:16383" s="313" customFormat="1" ht="39.950000000000003" customHeight="1" x14ac:dyDescent="0.25">
      <c r="A331" s="54" t="s">
        <v>71</v>
      </c>
      <c r="B331" s="517"/>
      <c r="C331" s="517"/>
      <c r="D331" s="517"/>
      <c r="E331" s="517"/>
      <c r="F331" s="518"/>
      <c r="G331" s="519" t="s">
        <v>23</v>
      </c>
      <c r="H331" s="520"/>
      <c r="I331" s="276">
        <v>0</v>
      </c>
      <c r="J331" s="484"/>
      <c r="K331" s="423"/>
      <c r="L331" s="423"/>
      <c r="M331" s="423"/>
      <c r="N331" s="423"/>
      <c r="O331" s="423"/>
      <c r="P331" s="423"/>
      <c r="Q331" s="423"/>
    </row>
    <row r="332" spans="1:17 16383:16383" s="313" customFormat="1" ht="39.950000000000003" customHeight="1" x14ac:dyDescent="0.25">
      <c r="A332" s="54" t="s">
        <v>59</v>
      </c>
      <c r="B332" s="517"/>
      <c r="C332" s="517"/>
      <c r="D332" s="517"/>
      <c r="E332" s="517"/>
      <c r="F332" s="518"/>
      <c r="G332" s="519" t="s">
        <v>8</v>
      </c>
      <c r="H332" s="520"/>
      <c r="I332" s="276">
        <v>0</v>
      </c>
      <c r="J332" s="484"/>
      <c r="K332" s="423"/>
      <c r="L332" s="423"/>
      <c r="M332" s="423"/>
      <c r="N332" s="423"/>
      <c r="O332" s="423"/>
      <c r="P332" s="423"/>
      <c r="Q332" s="423"/>
    </row>
    <row r="333" spans="1:17 16383:16383" ht="39.950000000000003" customHeight="1" x14ac:dyDescent="0.2">
      <c r="A333" s="531" t="s">
        <v>60</v>
      </c>
      <c r="B333" s="517"/>
      <c r="C333" s="517"/>
      <c r="D333" s="517"/>
      <c r="E333" s="517"/>
      <c r="F333" s="518"/>
      <c r="G333" s="519" t="s">
        <v>9</v>
      </c>
      <c r="H333" s="520"/>
      <c r="I333" s="276">
        <v>0</v>
      </c>
      <c r="J333" s="484"/>
      <c r="K333" s="423"/>
      <c r="L333" s="423"/>
      <c r="M333" s="423"/>
      <c r="N333" s="423"/>
      <c r="O333" s="423"/>
    </row>
    <row r="334" spans="1:17 16383:16383" ht="39.75" customHeight="1" x14ac:dyDescent="0.2">
      <c r="A334" s="532"/>
      <c r="B334" s="517"/>
      <c r="C334" s="517"/>
      <c r="D334" s="517"/>
      <c r="E334" s="517"/>
      <c r="F334" s="518"/>
      <c r="G334" s="519" t="s">
        <v>10</v>
      </c>
      <c r="H334" s="520"/>
      <c r="I334" s="276">
        <v>0</v>
      </c>
      <c r="J334" s="484"/>
      <c r="K334" s="423"/>
      <c r="L334" s="423"/>
      <c r="M334" s="423"/>
      <c r="N334" s="423"/>
      <c r="O334" s="423"/>
    </row>
    <row r="335" spans="1:17 16383:16383" s="313" customFormat="1" ht="39.75" customHeight="1" x14ac:dyDescent="0.25">
      <c r="A335" s="531" t="s">
        <v>47</v>
      </c>
      <c r="B335" s="517"/>
      <c r="C335" s="517"/>
      <c r="D335" s="517"/>
      <c r="E335" s="517"/>
      <c r="F335" s="518"/>
      <c r="G335" s="273" t="s">
        <v>98</v>
      </c>
      <c r="H335" s="119" t="s">
        <v>52</v>
      </c>
      <c r="I335" s="276">
        <v>0</v>
      </c>
      <c r="J335" s="484"/>
      <c r="K335" s="423"/>
      <c r="L335" s="423"/>
      <c r="M335" s="423"/>
      <c r="N335" s="423"/>
      <c r="O335" s="423"/>
      <c r="P335" s="423"/>
      <c r="Q335" s="423"/>
    </row>
    <row r="336" spans="1:17 16383:16383" ht="39.75" customHeight="1" thickBot="1" x14ac:dyDescent="0.25">
      <c r="A336" s="533"/>
      <c r="B336" s="534"/>
      <c r="C336" s="534"/>
      <c r="D336" s="534"/>
      <c r="E336" s="534"/>
      <c r="F336" s="535"/>
      <c r="G336" s="273" t="s">
        <v>11</v>
      </c>
      <c r="H336" s="119" t="s">
        <v>52</v>
      </c>
      <c r="I336" s="276">
        <v>0</v>
      </c>
      <c r="J336" s="484"/>
      <c r="K336" s="423"/>
      <c r="L336" s="423"/>
      <c r="M336" s="423"/>
      <c r="N336" s="423"/>
      <c r="O336" s="423"/>
    </row>
    <row r="337" spans="1:17 16383:16383" s="313" customFormat="1" ht="39.75" customHeight="1" x14ac:dyDescent="0.25">
      <c r="A337" s="527" t="s">
        <v>81</v>
      </c>
      <c r="B337" s="528"/>
      <c r="C337" s="528"/>
      <c r="D337" s="528"/>
      <c r="E337" s="528"/>
      <c r="F337" s="528"/>
      <c r="G337" s="273" t="s">
        <v>11</v>
      </c>
      <c r="H337" s="119" t="s">
        <v>52</v>
      </c>
      <c r="I337" s="276">
        <v>0</v>
      </c>
      <c r="J337" s="484"/>
      <c r="K337" s="423"/>
      <c r="L337" s="423"/>
      <c r="M337" s="423"/>
      <c r="N337" s="423"/>
      <c r="O337" s="423"/>
      <c r="P337" s="423"/>
      <c r="Q337" s="423"/>
    </row>
    <row r="338" spans="1:17 16383:16383" s="315" customFormat="1" ht="39.950000000000003" customHeight="1" x14ac:dyDescent="0.25">
      <c r="A338" s="49" t="s">
        <v>83</v>
      </c>
      <c r="B338" s="409" t="s">
        <v>6</v>
      </c>
      <c r="C338" s="409" t="s">
        <v>65</v>
      </c>
      <c r="D338" s="409" t="s">
        <v>4</v>
      </c>
      <c r="E338" s="48" t="s">
        <v>5</v>
      </c>
      <c r="F338" s="274" t="s">
        <v>70</v>
      </c>
      <c r="G338" s="273" t="s">
        <v>11</v>
      </c>
      <c r="H338" s="119" t="s">
        <v>52</v>
      </c>
      <c r="I338" s="276">
        <v>0</v>
      </c>
      <c r="J338" s="484"/>
      <c r="K338" s="423"/>
      <c r="L338" s="423" t="s">
        <v>6</v>
      </c>
      <c r="M338" s="423" t="s">
        <v>65</v>
      </c>
      <c r="N338" s="423" t="s">
        <v>4</v>
      </c>
      <c r="O338" s="423" t="s">
        <v>5</v>
      </c>
      <c r="P338" s="425"/>
      <c r="Q338" s="425"/>
    </row>
    <row r="339" spans="1:17 16383:16383" s="313" customFormat="1" ht="39.950000000000003" customHeight="1" x14ac:dyDescent="0.25">
      <c r="A339" s="406" t="s">
        <v>128</v>
      </c>
      <c r="B339" s="509">
        <v>0</v>
      </c>
      <c r="C339" s="510"/>
      <c r="D339" s="511"/>
      <c r="E339" s="303">
        <v>0</v>
      </c>
      <c r="F339" s="275" t="str">
        <f>TEXT(SUM(B339:E339),"##0.0%")&amp;" ("&amp;TEXT($I343*SUM(B339:E339),"$#,##0")&amp;")"</f>
        <v>0.0% ($0)</v>
      </c>
      <c r="G339" s="519" t="s">
        <v>62</v>
      </c>
      <c r="H339" s="520" t="s">
        <v>52</v>
      </c>
      <c r="I339" s="276">
        <v>0</v>
      </c>
      <c r="J339" s="484"/>
      <c r="K339" s="423" t="s">
        <v>40</v>
      </c>
      <c r="L339" s="426">
        <f>SUM(B339:E339)*I343</f>
        <v>0</v>
      </c>
      <c r="M339" s="426"/>
      <c r="N339" s="426"/>
      <c r="O339" s="426"/>
      <c r="P339" s="423"/>
      <c r="Q339" s="423"/>
    </row>
    <row r="340" spans="1:17 16383:16383" s="313" customFormat="1" ht="39.950000000000003" customHeight="1" x14ac:dyDescent="0.25">
      <c r="A340" s="406" t="s">
        <v>67</v>
      </c>
      <c r="B340" s="303">
        <v>0</v>
      </c>
      <c r="C340" s="303">
        <v>0</v>
      </c>
      <c r="D340" s="303">
        <v>0</v>
      </c>
      <c r="E340" s="303">
        <v>0</v>
      </c>
      <c r="F340" s="275" t="str">
        <f>TEXT(SUM(B340:E340),"##0.0%")&amp;" ("&amp;TEXT($I343*SUM(B340:E340),"$#,##0")&amp;")"</f>
        <v>0.0% ($0)</v>
      </c>
      <c r="G340" s="529" t="s">
        <v>56</v>
      </c>
      <c r="H340" s="530" t="s">
        <v>52</v>
      </c>
      <c r="I340" s="277">
        <f>SUM(I329:I339)</f>
        <v>0</v>
      </c>
      <c r="J340" s="485"/>
      <c r="K340" s="423" t="str">
        <f>"Domain 2"</f>
        <v>Domain 2</v>
      </c>
      <c r="L340" s="426">
        <f>B340*I343</f>
        <v>0</v>
      </c>
      <c r="M340" s="426">
        <f>C340*I343</f>
        <v>0</v>
      </c>
      <c r="N340" s="426">
        <f>D340*I343</f>
        <v>0</v>
      </c>
      <c r="O340" s="426">
        <f>E340*I343</f>
        <v>0</v>
      </c>
      <c r="P340" s="423"/>
      <c r="Q340" s="423"/>
    </row>
    <row r="341" spans="1:17 16383:16383" s="313" customFormat="1" ht="39.950000000000003" customHeight="1" x14ac:dyDescent="0.25">
      <c r="A341" s="406" t="s">
        <v>68</v>
      </c>
      <c r="B341" s="303">
        <v>0</v>
      </c>
      <c r="C341" s="303">
        <v>0</v>
      </c>
      <c r="D341" s="303">
        <v>0</v>
      </c>
      <c r="E341" s="303">
        <v>0</v>
      </c>
      <c r="F341" s="275" t="str">
        <f>TEXT(SUM(B341:E341),"##0.0%")&amp;" ("&amp;TEXT($I343*SUM(B341:E341),"$#,##0")&amp;")"</f>
        <v>0.0% ($0)</v>
      </c>
      <c r="G341" s="519" t="s">
        <v>55</v>
      </c>
      <c r="H341" s="520" t="s">
        <v>52</v>
      </c>
      <c r="I341" s="278"/>
      <c r="J341" s="486"/>
      <c r="K341" s="423" t="str">
        <f>"Domain 3"</f>
        <v>Domain 3</v>
      </c>
      <c r="L341" s="426">
        <f>B341*I343</f>
        <v>0</v>
      </c>
      <c r="M341" s="426">
        <f>C341*I343</f>
        <v>0</v>
      </c>
      <c r="N341" s="426">
        <f>D341*I343</f>
        <v>0</v>
      </c>
      <c r="O341" s="426">
        <f>E341*I343</f>
        <v>0</v>
      </c>
      <c r="P341" s="423"/>
      <c r="Q341" s="423"/>
      <c r="XFC341" s="316"/>
    </row>
    <row r="342" spans="1:17 16383:16383" s="313" customFormat="1" ht="39.950000000000003" customHeight="1" x14ac:dyDescent="0.25">
      <c r="A342" s="407" t="s">
        <v>69</v>
      </c>
      <c r="B342" s="303">
        <v>0</v>
      </c>
      <c r="C342" s="303">
        <v>0</v>
      </c>
      <c r="D342" s="303">
        <v>0</v>
      </c>
      <c r="E342" s="303">
        <v>0</v>
      </c>
      <c r="F342" s="275" t="str">
        <f>TEXT(SUM(B342:E342),"##0.0%")&amp;" ("&amp;TEXT($I343*SUM(B342:E342),"$#,##0")&amp;")"</f>
        <v>0.0% ($0)</v>
      </c>
      <c r="G342" s="529" t="s">
        <v>66</v>
      </c>
      <c r="H342" s="530" t="s">
        <v>52</v>
      </c>
      <c r="I342" s="277">
        <f>I341*I340</f>
        <v>0</v>
      </c>
      <c r="J342" s="485"/>
      <c r="K342" s="423" t="str">
        <f>"Domain 4"</f>
        <v>Domain 4</v>
      </c>
      <c r="L342" s="426">
        <f>B342*I343</f>
        <v>0</v>
      </c>
      <c r="M342" s="426">
        <f>C342*I343</f>
        <v>0</v>
      </c>
      <c r="N342" s="426">
        <f>D342*I343</f>
        <v>0</v>
      </c>
      <c r="O342" s="426">
        <f>E342*I343</f>
        <v>0</v>
      </c>
      <c r="P342" s="423"/>
      <c r="Q342" s="423"/>
    </row>
    <row r="343" spans="1:17 16383:16383" ht="26.25" thickBot="1" x14ac:dyDescent="0.25">
      <c r="A343" s="405" t="s">
        <v>84</v>
      </c>
      <c r="B343" s="72" t="str">
        <f>TEXT(SUM($B339*BPct_HDSP,B340:B342),"##0.0%")&amp;" ("&amp;TEXT($I343*SUM($B339*BPct_HDSP,B340:B342),"$#,##0")&amp;")"</f>
        <v>0.0% ($0)</v>
      </c>
      <c r="C343" s="72" t="str">
        <f>TEXT(SUM($B339*BPct_Diabetes,C340:C342),"##0.0%")&amp;" ("&amp;TEXT($I343*SUM($B339*BPct_Diabetes,C340:C342),"$#,##0")&amp;")"</f>
        <v>0.0% ($0)</v>
      </c>
      <c r="D343" s="72" t="str">
        <f>TEXT(SUM($B339*BPct_NPAO,D340:D342),"##0.0%")&amp;" ("&amp;TEXT($I343*SUM($B339*BPct_NPAO,D340:D342),"$#,##0")&amp;")"</f>
        <v>0.0% ($0)</v>
      </c>
      <c r="E343" s="217" t="str">
        <f>TEXT(SUM(E339:E342),"##0.0%")&amp;" ("&amp;TEXT($I343*SUM(E339:E342),"$#,##0")&amp;")"</f>
        <v>0.0% ($0)</v>
      </c>
      <c r="F343" s="218" t="str">
        <f>TEXT(SUM(B339:E342),"##0.0%")&amp;" ("&amp;TEXT($I343*SUM(B339:E342),"$#,##0")&amp;")"</f>
        <v>0.0% ($0)</v>
      </c>
      <c r="G343" s="525" t="s">
        <v>89</v>
      </c>
      <c r="H343" s="526"/>
      <c r="I343" s="279">
        <f>SUM(I342,I340)</f>
        <v>0</v>
      </c>
      <c r="J343" s="487"/>
      <c r="K343" s="423"/>
      <c r="L343" s="423"/>
      <c r="M343" s="423"/>
      <c r="N343" s="423"/>
      <c r="O343" s="423"/>
      <c r="P343" s="423" t="b">
        <f>IF(AND(SUM(B339:E342)&lt;&gt;1,I343&gt;0),FALSE,TRUE)</f>
        <v>1</v>
      </c>
      <c r="Q343" s="423" t="str">
        <f>"&lt;-- Is table 100% Allocated?"</f>
        <v>&lt;-- Is table 100% Allocated?</v>
      </c>
    </row>
    <row r="345" spans="1:17 16383:16383" ht="13.5" thickBot="1" x14ac:dyDescent="0.25"/>
    <row r="346" spans="1:17 16383:16383" s="313" customFormat="1" ht="39.950000000000003" customHeight="1" x14ac:dyDescent="0.25">
      <c r="A346" s="521" t="s">
        <v>51</v>
      </c>
      <c r="B346" s="522"/>
      <c r="C346" s="522"/>
      <c r="D346" s="522"/>
      <c r="E346" s="522"/>
      <c r="F346" s="522"/>
      <c r="G346" s="523" t="s">
        <v>61</v>
      </c>
      <c r="H346" s="524"/>
      <c r="I346" s="524"/>
      <c r="J346" s="467" t="s">
        <v>13</v>
      </c>
      <c r="K346" s="423"/>
      <c r="L346" s="423"/>
      <c r="M346" s="423"/>
      <c r="N346" s="423"/>
      <c r="O346" s="423"/>
      <c r="P346" s="423"/>
      <c r="Q346" s="423"/>
    </row>
    <row r="347" spans="1:17 16383:16383" s="313" customFormat="1" ht="39.950000000000003" customHeight="1" x14ac:dyDescent="0.25">
      <c r="A347" s="267" t="s">
        <v>31</v>
      </c>
      <c r="B347" s="517"/>
      <c r="C347" s="517"/>
      <c r="D347" s="517"/>
      <c r="E347" s="517"/>
      <c r="F347" s="518"/>
      <c r="G347" s="519" t="s">
        <v>18</v>
      </c>
      <c r="H347" s="520"/>
      <c r="I347" s="276">
        <v>0</v>
      </c>
      <c r="J347" s="484"/>
      <c r="K347" s="423"/>
      <c r="L347" s="423"/>
      <c r="M347" s="423"/>
      <c r="N347" s="423"/>
      <c r="O347" s="423"/>
      <c r="P347" s="423"/>
      <c r="Q347" s="423"/>
    </row>
    <row r="348" spans="1:17 16383:16383" s="313" customFormat="1" ht="39.950000000000003" customHeight="1" x14ac:dyDescent="0.25">
      <c r="A348" s="267" t="s">
        <v>32</v>
      </c>
      <c r="B348" s="517"/>
      <c r="C348" s="517"/>
      <c r="D348" s="517"/>
      <c r="E348" s="517"/>
      <c r="F348" s="518"/>
      <c r="G348" s="519" t="s">
        <v>7</v>
      </c>
      <c r="H348" s="520"/>
      <c r="I348" s="276">
        <v>0</v>
      </c>
      <c r="J348" s="484"/>
      <c r="K348" s="425"/>
      <c r="L348" s="425"/>
      <c r="M348" s="425"/>
      <c r="N348" s="425"/>
      <c r="O348" s="425"/>
      <c r="P348" s="423"/>
      <c r="Q348" s="423"/>
    </row>
    <row r="349" spans="1:17 16383:16383" s="313" customFormat="1" ht="39.950000000000003" customHeight="1" x14ac:dyDescent="0.25">
      <c r="A349" s="54" t="s">
        <v>71</v>
      </c>
      <c r="B349" s="517"/>
      <c r="C349" s="517"/>
      <c r="D349" s="517"/>
      <c r="E349" s="517"/>
      <c r="F349" s="518"/>
      <c r="G349" s="519" t="s">
        <v>23</v>
      </c>
      <c r="H349" s="520"/>
      <c r="I349" s="276">
        <v>0</v>
      </c>
      <c r="J349" s="484"/>
      <c r="K349" s="423"/>
      <c r="L349" s="423"/>
      <c r="M349" s="423"/>
      <c r="N349" s="423"/>
      <c r="O349" s="423"/>
      <c r="P349" s="423"/>
      <c r="Q349" s="423"/>
    </row>
    <row r="350" spans="1:17 16383:16383" s="313" customFormat="1" ht="39.950000000000003" customHeight="1" x14ac:dyDescent="0.25">
      <c r="A350" s="54" t="s">
        <v>59</v>
      </c>
      <c r="B350" s="517"/>
      <c r="C350" s="517"/>
      <c r="D350" s="517"/>
      <c r="E350" s="517"/>
      <c r="F350" s="518"/>
      <c r="G350" s="519" t="s">
        <v>8</v>
      </c>
      <c r="H350" s="520"/>
      <c r="I350" s="276">
        <v>0</v>
      </c>
      <c r="J350" s="484"/>
      <c r="K350" s="423"/>
      <c r="L350" s="423"/>
      <c r="M350" s="423"/>
      <c r="N350" s="423"/>
      <c r="O350" s="423"/>
      <c r="P350" s="423"/>
      <c r="Q350" s="423"/>
    </row>
    <row r="351" spans="1:17 16383:16383" ht="39.950000000000003" customHeight="1" x14ac:dyDescent="0.2">
      <c r="A351" s="531" t="s">
        <v>60</v>
      </c>
      <c r="B351" s="517"/>
      <c r="C351" s="517"/>
      <c r="D351" s="517"/>
      <c r="E351" s="517"/>
      <c r="F351" s="518"/>
      <c r="G351" s="519" t="s">
        <v>9</v>
      </c>
      <c r="H351" s="520"/>
      <c r="I351" s="276">
        <v>0</v>
      </c>
      <c r="J351" s="484"/>
      <c r="K351" s="423"/>
      <c r="L351" s="423"/>
      <c r="M351" s="423"/>
      <c r="N351" s="423"/>
      <c r="O351" s="423"/>
    </row>
    <row r="352" spans="1:17 16383:16383" ht="39.75" customHeight="1" x14ac:dyDescent="0.2">
      <c r="A352" s="532"/>
      <c r="B352" s="517"/>
      <c r="C352" s="517"/>
      <c r="D352" s="517"/>
      <c r="E352" s="517"/>
      <c r="F352" s="518"/>
      <c r="G352" s="519" t="s">
        <v>10</v>
      </c>
      <c r="H352" s="520"/>
      <c r="I352" s="276">
        <v>0</v>
      </c>
      <c r="J352" s="484"/>
      <c r="K352" s="423"/>
      <c r="L352" s="423"/>
      <c r="M352" s="423"/>
      <c r="N352" s="423"/>
      <c r="O352" s="423"/>
    </row>
    <row r="353" spans="1:17 16383:16383" s="313" customFormat="1" ht="39.75" customHeight="1" x14ac:dyDescent="0.25">
      <c r="A353" s="531" t="s">
        <v>47</v>
      </c>
      <c r="B353" s="517"/>
      <c r="C353" s="517"/>
      <c r="D353" s="517"/>
      <c r="E353" s="517"/>
      <c r="F353" s="518"/>
      <c r="G353" s="273" t="s">
        <v>98</v>
      </c>
      <c r="H353" s="119" t="s">
        <v>52</v>
      </c>
      <c r="I353" s="276">
        <v>0</v>
      </c>
      <c r="J353" s="484"/>
      <c r="K353" s="423"/>
      <c r="L353" s="423"/>
      <c r="M353" s="423"/>
      <c r="N353" s="423"/>
      <c r="O353" s="423"/>
      <c r="P353" s="423"/>
      <c r="Q353" s="423"/>
    </row>
    <row r="354" spans="1:17 16383:16383" ht="39.75" customHeight="1" thickBot="1" x14ac:dyDescent="0.25">
      <c r="A354" s="533"/>
      <c r="B354" s="534"/>
      <c r="C354" s="534"/>
      <c r="D354" s="534"/>
      <c r="E354" s="534"/>
      <c r="F354" s="535"/>
      <c r="G354" s="273" t="s">
        <v>11</v>
      </c>
      <c r="H354" s="119" t="s">
        <v>52</v>
      </c>
      <c r="I354" s="276">
        <v>0</v>
      </c>
      <c r="J354" s="484"/>
      <c r="K354" s="423"/>
      <c r="L354" s="423"/>
      <c r="M354" s="423"/>
      <c r="N354" s="423"/>
      <c r="O354" s="423"/>
    </row>
    <row r="355" spans="1:17 16383:16383" s="313" customFormat="1" ht="39.75" customHeight="1" x14ac:dyDescent="0.25">
      <c r="A355" s="527" t="s">
        <v>81</v>
      </c>
      <c r="B355" s="528"/>
      <c r="C355" s="528"/>
      <c r="D355" s="528"/>
      <c r="E355" s="528"/>
      <c r="F355" s="528"/>
      <c r="G355" s="273" t="s">
        <v>11</v>
      </c>
      <c r="H355" s="119" t="s">
        <v>52</v>
      </c>
      <c r="I355" s="276">
        <v>0</v>
      </c>
      <c r="J355" s="484"/>
      <c r="K355" s="423"/>
      <c r="L355" s="423"/>
      <c r="M355" s="423"/>
      <c r="N355" s="423"/>
      <c r="O355" s="423"/>
      <c r="P355" s="423"/>
      <c r="Q355" s="423"/>
    </row>
    <row r="356" spans="1:17 16383:16383" s="315" customFormat="1" ht="39.950000000000003" customHeight="1" x14ac:dyDescent="0.25">
      <c r="A356" s="49" t="s">
        <v>83</v>
      </c>
      <c r="B356" s="409" t="s">
        <v>6</v>
      </c>
      <c r="C356" s="409" t="s">
        <v>65</v>
      </c>
      <c r="D356" s="409" t="s">
        <v>4</v>
      </c>
      <c r="E356" s="48" t="s">
        <v>5</v>
      </c>
      <c r="F356" s="274" t="s">
        <v>70</v>
      </c>
      <c r="G356" s="273" t="s">
        <v>11</v>
      </c>
      <c r="H356" s="119" t="s">
        <v>52</v>
      </c>
      <c r="I356" s="276">
        <v>0</v>
      </c>
      <c r="J356" s="484"/>
      <c r="K356" s="423"/>
      <c r="L356" s="423" t="s">
        <v>6</v>
      </c>
      <c r="M356" s="423" t="s">
        <v>65</v>
      </c>
      <c r="N356" s="423" t="s">
        <v>4</v>
      </c>
      <c r="O356" s="423" t="s">
        <v>5</v>
      </c>
      <c r="P356" s="425"/>
      <c r="Q356" s="425"/>
    </row>
    <row r="357" spans="1:17 16383:16383" s="313" customFormat="1" ht="39.950000000000003" customHeight="1" x14ac:dyDescent="0.25">
      <c r="A357" s="406" t="s">
        <v>128</v>
      </c>
      <c r="B357" s="509">
        <v>0</v>
      </c>
      <c r="C357" s="510"/>
      <c r="D357" s="511"/>
      <c r="E357" s="303">
        <v>0</v>
      </c>
      <c r="F357" s="275" t="str">
        <f>TEXT(SUM(B357:E357),"##0.0%")&amp;" ("&amp;TEXT($I361*SUM(B357:E357),"$#,##0")&amp;")"</f>
        <v>0.0% ($0)</v>
      </c>
      <c r="G357" s="519" t="s">
        <v>62</v>
      </c>
      <c r="H357" s="520" t="s">
        <v>52</v>
      </c>
      <c r="I357" s="276">
        <v>0</v>
      </c>
      <c r="J357" s="484"/>
      <c r="K357" s="423" t="s">
        <v>40</v>
      </c>
      <c r="L357" s="426">
        <f>SUM(B357:E357)*I361</f>
        <v>0</v>
      </c>
      <c r="M357" s="426"/>
      <c r="N357" s="426"/>
      <c r="O357" s="426"/>
      <c r="P357" s="423"/>
      <c r="Q357" s="423"/>
    </row>
    <row r="358" spans="1:17 16383:16383" s="313" customFormat="1" ht="39.950000000000003" customHeight="1" x14ac:dyDescent="0.25">
      <c r="A358" s="406" t="s">
        <v>67</v>
      </c>
      <c r="B358" s="303">
        <v>0</v>
      </c>
      <c r="C358" s="303">
        <v>0</v>
      </c>
      <c r="D358" s="303">
        <v>0</v>
      </c>
      <c r="E358" s="303">
        <v>0</v>
      </c>
      <c r="F358" s="275" t="str">
        <f>TEXT(SUM(B358:E358),"##0.0%")&amp;" ("&amp;TEXT($I361*SUM(B358:E358),"$#,##0")&amp;")"</f>
        <v>0.0% ($0)</v>
      </c>
      <c r="G358" s="529" t="s">
        <v>56</v>
      </c>
      <c r="H358" s="530" t="s">
        <v>52</v>
      </c>
      <c r="I358" s="277">
        <f>SUM(I347:I357)</f>
        <v>0</v>
      </c>
      <c r="J358" s="485"/>
      <c r="K358" s="423" t="str">
        <f>"Domain 2"</f>
        <v>Domain 2</v>
      </c>
      <c r="L358" s="426">
        <f>B358*I361</f>
        <v>0</v>
      </c>
      <c r="M358" s="426">
        <f>C358*I361</f>
        <v>0</v>
      </c>
      <c r="N358" s="426">
        <f>D358*I361</f>
        <v>0</v>
      </c>
      <c r="O358" s="426">
        <f>E358*I361</f>
        <v>0</v>
      </c>
      <c r="P358" s="423"/>
      <c r="Q358" s="423"/>
    </row>
    <row r="359" spans="1:17 16383:16383" s="313" customFormat="1" ht="39.950000000000003" customHeight="1" x14ac:dyDescent="0.25">
      <c r="A359" s="406" t="s">
        <v>68</v>
      </c>
      <c r="B359" s="303">
        <v>0</v>
      </c>
      <c r="C359" s="303">
        <v>0</v>
      </c>
      <c r="D359" s="303">
        <v>0</v>
      </c>
      <c r="E359" s="303">
        <v>0</v>
      </c>
      <c r="F359" s="275" t="str">
        <f>TEXT(SUM(B359:E359),"##0.0%")&amp;" ("&amp;TEXT($I361*SUM(B359:E359),"$#,##0")&amp;")"</f>
        <v>0.0% ($0)</v>
      </c>
      <c r="G359" s="519" t="s">
        <v>55</v>
      </c>
      <c r="H359" s="520" t="s">
        <v>52</v>
      </c>
      <c r="I359" s="278"/>
      <c r="J359" s="486"/>
      <c r="K359" s="423" t="str">
        <f>"Domain 3"</f>
        <v>Domain 3</v>
      </c>
      <c r="L359" s="426">
        <f>B359*I361</f>
        <v>0</v>
      </c>
      <c r="M359" s="426">
        <f>C359*I361</f>
        <v>0</v>
      </c>
      <c r="N359" s="426">
        <f>D359*I361</f>
        <v>0</v>
      </c>
      <c r="O359" s="426">
        <f>E359*I361</f>
        <v>0</v>
      </c>
      <c r="P359" s="423"/>
      <c r="Q359" s="423"/>
      <c r="XFC359" s="316"/>
    </row>
    <row r="360" spans="1:17 16383:16383" s="313" customFormat="1" ht="39.950000000000003" customHeight="1" x14ac:dyDescent="0.25">
      <c r="A360" s="407" t="s">
        <v>69</v>
      </c>
      <c r="B360" s="303">
        <v>0</v>
      </c>
      <c r="C360" s="303">
        <v>0</v>
      </c>
      <c r="D360" s="303">
        <v>0</v>
      </c>
      <c r="E360" s="303">
        <v>0</v>
      </c>
      <c r="F360" s="275" t="str">
        <f>TEXT(SUM(B360:E360),"##0.0%")&amp;" ("&amp;TEXT($I361*SUM(B360:E360),"$#,##0")&amp;")"</f>
        <v>0.0% ($0)</v>
      </c>
      <c r="G360" s="529" t="s">
        <v>66</v>
      </c>
      <c r="H360" s="530" t="s">
        <v>52</v>
      </c>
      <c r="I360" s="277">
        <f>I359*I358</f>
        <v>0</v>
      </c>
      <c r="J360" s="485"/>
      <c r="K360" s="423" t="str">
        <f>"Domain 4"</f>
        <v>Domain 4</v>
      </c>
      <c r="L360" s="426">
        <f>B360*I361</f>
        <v>0</v>
      </c>
      <c r="M360" s="426">
        <f>C360*I361</f>
        <v>0</v>
      </c>
      <c r="N360" s="426">
        <f>D360*I361</f>
        <v>0</v>
      </c>
      <c r="O360" s="426">
        <f>E360*I361</f>
        <v>0</v>
      </c>
      <c r="P360" s="423"/>
      <c r="Q360" s="423"/>
    </row>
    <row r="361" spans="1:17 16383:16383" ht="26.25" thickBot="1" x14ac:dyDescent="0.25">
      <c r="A361" s="405" t="s">
        <v>84</v>
      </c>
      <c r="B361" s="72" t="str">
        <f>TEXT(SUM($B357*BPct_HDSP,B358:B360),"##0.0%")&amp;" ("&amp;TEXT($I361*SUM($B357*BPct_HDSP,B358:B360),"$#,##0")&amp;")"</f>
        <v>0.0% ($0)</v>
      </c>
      <c r="C361" s="72" t="str">
        <f>TEXT(SUM($B357*BPct_Diabetes,C358:C360),"##0.0%")&amp;" ("&amp;TEXT($I361*SUM($B357*BPct_Diabetes,C358:C360),"$#,##0")&amp;")"</f>
        <v>0.0% ($0)</v>
      </c>
      <c r="D361" s="72" t="str">
        <f>TEXT(SUM($B357*BPct_NPAO,D358:D360),"##0.0%")&amp;" ("&amp;TEXT($I361*SUM($B357*BPct_NPAO,D358:D360),"$#,##0")&amp;")"</f>
        <v>0.0% ($0)</v>
      </c>
      <c r="E361" s="217" t="str">
        <f>TEXT(SUM(E357:E360),"##0.0%")&amp;" ("&amp;TEXT($I361*SUM(E357:E360),"$#,##0")&amp;")"</f>
        <v>0.0% ($0)</v>
      </c>
      <c r="F361" s="218" t="str">
        <f>TEXT(SUM(B357:E360),"##0.0%")&amp;" ("&amp;TEXT($I361*SUM(B357:E360),"$#,##0")&amp;")"</f>
        <v>0.0% ($0)</v>
      </c>
      <c r="G361" s="525" t="s">
        <v>89</v>
      </c>
      <c r="H361" s="526"/>
      <c r="I361" s="279">
        <f>SUM(I360,I358)</f>
        <v>0</v>
      </c>
      <c r="J361" s="487"/>
      <c r="K361" s="423"/>
      <c r="L361" s="423"/>
      <c r="M361" s="423"/>
      <c r="N361" s="423"/>
      <c r="O361" s="423"/>
      <c r="P361" s="423" t="b">
        <f>IF(AND(SUM(B357:E360)&lt;&gt;1,I361&gt;0),FALSE,TRUE)</f>
        <v>1</v>
      </c>
      <c r="Q361" s="423" t="str">
        <f>"&lt;-- Is table 100% Allocated?"</f>
        <v>&lt;-- Is table 100% Allocated?</v>
      </c>
    </row>
    <row r="363" spans="1:17 16383:16383" ht="13.5" thickBot="1" x14ac:dyDescent="0.25"/>
    <row r="364" spans="1:17 16383:16383" s="313" customFormat="1" ht="39.950000000000003" customHeight="1" x14ac:dyDescent="0.25">
      <c r="A364" s="521" t="s">
        <v>51</v>
      </c>
      <c r="B364" s="522"/>
      <c r="C364" s="522"/>
      <c r="D364" s="522"/>
      <c r="E364" s="522"/>
      <c r="F364" s="522"/>
      <c r="G364" s="523" t="s">
        <v>61</v>
      </c>
      <c r="H364" s="524"/>
      <c r="I364" s="524"/>
      <c r="J364" s="467" t="s">
        <v>13</v>
      </c>
      <c r="K364" s="423"/>
      <c r="L364" s="423"/>
      <c r="M364" s="423"/>
      <c r="N364" s="423"/>
      <c r="O364" s="423"/>
      <c r="P364" s="423"/>
      <c r="Q364" s="423"/>
    </row>
    <row r="365" spans="1:17 16383:16383" s="313" customFormat="1" ht="39.950000000000003" customHeight="1" x14ac:dyDescent="0.25">
      <c r="A365" s="267" t="s">
        <v>31</v>
      </c>
      <c r="B365" s="517"/>
      <c r="C365" s="517"/>
      <c r="D365" s="517"/>
      <c r="E365" s="517"/>
      <c r="F365" s="518"/>
      <c r="G365" s="519" t="s">
        <v>18</v>
      </c>
      <c r="H365" s="520"/>
      <c r="I365" s="276">
        <v>0</v>
      </c>
      <c r="J365" s="484"/>
      <c r="K365" s="423"/>
      <c r="L365" s="423"/>
      <c r="M365" s="423"/>
      <c r="N365" s="423"/>
      <c r="O365" s="423"/>
      <c r="P365" s="423"/>
      <c r="Q365" s="423"/>
    </row>
    <row r="366" spans="1:17 16383:16383" s="313" customFormat="1" ht="39.950000000000003" customHeight="1" x14ac:dyDescent="0.25">
      <c r="A366" s="267" t="s">
        <v>32</v>
      </c>
      <c r="B366" s="517"/>
      <c r="C366" s="517"/>
      <c r="D366" s="517"/>
      <c r="E366" s="517"/>
      <c r="F366" s="518"/>
      <c r="G366" s="519" t="s">
        <v>7</v>
      </c>
      <c r="H366" s="520"/>
      <c r="I366" s="276">
        <v>0</v>
      </c>
      <c r="J366" s="484"/>
      <c r="K366" s="425"/>
      <c r="L366" s="425"/>
      <c r="M366" s="425"/>
      <c r="N366" s="425"/>
      <c r="O366" s="425"/>
      <c r="P366" s="423"/>
      <c r="Q366" s="423"/>
    </row>
    <row r="367" spans="1:17 16383:16383" s="313" customFormat="1" ht="39.950000000000003" customHeight="1" x14ac:dyDescent="0.25">
      <c r="A367" s="54" t="s">
        <v>71</v>
      </c>
      <c r="B367" s="517"/>
      <c r="C367" s="517"/>
      <c r="D367" s="517"/>
      <c r="E367" s="517"/>
      <c r="F367" s="518"/>
      <c r="G367" s="519" t="s">
        <v>23</v>
      </c>
      <c r="H367" s="520"/>
      <c r="I367" s="276">
        <v>0</v>
      </c>
      <c r="J367" s="484"/>
      <c r="K367" s="423"/>
      <c r="L367" s="423"/>
      <c r="M367" s="423"/>
      <c r="N367" s="423"/>
      <c r="O367" s="423"/>
      <c r="P367" s="423"/>
      <c r="Q367" s="423"/>
    </row>
    <row r="368" spans="1:17 16383:16383" s="313" customFormat="1" ht="39.950000000000003" customHeight="1" x14ac:dyDescent="0.25">
      <c r="A368" s="54" t="s">
        <v>59</v>
      </c>
      <c r="B368" s="517"/>
      <c r="C368" s="517"/>
      <c r="D368" s="517"/>
      <c r="E368" s="517"/>
      <c r="F368" s="518"/>
      <c r="G368" s="519" t="s">
        <v>8</v>
      </c>
      <c r="H368" s="520"/>
      <c r="I368" s="276">
        <v>0</v>
      </c>
      <c r="J368" s="484"/>
      <c r="K368" s="423"/>
      <c r="L368" s="423"/>
      <c r="M368" s="423"/>
      <c r="N368" s="423"/>
      <c r="O368" s="423"/>
      <c r="P368" s="423"/>
      <c r="Q368" s="423"/>
    </row>
    <row r="369" spans="1:17 16383:16383" ht="39.950000000000003" customHeight="1" x14ac:dyDescent="0.2">
      <c r="A369" s="531" t="s">
        <v>60</v>
      </c>
      <c r="B369" s="517"/>
      <c r="C369" s="517"/>
      <c r="D369" s="517"/>
      <c r="E369" s="517"/>
      <c r="F369" s="518"/>
      <c r="G369" s="519" t="s">
        <v>9</v>
      </c>
      <c r="H369" s="520"/>
      <c r="I369" s="276">
        <v>0</v>
      </c>
      <c r="J369" s="484"/>
      <c r="K369" s="423"/>
      <c r="L369" s="423"/>
      <c r="M369" s="423"/>
      <c r="N369" s="423"/>
      <c r="O369" s="423"/>
    </row>
    <row r="370" spans="1:17 16383:16383" ht="39.75" customHeight="1" x14ac:dyDescent="0.2">
      <c r="A370" s="532"/>
      <c r="B370" s="517"/>
      <c r="C370" s="517"/>
      <c r="D370" s="517"/>
      <c r="E370" s="517"/>
      <c r="F370" s="518"/>
      <c r="G370" s="519" t="s">
        <v>10</v>
      </c>
      <c r="H370" s="520"/>
      <c r="I370" s="276">
        <v>0</v>
      </c>
      <c r="J370" s="484"/>
      <c r="K370" s="423"/>
      <c r="L370" s="423"/>
      <c r="M370" s="423"/>
      <c r="N370" s="423"/>
      <c r="O370" s="423"/>
    </row>
    <row r="371" spans="1:17 16383:16383" s="313" customFormat="1" ht="39.75" customHeight="1" x14ac:dyDescent="0.25">
      <c r="A371" s="531" t="s">
        <v>47</v>
      </c>
      <c r="B371" s="517"/>
      <c r="C371" s="517"/>
      <c r="D371" s="517"/>
      <c r="E371" s="517"/>
      <c r="F371" s="518"/>
      <c r="G371" s="273" t="s">
        <v>98</v>
      </c>
      <c r="H371" s="119" t="s">
        <v>52</v>
      </c>
      <c r="I371" s="276">
        <v>0</v>
      </c>
      <c r="J371" s="484"/>
      <c r="K371" s="423"/>
      <c r="L371" s="423"/>
      <c r="M371" s="423"/>
      <c r="N371" s="423"/>
      <c r="O371" s="423"/>
      <c r="P371" s="423"/>
      <c r="Q371" s="423"/>
    </row>
    <row r="372" spans="1:17 16383:16383" ht="39.75" customHeight="1" thickBot="1" x14ac:dyDescent="0.25">
      <c r="A372" s="533"/>
      <c r="B372" s="534"/>
      <c r="C372" s="534"/>
      <c r="D372" s="534"/>
      <c r="E372" s="534"/>
      <c r="F372" s="535"/>
      <c r="G372" s="273" t="s">
        <v>11</v>
      </c>
      <c r="H372" s="119" t="s">
        <v>52</v>
      </c>
      <c r="I372" s="276">
        <v>0</v>
      </c>
      <c r="J372" s="484"/>
      <c r="K372" s="423"/>
      <c r="L372" s="423"/>
      <c r="M372" s="423"/>
      <c r="N372" s="423"/>
      <c r="O372" s="423"/>
    </row>
    <row r="373" spans="1:17 16383:16383" s="313" customFormat="1" ht="39.75" customHeight="1" x14ac:dyDescent="0.25">
      <c r="A373" s="527" t="s">
        <v>81</v>
      </c>
      <c r="B373" s="528"/>
      <c r="C373" s="528"/>
      <c r="D373" s="528"/>
      <c r="E373" s="528"/>
      <c r="F373" s="528"/>
      <c r="G373" s="273" t="s">
        <v>11</v>
      </c>
      <c r="H373" s="119" t="s">
        <v>52</v>
      </c>
      <c r="I373" s="276">
        <v>0</v>
      </c>
      <c r="J373" s="484"/>
      <c r="K373" s="423"/>
      <c r="L373" s="423"/>
      <c r="M373" s="423"/>
      <c r="N373" s="423"/>
      <c r="O373" s="423"/>
      <c r="P373" s="423"/>
      <c r="Q373" s="423"/>
    </row>
    <row r="374" spans="1:17 16383:16383" s="315" customFormat="1" ht="39.950000000000003" customHeight="1" x14ac:dyDescent="0.25">
      <c r="A374" s="49" t="s">
        <v>83</v>
      </c>
      <c r="B374" s="409" t="s">
        <v>6</v>
      </c>
      <c r="C374" s="409" t="s">
        <v>65</v>
      </c>
      <c r="D374" s="409" t="s">
        <v>4</v>
      </c>
      <c r="E374" s="48" t="s">
        <v>5</v>
      </c>
      <c r="F374" s="274" t="s">
        <v>70</v>
      </c>
      <c r="G374" s="273" t="s">
        <v>11</v>
      </c>
      <c r="H374" s="119" t="s">
        <v>52</v>
      </c>
      <c r="I374" s="276">
        <v>0</v>
      </c>
      <c r="J374" s="484"/>
      <c r="K374" s="423"/>
      <c r="L374" s="423" t="s">
        <v>6</v>
      </c>
      <c r="M374" s="423" t="s">
        <v>65</v>
      </c>
      <c r="N374" s="423" t="s">
        <v>4</v>
      </c>
      <c r="O374" s="423" t="s">
        <v>5</v>
      </c>
      <c r="P374" s="425"/>
      <c r="Q374" s="425"/>
    </row>
    <row r="375" spans="1:17 16383:16383" s="313" customFormat="1" ht="39.950000000000003" customHeight="1" x14ac:dyDescent="0.25">
      <c r="A375" s="406" t="s">
        <v>128</v>
      </c>
      <c r="B375" s="509">
        <v>0</v>
      </c>
      <c r="C375" s="510"/>
      <c r="D375" s="511"/>
      <c r="E375" s="303">
        <v>0</v>
      </c>
      <c r="F375" s="275" t="str">
        <f>TEXT(SUM(B375:E375),"##0.0%")&amp;" ("&amp;TEXT($I379*SUM(B375:E375),"$#,##0")&amp;")"</f>
        <v>0.0% ($0)</v>
      </c>
      <c r="G375" s="519" t="s">
        <v>62</v>
      </c>
      <c r="H375" s="520" t="s">
        <v>52</v>
      </c>
      <c r="I375" s="276">
        <v>0</v>
      </c>
      <c r="J375" s="484"/>
      <c r="K375" s="423" t="s">
        <v>40</v>
      </c>
      <c r="L375" s="426">
        <f>SUM(B375:E375)*I379</f>
        <v>0</v>
      </c>
      <c r="M375" s="426"/>
      <c r="N375" s="426"/>
      <c r="O375" s="426"/>
      <c r="P375" s="423"/>
      <c r="Q375" s="423"/>
    </row>
    <row r="376" spans="1:17 16383:16383" s="313" customFormat="1" ht="39.950000000000003" customHeight="1" x14ac:dyDescent="0.25">
      <c r="A376" s="406" t="s">
        <v>67</v>
      </c>
      <c r="B376" s="303">
        <v>0</v>
      </c>
      <c r="C376" s="303">
        <v>0</v>
      </c>
      <c r="D376" s="303">
        <v>0</v>
      </c>
      <c r="E376" s="303">
        <v>0</v>
      </c>
      <c r="F376" s="275" t="str">
        <f>TEXT(SUM(B376:E376),"##0.0%")&amp;" ("&amp;TEXT($I379*SUM(B376:E376),"$#,##0")&amp;")"</f>
        <v>0.0% ($0)</v>
      </c>
      <c r="G376" s="529" t="s">
        <v>56</v>
      </c>
      <c r="H376" s="530" t="s">
        <v>52</v>
      </c>
      <c r="I376" s="277">
        <f>SUM(I365:I375)</f>
        <v>0</v>
      </c>
      <c r="J376" s="485"/>
      <c r="K376" s="423" t="str">
        <f>"Domain 2"</f>
        <v>Domain 2</v>
      </c>
      <c r="L376" s="426">
        <f>B376*I379</f>
        <v>0</v>
      </c>
      <c r="M376" s="426">
        <f>C376*I379</f>
        <v>0</v>
      </c>
      <c r="N376" s="426">
        <f>D376*I379</f>
        <v>0</v>
      </c>
      <c r="O376" s="426">
        <f>E376*I379</f>
        <v>0</v>
      </c>
      <c r="P376" s="423"/>
      <c r="Q376" s="423"/>
    </row>
    <row r="377" spans="1:17 16383:16383" s="313" customFormat="1" ht="39.950000000000003" customHeight="1" x14ac:dyDescent="0.25">
      <c r="A377" s="406" t="s">
        <v>68</v>
      </c>
      <c r="B377" s="303">
        <v>0</v>
      </c>
      <c r="C377" s="303">
        <v>0</v>
      </c>
      <c r="D377" s="303">
        <v>0</v>
      </c>
      <c r="E377" s="303">
        <v>0</v>
      </c>
      <c r="F377" s="275" t="str">
        <f>TEXT(SUM(B377:E377),"##0.0%")&amp;" ("&amp;TEXT($I379*SUM(B377:E377),"$#,##0")&amp;")"</f>
        <v>0.0% ($0)</v>
      </c>
      <c r="G377" s="519" t="s">
        <v>55</v>
      </c>
      <c r="H377" s="520" t="s">
        <v>52</v>
      </c>
      <c r="I377" s="278"/>
      <c r="J377" s="486"/>
      <c r="K377" s="423" t="str">
        <f>"Domain 3"</f>
        <v>Domain 3</v>
      </c>
      <c r="L377" s="426">
        <f>B377*I379</f>
        <v>0</v>
      </c>
      <c r="M377" s="426">
        <f>C377*I379</f>
        <v>0</v>
      </c>
      <c r="N377" s="426">
        <f>D377*I379</f>
        <v>0</v>
      </c>
      <c r="O377" s="426">
        <f>E377*I379</f>
        <v>0</v>
      </c>
      <c r="P377" s="423"/>
      <c r="Q377" s="423"/>
      <c r="XFC377" s="316"/>
    </row>
    <row r="378" spans="1:17 16383:16383" s="313" customFormat="1" ht="39.950000000000003" customHeight="1" x14ac:dyDescent="0.25">
      <c r="A378" s="407" t="s">
        <v>69</v>
      </c>
      <c r="B378" s="303">
        <v>0</v>
      </c>
      <c r="C378" s="303">
        <v>0</v>
      </c>
      <c r="D378" s="303">
        <v>0</v>
      </c>
      <c r="E378" s="303">
        <v>0</v>
      </c>
      <c r="F378" s="275" t="str">
        <f>TEXT(SUM(B378:E378),"##0.0%")&amp;" ("&amp;TEXT($I379*SUM(B378:E378),"$#,##0")&amp;")"</f>
        <v>0.0% ($0)</v>
      </c>
      <c r="G378" s="529" t="s">
        <v>66</v>
      </c>
      <c r="H378" s="530" t="s">
        <v>52</v>
      </c>
      <c r="I378" s="277">
        <f>I377*I376</f>
        <v>0</v>
      </c>
      <c r="J378" s="485"/>
      <c r="K378" s="423" t="str">
        <f>"Domain 4"</f>
        <v>Domain 4</v>
      </c>
      <c r="L378" s="426">
        <f>B378*I379</f>
        <v>0</v>
      </c>
      <c r="M378" s="426">
        <f>C378*I379</f>
        <v>0</v>
      </c>
      <c r="N378" s="426">
        <f>D378*I379</f>
        <v>0</v>
      </c>
      <c r="O378" s="426">
        <f>E378*I379</f>
        <v>0</v>
      </c>
      <c r="P378" s="423"/>
      <c r="Q378" s="423"/>
    </row>
    <row r="379" spans="1:17 16383:16383" ht="26.25" thickBot="1" x14ac:dyDescent="0.25">
      <c r="A379" s="405" t="s">
        <v>84</v>
      </c>
      <c r="B379" s="72" t="str">
        <f>TEXT(SUM($B375*BPct_HDSP,B376:B378),"##0.0%")&amp;" ("&amp;TEXT($I379*SUM($B375*BPct_HDSP,B376:B378),"$#,##0")&amp;")"</f>
        <v>0.0% ($0)</v>
      </c>
      <c r="C379" s="72" t="str">
        <f>TEXT(SUM($B375*BPct_Diabetes,C376:C378),"##0.0%")&amp;" ("&amp;TEXT($I379*SUM($B375*BPct_Diabetes,C376:C378),"$#,##0")&amp;")"</f>
        <v>0.0% ($0)</v>
      </c>
      <c r="D379" s="72" t="str">
        <f>TEXT(SUM($B375*BPct_NPAO,D376:D378),"##0.0%")&amp;" ("&amp;TEXT($I379*SUM($B375*BPct_NPAO,D376:D378),"$#,##0")&amp;")"</f>
        <v>0.0% ($0)</v>
      </c>
      <c r="E379" s="217" t="str">
        <f>TEXT(SUM(E375:E378),"##0.0%")&amp;" ("&amp;TEXT($I379*SUM(E375:E378),"$#,##0")&amp;")"</f>
        <v>0.0% ($0)</v>
      </c>
      <c r="F379" s="218" t="str">
        <f>TEXT(SUM(B375:E378),"##0.0%")&amp;" ("&amp;TEXT($I379*SUM(B375:E378),"$#,##0")&amp;")"</f>
        <v>0.0% ($0)</v>
      </c>
      <c r="G379" s="525" t="s">
        <v>89</v>
      </c>
      <c r="H379" s="526"/>
      <c r="I379" s="279">
        <f>SUM(I378,I376)</f>
        <v>0</v>
      </c>
      <c r="J379" s="487"/>
      <c r="K379" s="423"/>
      <c r="L379" s="423"/>
      <c r="M379" s="423"/>
      <c r="N379" s="423"/>
      <c r="O379" s="423"/>
      <c r="P379" s="423" t="b">
        <f>IF(AND(SUM(B375:E378)&lt;&gt;1,I379&gt;0),FALSE,TRUE)</f>
        <v>1</v>
      </c>
      <c r="Q379" s="423" t="str">
        <f>"&lt;-- Is table 100% Allocated?"</f>
        <v>&lt;-- Is table 100% Allocated?</v>
      </c>
    </row>
    <row r="381" spans="1:17 16383:16383" s="313" customFormat="1" ht="13.5" thickBot="1" x14ac:dyDescent="0.25">
      <c r="A381" s="36"/>
      <c r="B381" s="36"/>
      <c r="C381" s="36"/>
      <c r="D381" s="36"/>
      <c r="E381" s="36"/>
      <c r="F381" s="37"/>
      <c r="G381" s="35"/>
      <c r="H381" s="35"/>
      <c r="I381" s="35"/>
      <c r="J381" s="466"/>
      <c r="K381" s="423"/>
      <c r="L381" s="423"/>
      <c r="M381" s="423"/>
      <c r="N381" s="423"/>
      <c r="O381" s="423"/>
      <c r="P381" s="423"/>
      <c r="Q381" s="423"/>
    </row>
    <row r="382" spans="1:17 16383:16383" s="313" customFormat="1" ht="39.950000000000003" customHeight="1" x14ac:dyDescent="0.25">
      <c r="A382" s="521" t="s">
        <v>51</v>
      </c>
      <c r="B382" s="522"/>
      <c r="C382" s="522"/>
      <c r="D382" s="522"/>
      <c r="E382" s="522"/>
      <c r="F382" s="522"/>
      <c r="G382" s="523" t="s">
        <v>61</v>
      </c>
      <c r="H382" s="524"/>
      <c r="I382" s="524"/>
      <c r="J382" s="467" t="s">
        <v>13</v>
      </c>
      <c r="K382" s="423"/>
      <c r="L382" s="423"/>
      <c r="M382" s="423"/>
      <c r="N382" s="423"/>
      <c r="O382" s="423"/>
      <c r="P382" s="423"/>
      <c r="Q382" s="423"/>
    </row>
    <row r="383" spans="1:17 16383:16383" s="313" customFormat="1" ht="39.950000000000003" customHeight="1" x14ac:dyDescent="0.25">
      <c r="A383" s="267" t="s">
        <v>31</v>
      </c>
      <c r="B383" s="517"/>
      <c r="C383" s="517"/>
      <c r="D383" s="517"/>
      <c r="E383" s="517"/>
      <c r="F383" s="518"/>
      <c r="G383" s="519" t="s">
        <v>18</v>
      </c>
      <c r="H383" s="520"/>
      <c r="I383" s="276">
        <v>0</v>
      </c>
      <c r="J383" s="484"/>
      <c r="K383" s="423"/>
      <c r="L383" s="423"/>
      <c r="M383" s="423"/>
      <c r="N383" s="423"/>
      <c r="O383" s="423"/>
      <c r="P383" s="423"/>
      <c r="Q383" s="423"/>
    </row>
    <row r="384" spans="1:17 16383:16383" s="313" customFormat="1" ht="39.950000000000003" customHeight="1" x14ac:dyDescent="0.25">
      <c r="A384" s="267" t="s">
        <v>32</v>
      </c>
      <c r="B384" s="517"/>
      <c r="C384" s="517"/>
      <c r="D384" s="517"/>
      <c r="E384" s="517"/>
      <c r="F384" s="518"/>
      <c r="G384" s="519" t="s">
        <v>7</v>
      </c>
      <c r="H384" s="520"/>
      <c r="I384" s="276">
        <v>0</v>
      </c>
      <c r="J384" s="484"/>
      <c r="K384" s="425"/>
      <c r="L384" s="425"/>
      <c r="M384" s="425"/>
      <c r="N384" s="425"/>
      <c r="O384" s="425"/>
      <c r="P384" s="423"/>
      <c r="Q384" s="423"/>
    </row>
    <row r="385" spans="1:17 16383:16383" s="313" customFormat="1" ht="39.950000000000003" customHeight="1" x14ac:dyDescent="0.25">
      <c r="A385" s="54" t="s">
        <v>71</v>
      </c>
      <c r="B385" s="517"/>
      <c r="C385" s="517"/>
      <c r="D385" s="517"/>
      <c r="E385" s="517"/>
      <c r="F385" s="518"/>
      <c r="G385" s="519" t="s">
        <v>23</v>
      </c>
      <c r="H385" s="520"/>
      <c r="I385" s="276">
        <v>0</v>
      </c>
      <c r="J385" s="484"/>
      <c r="K385" s="423"/>
      <c r="L385" s="423"/>
      <c r="M385" s="423"/>
      <c r="N385" s="423"/>
      <c r="O385" s="423"/>
      <c r="P385" s="423"/>
      <c r="Q385" s="423"/>
    </row>
    <row r="386" spans="1:17 16383:16383" s="313" customFormat="1" ht="39.950000000000003" customHeight="1" x14ac:dyDescent="0.25">
      <c r="A386" s="54" t="s">
        <v>59</v>
      </c>
      <c r="B386" s="517"/>
      <c r="C386" s="517"/>
      <c r="D386" s="517"/>
      <c r="E386" s="517"/>
      <c r="F386" s="518"/>
      <c r="G386" s="519" t="s">
        <v>8</v>
      </c>
      <c r="H386" s="520"/>
      <c r="I386" s="276">
        <v>0</v>
      </c>
      <c r="J386" s="484"/>
      <c r="K386" s="423"/>
      <c r="L386" s="423"/>
      <c r="M386" s="423"/>
      <c r="N386" s="423"/>
      <c r="O386" s="423"/>
      <c r="P386" s="423"/>
      <c r="Q386" s="423"/>
    </row>
    <row r="387" spans="1:17 16383:16383" ht="39.950000000000003" customHeight="1" x14ac:dyDescent="0.2">
      <c r="A387" s="531" t="s">
        <v>60</v>
      </c>
      <c r="B387" s="517"/>
      <c r="C387" s="517"/>
      <c r="D387" s="517"/>
      <c r="E387" s="517"/>
      <c r="F387" s="518"/>
      <c r="G387" s="519" t="s">
        <v>9</v>
      </c>
      <c r="H387" s="520"/>
      <c r="I387" s="276">
        <v>0</v>
      </c>
      <c r="J387" s="484"/>
      <c r="K387" s="423"/>
      <c r="L387" s="423"/>
      <c r="M387" s="423"/>
      <c r="N387" s="423"/>
      <c r="O387" s="423"/>
    </row>
    <row r="388" spans="1:17 16383:16383" ht="39.75" customHeight="1" x14ac:dyDescent="0.2">
      <c r="A388" s="532"/>
      <c r="B388" s="517"/>
      <c r="C388" s="517"/>
      <c r="D388" s="517"/>
      <c r="E388" s="517"/>
      <c r="F388" s="518"/>
      <c r="G388" s="519" t="s">
        <v>10</v>
      </c>
      <c r="H388" s="520"/>
      <c r="I388" s="276">
        <v>0</v>
      </c>
      <c r="J388" s="484"/>
      <c r="K388" s="423"/>
      <c r="L388" s="423"/>
      <c r="M388" s="423"/>
      <c r="N388" s="423"/>
      <c r="O388" s="423"/>
    </row>
    <row r="389" spans="1:17 16383:16383" s="313" customFormat="1" ht="39.75" customHeight="1" x14ac:dyDescent="0.25">
      <c r="A389" s="531" t="s">
        <v>47</v>
      </c>
      <c r="B389" s="517"/>
      <c r="C389" s="517"/>
      <c r="D389" s="517"/>
      <c r="E389" s="517"/>
      <c r="F389" s="518"/>
      <c r="G389" s="273" t="s">
        <v>98</v>
      </c>
      <c r="H389" s="119" t="s">
        <v>52</v>
      </c>
      <c r="I389" s="276">
        <v>0</v>
      </c>
      <c r="J389" s="484"/>
      <c r="K389" s="423"/>
      <c r="L389" s="423"/>
      <c r="M389" s="423"/>
      <c r="N389" s="423"/>
      <c r="O389" s="423"/>
      <c r="P389" s="423"/>
      <c r="Q389" s="423"/>
    </row>
    <row r="390" spans="1:17 16383:16383" ht="39.75" customHeight="1" thickBot="1" x14ac:dyDescent="0.25">
      <c r="A390" s="533"/>
      <c r="B390" s="534"/>
      <c r="C390" s="534"/>
      <c r="D390" s="534"/>
      <c r="E390" s="534"/>
      <c r="F390" s="535"/>
      <c r="G390" s="273" t="s">
        <v>11</v>
      </c>
      <c r="H390" s="119" t="s">
        <v>52</v>
      </c>
      <c r="I390" s="276">
        <v>0</v>
      </c>
      <c r="J390" s="484"/>
      <c r="K390" s="423"/>
      <c r="L390" s="423"/>
      <c r="M390" s="423"/>
      <c r="N390" s="423"/>
      <c r="O390" s="423"/>
    </row>
    <row r="391" spans="1:17 16383:16383" s="313" customFormat="1" ht="39.75" customHeight="1" x14ac:dyDescent="0.25">
      <c r="A391" s="527" t="s">
        <v>81</v>
      </c>
      <c r="B391" s="528"/>
      <c r="C391" s="528"/>
      <c r="D391" s="528"/>
      <c r="E391" s="528"/>
      <c r="F391" s="528"/>
      <c r="G391" s="273" t="s">
        <v>11</v>
      </c>
      <c r="H391" s="119" t="s">
        <v>52</v>
      </c>
      <c r="I391" s="276">
        <v>0</v>
      </c>
      <c r="J391" s="484"/>
      <c r="K391" s="423"/>
      <c r="L391" s="423"/>
      <c r="M391" s="423"/>
      <c r="N391" s="423"/>
      <c r="O391" s="423"/>
      <c r="P391" s="423"/>
      <c r="Q391" s="423"/>
    </row>
    <row r="392" spans="1:17 16383:16383" s="315" customFormat="1" ht="39.950000000000003" customHeight="1" x14ac:dyDescent="0.25">
      <c r="A392" s="49" t="s">
        <v>83</v>
      </c>
      <c r="B392" s="409" t="s">
        <v>6</v>
      </c>
      <c r="C392" s="409" t="s">
        <v>65</v>
      </c>
      <c r="D392" s="409" t="s">
        <v>4</v>
      </c>
      <c r="E392" s="48" t="s">
        <v>5</v>
      </c>
      <c r="F392" s="274" t="s">
        <v>70</v>
      </c>
      <c r="G392" s="273" t="s">
        <v>11</v>
      </c>
      <c r="H392" s="119" t="s">
        <v>52</v>
      </c>
      <c r="I392" s="276">
        <v>0</v>
      </c>
      <c r="J392" s="484"/>
      <c r="K392" s="423"/>
      <c r="L392" s="423" t="s">
        <v>6</v>
      </c>
      <c r="M392" s="423" t="s">
        <v>65</v>
      </c>
      <c r="N392" s="423" t="s">
        <v>4</v>
      </c>
      <c r="O392" s="423" t="s">
        <v>5</v>
      </c>
      <c r="P392" s="425"/>
      <c r="Q392" s="425"/>
    </row>
    <row r="393" spans="1:17 16383:16383" s="313" customFormat="1" ht="39.950000000000003" customHeight="1" x14ac:dyDescent="0.25">
      <c r="A393" s="406" t="s">
        <v>128</v>
      </c>
      <c r="B393" s="509">
        <v>0</v>
      </c>
      <c r="C393" s="510"/>
      <c r="D393" s="511"/>
      <c r="E393" s="303">
        <v>0</v>
      </c>
      <c r="F393" s="275" t="str">
        <f>TEXT(SUM(B393:E393),"##0.0%")&amp;" ("&amp;TEXT($I397*SUM(B393:E393),"$#,##0")&amp;")"</f>
        <v>0.0% ($0)</v>
      </c>
      <c r="G393" s="519" t="s">
        <v>62</v>
      </c>
      <c r="H393" s="520" t="s">
        <v>52</v>
      </c>
      <c r="I393" s="276">
        <v>0</v>
      </c>
      <c r="J393" s="484"/>
      <c r="K393" s="423" t="s">
        <v>40</v>
      </c>
      <c r="L393" s="426">
        <f>SUM(B393:E393)*I397</f>
        <v>0</v>
      </c>
      <c r="M393" s="426"/>
      <c r="N393" s="426"/>
      <c r="O393" s="426"/>
      <c r="P393" s="423"/>
      <c r="Q393" s="423"/>
    </row>
    <row r="394" spans="1:17 16383:16383" s="313" customFormat="1" ht="39.950000000000003" customHeight="1" x14ac:dyDescent="0.25">
      <c r="A394" s="406" t="s">
        <v>67</v>
      </c>
      <c r="B394" s="303">
        <v>0</v>
      </c>
      <c r="C394" s="303">
        <v>0</v>
      </c>
      <c r="D394" s="303">
        <v>0</v>
      </c>
      <c r="E394" s="303">
        <v>0</v>
      </c>
      <c r="F394" s="275" t="str">
        <f>TEXT(SUM(B394:E394),"##0.0%")&amp;" ("&amp;TEXT($I397*SUM(B394:E394),"$#,##0")&amp;")"</f>
        <v>0.0% ($0)</v>
      </c>
      <c r="G394" s="529" t="s">
        <v>56</v>
      </c>
      <c r="H394" s="530" t="s">
        <v>52</v>
      </c>
      <c r="I394" s="277">
        <f>SUM(I383:I393)</f>
        <v>0</v>
      </c>
      <c r="J394" s="485"/>
      <c r="K394" s="423" t="str">
        <f>"Domain 2"</f>
        <v>Domain 2</v>
      </c>
      <c r="L394" s="426">
        <f>B394*I397</f>
        <v>0</v>
      </c>
      <c r="M394" s="426">
        <f>C394*I397</f>
        <v>0</v>
      </c>
      <c r="N394" s="426">
        <f>D394*I397</f>
        <v>0</v>
      </c>
      <c r="O394" s="426">
        <f>E394*I397</f>
        <v>0</v>
      </c>
      <c r="P394" s="423"/>
      <c r="Q394" s="423"/>
    </row>
    <row r="395" spans="1:17 16383:16383" s="313" customFormat="1" ht="39.950000000000003" customHeight="1" x14ac:dyDescent="0.25">
      <c r="A395" s="406" t="s">
        <v>68</v>
      </c>
      <c r="B395" s="303">
        <v>0</v>
      </c>
      <c r="C395" s="303">
        <v>0</v>
      </c>
      <c r="D395" s="303">
        <v>0</v>
      </c>
      <c r="E395" s="303">
        <v>0</v>
      </c>
      <c r="F395" s="275" t="str">
        <f>TEXT(SUM(B395:E395),"##0.0%")&amp;" ("&amp;TEXT($I397*SUM(B395:E395),"$#,##0")&amp;")"</f>
        <v>0.0% ($0)</v>
      </c>
      <c r="G395" s="519" t="s">
        <v>55</v>
      </c>
      <c r="H395" s="520" t="s">
        <v>52</v>
      </c>
      <c r="I395" s="278"/>
      <c r="J395" s="486"/>
      <c r="K395" s="423" t="str">
        <f>"Domain 3"</f>
        <v>Domain 3</v>
      </c>
      <c r="L395" s="426">
        <f>B395*I397</f>
        <v>0</v>
      </c>
      <c r="M395" s="426">
        <f>C395*I397</f>
        <v>0</v>
      </c>
      <c r="N395" s="426">
        <f>D395*I397</f>
        <v>0</v>
      </c>
      <c r="O395" s="426">
        <f>E395*I397</f>
        <v>0</v>
      </c>
      <c r="P395" s="423"/>
      <c r="Q395" s="423"/>
      <c r="XFC395" s="316"/>
    </row>
    <row r="396" spans="1:17 16383:16383" s="313" customFormat="1" ht="39.950000000000003" customHeight="1" x14ac:dyDescent="0.25">
      <c r="A396" s="407" t="s">
        <v>69</v>
      </c>
      <c r="B396" s="303">
        <v>0</v>
      </c>
      <c r="C396" s="303">
        <v>0</v>
      </c>
      <c r="D396" s="303">
        <v>0</v>
      </c>
      <c r="E396" s="303">
        <v>0</v>
      </c>
      <c r="F396" s="275" t="str">
        <f>TEXT(SUM(B396:E396),"##0.0%")&amp;" ("&amp;TEXT($I397*SUM(B396:E396),"$#,##0")&amp;")"</f>
        <v>0.0% ($0)</v>
      </c>
      <c r="G396" s="529" t="s">
        <v>66</v>
      </c>
      <c r="H396" s="530" t="s">
        <v>52</v>
      </c>
      <c r="I396" s="277">
        <f>I395*I394</f>
        <v>0</v>
      </c>
      <c r="J396" s="485"/>
      <c r="K396" s="423" t="str">
        <f>"Domain 4"</f>
        <v>Domain 4</v>
      </c>
      <c r="L396" s="426">
        <f>B396*I397</f>
        <v>0</v>
      </c>
      <c r="M396" s="426">
        <f>C396*I397</f>
        <v>0</v>
      </c>
      <c r="N396" s="426">
        <f>D396*I397</f>
        <v>0</v>
      </c>
      <c r="O396" s="426">
        <f>E396*I397</f>
        <v>0</v>
      </c>
      <c r="P396" s="423"/>
      <c r="Q396" s="423"/>
    </row>
    <row r="397" spans="1:17 16383:16383" ht="26.25" thickBot="1" x14ac:dyDescent="0.25">
      <c r="A397" s="405" t="s">
        <v>84</v>
      </c>
      <c r="B397" s="72" t="str">
        <f>TEXT(SUM($B393*BPct_HDSP,B394:B396),"##0.0%")&amp;" ("&amp;TEXT($I397*SUM($B393*BPct_HDSP,B394:B396),"$#,##0")&amp;")"</f>
        <v>0.0% ($0)</v>
      </c>
      <c r="C397" s="72" t="str">
        <f>TEXT(SUM($B393*BPct_Diabetes,C394:C396),"##0.0%")&amp;" ("&amp;TEXT($I397*SUM($B393*BPct_Diabetes,C394:C396),"$#,##0")&amp;")"</f>
        <v>0.0% ($0)</v>
      </c>
      <c r="D397" s="72" t="str">
        <f>TEXT(SUM($B393*BPct_NPAO,D394:D396),"##0.0%")&amp;" ("&amp;TEXT($I397*SUM($B393*BPct_NPAO,D394:D396),"$#,##0")&amp;")"</f>
        <v>0.0% ($0)</v>
      </c>
      <c r="E397" s="217" t="str">
        <f>TEXT(SUM(E393:E396),"##0.0%")&amp;" ("&amp;TEXT($I397*SUM(E393:E396),"$#,##0")&amp;")"</f>
        <v>0.0% ($0)</v>
      </c>
      <c r="F397" s="218" t="str">
        <f>TEXT(SUM(B393:E396),"##0.0%")&amp;" ("&amp;TEXT($I397*SUM(B393:E396),"$#,##0")&amp;")"</f>
        <v>0.0% ($0)</v>
      </c>
      <c r="G397" s="525" t="s">
        <v>89</v>
      </c>
      <c r="H397" s="526"/>
      <c r="I397" s="279">
        <f>SUM(I396,I394)</f>
        <v>0</v>
      </c>
      <c r="J397" s="487"/>
      <c r="K397" s="423"/>
      <c r="L397" s="423"/>
      <c r="M397" s="423"/>
      <c r="N397" s="423"/>
      <c r="O397" s="423"/>
      <c r="P397" s="423" t="b">
        <f>IF(AND(SUM(B393:E396)&lt;&gt;1,I397&gt;0),FALSE,TRUE)</f>
        <v>1</v>
      </c>
      <c r="Q397" s="423" t="str">
        <f>"&lt;-- Is table 100% Allocated?"</f>
        <v>&lt;-- Is table 100% Allocated?</v>
      </c>
    </row>
    <row r="399" spans="1:17 16383:16383" ht="13.5" thickBot="1" x14ac:dyDescent="0.25"/>
    <row r="400" spans="1:17 16383:16383" s="313" customFormat="1" ht="39.950000000000003" customHeight="1" x14ac:dyDescent="0.25">
      <c r="A400" s="521" t="s">
        <v>51</v>
      </c>
      <c r="B400" s="522"/>
      <c r="C400" s="522"/>
      <c r="D400" s="522"/>
      <c r="E400" s="522"/>
      <c r="F400" s="522"/>
      <c r="G400" s="523" t="s">
        <v>61</v>
      </c>
      <c r="H400" s="524"/>
      <c r="I400" s="524"/>
      <c r="J400" s="467" t="s">
        <v>13</v>
      </c>
      <c r="K400" s="423"/>
      <c r="L400" s="423"/>
      <c r="M400" s="423"/>
      <c r="N400" s="423"/>
      <c r="O400" s="423"/>
      <c r="P400" s="423"/>
      <c r="Q400" s="423"/>
    </row>
    <row r="401" spans="1:17 16383:16383" s="313" customFormat="1" ht="39.950000000000003" customHeight="1" x14ac:dyDescent="0.25">
      <c r="A401" s="267" t="s">
        <v>31</v>
      </c>
      <c r="B401" s="517"/>
      <c r="C401" s="517"/>
      <c r="D401" s="517"/>
      <c r="E401" s="517"/>
      <c r="F401" s="518"/>
      <c r="G401" s="519" t="s">
        <v>18</v>
      </c>
      <c r="H401" s="520"/>
      <c r="I401" s="276">
        <v>0</v>
      </c>
      <c r="J401" s="484"/>
      <c r="K401" s="423"/>
      <c r="L401" s="423"/>
      <c r="M401" s="423"/>
      <c r="N401" s="423"/>
      <c r="O401" s="423"/>
      <c r="P401" s="423"/>
      <c r="Q401" s="423"/>
    </row>
    <row r="402" spans="1:17 16383:16383" s="313" customFormat="1" ht="39.950000000000003" customHeight="1" x14ac:dyDescent="0.25">
      <c r="A402" s="267" t="s">
        <v>32</v>
      </c>
      <c r="B402" s="517"/>
      <c r="C402" s="517"/>
      <c r="D402" s="517"/>
      <c r="E402" s="517"/>
      <c r="F402" s="518"/>
      <c r="G402" s="519" t="s">
        <v>7</v>
      </c>
      <c r="H402" s="520"/>
      <c r="I402" s="276">
        <v>0</v>
      </c>
      <c r="J402" s="484"/>
      <c r="K402" s="425"/>
      <c r="L402" s="425"/>
      <c r="M402" s="425"/>
      <c r="N402" s="425"/>
      <c r="O402" s="425"/>
      <c r="P402" s="423"/>
      <c r="Q402" s="423"/>
    </row>
    <row r="403" spans="1:17 16383:16383" s="313" customFormat="1" ht="39.950000000000003" customHeight="1" x14ac:dyDescent="0.25">
      <c r="A403" s="54" t="s">
        <v>71</v>
      </c>
      <c r="B403" s="517"/>
      <c r="C403" s="517"/>
      <c r="D403" s="517"/>
      <c r="E403" s="517"/>
      <c r="F403" s="518"/>
      <c r="G403" s="519" t="s">
        <v>23</v>
      </c>
      <c r="H403" s="520"/>
      <c r="I403" s="276">
        <v>0</v>
      </c>
      <c r="J403" s="484"/>
      <c r="K403" s="423"/>
      <c r="L403" s="423"/>
      <c r="M403" s="423"/>
      <c r="N403" s="423"/>
      <c r="O403" s="423"/>
      <c r="P403" s="423"/>
      <c r="Q403" s="423"/>
    </row>
    <row r="404" spans="1:17 16383:16383" s="313" customFormat="1" ht="39.950000000000003" customHeight="1" x14ac:dyDescent="0.25">
      <c r="A404" s="54" t="s">
        <v>59</v>
      </c>
      <c r="B404" s="517"/>
      <c r="C404" s="517"/>
      <c r="D404" s="517"/>
      <c r="E404" s="517"/>
      <c r="F404" s="518"/>
      <c r="G404" s="519" t="s">
        <v>8</v>
      </c>
      <c r="H404" s="520"/>
      <c r="I404" s="276">
        <v>0</v>
      </c>
      <c r="J404" s="484"/>
      <c r="K404" s="423"/>
      <c r="L404" s="423"/>
      <c r="M404" s="423"/>
      <c r="N404" s="423"/>
      <c r="O404" s="423"/>
      <c r="P404" s="423"/>
      <c r="Q404" s="423"/>
    </row>
    <row r="405" spans="1:17 16383:16383" ht="39.950000000000003" customHeight="1" x14ac:dyDescent="0.2">
      <c r="A405" s="531" t="s">
        <v>60</v>
      </c>
      <c r="B405" s="517"/>
      <c r="C405" s="517"/>
      <c r="D405" s="517"/>
      <c r="E405" s="517"/>
      <c r="F405" s="518"/>
      <c r="G405" s="519" t="s">
        <v>9</v>
      </c>
      <c r="H405" s="520"/>
      <c r="I405" s="276">
        <v>0</v>
      </c>
      <c r="J405" s="484"/>
      <c r="K405" s="423"/>
      <c r="L405" s="423"/>
      <c r="M405" s="423"/>
      <c r="N405" s="423"/>
      <c r="O405" s="423"/>
    </row>
    <row r="406" spans="1:17 16383:16383" ht="39.75" customHeight="1" x14ac:dyDescent="0.2">
      <c r="A406" s="532"/>
      <c r="B406" s="517"/>
      <c r="C406" s="517"/>
      <c r="D406" s="517"/>
      <c r="E406" s="517"/>
      <c r="F406" s="518"/>
      <c r="G406" s="519" t="s">
        <v>10</v>
      </c>
      <c r="H406" s="520"/>
      <c r="I406" s="276">
        <v>0</v>
      </c>
      <c r="J406" s="484"/>
      <c r="K406" s="423"/>
      <c r="L406" s="423"/>
      <c r="M406" s="423"/>
      <c r="N406" s="423"/>
      <c r="O406" s="423"/>
    </row>
    <row r="407" spans="1:17 16383:16383" s="313" customFormat="1" ht="39.75" customHeight="1" x14ac:dyDescent="0.25">
      <c r="A407" s="531" t="s">
        <v>47</v>
      </c>
      <c r="B407" s="517"/>
      <c r="C407" s="517"/>
      <c r="D407" s="517"/>
      <c r="E407" s="517"/>
      <c r="F407" s="518"/>
      <c r="G407" s="273" t="s">
        <v>98</v>
      </c>
      <c r="H407" s="119" t="s">
        <v>52</v>
      </c>
      <c r="I407" s="276">
        <v>0</v>
      </c>
      <c r="J407" s="484"/>
      <c r="K407" s="423"/>
      <c r="L407" s="423"/>
      <c r="M407" s="423"/>
      <c r="N407" s="423"/>
      <c r="O407" s="423"/>
      <c r="P407" s="423"/>
      <c r="Q407" s="423"/>
    </row>
    <row r="408" spans="1:17 16383:16383" ht="39.75" customHeight="1" thickBot="1" x14ac:dyDescent="0.25">
      <c r="A408" s="533"/>
      <c r="B408" s="534"/>
      <c r="C408" s="534"/>
      <c r="D408" s="534"/>
      <c r="E408" s="534"/>
      <c r="F408" s="535"/>
      <c r="G408" s="273" t="s">
        <v>11</v>
      </c>
      <c r="H408" s="119" t="s">
        <v>52</v>
      </c>
      <c r="I408" s="276">
        <v>0</v>
      </c>
      <c r="J408" s="484"/>
      <c r="K408" s="423"/>
      <c r="L408" s="423"/>
      <c r="M408" s="423"/>
      <c r="N408" s="423"/>
      <c r="O408" s="423"/>
    </row>
    <row r="409" spans="1:17 16383:16383" s="313" customFormat="1" ht="39.75" customHeight="1" x14ac:dyDescent="0.25">
      <c r="A409" s="527" t="s">
        <v>81</v>
      </c>
      <c r="B409" s="528"/>
      <c r="C409" s="528"/>
      <c r="D409" s="528"/>
      <c r="E409" s="528"/>
      <c r="F409" s="528"/>
      <c r="G409" s="273" t="s">
        <v>11</v>
      </c>
      <c r="H409" s="119" t="s">
        <v>52</v>
      </c>
      <c r="I409" s="276">
        <v>0</v>
      </c>
      <c r="J409" s="484"/>
      <c r="K409" s="423"/>
      <c r="L409" s="423"/>
      <c r="M409" s="423"/>
      <c r="N409" s="423"/>
      <c r="O409" s="423"/>
      <c r="P409" s="423"/>
      <c r="Q409" s="423"/>
    </row>
    <row r="410" spans="1:17 16383:16383" s="315" customFormat="1" ht="39.950000000000003" customHeight="1" x14ac:dyDescent="0.25">
      <c r="A410" s="49" t="s">
        <v>83</v>
      </c>
      <c r="B410" s="409" t="s">
        <v>6</v>
      </c>
      <c r="C410" s="409" t="s">
        <v>65</v>
      </c>
      <c r="D410" s="409" t="s">
        <v>4</v>
      </c>
      <c r="E410" s="48" t="s">
        <v>5</v>
      </c>
      <c r="F410" s="274" t="s">
        <v>70</v>
      </c>
      <c r="G410" s="273" t="s">
        <v>11</v>
      </c>
      <c r="H410" s="119" t="s">
        <v>52</v>
      </c>
      <c r="I410" s="276">
        <v>0</v>
      </c>
      <c r="J410" s="484"/>
      <c r="K410" s="423"/>
      <c r="L410" s="423" t="s">
        <v>6</v>
      </c>
      <c r="M410" s="423" t="s">
        <v>65</v>
      </c>
      <c r="N410" s="423" t="s">
        <v>4</v>
      </c>
      <c r="O410" s="423" t="s">
        <v>5</v>
      </c>
      <c r="P410" s="425"/>
      <c r="Q410" s="425"/>
    </row>
    <row r="411" spans="1:17 16383:16383" s="313" customFormat="1" ht="39.950000000000003" customHeight="1" x14ac:dyDescent="0.25">
      <c r="A411" s="406" t="s">
        <v>128</v>
      </c>
      <c r="B411" s="509">
        <v>0</v>
      </c>
      <c r="C411" s="510"/>
      <c r="D411" s="511"/>
      <c r="E411" s="303">
        <v>0</v>
      </c>
      <c r="F411" s="275" t="str">
        <f>TEXT(SUM(B411:E411),"##0.0%")&amp;" ("&amp;TEXT($I415*SUM(B411:E411),"$#,##0")&amp;")"</f>
        <v>0.0% ($0)</v>
      </c>
      <c r="G411" s="519" t="s">
        <v>62</v>
      </c>
      <c r="H411" s="520" t="s">
        <v>52</v>
      </c>
      <c r="I411" s="276">
        <v>0</v>
      </c>
      <c r="J411" s="484"/>
      <c r="K411" s="423" t="s">
        <v>40</v>
      </c>
      <c r="L411" s="426">
        <f>SUM(B411:E411)*I415</f>
        <v>0</v>
      </c>
      <c r="M411" s="426"/>
      <c r="N411" s="426"/>
      <c r="O411" s="426"/>
      <c r="P411" s="423"/>
      <c r="Q411" s="423"/>
    </row>
    <row r="412" spans="1:17 16383:16383" s="313" customFormat="1" ht="39.950000000000003" customHeight="1" x14ac:dyDescent="0.25">
      <c r="A412" s="406" t="s">
        <v>67</v>
      </c>
      <c r="B412" s="303">
        <v>0</v>
      </c>
      <c r="C412" s="303">
        <v>0</v>
      </c>
      <c r="D412" s="303">
        <v>0</v>
      </c>
      <c r="E412" s="303">
        <v>0</v>
      </c>
      <c r="F412" s="275" t="str">
        <f>TEXT(SUM(B412:E412),"##0.0%")&amp;" ("&amp;TEXT($I415*SUM(B412:E412),"$#,##0")&amp;")"</f>
        <v>0.0% ($0)</v>
      </c>
      <c r="G412" s="529" t="s">
        <v>56</v>
      </c>
      <c r="H412" s="530" t="s">
        <v>52</v>
      </c>
      <c r="I412" s="277">
        <f>SUM(I401:I411)</f>
        <v>0</v>
      </c>
      <c r="J412" s="485"/>
      <c r="K412" s="423" t="str">
        <f>"Domain 2"</f>
        <v>Domain 2</v>
      </c>
      <c r="L412" s="426">
        <f>B412*I415</f>
        <v>0</v>
      </c>
      <c r="M412" s="426">
        <f>C412*I415</f>
        <v>0</v>
      </c>
      <c r="N412" s="426">
        <f>D412*I415</f>
        <v>0</v>
      </c>
      <c r="O412" s="426">
        <f>E412*I415</f>
        <v>0</v>
      </c>
      <c r="P412" s="423"/>
      <c r="Q412" s="423"/>
    </row>
    <row r="413" spans="1:17 16383:16383" s="313" customFormat="1" ht="39.950000000000003" customHeight="1" x14ac:dyDescent="0.25">
      <c r="A413" s="406" t="s">
        <v>68</v>
      </c>
      <c r="B413" s="303">
        <v>0</v>
      </c>
      <c r="C413" s="303">
        <v>0</v>
      </c>
      <c r="D413" s="303">
        <v>0</v>
      </c>
      <c r="E413" s="303">
        <v>0</v>
      </c>
      <c r="F413" s="275" t="str">
        <f>TEXT(SUM(B413:E413),"##0.0%")&amp;" ("&amp;TEXT($I415*SUM(B413:E413),"$#,##0")&amp;")"</f>
        <v>0.0% ($0)</v>
      </c>
      <c r="G413" s="519" t="s">
        <v>55</v>
      </c>
      <c r="H413" s="520" t="s">
        <v>52</v>
      </c>
      <c r="I413" s="278"/>
      <c r="J413" s="486"/>
      <c r="K413" s="423" t="str">
        <f>"Domain 3"</f>
        <v>Domain 3</v>
      </c>
      <c r="L413" s="426">
        <f>B413*I415</f>
        <v>0</v>
      </c>
      <c r="M413" s="426">
        <f>C413*I415</f>
        <v>0</v>
      </c>
      <c r="N413" s="426">
        <f>D413*I415</f>
        <v>0</v>
      </c>
      <c r="O413" s="426">
        <f>E413*I415</f>
        <v>0</v>
      </c>
      <c r="P413" s="423"/>
      <c r="Q413" s="423"/>
      <c r="XFC413" s="316"/>
    </row>
    <row r="414" spans="1:17 16383:16383" s="313" customFormat="1" ht="39.950000000000003" customHeight="1" x14ac:dyDescent="0.25">
      <c r="A414" s="407" t="s">
        <v>69</v>
      </c>
      <c r="B414" s="303">
        <v>0</v>
      </c>
      <c r="C414" s="303">
        <v>0</v>
      </c>
      <c r="D414" s="303">
        <v>0</v>
      </c>
      <c r="E414" s="303">
        <v>0</v>
      </c>
      <c r="F414" s="275" t="str">
        <f>TEXT(SUM(B414:E414),"##0.0%")&amp;" ("&amp;TEXT($I415*SUM(B414:E414),"$#,##0")&amp;")"</f>
        <v>0.0% ($0)</v>
      </c>
      <c r="G414" s="529" t="s">
        <v>66</v>
      </c>
      <c r="H414" s="530" t="s">
        <v>52</v>
      </c>
      <c r="I414" s="277">
        <f>I413*I412</f>
        <v>0</v>
      </c>
      <c r="J414" s="485"/>
      <c r="K414" s="423" t="str">
        <f>"Domain 4"</f>
        <v>Domain 4</v>
      </c>
      <c r="L414" s="426">
        <f>B414*I415</f>
        <v>0</v>
      </c>
      <c r="M414" s="426">
        <f>C414*I415</f>
        <v>0</v>
      </c>
      <c r="N414" s="426">
        <f>D414*I415</f>
        <v>0</v>
      </c>
      <c r="O414" s="426">
        <f>E414*I415</f>
        <v>0</v>
      </c>
      <c r="P414" s="423"/>
      <c r="Q414" s="423"/>
    </row>
    <row r="415" spans="1:17 16383:16383" ht="26.25" thickBot="1" x14ac:dyDescent="0.25">
      <c r="A415" s="405" t="s">
        <v>84</v>
      </c>
      <c r="B415" s="72" t="str">
        <f>TEXT(SUM($B411*BPct_HDSP,B412:B414),"##0.0%")&amp;" ("&amp;TEXT($I415*SUM($B411*BPct_HDSP,B412:B414),"$#,##0")&amp;")"</f>
        <v>0.0% ($0)</v>
      </c>
      <c r="C415" s="72" t="str">
        <f>TEXT(SUM($B411*BPct_Diabetes,C412:C414),"##0.0%")&amp;" ("&amp;TEXT($I415*SUM($B411*BPct_Diabetes,C412:C414),"$#,##0")&amp;")"</f>
        <v>0.0% ($0)</v>
      </c>
      <c r="D415" s="72" t="str">
        <f>TEXT(SUM($B411*BPct_NPAO,D412:D414),"##0.0%")&amp;" ("&amp;TEXT($I415*SUM($B411*BPct_NPAO,D412:D414),"$#,##0")&amp;")"</f>
        <v>0.0% ($0)</v>
      </c>
      <c r="E415" s="217" t="str">
        <f>TEXT(SUM(E411:E414),"##0.0%")&amp;" ("&amp;TEXT($I415*SUM(E411:E414),"$#,##0")&amp;")"</f>
        <v>0.0% ($0)</v>
      </c>
      <c r="F415" s="218" t="str">
        <f>TEXT(SUM(B411:E414),"##0.0%")&amp;" ("&amp;TEXT($I415*SUM(B411:E414),"$#,##0")&amp;")"</f>
        <v>0.0% ($0)</v>
      </c>
      <c r="G415" s="525" t="s">
        <v>89</v>
      </c>
      <c r="H415" s="526"/>
      <c r="I415" s="279">
        <f>SUM(I414,I412)</f>
        <v>0</v>
      </c>
      <c r="J415" s="487"/>
      <c r="K415" s="423"/>
      <c r="L415" s="423"/>
      <c r="M415" s="423"/>
      <c r="N415" s="423"/>
      <c r="O415" s="423"/>
      <c r="P415" s="423" t="b">
        <f>IF(AND(SUM(B411:E414)&lt;&gt;1,I415&gt;0),FALSE,TRUE)</f>
        <v>1</v>
      </c>
      <c r="Q415" s="423" t="str">
        <f>"&lt;-- Is table 100% Allocated?"</f>
        <v>&lt;-- Is table 100% Allocated?</v>
      </c>
    </row>
    <row r="417" spans="1:17 16383:16383" ht="13.5" thickBot="1" x14ac:dyDescent="0.25"/>
    <row r="418" spans="1:17 16383:16383" s="313" customFormat="1" ht="39.950000000000003" customHeight="1" x14ac:dyDescent="0.25">
      <c r="A418" s="521" t="s">
        <v>51</v>
      </c>
      <c r="B418" s="522"/>
      <c r="C418" s="522"/>
      <c r="D418" s="522"/>
      <c r="E418" s="522"/>
      <c r="F418" s="522"/>
      <c r="G418" s="523" t="s">
        <v>61</v>
      </c>
      <c r="H418" s="524"/>
      <c r="I418" s="524"/>
      <c r="J418" s="467" t="s">
        <v>13</v>
      </c>
      <c r="K418" s="423"/>
      <c r="L418" s="423"/>
      <c r="M418" s="423"/>
      <c r="N418" s="423"/>
      <c r="O418" s="423"/>
      <c r="P418" s="423"/>
      <c r="Q418" s="423"/>
    </row>
    <row r="419" spans="1:17 16383:16383" s="313" customFormat="1" ht="39.950000000000003" customHeight="1" x14ac:dyDescent="0.25">
      <c r="A419" s="267" t="s">
        <v>31</v>
      </c>
      <c r="B419" s="517"/>
      <c r="C419" s="517"/>
      <c r="D419" s="517"/>
      <c r="E419" s="517"/>
      <c r="F419" s="518"/>
      <c r="G419" s="519" t="s">
        <v>18</v>
      </c>
      <c r="H419" s="520"/>
      <c r="I419" s="276">
        <v>0</v>
      </c>
      <c r="J419" s="484"/>
      <c r="K419" s="423"/>
      <c r="L419" s="423"/>
      <c r="M419" s="423"/>
      <c r="N419" s="423"/>
      <c r="O419" s="423"/>
      <c r="P419" s="423"/>
      <c r="Q419" s="423"/>
    </row>
    <row r="420" spans="1:17 16383:16383" s="313" customFormat="1" ht="39.950000000000003" customHeight="1" x14ac:dyDescent="0.25">
      <c r="A420" s="267" t="s">
        <v>32</v>
      </c>
      <c r="B420" s="517"/>
      <c r="C420" s="517"/>
      <c r="D420" s="517"/>
      <c r="E420" s="517"/>
      <c r="F420" s="518"/>
      <c r="G420" s="519" t="s">
        <v>7</v>
      </c>
      <c r="H420" s="520"/>
      <c r="I420" s="276">
        <v>0</v>
      </c>
      <c r="J420" s="484"/>
      <c r="K420" s="425"/>
      <c r="L420" s="425"/>
      <c r="M420" s="425"/>
      <c r="N420" s="425"/>
      <c r="O420" s="425"/>
      <c r="P420" s="423"/>
      <c r="Q420" s="423"/>
    </row>
    <row r="421" spans="1:17 16383:16383" s="313" customFormat="1" ht="39.950000000000003" customHeight="1" x14ac:dyDescent="0.25">
      <c r="A421" s="54" t="s">
        <v>71</v>
      </c>
      <c r="B421" s="517"/>
      <c r="C421" s="517"/>
      <c r="D421" s="517"/>
      <c r="E421" s="517"/>
      <c r="F421" s="518"/>
      <c r="G421" s="519" t="s">
        <v>23</v>
      </c>
      <c r="H421" s="520"/>
      <c r="I421" s="276">
        <v>0</v>
      </c>
      <c r="J421" s="484"/>
      <c r="K421" s="423"/>
      <c r="L421" s="423"/>
      <c r="M421" s="423"/>
      <c r="N421" s="423"/>
      <c r="O421" s="423"/>
      <c r="P421" s="423"/>
      <c r="Q421" s="423"/>
    </row>
    <row r="422" spans="1:17 16383:16383" s="313" customFormat="1" ht="39.950000000000003" customHeight="1" x14ac:dyDescent="0.25">
      <c r="A422" s="54" t="s">
        <v>59</v>
      </c>
      <c r="B422" s="517"/>
      <c r="C422" s="517"/>
      <c r="D422" s="517"/>
      <c r="E422" s="517"/>
      <c r="F422" s="518"/>
      <c r="G422" s="519" t="s">
        <v>8</v>
      </c>
      <c r="H422" s="520"/>
      <c r="I422" s="276">
        <v>0</v>
      </c>
      <c r="J422" s="484"/>
      <c r="K422" s="423"/>
      <c r="L422" s="423"/>
      <c r="M422" s="423"/>
      <c r="N422" s="423"/>
      <c r="O422" s="423"/>
      <c r="P422" s="423"/>
      <c r="Q422" s="423"/>
    </row>
    <row r="423" spans="1:17 16383:16383" ht="39.950000000000003" customHeight="1" x14ac:dyDescent="0.2">
      <c r="A423" s="531" t="s">
        <v>60</v>
      </c>
      <c r="B423" s="517"/>
      <c r="C423" s="517"/>
      <c r="D423" s="517"/>
      <c r="E423" s="517"/>
      <c r="F423" s="518"/>
      <c r="G423" s="519" t="s">
        <v>9</v>
      </c>
      <c r="H423" s="520"/>
      <c r="I423" s="276">
        <v>0</v>
      </c>
      <c r="J423" s="484"/>
      <c r="K423" s="423"/>
      <c r="L423" s="423"/>
      <c r="M423" s="423"/>
      <c r="N423" s="423"/>
      <c r="O423" s="423"/>
    </row>
    <row r="424" spans="1:17 16383:16383" ht="39.75" customHeight="1" x14ac:dyDescent="0.2">
      <c r="A424" s="532"/>
      <c r="B424" s="517"/>
      <c r="C424" s="517"/>
      <c r="D424" s="517"/>
      <c r="E424" s="517"/>
      <c r="F424" s="518"/>
      <c r="G424" s="519" t="s">
        <v>10</v>
      </c>
      <c r="H424" s="520"/>
      <c r="I424" s="276">
        <v>0</v>
      </c>
      <c r="J424" s="484"/>
      <c r="K424" s="423"/>
      <c r="L424" s="423"/>
      <c r="M424" s="423"/>
      <c r="N424" s="423"/>
      <c r="O424" s="423"/>
    </row>
    <row r="425" spans="1:17 16383:16383" s="313" customFormat="1" ht="39.75" customHeight="1" x14ac:dyDescent="0.25">
      <c r="A425" s="531" t="s">
        <v>47</v>
      </c>
      <c r="B425" s="517"/>
      <c r="C425" s="517"/>
      <c r="D425" s="517"/>
      <c r="E425" s="517"/>
      <c r="F425" s="518"/>
      <c r="G425" s="273" t="s">
        <v>98</v>
      </c>
      <c r="H425" s="119" t="s">
        <v>52</v>
      </c>
      <c r="I425" s="276">
        <v>0</v>
      </c>
      <c r="J425" s="484"/>
      <c r="K425" s="423"/>
      <c r="L425" s="423"/>
      <c r="M425" s="423"/>
      <c r="N425" s="423"/>
      <c r="O425" s="423"/>
      <c r="P425" s="423"/>
      <c r="Q425" s="423"/>
    </row>
    <row r="426" spans="1:17 16383:16383" ht="39.75" customHeight="1" thickBot="1" x14ac:dyDescent="0.25">
      <c r="A426" s="533"/>
      <c r="B426" s="534"/>
      <c r="C426" s="534"/>
      <c r="D426" s="534"/>
      <c r="E426" s="534"/>
      <c r="F426" s="535"/>
      <c r="G426" s="273" t="s">
        <v>11</v>
      </c>
      <c r="H426" s="119" t="s">
        <v>52</v>
      </c>
      <c r="I426" s="276">
        <v>0</v>
      </c>
      <c r="J426" s="484"/>
      <c r="K426" s="423"/>
      <c r="L426" s="423"/>
      <c r="M426" s="423"/>
      <c r="N426" s="423"/>
      <c r="O426" s="423"/>
    </row>
    <row r="427" spans="1:17 16383:16383" s="313" customFormat="1" ht="39.75" customHeight="1" x14ac:dyDescent="0.25">
      <c r="A427" s="527" t="s">
        <v>81</v>
      </c>
      <c r="B427" s="528"/>
      <c r="C427" s="528"/>
      <c r="D427" s="528"/>
      <c r="E427" s="528"/>
      <c r="F427" s="528"/>
      <c r="G427" s="273" t="s">
        <v>11</v>
      </c>
      <c r="H427" s="119" t="s">
        <v>52</v>
      </c>
      <c r="I427" s="276">
        <v>0</v>
      </c>
      <c r="J427" s="484"/>
      <c r="K427" s="423"/>
      <c r="L427" s="423"/>
      <c r="M427" s="423"/>
      <c r="N427" s="423"/>
      <c r="O427" s="423"/>
      <c r="P427" s="423"/>
      <c r="Q427" s="423"/>
    </row>
    <row r="428" spans="1:17 16383:16383" s="315" customFormat="1" ht="39.950000000000003" customHeight="1" x14ac:dyDescent="0.25">
      <c r="A428" s="49" t="s">
        <v>83</v>
      </c>
      <c r="B428" s="409" t="s">
        <v>6</v>
      </c>
      <c r="C428" s="409" t="s">
        <v>65</v>
      </c>
      <c r="D428" s="409" t="s">
        <v>4</v>
      </c>
      <c r="E428" s="48" t="s">
        <v>5</v>
      </c>
      <c r="F428" s="274" t="s">
        <v>70</v>
      </c>
      <c r="G428" s="273" t="s">
        <v>11</v>
      </c>
      <c r="H428" s="119" t="s">
        <v>52</v>
      </c>
      <c r="I428" s="276">
        <v>0</v>
      </c>
      <c r="J428" s="484"/>
      <c r="K428" s="423"/>
      <c r="L428" s="423" t="s">
        <v>6</v>
      </c>
      <c r="M428" s="423" t="s">
        <v>65</v>
      </c>
      <c r="N428" s="423" t="s">
        <v>4</v>
      </c>
      <c r="O428" s="423" t="s">
        <v>5</v>
      </c>
      <c r="P428" s="425"/>
      <c r="Q428" s="425"/>
    </row>
    <row r="429" spans="1:17 16383:16383" s="313" customFormat="1" ht="39.950000000000003" customHeight="1" x14ac:dyDescent="0.25">
      <c r="A429" s="406" t="s">
        <v>128</v>
      </c>
      <c r="B429" s="509">
        <v>0</v>
      </c>
      <c r="C429" s="510"/>
      <c r="D429" s="511"/>
      <c r="E429" s="303">
        <v>0</v>
      </c>
      <c r="F429" s="275" t="str">
        <f>TEXT(SUM(B429:E429),"##0.0%")&amp;" ("&amp;TEXT($I433*SUM(B429:E429),"$#,##0")&amp;")"</f>
        <v>0.0% ($0)</v>
      </c>
      <c r="G429" s="519" t="s">
        <v>62</v>
      </c>
      <c r="H429" s="520" t="s">
        <v>52</v>
      </c>
      <c r="I429" s="276">
        <v>0</v>
      </c>
      <c r="J429" s="484"/>
      <c r="K429" s="423" t="s">
        <v>40</v>
      </c>
      <c r="L429" s="426">
        <f>SUM(B429:E429)*I433</f>
        <v>0</v>
      </c>
      <c r="M429" s="426"/>
      <c r="N429" s="426"/>
      <c r="O429" s="426"/>
      <c r="P429" s="423"/>
      <c r="Q429" s="423"/>
    </row>
    <row r="430" spans="1:17 16383:16383" s="313" customFormat="1" ht="39.950000000000003" customHeight="1" x14ac:dyDescent="0.25">
      <c r="A430" s="406" t="s">
        <v>67</v>
      </c>
      <c r="B430" s="303">
        <v>0</v>
      </c>
      <c r="C430" s="303">
        <v>0</v>
      </c>
      <c r="D430" s="303">
        <v>0</v>
      </c>
      <c r="E430" s="303">
        <v>0</v>
      </c>
      <c r="F430" s="275" t="str">
        <f>TEXT(SUM(B430:E430),"##0.0%")&amp;" ("&amp;TEXT($I433*SUM(B430:E430),"$#,##0")&amp;")"</f>
        <v>0.0% ($0)</v>
      </c>
      <c r="G430" s="529" t="s">
        <v>56</v>
      </c>
      <c r="H430" s="530" t="s">
        <v>52</v>
      </c>
      <c r="I430" s="277">
        <f>SUM(I419:I429)</f>
        <v>0</v>
      </c>
      <c r="J430" s="485"/>
      <c r="K430" s="423" t="str">
        <f>"Domain 2"</f>
        <v>Domain 2</v>
      </c>
      <c r="L430" s="426">
        <f>B430*I433</f>
        <v>0</v>
      </c>
      <c r="M430" s="426">
        <f>C430*I433</f>
        <v>0</v>
      </c>
      <c r="N430" s="426">
        <f>D430*I433</f>
        <v>0</v>
      </c>
      <c r="O430" s="426">
        <f>E430*I433</f>
        <v>0</v>
      </c>
      <c r="P430" s="423"/>
      <c r="Q430" s="423"/>
    </row>
    <row r="431" spans="1:17 16383:16383" s="313" customFormat="1" ht="39.950000000000003" customHeight="1" x14ac:dyDescent="0.25">
      <c r="A431" s="406" t="s">
        <v>68</v>
      </c>
      <c r="B431" s="303">
        <v>0</v>
      </c>
      <c r="C431" s="303">
        <v>0</v>
      </c>
      <c r="D431" s="303">
        <v>0</v>
      </c>
      <c r="E431" s="303">
        <v>0</v>
      </c>
      <c r="F431" s="275" t="str">
        <f>TEXT(SUM(B431:E431),"##0.0%")&amp;" ("&amp;TEXT($I433*SUM(B431:E431),"$#,##0")&amp;")"</f>
        <v>0.0% ($0)</v>
      </c>
      <c r="G431" s="519" t="s">
        <v>55</v>
      </c>
      <c r="H431" s="520" t="s">
        <v>52</v>
      </c>
      <c r="I431" s="278"/>
      <c r="J431" s="486"/>
      <c r="K431" s="423" t="str">
        <f>"Domain 3"</f>
        <v>Domain 3</v>
      </c>
      <c r="L431" s="426">
        <f>B431*I433</f>
        <v>0</v>
      </c>
      <c r="M431" s="426">
        <f>C431*I433</f>
        <v>0</v>
      </c>
      <c r="N431" s="426">
        <f>D431*I433</f>
        <v>0</v>
      </c>
      <c r="O431" s="426">
        <f>E431*I433</f>
        <v>0</v>
      </c>
      <c r="P431" s="423"/>
      <c r="Q431" s="423"/>
      <c r="XFC431" s="316"/>
    </row>
    <row r="432" spans="1:17 16383:16383" s="313" customFormat="1" ht="39.950000000000003" customHeight="1" x14ac:dyDescent="0.25">
      <c r="A432" s="407" t="s">
        <v>69</v>
      </c>
      <c r="B432" s="303">
        <v>0</v>
      </c>
      <c r="C432" s="303">
        <v>0</v>
      </c>
      <c r="D432" s="303">
        <v>0</v>
      </c>
      <c r="E432" s="303">
        <v>0</v>
      </c>
      <c r="F432" s="275" t="str">
        <f>TEXT(SUM(B432:E432),"##0.0%")&amp;" ("&amp;TEXT($I433*SUM(B432:E432),"$#,##0")&amp;")"</f>
        <v>0.0% ($0)</v>
      </c>
      <c r="G432" s="529" t="s">
        <v>66</v>
      </c>
      <c r="H432" s="530" t="s">
        <v>52</v>
      </c>
      <c r="I432" s="277">
        <f>I431*I430</f>
        <v>0</v>
      </c>
      <c r="J432" s="485"/>
      <c r="K432" s="423" t="str">
        <f>"Domain 4"</f>
        <v>Domain 4</v>
      </c>
      <c r="L432" s="426">
        <f>B432*I433</f>
        <v>0</v>
      </c>
      <c r="M432" s="426">
        <f>C432*I433</f>
        <v>0</v>
      </c>
      <c r="N432" s="426">
        <f>D432*I433</f>
        <v>0</v>
      </c>
      <c r="O432" s="426">
        <f>E432*I433</f>
        <v>0</v>
      </c>
      <c r="P432" s="423"/>
      <c r="Q432" s="423"/>
    </row>
    <row r="433" spans="1:17" ht="26.25" thickBot="1" x14ac:dyDescent="0.25">
      <c r="A433" s="405" t="s">
        <v>84</v>
      </c>
      <c r="B433" s="72" t="str">
        <f>TEXT(SUM($B429*BPct_HDSP,B430:B432),"##0.0%")&amp;" ("&amp;TEXT($I433*SUM($B429*BPct_HDSP,B430:B432),"$#,##0")&amp;")"</f>
        <v>0.0% ($0)</v>
      </c>
      <c r="C433" s="72" t="str">
        <f>TEXT(SUM($B429*BPct_Diabetes,C430:C432),"##0.0%")&amp;" ("&amp;TEXT($I433*SUM($B429*BPct_Diabetes,C430:C432),"$#,##0")&amp;")"</f>
        <v>0.0% ($0)</v>
      </c>
      <c r="D433" s="72" t="str">
        <f>TEXT(SUM($B429*BPct_NPAO,D430:D432),"##0.0%")&amp;" ("&amp;TEXT($I433*SUM($B429*BPct_NPAO,D430:D432),"$#,##0")&amp;")"</f>
        <v>0.0% ($0)</v>
      </c>
      <c r="E433" s="217" t="str">
        <f>TEXT(SUM(E429:E432),"##0.0%")&amp;" ("&amp;TEXT($I433*SUM(E429:E432),"$#,##0")&amp;")"</f>
        <v>0.0% ($0)</v>
      </c>
      <c r="F433" s="218" t="str">
        <f>TEXT(SUM(B429:E432),"##0.0%")&amp;" ("&amp;TEXT($I433*SUM(B429:E432),"$#,##0")&amp;")"</f>
        <v>0.0% ($0)</v>
      </c>
      <c r="G433" s="525" t="s">
        <v>89</v>
      </c>
      <c r="H433" s="526"/>
      <c r="I433" s="279">
        <f>SUM(I432,I430)</f>
        <v>0</v>
      </c>
      <c r="J433" s="487"/>
      <c r="K433" s="423"/>
      <c r="L433" s="423"/>
      <c r="M433" s="423"/>
      <c r="N433" s="423"/>
      <c r="O433" s="423"/>
      <c r="P433" s="423" t="b">
        <f>IF(AND(SUM(B429:E432)&lt;&gt;1,I433&gt;0),FALSE,TRUE)</f>
        <v>1</v>
      </c>
      <c r="Q433" s="423" t="str">
        <f>"&lt;-- Is table 100% Allocated?"</f>
        <v>&lt;-- Is table 100% Allocated?</v>
      </c>
    </row>
    <row r="435" spans="1:17" ht="13.5" thickBot="1" x14ac:dyDescent="0.25"/>
    <row r="436" spans="1:17" s="313" customFormat="1" ht="39.950000000000003" customHeight="1" x14ac:dyDescent="0.25">
      <c r="A436" s="521" t="s">
        <v>51</v>
      </c>
      <c r="B436" s="522"/>
      <c r="C436" s="522"/>
      <c r="D436" s="522"/>
      <c r="E436" s="522"/>
      <c r="F436" s="522"/>
      <c r="G436" s="523" t="s">
        <v>61</v>
      </c>
      <c r="H436" s="524"/>
      <c r="I436" s="524"/>
      <c r="J436" s="467" t="s">
        <v>13</v>
      </c>
      <c r="K436" s="423"/>
      <c r="L436" s="423"/>
      <c r="M436" s="423"/>
      <c r="N436" s="423"/>
      <c r="O436" s="423"/>
      <c r="P436" s="423"/>
      <c r="Q436" s="423"/>
    </row>
    <row r="437" spans="1:17" s="313" customFormat="1" ht="39.950000000000003" customHeight="1" x14ac:dyDescent="0.25">
      <c r="A437" s="267" t="s">
        <v>31</v>
      </c>
      <c r="B437" s="517"/>
      <c r="C437" s="517"/>
      <c r="D437" s="517"/>
      <c r="E437" s="517"/>
      <c r="F437" s="518"/>
      <c r="G437" s="519" t="s">
        <v>18</v>
      </c>
      <c r="H437" s="520"/>
      <c r="I437" s="276">
        <v>0</v>
      </c>
      <c r="J437" s="484"/>
      <c r="K437" s="423"/>
      <c r="L437" s="423"/>
      <c r="M437" s="423"/>
      <c r="N437" s="423"/>
      <c r="O437" s="423"/>
      <c r="P437" s="423"/>
      <c r="Q437" s="423"/>
    </row>
    <row r="438" spans="1:17" s="313" customFormat="1" ht="39.950000000000003" customHeight="1" x14ac:dyDescent="0.25">
      <c r="A438" s="267" t="s">
        <v>32</v>
      </c>
      <c r="B438" s="517"/>
      <c r="C438" s="517"/>
      <c r="D438" s="517"/>
      <c r="E438" s="517"/>
      <c r="F438" s="518"/>
      <c r="G438" s="519" t="s">
        <v>7</v>
      </c>
      <c r="H438" s="520"/>
      <c r="I438" s="276">
        <v>0</v>
      </c>
      <c r="J438" s="484"/>
      <c r="K438" s="425"/>
      <c r="L438" s="425"/>
      <c r="M438" s="425"/>
      <c r="N438" s="425"/>
      <c r="O438" s="425"/>
      <c r="P438" s="423"/>
      <c r="Q438" s="423"/>
    </row>
    <row r="439" spans="1:17" s="313" customFormat="1" ht="39.950000000000003" customHeight="1" x14ac:dyDescent="0.25">
      <c r="A439" s="54" t="s">
        <v>71</v>
      </c>
      <c r="B439" s="517"/>
      <c r="C439" s="517"/>
      <c r="D439" s="517"/>
      <c r="E439" s="517"/>
      <c r="F439" s="518"/>
      <c r="G439" s="519" t="s">
        <v>23</v>
      </c>
      <c r="H439" s="520"/>
      <c r="I439" s="276">
        <v>0</v>
      </c>
      <c r="J439" s="484"/>
      <c r="K439" s="423"/>
      <c r="L439" s="423"/>
      <c r="M439" s="423"/>
      <c r="N439" s="423"/>
      <c r="O439" s="423"/>
      <c r="P439" s="423"/>
      <c r="Q439" s="423"/>
    </row>
    <row r="440" spans="1:17" s="313" customFormat="1" ht="39.950000000000003" customHeight="1" x14ac:dyDescent="0.25">
      <c r="A440" s="54" t="s">
        <v>59</v>
      </c>
      <c r="B440" s="517"/>
      <c r="C440" s="517"/>
      <c r="D440" s="517"/>
      <c r="E440" s="517"/>
      <c r="F440" s="518"/>
      <c r="G440" s="519" t="s">
        <v>8</v>
      </c>
      <c r="H440" s="520"/>
      <c r="I440" s="276">
        <v>0</v>
      </c>
      <c r="J440" s="484"/>
      <c r="K440" s="423"/>
      <c r="L440" s="423"/>
      <c r="M440" s="423"/>
      <c r="N440" s="423"/>
      <c r="O440" s="423"/>
      <c r="P440" s="423"/>
      <c r="Q440" s="423"/>
    </row>
    <row r="441" spans="1:17" ht="39.950000000000003" customHeight="1" x14ac:dyDescent="0.2">
      <c r="A441" s="531" t="s">
        <v>60</v>
      </c>
      <c r="B441" s="517"/>
      <c r="C441" s="517"/>
      <c r="D441" s="517"/>
      <c r="E441" s="517"/>
      <c r="F441" s="518"/>
      <c r="G441" s="519" t="s">
        <v>9</v>
      </c>
      <c r="H441" s="520"/>
      <c r="I441" s="276">
        <v>0</v>
      </c>
      <c r="J441" s="484"/>
      <c r="K441" s="423"/>
      <c r="L441" s="423"/>
      <c r="M441" s="423"/>
      <c r="N441" s="423"/>
      <c r="O441" s="423"/>
    </row>
    <row r="442" spans="1:17" ht="39.75" customHeight="1" x14ac:dyDescent="0.2">
      <c r="A442" s="532"/>
      <c r="B442" s="517"/>
      <c r="C442" s="517"/>
      <c r="D442" s="517"/>
      <c r="E442" s="517"/>
      <c r="F442" s="518"/>
      <c r="G442" s="519" t="s">
        <v>10</v>
      </c>
      <c r="H442" s="520"/>
      <c r="I442" s="276">
        <v>0</v>
      </c>
      <c r="J442" s="484"/>
      <c r="K442" s="423"/>
      <c r="L442" s="423"/>
      <c r="M442" s="423"/>
      <c r="N442" s="423"/>
      <c r="O442" s="423"/>
    </row>
    <row r="443" spans="1:17" s="313" customFormat="1" ht="39.75" customHeight="1" x14ac:dyDescent="0.25">
      <c r="A443" s="531" t="s">
        <v>47</v>
      </c>
      <c r="B443" s="517"/>
      <c r="C443" s="517"/>
      <c r="D443" s="517"/>
      <c r="E443" s="517"/>
      <c r="F443" s="518"/>
      <c r="G443" s="273" t="s">
        <v>98</v>
      </c>
      <c r="H443" s="119" t="s">
        <v>52</v>
      </c>
      <c r="I443" s="276">
        <v>0</v>
      </c>
      <c r="J443" s="484"/>
      <c r="K443" s="423"/>
      <c r="L443" s="423"/>
      <c r="M443" s="423"/>
      <c r="N443" s="423"/>
      <c r="O443" s="423"/>
      <c r="P443" s="423"/>
      <c r="Q443" s="423"/>
    </row>
    <row r="444" spans="1:17" ht="39.75" customHeight="1" thickBot="1" x14ac:dyDescent="0.25">
      <c r="A444" s="533"/>
      <c r="B444" s="534"/>
      <c r="C444" s="534"/>
      <c r="D444" s="534"/>
      <c r="E444" s="534"/>
      <c r="F444" s="535"/>
      <c r="G444" s="273" t="s">
        <v>11</v>
      </c>
      <c r="H444" s="119" t="s">
        <v>52</v>
      </c>
      <c r="I444" s="276">
        <v>0</v>
      </c>
      <c r="J444" s="484"/>
      <c r="K444" s="423"/>
      <c r="L444" s="423"/>
      <c r="M444" s="423"/>
      <c r="N444" s="423"/>
      <c r="O444" s="423"/>
    </row>
    <row r="445" spans="1:17" s="313" customFormat="1" ht="39.75" customHeight="1" x14ac:dyDescent="0.25">
      <c r="A445" s="527" t="s">
        <v>81</v>
      </c>
      <c r="B445" s="528"/>
      <c r="C445" s="528"/>
      <c r="D445" s="528"/>
      <c r="E445" s="528"/>
      <c r="F445" s="528"/>
      <c r="G445" s="273" t="s">
        <v>11</v>
      </c>
      <c r="H445" s="119" t="s">
        <v>52</v>
      </c>
      <c r="I445" s="276">
        <v>0</v>
      </c>
      <c r="J445" s="484"/>
      <c r="K445" s="423"/>
      <c r="L445" s="423"/>
      <c r="M445" s="423"/>
      <c r="N445" s="423"/>
      <c r="O445" s="423"/>
      <c r="P445" s="423"/>
      <c r="Q445" s="423"/>
    </row>
    <row r="446" spans="1:17" s="315" customFormat="1" ht="39.950000000000003" customHeight="1" x14ac:dyDescent="0.25">
      <c r="A446" s="49" t="s">
        <v>83</v>
      </c>
      <c r="B446" s="409" t="s">
        <v>6</v>
      </c>
      <c r="C446" s="409" t="s">
        <v>65</v>
      </c>
      <c r="D446" s="409" t="s">
        <v>4</v>
      </c>
      <c r="E446" s="48" t="s">
        <v>5</v>
      </c>
      <c r="F446" s="274" t="s">
        <v>70</v>
      </c>
      <c r="G446" s="273" t="s">
        <v>11</v>
      </c>
      <c r="H446" s="119" t="s">
        <v>52</v>
      </c>
      <c r="I446" s="276">
        <v>0</v>
      </c>
      <c r="J446" s="484"/>
      <c r="K446" s="423"/>
      <c r="L446" s="423" t="s">
        <v>6</v>
      </c>
      <c r="M446" s="423" t="s">
        <v>65</v>
      </c>
      <c r="N446" s="423" t="s">
        <v>4</v>
      </c>
      <c r="O446" s="423" t="s">
        <v>5</v>
      </c>
      <c r="P446" s="425"/>
      <c r="Q446" s="425"/>
    </row>
    <row r="447" spans="1:17" s="313" customFormat="1" ht="39.950000000000003" customHeight="1" x14ac:dyDescent="0.25">
      <c r="A447" s="406" t="s">
        <v>128</v>
      </c>
      <c r="B447" s="509">
        <v>0</v>
      </c>
      <c r="C447" s="510"/>
      <c r="D447" s="511"/>
      <c r="E447" s="303">
        <v>0</v>
      </c>
      <c r="F447" s="275" t="str">
        <f>TEXT(SUM(B447:E447),"##0.0%")&amp;" ("&amp;TEXT($I451*SUM(B447:E447),"$#,##0")&amp;")"</f>
        <v>0.0% ($0)</v>
      </c>
      <c r="G447" s="519" t="s">
        <v>62</v>
      </c>
      <c r="H447" s="520" t="s">
        <v>52</v>
      </c>
      <c r="I447" s="276">
        <v>0</v>
      </c>
      <c r="J447" s="484"/>
      <c r="K447" s="423" t="s">
        <v>40</v>
      </c>
      <c r="L447" s="426">
        <f>SUM(B447:E447)*I451</f>
        <v>0</v>
      </c>
      <c r="M447" s="426"/>
      <c r="N447" s="426"/>
      <c r="O447" s="426"/>
      <c r="P447" s="423"/>
      <c r="Q447" s="423"/>
    </row>
    <row r="448" spans="1:17" s="313" customFormat="1" ht="39.950000000000003" customHeight="1" x14ac:dyDescent="0.25">
      <c r="A448" s="406" t="s">
        <v>67</v>
      </c>
      <c r="B448" s="303">
        <v>0</v>
      </c>
      <c r="C448" s="303">
        <v>0</v>
      </c>
      <c r="D448" s="303">
        <v>0</v>
      </c>
      <c r="E448" s="303">
        <v>0</v>
      </c>
      <c r="F448" s="275" t="str">
        <f>TEXT(SUM(B448:E448),"##0.0%")&amp;" ("&amp;TEXT($I451*SUM(B448:E448),"$#,##0")&amp;")"</f>
        <v>0.0% ($0)</v>
      </c>
      <c r="G448" s="529" t="s">
        <v>56</v>
      </c>
      <c r="H448" s="530" t="s">
        <v>52</v>
      </c>
      <c r="I448" s="277">
        <f>SUM(I437:I447)</f>
        <v>0</v>
      </c>
      <c r="J448" s="485"/>
      <c r="K448" s="423" t="str">
        <f>"Domain 2"</f>
        <v>Domain 2</v>
      </c>
      <c r="L448" s="426">
        <f>B448*I451</f>
        <v>0</v>
      </c>
      <c r="M448" s="426">
        <f>C448*I451</f>
        <v>0</v>
      </c>
      <c r="N448" s="426">
        <f>D448*I451</f>
        <v>0</v>
      </c>
      <c r="O448" s="426">
        <f>E448*I451</f>
        <v>0</v>
      </c>
      <c r="P448" s="423"/>
      <c r="Q448" s="423"/>
    </row>
    <row r="449" spans="1:17 16383:16383" s="313" customFormat="1" ht="39.950000000000003" customHeight="1" x14ac:dyDescent="0.25">
      <c r="A449" s="406" t="s">
        <v>68</v>
      </c>
      <c r="B449" s="303">
        <v>0</v>
      </c>
      <c r="C449" s="303">
        <v>0</v>
      </c>
      <c r="D449" s="303">
        <v>0</v>
      </c>
      <c r="E449" s="303">
        <v>0</v>
      </c>
      <c r="F449" s="275" t="str">
        <f>TEXT(SUM(B449:E449),"##0.0%")&amp;" ("&amp;TEXT($I451*SUM(B449:E449),"$#,##0")&amp;")"</f>
        <v>0.0% ($0)</v>
      </c>
      <c r="G449" s="519" t="s">
        <v>55</v>
      </c>
      <c r="H449" s="520" t="s">
        <v>52</v>
      </c>
      <c r="I449" s="278"/>
      <c r="J449" s="486"/>
      <c r="K449" s="423" t="str">
        <f>"Domain 3"</f>
        <v>Domain 3</v>
      </c>
      <c r="L449" s="426">
        <f>B449*I451</f>
        <v>0</v>
      </c>
      <c r="M449" s="426">
        <f>C449*I451</f>
        <v>0</v>
      </c>
      <c r="N449" s="426">
        <f>D449*I451</f>
        <v>0</v>
      </c>
      <c r="O449" s="426">
        <f>E449*I451</f>
        <v>0</v>
      </c>
      <c r="P449" s="423"/>
      <c r="Q449" s="423"/>
      <c r="XFC449" s="316"/>
    </row>
    <row r="450" spans="1:17 16383:16383" s="313" customFormat="1" ht="39.950000000000003" customHeight="1" x14ac:dyDescent="0.25">
      <c r="A450" s="407" t="s">
        <v>69</v>
      </c>
      <c r="B450" s="303">
        <v>0</v>
      </c>
      <c r="C450" s="303">
        <v>0</v>
      </c>
      <c r="D450" s="303">
        <v>0</v>
      </c>
      <c r="E450" s="303">
        <v>0</v>
      </c>
      <c r="F450" s="275" t="str">
        <f>TEXT(SUM(B450:E450),"##0.0%")&amp;" ("&amp;TEXT($I451*SUM(B450:E450),"$#,##0")&amp;")"</f>
        <v>0.0% ($0)</v>
      </c>
      <c r="G450" s="529" t="s">
        <v>66</v>
      </c>
      <c r="H450" s="530" t="s">
        <v>52</v>
      </c>
      <c r="I450" s="277">
        <f>I449*I448</f>
        <v>0</v>
      </c>
      <c r="J450" s="485"/>
      <c r="K450" s="423" t="str">
        <f>"Domain 4"</f>
        <v>Domain 4</v>
      </c>
      <c r="L450" s="426">
        <f>B450*I451</f>
        <v>0</v>
      </c>
      <c r="M450" s="426">
        <f>C450*I451</f>
        <v>0</v>
      </c>
      <c r="N450" s="426">
        <f>D450*I451</f>
        <v>0</v>
      </c>
      <c r="O450" s="426">
        <f>E450*I451</f>
        <v>0</v>
      </c>
      <c r="P450" s="423"/>
      <c r="Q450" s="423"/>
    </row>
    <row r="451" spans="1:17 16383:16383" ht="26.25" thickBot="1" x14ac:dyDescent="0.25">
      <c r="A451" s="405" t="s">
        <v>84</v>
      </c>
      <c r="B451" s="72" t="str">
        <f>TEXT(SUM($B447*BPct_HDSP,B448:B450),"##0.0%")&amp;" ("&amp;TEXT($I451*SUM($B447*BPct_HDSP,B448:B450),"$#,##0")&amp;")"</f>
        <v>0.0% ($0)</v>
      </c>
      <c r="C451" s="72" t="str">
        <f>TEXT(SUM($B447*BPct_Diabetes,C448:C450),"##0.0%")&amp;" ("&amp;TEXT($I451*SUM($B447*BPct_Diabetes,C448:C450),"$#,##0")&amp;")"</f>
        <v>0.0% ($0)</v>
      </c>
      <c r="D451" s="72" t="str">
        <f>TEXT(SUM($B447*BPct_NPAO,D448:D450),"##0.0%")&amp;" ("&amp;TEXT($I451*SUM($B447*BPct_NPAO,D448:D450),"$#,##0")&amp;")"</f>
        <v>0.0% ($0)</v>
      </c>
      <c r="E451" s="217" t="str">
        <f>TEXT(SUM(E447:E450),"##0.0%")&amp;" ("&amp;TEXT($I451*SUM(E447:E450),"$#,##0")&amp;")"</f>
        <v>0.0% ($0)</v>
      </c>
      <c r="F451" s="218" t="str">
        <f>TEXT(SUM(B447:E450),"##0.0%")&amp;" ("&amp;TEXT($I451*SUM(B447:E450),"$#,##0")&amp;")"</f>
        <v>0.0% ($0)</v>
      </c>
      <c r="G451" s="525" t="s">
        <v>89</v>
      </c>
      <c r="H451" s="526"/>
      <c r="I451" s="279">
        <f>SUM(I450,I448)</f>
        <v>0</v>
      </c>
      <c r="J451" s="487"/>
      <c r="K451" s="423"/>
      <c r="L451" s="423"/>
      <c r="M451" s="423"/>
      <c r="N451" s="423"/>
      <c r="O451" s="423"/>
      <c r="P451" s="423" t="b">
        <f>IF(AND(SUM(B447:E450)&lt;&gt;1,I451&gt;0),FALSE,TRUE)</f>
        <v>1</v>
      </c>
      <c r="Q451" s="423" t="str">
        <f>"&lt;-- Is table 100% Allocated?"</f>
        <v>&lt;-- Is table 100% Allocated?</v>
      </c>
    </row>
    <row r="453" spans="1:17 16383:16383" ht="13.5" thickBot="1" x14ac:dyDescent="0.25"/>
    <row r="454" spans="1:17 16383:16383" s="313" customFormat="1" ht="39.950000000000003" customHeight="1" x14ac:dyDescent="0.25">
      <c r="A454" s="521" t="s">
        <v>51</v>
      </c>
      <c r="B454" s="522"/>
      <c r="C454" s="522"/>
      <c r="D454" s="522"/>
      <c r="E454" s="522"/>
      <c r="F454" s="522"/>
      <c r="G454" s="523" t="s">
        <v>61</v>
      </c>
      <c r="H454" s="524"/>
      <c r="I454" s="524"/>
      <c r="J454" s="467" t="s">
        <v>13</v>
      </c>
      <c r="K454" s="423"/>
      <c r="L454" s="423"/>
      <c r="M454" s="423"/>
      <c r="N454" s="423"/>
      <c r="O454" s="423"/>
      <c r="P454" s="423"/>
      <c r="Q454" s="423"/>
    </row>
    <row r="455" spans="1:17 16383:16383" s="313" customFormat="1" ht="39.950000000000003" customHeight="1" x14ac:dyDescent="0.25">
      <c r="A455" s="267" t="s">
        <v>31</v>
      </c>
      <c r="B455" s="517"/>
      <c r="C455" s="517"/>
      <c r="D455" s="517"/>
      <c r="E455" s="517"/>
      <c r="F455" s="518"/>
      <c r="G455" s="519" t="s">
        <v>18</v>
      </c>
      <c r="H455" s="520"/>
      <c r="I455" s="276">
        <v>0</v>
      </c>
      <c r="J455" s="484"/>
      <c r="K455" s="423"/>
      <c r="L455" s="423"/>
      <c r="M455" s="423"/>
      <c r="N455" s="423"/>
      <c r="O455" s="423"/>
      <c r="P455" s="423"/>
      <c r="Q455" s="423"/>
    </row>
    <row r="456" spans="1:17 16383:16383" s="313" customFormat="1" ht="39.950000000000003" customHeight="1" x14ac:dyDescent="0.25">
      <c r="A456" s="267" t="s">
        <v>32</v>
      </c>
      <c r="B456" s="517"/>
      <c r="C456" s="517"/>
      <c r="D456" s="517"/>
      <c r="E456" s="517"/>
      <c r="F456" s="518"/>
      <c r="G456" s="519" t="s">
        <v>7</v>
      </c>
      <c r="H456" s="520"/>
      <c r="I456" s="276">
        <v>0</v>
      </c>
      <c r="J456" s="484"/>
      <c r="K456" s="425"/>
      <c r="L456" s="425"/>
      <c r="M456" s="425"/>
      <c r="N456" s="425"/>
      <c r="O456" s="425"/>
      <c r="P456" s="423"/>
      <c r="Q456" s="423"/>
    </row>
    <row r="457" spans="1:17 16383:16383" s="313" customFormat="1" ht="39.950000000000003" customHeight="1" x14ac:dyDescent="0.25">
      <c r="A457" s="54" t="s">
        <v>71</v>
      </c>
      <c r="B457" s="517"/>
      <c r="C457" s="517"/>
      <c r="D457" s="517"/>
      <c r="E457" s="517"/>
      <c r="F457" s="518"/>
      <c r="G457" s="519" t="s">
        <v>23</v>
      </c>
      <c r="H457" s="520"/>
      <c r="I457" s="276">
        <v>0</v>
      </c>
      <c r="J457" s="484"/>
      <c r="K457" s="423"/>
      <c r="L457" s="423"/>
      <c r="M457" s="423"/>
      <c r="N457" s="423"/>
      <c r="O457" s="423"/>
      <c r="P457" s="423"/>
      <c r="Q457" s="423"/>
    </row>
    <row r="458" spans="1:17 16383:16383" s="313" customFormat="1" ht="39.950000000000003" customHeight="1" x14ac:dyDescent="0.25">
      <c r="A458" s="54" t="s">
        <v>59</v>
      </c>
      <c r="B458" s="517"/>
      <c r="C458" s="517"/>
      <c r="D458" s="517"/>
      <c r="E458" s="517"/>
      <c r="F458" s="518"/>
      <c r="G458" s="519" t="s">
        <v>8</v>
      </c>
      <c r="H458" s="520"/>
      <c r="I458" s="276">
        <v>0</v>
      </c>
      <c r="J458" s="484"/>
      <c r="K458" s="423"/>
      <c r="L458" s="423"/>
      <c r="M458" s="423"/>
      <c r="N458" s="423"/>
      <c r="O458" s="423"/>
      <c r="P458" s="423"/>
      <c r="Q458" s="423"/>
    </row>
    <row r="459" spans="1:17 16383:16383" ht="39.950000000000003" customHeight="1" x14ac:dyDescent="0.2">
      <c r="A459" s="531" t="s">
        <v>60</v>
      </c>
      <c r="B459" s="517"/>
      <c r="C459" s="517"/>
      <c r="D459" s="517"/>
      <c r="E459" s="517"/>
      <c r="F459" s="518"/>
      <c r="G459" s="519" t="s">
        <v>9</v>
      </c>
      <c r="H459" s="520"/>
      <c r="I459" s="276">
        <v>0</v>
      </c>
      <c r="J459" s="484"/>
      <c r="K459" s="423"/>
      <c r="L459" s="423"/>
      <c r="M459" s="423"/>
      <c r="N459" s="423"/>
      <c r="O459" s="423"/>
    </row>
    <row r="460" spans="1:17 16383:16383" ht="39.75" customHeight="1" x14ac:dyDescent="0.2">
      <c r="A460" s="532"/>
      <c r="B460" s="517"/>
      <c r="C460" s="517"/>
      <c r="D460" s="517"/>
      <c r="E460" s="517"/>
      <c r="F460" s="518"/>
      <c r="G460" s="519" t="s">
        <v>10</v>
      </c>
      <c r="H460" s="520"/>
      <c r="I460" s="276">
        <v>0</v>
      </c>
      <c r="J460" s="484"/>
      <c r="K460" s="423"/>
      <c r="L460" s="423"/>
      <c r="M460" s="423"/>
      <c r="N460" s="423"/>
      <c r="O460" s="423"/>
    </row>
    <row r="461" spans="1:17 16383:16383" s="313" customFormat="1" ht="39.75" customHeight="1" x14ac:dyDescent="0.25">
      <c r="A461" s="531" t="s">
        <v>47</v>
      </c>
      <c r="B461" s="517"/>
      <c r="C461" s="517"/>
      <c r="D461" s="517"/>
      <c r="E461" s="517"/>
      <c r="F461" s="518"/>
      <c r="G461" s="273" t="s">
        <v>98</v>
      </c>
      <c r="H461" s="119" t="s">
        <v>52</v>
      </c>
      <c r="I461" s="276">
        <v>0</v>
      </c>
      <c r="J461" s="484"/>
      <c r="K461" s="423"/>
      <c r="L461" s="423"/>
      <c r="M461" s="423"/>
      <c r="N461" s="423"/>
      <c r="O461" s="423"/>
      <c r="P461" s="423"/>
      <c r="Q461" s="423"/>
    </row>
    <row r="462" spans="1:17 16383:16383" ht="39.75" customHeight="1" thickBot="1" x14ac:dyDescent="0.25">
      <c r="A462" s="533"/>
      <c r="B462" s="534"/>
      <c r="C462" s="534"/>
      <c r="D462" s="534"/>
      <c r="E462" s="534"/>
      <c r="F462" s="535"/>
      <c r="G462" s="273" t="s">
        <v>11</v>
      </c>
      <c r="H462" s="119" t="s">
        <v>52</v>
      </c>
      <c r="I462" s="276">
        <v>0</v>
      </c>
      <c r="J462" s="484"/>
      <c r="K462" s="423"/>
      <c r="L462" s="423"/>
      <c r="M462" s="423"/>
      <c r="N462" s="423"/>
      <c r="O462" s="423"/>
    </row>
    <row r="463" spans="1:17 16383:16383" s="313" customFormat="1" ht="39.75" customHeight="1" x14ac:dyDescent="0.25">
      <c r="A463" s="527" t="s">
        <v>81</v>
      </c>
      <c r="B463" s="528"/>
      <c r="C463" s="528"/>
      <c r="D463" s="528"/>
      <c r="E463" s="528"/>
      <c r="F463" s="528"/>
      <c r="G463" s="273" t="s">
        <v>11</v>
      </c>
      <c r="H463" s="119" t="s">
        <v>52</v>
      </c>
      <c r="I463" s="276">
        <v>0</v>
      </c>
      <c r="J463" s="484"/>
      <c r="K463" s="423"/>
      <c r="L463" s="423"/>
      <c r="M463" s="423"/>
      <c r="N463" s="423"/>
      <c r="O463" s="423"/>
      <c r="P463" s="423"/>
      <c r="Q463" s="423"/>
    </row>
    <row r="464" spans="1:17 16383:16383" s="315" customFormat="1" ht="39.950000000000003" customHeight="1" x14ac:dyDescent="0.25">
      <c r="A464" s="49" t="s">
        <v>83</v>
      </c>
      <c r="B464" s="409" t="s">
        <v>6</v>
      </c>
      <c r="C464" s="409" t="s">
        <v>65</v>
      </c>
      <c r="D464" s="409" t="s">
        <v>4</v>
      </c>
      <c r="E464" s="48" t="s">
        <v>5</v>
      </c>
      <c r="F464" s="274" t="s">
        <v>70</v>
      </c>
      <c r="G464" s="273" t="s">
        <v>11</v>
      </c>
      <c r="H464" s="119" t="s">
        <v>52</v>
      </c>
      <c r="I464" s="276">
        <v>0</v>
      </c>
      <c r="J464" s="484"/>
      <c r="K464" s="423"/>
      <c r="L464" s="423" t="s">
        <v>6</v>
      </c>
      <c r="M464" s="423" t="s">
        <v>65</v>
      </c>
      <c r="N464" s="423" t="s">
        <v>4</v>
      </c>
      <c r="O464" s="423" t="s">
        <v>5</v>
      </c>
      <c r="P464" s="425"/>
      <c r="Q464" s="425"/>
    </row>
    <row r="465" spans="1:17 16383:16383" s="313" customFormat="1" ht="39.950000000000003" customHeight="1" x14ac:dyDescent="0.25">
      <c r="A465" s="406" t="s">
        <v>128</v>
      </c>
      <c r="B465" s="509">
        <v>0</v>
      </c>
      <c r="C465" s="510"/>
      <c r="D465" s="511"/>
      <c r="E465" s="303">
        <v>0</v>
      </c>
      <c r="F465" s="275" t="str">
        <f>TEXT(SUM(B465:E465),"##0.0%")&amp;" ("&amp;TEXT($I469*SUM(B465:E465),"$#,##0")&amp;")"</f>
        <v>0.0% ($0)</v>
      </c>
      <c r="G465" s="519" t="s">
        <v>62</v>
      </c>
      <c r="H465" s="520" t="s">
        <v>52</v>
      </c>
      <c r="I465" s="276">
        <v>0</v>
      </c>
      <c r="J465" s="484"/>
      <c r="K465" s="423" t="s">
        <v>40</v>
      </c>
      <c r="L465" s="426">
        <f>SUM(B465:E465)*I469</f>
        <v>0</v>
      </c>
      <c r="M465" s="426"/>
      <c r="N465" s="426"/>
      <c r="O465" s="426"/>
      <c r="P465" s="423"/>
      <c r="Q465" s="423"/>
    </row>
    <row r="466" spans="1:17 16383:16383" s="313" customFormat="1" ht="39.950000000000003" customHeight="1" x14ac:dyDescent="0.25">
      <c r="A466" s="406" t="s">
        <v>67</v>
      </c>
      <c r="B466" s="303">
        <v>0</v>
      </c>
      <c r="C466" s="303">
        <v>0</v>
      </c>
      <c r="D466" s="303">
        <v>0</v>
      </c>
      <c r="E466" s="303">
        <v>0</v>
      </c>
      <c r="F466" s="275" t="str">
        <f>TEXT(SUM(B466:E466),"##0.0%")&amp;" ("&amp;TEXT($I469*SUM(B466:E466),"$#,##0")&amp;")"</f>
        <v>0.0% ($0)</v>
      </c>
      <c r="G466" s="529" t="s">
        <v>56</v>
      </c>
      <c r="H466" s="530" t="s">
        <v>52</v>
      </c>
      <c r="I466" s="277">
        <f>SUM(I455:I465)</f>
        <v>0</v>
      </c>
      <c r="J466" s="485"/>
      <c r="K466" s="423" t="str">
        <f>"Domain 2"</f>
        <v>Domain 2</v>
      </c>
      <c r="L466" s="426">
        <f>B466*I469</f>
        <v>0</v>
      </c>
      <c r="M466" s="426">
        <f>C466*I469</f>
        <v>0</v>
      </c>
      <c r="N466" s="426">
        <f>D466*I469</f>
        <v>0</v>
      </c>
      <c r="O466" s="426">
        <f>E466*I469</f>
        <v>0</v>
      </c>
      <c r="P466" s="423"/>
      <c r="Q466" s="423"/>
    </row>
    <row r="467" spans="1:17 16383:16383" s="313" customFormat="1" ht="39.950000000000003" customHeight="1" x14ac:dyDescent="0.25">
      <c r="A467" s="406" t="s">
        <v>68</v>
      </c>
      <c r="B467" s="303">
        <v>0</v>
      </c>
      <c r="C467" s="303">
        <v>0</v>
      </c>
      <c r="D467" s="303">
        <v>0</v>
      </c>
      <c r="E467" s="303">
        <v>0</v>
      </c>
      <c r="F467" s="275" t="str">
        <f>TEXT(SUM(B467:E467),"##0.0%")&amp;" ("&amp;TEXT($I469*SUM(B467:E467),"$#,##0")&amp;")"</f>
        <v>0.0% ($0)</v>
      </c>
      <c r="G467" s="519" t="s">
        <v>55</v>
      </c>
      <c r="H467" s="520" t="s">
        <v>52</v>
      </c>
      <c r="I467" s="278"/>
      <c r="J467" s="486"/>
      <c r="K467" s="423" t="str">
        <f>"Domain 3"</f>
        <v>Domain 3</v>
      </c>
      <c r="L467" s="426">
        <f>B467*I469</f>
        <v>0</v>
      </c>
      <c r="M467" s="426">
        <f>C467*I469</f>
        <v>0</v>
      </c>
      <c r="N467" s="426">
        <f>D467*I469</f>
        <v>0</v>
      </c>
      <c r="O467" s="426">
        <f>E467*I469</f>
        <v>0</v>
      </c>
      <c r="P467" s="423"/>
      <c r="Q467" s="423"/>
      <c r="XFC467" s="316"/>
    </row>
    <row r="468" spans="1:17 16383:16383" s="313" customFormat="1" ht="39.950000000000003" customHeight="1" x14ac:dyDescent="0.25">
      <c r="A468" s="407" t="s">
        <v>69</v>
      </c>
      <c r="B468" s="303">
        <v>0</v>
      </c>
      <c r="C468" s="303">
        <v>0</v>
      </c>
      <c r="D468" s="303">
        <v>0</v>
      </c>
      <c r="E468" s="303">
        <v>0</v>
      </c>
      <c r="F468" s="275" t="str">
        <f>TEXT(SUM(B468:E468),"##0.0%")&amp;" ("&amp;TEXT($I469*SUM(B468:E468),"$#,##0")&amp;")"</f>
        <v>0.0% ($0)</v>
      </c>
      <c r="G468" s="529" t="s">
        <v>66</v>
      </c>
      <c r="H468" s="530" t="s">
        <v>52</v>
      </c>
      <c r="I468" s="277">
        <f>I467*I466</f>
        <v>0</v>
      </c>
      <c r="J468" s="485"/>
      <c r="K468" s="423" t="str">
        <f>"Domain 4"</f>
        <v>Domain 4</v>
      </c>
      <c r="L468" s="426">
        <f>B468*I469</f>
        <v>0</v>
      </c>
      <c r="M468" s="426">
        <f>C468*I469</f>
        <v>0</v>
      </c>
      <c r="N468" s="426">
        <f>D468*I469</f>
        <v>0</v>
      </c>
      <c r="O468" s="426">
        <f>E468*I469</f>
        <v>0</v>
      </c>
      <c r="P468" s="423"/>
      <c r="Q468" s="423"/>
    </row>
    <row r="469" spans="1:17 16383:16383" ht="26.25" thickBot="1" x14ac:dyDescent="0.25">
      <c r="A469" s="405" t="s">
        <v>84</v>
      </c>
      <c r="B469" s="72" t="str">
        <f>TEXT(SUM($B465*BPct_HDSP,B466:B468),"##0.0%")&amp;" ("&amp;TEXT($I469*SUM($B465*BPct_HDSP,B466:B468),"$#,##0")&amp;")"</f>
        <v>0.0% ($0)</v>
      </c>
      <c r="C469" s="72" t="str">
        <f>TEXT(SUM($B465*BPct_Diabetes,C466:C468),"##0.0%")&amp;" ("&amp;TEXT($I469*SUM($B465*BPct_Diabetes,C466:C468),"$#,##0")&amp;")"</f>
        <v>0.0% ($0)</v>
      </c>
      <c r="D469" s="72" t="str">
        <f>TEXT(SUM($B465*BPct_NPAO,D466:D468),"##0.0%")&amp;" ("&amp;TEXT($I469*SUM($B465*BPct_NPAO,D466:D468),"$#,##0")&amp;")"</f>
        <v>0.0% ($0)</v>
      </c>
      <c r="E469" s="217" t="str">
        <f>TEXT(SUM(E465:E468),"##0.0%")&amp;" ("&amp;TEXT($I469*SUM(E465:E468),"$#,##0")&amp;")"</f>
        <v>0.0% ($0)</v>
      </c>
      <c r="F469" s="218" t="str">
        <f>TEXT(SUM(B465:E468),"##0.0%")&amp;" ("&amp;TEXT($I469*SUM(B465:E468),"$#,##0")&amp;")"</f>
        <v>0.0% ($0)</v>
      </c>
      <c r="G469" s="525" t="s">
        <v>89</v>
      </c>
      <c r="H469" s="526"/>
      <c r="I469" s="279">
        <f>SUM(I468,I466)</f>
        <v>0</v>
      </c>
      <c r="J469" s="487"/>
      <c r="K469" s="423"/>
      <c r="L469" s="423"/>
      <c r="M469" s="423"/>
      <c r="N469" s="423"/>
      <c r="O469" s="423"/>
      <c r="P469" s="423" t="b">
        <f>IF(AND(SUM(B465:E468)&lt;&gt;1,I469&gt;0),FALSE,TRUE)</f>
        <v>1</v>
      </c>
      <c r="Q469" s="423" t="str">
        <f>"&lt;-- Is table 100% Allocated?"</f>
        <v>&lt;-- Is table 100% Allocated?</v>
      </c>
    </row>
    <row r="471" spans="1:17 16383:16383" s="313" customFormat="1" ht="13.5" thickBot="1" x14ac:dyDescent="0.25">
      <c r="A471" s="36"/>
      <c r="B471" s="36"/>
      <c r="C471" s="36"/>
      <c r="D471" s="36"/>
      <c r="E471" s="36"/>
      <c r="F471" s="37"/>
      <c r="G471" s="35"/>
      <c r="H471" s="35"/>
      <c r="I471" s="35"/>
      <c r="J471" s="466"/>
      <c r="K471" s="423"/>
      <c r="L471" s="423"/>
      <c r="M471" s="423"/>
      <c r="N471" s="423"/>
      <c r="O471" s="423"/>
      <c r="P471" s="423"/>
      <c r="Q471" s="423"/>
    </row>
    <row r="472" spans="1:17 16383:16383" s="313" customFormat="1" ht="39.950000000000003" customHeight="1" x14ac:dyDescent="0.25">
      <c r="A472" s="521" t="s">
        <v>51</v>
      </c>
      <c r="B472" s="522"/>
      <c r="C472" s="522"/>
      <c r="D472" s="522"/>
      <c r="E472" s="522"/>
      <c r="F472" s="522"/>
      <c r="G472" s="523" t="s">
        <v>61</v>
      </c>
      <c r="H472" s="524"/>
      <c r="I472" s="524"/>
      <c r="J472" s="467" t="s">
        <v>13</v>
      </c>
      <c r="K472" s="423"/>
      <c r="L472" s="423"/>
      <c r="M472" s="423"/>
      <c r="N472" s="423"/>
      <c r="O472" s="423"/>
      <c r="P472" s="423"/>
      <c r="Q472" s="423"/>
    </row>
    <row r="473" spans="1:17 16383:16383" s="313" customFormat="1" ht="39.950000000000003" customHeight="1" x14ac:dyDescent="0.25">
      <c r="A473" s="267" t="s">
        <v>31</v>
      </c>
      <c r="B473" s="517"/>
      <c r="C473" s="517"/>
      <c r="D473" s="517"/>
      <c r="E473" s="517"/>
      <c r="F473" s="518"/>
      <c r="G473" s="519" t="s">
        <v>18</v>
      </c>
      <c r="H473" s="520"/>
      <c r="I473" s="276">
        <v>0</v>
      </c>
      <c r="J473" s="484"/>
      <c r="K473" s="423"/>
      <c r="L473" s="423"/>
      <c r="M473" s="423"/>
      <c r="N473" s="423"/>
      <c r="O473" s="423"/>
      <c r="P473" s="423"/>
      <c r="Q473" s="423"/>
    </row>
    <row r="474" spans="1:17 16383:16383" s="313" customFormat="1" ht="39.950000000000003" customHeight="1" x14ac:dyDescent="0.25">
      <c r="A474" s="267" t="s">
        <v>32</v>
      </c>
      <c r="B474" s="517"/>
      <c r="C474" s="517"/>
      <c r="D474" s="517"/>
      <c r="E474" s="517"/>
      <c r="F474" s="518"/>
      <c r="G474" s="519" t="s">
        <v>7</v>
      </c>
      <c r="H474" s="520"/>
      <c r="I474" s="276">
        <v>0</v>
      </c>
      <c r="J474" s="484"/>
      <c r="K474" s="425"/>
      <c r="L474" s="425"/>
      <c r="M474" s="425"/>
      <c r="N474" s="425"/>
      <c r="O474" s="425"/>
      <c r="P474" s="423"/>
      <c r="Q474" s="423"/>
    </row>
    <row r="475" spans="1:17 16383:16383" s="313" customFormat="1" ht="39.950000000000003" customHeight="1" x14ac:dyDescent="0.25">
      <c r="A475" s="54" t="s">
        <v>71</v>
      </c>
      <c r="B475" s="517"/>
      <c r="C475" s="517"/>
      <c r="D475" s="517"/>
      <c r="E475" s="517"/>
      <c r="F475" s="518"/>
      <c r="G475" s="519" t="s">
        <v>23</v>
      </c>
      <c r="H475" s="520"/>
      <c r="I475" s="276">
        <v>0</v>
      </c>
      <c r="J475" s="484"/>
      <c r="K475" s="423"/>
      <c r="L475" s="423"/>
      <c r="M475" s="423"/>
      <c r="N475" s="423"/>
      <c r="O475" s="423"/>
      <c r="P475" s="423"/>
      <c r="Q475" s="423"/>
    </row>
    <row r="476" spans="1:17 16383:16383" s="313" customFormat="1" ht="39.950000000000003" customHeight="1" x14ac:dyDescent="0.25">
      <c r="A476" s="54" t="s">
        <v>59</v>
      </c>
      <c r="B476" s="517"/>
      <c r="C476" s="517"/>
      <c r="D476" s="517"/>
      <c r="E476" s="517"/>
      <c r="F476" s="518"/>
      <c r="G476" s="519" t="s">
        <v>8</v>
      </c>
      <c r="H476" s="520"/>
      <c r="I476" s="276">
        <v>0</v>
      </c>
      <c r="J476" s="484"/>
      <c r="K476" s="423"/>
      <c r="L476" s="423"/>
      <c r="M476" s="423"/>
      <c r="N476" s="423"/>
      <c r="O476" s="423"/>
      <c r="P476" s="423"/>
      <c r="Q476" s="423"/>
    </row>
    <row r="477" spans="1:17 16383:16383" ht="39.950000000000003" customHeight="1" x14ac:dyDescent="0.2">
      <c r="A477" s="531" t="s">
        <v>60</v>
      </c>
      <c r="B477" s="517"/>
      <c r="C477" s="517"/>
      <c r="D477" s="517"/>
      <c r="E477" s="517"/>
      <c r="F477" s="518"/>
      <c r="G477" s="519" t="s">
        <v>9</v>
      </c>
      <c r="H477" s="520"/>
      <c r="I477" s="276">
        <v>0</v>
      </c>
      <c r="J477" s="484"/>
      <c r="K477" s="423"/>
      <c r="L477" s="423"/>
      <c r="M477" s="423"/>
      <c r="N477" s="423"/>
      <c r="O477" s="423"/>
    </row>
    <row r="478" spans="1:17 16383:16383" ht="39.75" customHeight="1" x14ac:dyDescent="0.2">
      <c r="A478" s="532"/>
      <c r="B478" s="517"/>
      <c r="C478" s="517"/>
      <c r="D478" s="517"/>
      <c r="E478" s="517"/>
      <c r="F478" s="518"/>
      <c r="G478" s="519" t="s">
        <v>10</v>
      </c>
      <c r="H478" s="520"/>
      <c r="I478" s="276">
        <v>0</v>
      </c>
      <c r="J478" s="484"/>
      <c r="K478" s="423"/>
      <c r="L478" s="423"/>
      <c r="M478" s="423"/>
      <c r="N478" s="423"/>
      <c r="O478" s="423"/>
    </row>
    <row r="479" spans="1:17 16383:16383" s="313" customFormat="1" ht="39.75" customHeight="1" x14ac:dyDescent="0.25">
      <c r="A479" s="531" t="s">
        <v>47</v>
      </c>
      <c r="B479" s="517"/>
      <c r="C479" s="517"/>
      <c r="D479" s="517"/>
      <c r="E479" s="517"/>
      <c r="F479" s="518"/>
      <c r="G479" s="273" t="s">
        <v>98</v>
      </c>
      <c r="H479" s="119" t="s">
        <v>52</v>
      </c>
      <c r="I479" s="276">
        <v>0</v>
      </c>
      <c r="J479" s="484"/>
      <c r="K479" s="423"/>
      <c r="L479" s="423"/>
      <c r="M479" s="423"/>
      <c r="N479" s="423"/>
      <c r="O479" s="423"/>
      <c r="P479" s="423"/>
      <c r="Q479" s="423"/>
    </row>
    <row r="480" spans="1:17 16383:16383" ht="39.75" customHeight="1" thickBot="1" x14ac:dyDescent="0.25">
      <c r="A480" s="533"/>
      <c r="B480" s="534"/>
      <c r="C480" s="534"/>
      <c r="D480" s="534"/>
      <c r="E480" s="534"/>
      <c r="F480" s="535"/>
      <c r="G480" s="273" t="s">
        <v>11</v>
      </c>
      <c r="H480" s="119" t="s">
        <v>52</v>
      </c>
      <c r="I480" s="276">
        <v>0</v>
      </c>
      <c r="J480" s="484"/>
      <c r="K480" s="423"/>
      <c r="L480" s="423"/>
      <c r="M480" s="423"/>
      <c r="N480" s="423"/>
      <c r="O480" s="423"/>
    </row>
    <row r="481" spans="1:17 16383:16383" s="313" customFormat="1" ht="39.75" customHeight="1" x14ac:dyDescent="0.25">
      <c r="A481" s="527" t="s">
        <v>81</v>
      </c>
      <c r="B481" s="528"/>
      <c r="C481" s="528"/>
      <c r="D481" s="528"/>
      <c r="E481" s="528"/>
      <c r="F481" s="528"/>
      <c r="G481" s="273" t="s">
        <v>11</v>
      </c>
      <c r="H481" s="119" t="s">
        <v>52</v>
      </c>
      <c r="I481" s="276">
        <v>0</v>
      </c>
      <c r="J481" s="484"/>
      <c r="K481" s="423"/>
      <c r="L481" s="423"/>
      <c r="M481" s="423"/>
      <c r="N481" s="423"/>
      <c r="O481" s="423"/>
      <c r="P481" s="423"/>
      <c r="Q481" s="423"/>
    </row>
    <row r="482" spans="1:17 16383:16383" s="315" customFormat="1" ht="39.950000000000003" customHeight="1" x14ac:dyDescent="0.25">
      <c r="A482" s="49" t="s">
        <v>83</v>
      </c>
      <c r="B482" s="409" t="s">
        <v>6</v>
      </c>
      <c r="C482" s="409" t="s">
        <v>65</v>
      </c>
      <c r="D482" s="409" t="s">
        <v>4</v>
      </c>
      <c r="E482" s="48" t="s">
        <v>5</v>
      </c>
      <c r="F482" s="274" t="s">
        <v>70</v>
      </c>
      <c r="G482" s="273" t="s">
        <v>11</v>
      </c>
      <c r="H482" s="119" t="s">
        <v>52</v>
      </c>
      <c r="I482" s="276">
        <v>0</v>
      </c>
      <c r="J482" s="484"/>
      <c r="K482" s="423"/>
      <c r="L482" s="423" t="s">
        <v>6</v>
      </c>
      <c r="M482" s="423" t="s">
        <v>65</v>
      </c>
      <c r="N482" s="423" t="s">
        <v>4</v>
      </c>
      <c r="O482" s="423" t="s">
        <v>5</v>
      </c>
      <c r="P482" s="425"/>
      <c r="Q482" s="425"/>
    </row>
    <row r="483" spans="1:17 16383:16383" s="313" customFormat="1" ht="39.950000000000003" customHeight="1" x14ac:dyDescent="0.25">
      <c r="A483" s="406" t="s">
        <v>128</v>
      </c>
      <c r="B483" s="509">
        <v>0</v>
      </c>
      <c r="C483" s="510"/>
      <c r="D483" s="511"/>
      <c r="E483" s="303">
        <v>0</v>
      </c>
      <c r="F483" s="275" t="str">
        <f>TEXT(SUM(B483:E483),"##0.0%")&amp;" ("&amp;TEXT($I487*SUM(B483:E483),"$#,##0")&amp;")"</f>
        <v>0.0% ($0)</v>
      </c>
      <c r="G483" s="519" t="s">
        <v>62</v>
      </c>
      <c r="H483" s="520" t="s">
        <v>52</v>
      </c>
      <c r="I483" s="276">
        <v>0</v>
      </c>
      <c r="J483" s="484"/>
      <c r="K483" s="423" t="s">
        <v>40</v>
      </c>
      <c r="L483" s="426">
        <f>SUM(B483:E483)*I487</f>
        <v>0</v>
      </c>
      <c r="M483" s="426"/>
      <c r="N483" s="426"/>
      <c r="O483" s="426"/>
      <c r="P483" s="423"/>
      <c r="Q483" s="423"/>
    </row>
    <row r="484" spans="1:17 16383:16383" s="313" customFormat="1" ht="39.950000000000003" customHeight="1" x14ac:dyDescent="0.25">
      <c r="A484" s="406" t="s">
        <v>67</v>
      </c>
      <c r="B484" s="303">
        <v>0</v>
      </c>
      <c r="C484" s="303">
        <v>0</v>
      </c>
      <c r="D484" s="303">
        <v>0</v>
      </c>
      <c r="E484" s="303">
        <v>0</v>
      </c>
      <c r="F484" s="275" t="str">
        <f>TEXT(SUM(B484:E484),"##0.0%")&amp;" ("&amp;TEXT($I487*SUM(B484:E484),"$#,##0")&amp;")"</f>
        <v>0.0% ($0)</v>
      </c>
      <c r="G484" s="529" t="s">
        <v>56</v>
      </c>
      <c r="H484" s="530" t="s">
        <v>52</v>
      </c>
      <c r="I484" s="277">
        <f>SUM(I473:I483)</f>
        <v>0</v>
      </c>
      <c r="J484" s="485"/>
      <c r="K484" s="423" t="str">
        <f>"Domain 2"</f>
        <v>Domain 2</v>
      </c>
      <c r="L484" s="426">
        <f>B484*I487</f>
        <v>0</v>
      </c>
      <c r="M484" s="426">
        <f>C484*I487</f>
        <v>0</v>
      </c>
      <c r="N484" s="426">
        <f>D484*I487</f>
        <v>0</v>
      </c>
      <c r="O484" s="426">
        <f>E484*I487</f>
        <v>0</v>
      </c>
      <c r="P484" s="423"/>
      <c r="Q484" s="423"/>
    </row>
    <row r="485" spans="1:17 16383:16383" s="313" customFormat="1" ht="39.950000000000003" customHeight="1" x14ac:dyDescent="0.25">
      <c r="A485" s="406" t="s">
        <v>68</v>
      </c>
      <c r="B485" s="303">
        <v>0</v>
      </c>
      <c r="C485" s="303">
        <v>0</v>
      </c>
      <c r="D485" s="303">
        <v>0</v>
      </c>
      <c r="E485" s="303">
        <v>0</v>
      </c>
      <c r="F485" s="275" t="str">
        <f>TEXT(SUM(B485:E485),"##0.0%")&amp;" ("&amp;TEXT($I487*SUM(B485:E485),"$#,##0")&amp;")"</f>
        <v>0.0% ($0)</v>
      </c>
      <c r="G485" s="519" t="s">
        <v>55</v>
      </c>
      <c r="H485" s="520" t="s">
        <v>52</v>
      </c>
      <c r="I485" s="278"/>
      <c r="J485" s="486"/>
      <c r="K485" s="423" t="str">
        <f>"Domain 3"</f>
        <v>Domain 3</v>
      </c>
      <c r="L485" s="426">
        <f>B485*I487</f>
        <v>0</v>
      </c>
      <c r="M485" s="426">
        <f>C485*I487</f>
        <v>0</v>
      </c>
      <c r="N485" s="426">
        <f>D485*I487</f>
        <v>0</v>
      </c>
      <c r="O485" s="426">
        <f>E485*I487</f>
        <v>0</v>
      </c>
      <c r="P485" s="423"/>
      <c r="Q485" s="423"/>
      <c r="XFC485" s="316"/>
    </row>
    <row r="486" spans="1:17 16383:16383" s="313" customFormat="1" ht="39.950000000000003" customHeight="1" x14ac:dyDescent="0.25">
      <c r="A486" s="407" t="s">
        <v>69</v>
      </c>
      <c r="B486" s="303">
        <v>0</v>
      </c>
      <c r="C486" s="303">
        <v>0</v>
      </c>
      <c r="D486" s="303">
        <v>0</v>
      </c>
      <c r="E486" s="303">
        <v>0</v>
      </c>
      <c r="F486" s="275" t="str">
        <f>TEXT(SUM(B486:E486),"##0.0%")&amp;" ("&amp;TEXT($I487*SUM(B486:E486),"$#,##0")&amp;")"</f>
        <v>0.0% ($0)</v>
      </c>
      <c r="G486" s="529" t="s">
        <v>66</v>
      </c>
      <c r="H486" s="530" t="s">
        <v>52</v>
      </c>
      <c r="I486" s="277">
        <f>I485*I484</f>
        <v>0</v>
      </c>
      <c r="J486" s="485"/>
      <c r="K486" s="423" t="str">
        <f>"Domain 4"</f>
        <v>Domain 4</v>
      </c>
      <c r="L486" s="426">
        <f>B486*I487</f>
        <v>0</v>
      </c>
      <c r="M486" s="426">
        <f>C486*I487</f>
        <v>0</v>
      </c>
      <c r="N486" s="426">
        <f>D486*I487</f>
        <v>0</v>
      </c>
      <c r="O486" s="426">
        <f>E486*I487</f>
        <v>0</v>
      </c>
      <c r="P486" s="423"/>
      <c r="Q486" s="423"/>
    </row>
    <row r="487" spans="1:17 16383:16383" ht="26.25" thickBot="1" x14ac:dyDescent="0.25">
      <c r="A487" s="405" t="s">
        <v>84</v>
      </c>
      <c r="B487" s="72" t="str">
        <f>TEXT(SUM($B483*BPct_HDSP,B484:B486),"##0.0%")&amp;" ("&amp;TEXT($I487*SUM($B483*BPct_HDSP,B484:B486),"$#,##0")&amp;")"</f>
        <v>0.0% ($0)</v>
      </c>
      <c r="C487" s="72" t="str">
        <f>TEXT(SUM($B483*BPct_Diabetes,C484:C486),"##0.0%")&amp;" ("&amp;TEXT($I487*SUM($B483*BPct_Diabetes,C484:C486),"$#,##0")&amp;")"</f>
        <v>0.0% ($0)</v>
      </c>
      <c r="D487" s="72" t="str">
        <f>TEXT(SUM($B483*BPct_NPAO,D484:D486),"##0.0%")&amp;" ("&amp;TEXT($I487*SUM($B483*BPct_NPAO,D484:D486),"$#,##0")&amp;")"</f>
        <v>0.0% ($0)</v>
      </c>
      <c r="E487" s="217" t="str">
        <f>TEXT(SUM(E483:E486),"##0.0%")&amp;" ("&amp;TEXT($I487*SUM(E483:E486),"$#,##0")&amp;")"</f>
        <v>0.0% ($0)</v>
      </c>
      <c r="F487" s="218" t="str">
        <f>TEXT(SUM(B483:E486),"##0.0%")&amp;" ("&amp;TEXT($I487*SUM(B483:E486),"$#,##0")&amp;")"</f>
        <v>0.0% ($0)</v>
      </c>
      <c r="G487" s="525" t="s">
        <v>89</v>
      </c>
      <c r="H487" s="526"/>
      <c r="I487" s="279">
        <f>SUM(I486,I484)</f>
        <v>0</v>
      </c>
      <c r="J487" s="487"/>
      <c r="K487" s="423"/>
      <c r="L487" s="423"/>
      <c r="M487" s="423"/>
      <c r="N487" s="423"/>
      <c r="O487" s="423"/>
      <c r="P487" s="423" t="b">
        <f>IF(AND(SUM(B483:E486)&lt;&gt;1,I487&gt;0),FALSE,TRUE)</f>
        <v>1</v>
      </c>
      <c r="Q487" s="423" t="str">
        <f>"&lt;-- Is table 100% Allocated?"</f>
        <v>&lt;-- Is table 100% Allocated?</v>
      </c>
    </row>
    <row r="489" spans="1:17 16383:16383" ht="13.5" thickBot="1" x14ac:dyDescent="0.25"/>
    <row r="490" spans="1:17 16383:16383" s="313" customFormat="1" ht="39.950000000000003" customHeight="1" x14ac:dyDescent="0.25">
      <c r="A490" s="521" t="s">
        <v>51</v>
      </c>
      <c r="B490" s="522"/>
      <c r="C490" s="522"/>
      <c r="D490" s="522"/>
      <c r="E490" s="522"/>
      <c r="F490" s="522"/>
      <c r="G490" s="523" t="s">
        <v>61</v>
      </c>
      <c r="H490" s="524"/>
      <c r="I490" s="524"/>
      <c r="J490" s="467" t="s">
        <v>13</v>
      </c>
      <c r="K490" s="423"/>
      <c r="L490" s="423"/>
      <c r="M490" s="423"/>
      <c r="N490" s="423"/>
      <c r="O490" s="423"/>
      <c r="P490" s="423"/>
      <c r="Q490" s="423"/>
    </row>
    <row r="491" spans="1:17 16383:16383" s="313" customFormat="1" ht="39.950000000000003" customHeight="1" x14ac:dyDescent="0.25">
      <c r="A491" s="267" t="s">
        <v>31</v>
      </c>
      <c r="B491" s="517"/>
      <c r="C491" s="517"/>
      <c r="D491" s="517"/>
      <c r="E491" s="517"/>
      <c r="F491" s="518"/>
      <c r="G491" s="519" t="s">
        <v>18</v>
      </c>
      <c r="H491" s="520"/>
      <c r="I491" s="276">
        <v>0</v>
      </c>
      <c r="J491" s="484"/>
      <c r="K491" s="423"/>
      <c r="L491" s="423"/>
      <c r="M491" s="423"/>
      <c r="N491" s="423"/>
      <c r="O491" s="423"/>
      <c r="P491" s="423"/>
      <c r="Q491" s="423"/>
    </row>
    <row r="492" spans="1:17 16383:16383" s="313" customFormat="1" ht="39.950000000000003" customHeight="1" x14ac:dyDescent="0.25">
      <c r="A492" s="267" t="s">
        <v>32</v>
      </c>
      <c r="B492" s="517"/>
      <c r="C492" s="517"/>
      <c r="D492" s="517"/>
      <c r="E492" s="517"/>
      <c r="F492" s="518"/>
      <c r="G492" s="519" t="s">
        <v>7</v>
      </c>
      <c r="H492" s="520"/>
      <c r="I492" s="276">
        <v>0</v>
      </c>
      <c r="J492" s="484"/>
      <c r="K492" s="425"/>
      <c r="L492" s="425"/>
      <c r="M492" s="425"/>
      <c r="N492" s="425"/>
      <c r="O492" s="425"/>
      <c r="P492" s="423"/>
      <c r="Q492" s="423"/>
    </row>
    <row r="493" spans="1:17 16383:16383" s="313" customFormat="1" ht="39.950000000000003" customHeight="1" x14ac:dyDescent="0.25">
      <c r="A493" s="54" t="s">
        <v>71</v>
      </c>
      <c r="B493" s="517"/>
      <c r="C493" s="517"/>
      <c r="D493" s="517"/>
      <c r="E493" s="517"/>
      <c r="F493" s="518"/>
      <c r="G493" s="519" t="s">
        <v>23</v>
      </c>
      <c r="H493" s="520"/>
      <c r="I493" s="276">
        <v>0</v>
      </c>
      <c r="J493" s="484"/>
      <c r="K493" s="423"/>
      <c r="L493" s="423"/>
      <c r="M493" s="423"/>
      <c r="N493" s="423"/>
      <c r="O493" s="423"/>
      <c r="P493" s="423"/>
      <c r="Q493" s="423"/>
    </row>
    <row r="494" spans="1:17 16383:16383" s="313" customFormat="1" ht="39.950000000000003" customHeight="1" x14ac:dyDescent="0.25">
      <c r="A494" s="54" t="s">
        <v>59</v>
      </c>
      <c r="B494" s="517"/>
      <c r="C494" s="517"/>
      <c r="D494" s="517"/>
      <c r="E494" s="517"/>
      <c r="F494" s="518"/>
      <c r="G494" s="519" t="s">
        <v>8</v>
      </c>
      <c r="H494" s="520"/>
      <c r="I494" s="276">
        <v>0</v>
      </c>
      <c r="J494" s="484"/>
      <c r="K494" s="423"/>
      <c r="L494" s="423"/>
      <c r="M494" s="423"/>
      <c r="N494" s="423"/>
      <c r="O494" s="423"/>
      <c r="P494" s="423"/>
      <c r="Q494" s="423"/>
    </row>
    <row r="495" spans="1:17 16383:16383" ht="39.950000000000003" customHeight="1" x14ac:dyDescent="0.2">
      <c r="A495" s="531" t="s">
        <v>60</v>
      </c>
      <c r="B495" s="517"/>
      <c r="C495" s="517"/>
      <c r="D495" s="517"/>
      <c r="E495" s="517"/>
      <c r="F495" s="518"/>
      <c r="G495" s="519" t="s">
        <v>9</v>
      </c>
      <c r="H495" s="520"/>
      <c r="I495" s="276">
        <v>0</v>
      </c>
      <c r="J495" s="484"/>
      <c r="K495" s="423"/>
      <c r="L495" s="423"/>
      <c r="M495" s="423"/>
      <c r="N495" s="423"/>
      <c r="O495" s="423"/>
    </row>
    <row r="496" spans="1:17 16383:16383" ht="39.75" customHeight="1" x14ac:dyDescent="0.2">
      <c r="A496" s="532"/>
      <c r="B496" s="517"/>
      <c r="C496" s="517"/>
      <c r="D496" s="517"/>
      <c r="E496" s="517"/>
      <c r="F496" s="518"/>
      <c r="G496" s="519" t="s">
        <v>10</v>
      </c>
      <c r="H496" s="520"/>
      <c r="I496" s="276">
        <v>0</v>
      </c>
      <c r="J496" s="484"/>
      <c r="K496" s="423"/>
      <c r="L496" s="423"/>
      <c r="M496" s="423"/>
      <c r="N496" s="423"/>
      <c r="O496" s="423"/>
    </row>
    <row r="497" spans="1:17 16383:16383" s="313" customFormat="1" ht="39.75" customHeight="1" x14ac:dyDescent="0.25">
      <c r="A497" s="531" t="s">
        <v>47</v>
      </c>
      <c r="B497" s="517"/>
      <c r="C497" s="517"/>
      <c r="D497" s="517"/>
      <c r="E497" s="517"/>
      <c r="F497" s="518"/>
      <c r="G497" s="273" t="s">
        <v>98</v>
      </c>
      <c r="H497" s="119" t="s">
        <v>52</v>
      </c>
      <c r="I497" s="276">
        <v>0</v>
      </c>
      <c r="J497" s="484"/>
      <c r="K497" s="423"/>
      <c r="L497" s="423"/>
      <c r="M497" s="423"/>
      <c r="N497" s="423"/>
      <c r="O497" s="423"/>
      <c r="P497" s="423"/>
      <c r="Q497" s="423"/>
    </row>
    <row r="498" spans="1:17 16383:16383" ht="39.75" customHeight="1" thickBot="1" x14ac:dyDescent="0.25">
      <c r="A498" s="533"/>
      <c r="B498" s="534"/>
      <c r="C498" s="534"/>
      <c r="D498" s="534"/>
      <c r="E498" s="534"/>
      <c r="F498" s="535"/>
      <c r="G498" s="273" t="s">
        <v>11</v>
      </c>
      <c r="H498" s="119" t="s">
        <v>52</v>
      </c>
      <c r="I498" s="276">
        <v>0</v>
      </c>
      <c r="J498" s="484"/>
      <c r="K498" s="423"/>
      <c r="L498" s="423"/>
      <c r="M498" s="423"/>
      <c r="N498" s="423"/>
      <c r="O498" s="423"/>
    </row>
    <row r="499" spans="1:17 16383:16383" s="313" customFormat="1" ht="39.75" customHeight="1" x14ac:dyDescent="0.25">
      <c r="A499" s="527" t="s">
        <v>81</v>
      </c>
      <c r="B499" s="528"/>
      <c r="C499" s="528"/>
      <c r="D499" s="528"/>
      <c r="E499" s="528"/>
      <c r="F499" s="528"/>
      <c r="G499" s="273" t="s">
        <v>11</v>
      </c>
      <c r="H499" s="119" t="s">
        <v>52</v>
      </c>
      <c r="I499" s="276">
        <v>0</v>
      </c>
      <c r="J499" s="484"/>
      <c r="K499" s="423"/>
      <c r="L499" s="423"/>
      <c r="M499" s="423"/>
      <c r="N499" s="423"/>
      <c r="O499" s="423"/>
      <c r="P499" s="423"/>
      <c r="Q499" s="423"/>
    </row>
    <row r="500" spans="1:17 16383:16383" s="315" customFormat="1" ht="39.950000000000003" customHeight="1" x14ac:dyDescent="0.25">
      <c r="A500" s="49" t="s">
        <v>83</v>
      </c>
      <c r="B500" s="409" t="s">
        <v>6</v>
      </c>
      <c r="C500" s="409" t="s">
        <v>65</v>
      </c>
      <c r="D500" s="409" t="s">
        <v>4</v>
      </c>
      <c r="E500" s="48" t="s">
        <v>5</v>
      </c>
      <c r="F500" s="274" t="s">
        <v>70</v>
      </c>
      <c r="G500" s="273" t="s">
        <v>11</v>
      </c>
      <c r="H500" s="119" t="s">
        <v>52</v>
      </c>
      <c r="I500" s="276">
        <v>0</v>
      </c>
      <c r="J500" s="484"/>
      <c r="K500" s="423"/>
      <c r="L500" s="423" t="s">
        <v>6</v>
      </c>
      <c r="M500" s="423" t="s">
        <v>65</v>
      </c>
      <c r="N500" s="423" t="s">
        <v>4</v>
      </c>
      <c r="O500" s="423" t="s">
        <v>5</v>
      </c>
      <c r="P500" s="425"/>
      <c r="Q500" s="425"/>
    </row>
    <row r="501" spans="1:17 16383:16383" s="313" customFormat="1" ht="39.950000000000003" customHeight="1" x14ac:dyDescent="0.25">
      <c r="A501" s="406" t="s">
        <v>128</v>
      </c>
      <c r="B501" s="509">
        <v>0</v>
      </c>
      <c r="C501" s="510"/>
      <c r="D501" s="511"/>
      <c r="E501" s="303">
        <v>0</v>
      </c>
      <c r="F501" s="275" t="str">
        <f>TEXT(SUM(B501:E501),"##0.0%")&amp;" ("&amp;TEXT($I505*SUM(B501:E501),"$#,##0")&amp;")"</f>
        <v>0.0% ($0)</v>
      </c>
      <c r="G501" s="519" t="s">
        <v>62</v>
      </c>
      <c r="H501" s="520" t="s">
        <v>52</v>
      </c>
      <c r="I501" s="276">
        <v>0</v>
      </c>
      <c r="J501" s="484"/>
      <c r="K501" s="423" t="s">
        <v>40</v>
      </c>
      <c r="L501" s="426">
        <f>SUM(B501:E501)*I505</f>
        <v>0</v>
      </c>
      <c r="M501" s="426"/>
      <c r="N501" s="426"/>
      <c r="O501" s="426"/>
      <c r="P501" s="423"/>
      <c r="Q501" s="423"/>
    </row>
    <row r="502" spans="1:17 16383:16383" s="313" customFormat="1" ht="39.950000000000003" customHeight="1" x14ac:dyDescent="0.25">
      <c r="A502" s="406" t="s">
        <v>67</v>
      </c>
      <c r="B502" s="303">
        <v>0</v>
      </c>
      <c r="C502" s="303">
        <v>0</v>
      </c>
      <c r="D502" s="303">
        <v>0</v>
      </c>
      <c r="E502" s="303">
        <v>0</v>
      </c>
      <c r="F502" s="275" t="str">
        <f>TEXT(SUM(B502:E502),"##0.0%")&amp;" ("&amp;TEXT($I505*SUM(B502:E502),"$#,##0")&amp;")"</f>
        <v>0.0% ($0)</v>
      </c>
      <c r="G502" s="529" t="s">
        <v>56</v>
      </c>
      <c r="H502" s="530" t="s">
        <v>52</v>
      </c>
      <c r="I502" s="277">
        <f>SUM(I491:I501)</f>
        <v>0</v>
      </c>
      <c r="J502" s="485"/>
      <c r="K502" s="423" t="str">
        <f>"Domain 2"</f>
        <v>Domain 2</v>
      </c>
      <c r="L502" s="426">
        <f>B502*I505</f>
        <v>0</v>
      </c>
      <c r="M502" s="426">
        <f>C502*I505</f>
        <v>0</v>
      </c>
      <c r="N502" s="426">
        <f>D502*I505</f>
        <v>0</v>
      </c>
      <c r="O502" s="426">
        <f>E502*I505</f>
        <v>0</v>
      </c>
      <c r="P502" s="423"/>
      <c r="Q502" s="423"/>
    </row>
    <row r="503" spans="1:17 16383:16383" s="313" customFormat="1" ht="39.950000000000003" customHeight="1" x14ac:dyDescent="0.25">
      <c r="A503" s="406" t="s">
        <v>68</v>
      </c>
      <c r="B503" s="303">
        <v>0</v>
      </c>
      <c r="C503" s="303">
        <v>0</v>
      </c>
      <c r="D503" s="303">
        <v>0</v>
      </c>
      <c r="E503" s="303">
        <v>0</v>
      </c>
      <c r="F503" s="275" t="str">
        <f>TEXT(SUM(B503:E503),"##0.0%")&amp;" ("&amp;TEXT($I505*SUM(B503:E503),"$#,##0")&amp;")"</f>
        <v>0.0% ($0)</v>
      </c>
      <c r="G503" s="519" t="s">
        <v>55</v>
      </c>
      <c r="H503" s="520" t="s">
        <v>52</v>
      </c>
      <c r="I503" s="278"/>
      <c r="J503" s="486"/>
      <c r="K503" s="423" t="str">
        <f>"Domain 3"</f>
        <v>Domain 3</v>
      </c>
      <c r="L503" s="426">
        <f>B503*I505</f>
        <v>0</v>
      </c>
      <c r="M503" s="426">
        <f>C503*I505</f>
        <v>0</v>
      </c>
      <c r="N503" s="426">
        <f>D503*I505</f>
        <v>0</v>
      </c>
      <c r="O503" s="426">
        <f>E503*I505</f>
        <v>0</v>
      </c>
      <c r="P503" s="423"/>
      <c r="Q503" s="423"/>
      <c r="XFC503" s="316"/>
    </row>
    <row r="504" spans="1:17 16383:16383" s="313" customFormat="1" ht="39.950000000000003" customHeight="1" x14ac:dyDescent="0.25">
      <c r="A504" s="407" t="s">
        <v>69</v>
      </c>
      <c r="B504" s="303">
        <v>0</v>
      </c>
      <c r="C504" s="303">
        <v>0</v>
      </c>
      <c r="D504" s="303">
        <v>0</v>
      </c>
      <c r="E504" s="303">
        <v>0</v>
      </c>
      <c r="F504" s="275" t="str">
        <f>TEXT(SUM(B504:E504),"##0.0%")&amp;" ("&amp;TEXT($I505*SUM(B504:E504),"$#,##0")&amp;")"</f>
        <v>0.0% ($0)</v>
      </c>
      <c r="G504" s="529" t="s">
        <v>66</v>
      </c>
      <c r="H504" s="530" t="s">
        <v>52</v>
      </c>
      <c r="I504" s="277">
        <f>I503*I502</f>
        <v>0</v>
      </c>
      <c r="J504" s="485"/>
      <c r="K504" s="423" t="str">
        <f>"Domain 4"</f>
        <v>Domain 4</v>
      </c>
      <c r="L504" s="426">
        <f>B504*I505</f>
        <v>0</v>
      </c>
      <c r="M504" s="426">
        <f>C504*I505</f>
        <v>0</v>
      </c>
      <c r="N504" s="426">
        <f>D504*I505</f>
        <v>0</v>
      </c>
      <c r="O504" s="426">
        <f>E504*I505</f>
        <v>0</v>
      </c>
      <c r="P504" s="423"/>
      <c r="Q504" s="423"/>
    </row>
    <row r="505" spans="1:17 16383:16383" ht="26.25" thickBot="1" x14ac:dyDescent="0.25">
      <c r="A505" s="405" t="s">
        <v>84</v>
      </c>
      <c r="B505" s="72" t="str">
        <f>TEXT(SUM($B501*BPct_HDSP,B502:B504),"##0.0%")&amp;" ("&amp;TEXT($I505*SUM($B501*BPct_HDSP,B502:B504),"$#,##0")&amp;")"</f>
        <v>0.0% ($0)</v>
      </c>
      <c r="C505" s="72" t="str">
        <f>TEXT(SUM($B501*BPct_Diabetes,C502:C504),"##0.0%")&amp;" ("&amp;TEXT($I505*SUM($B501*BPct_Diabetes,C502:C504),"$#,##0")&amp;")"</f>
        <v>0.0% ($0)</v>
      </c>
      <c r="D505" s="72" t="str">
        <f>TEXT(SUM($B501*BPct_NPAO,D502:D504),"##0.0%")&amp;" ("&amp;TEXT($I505*SUM($B501*BPct_NPAO,D502:D504),"$#,##0")&amp;")"</f>
        <v>0.0% ($0)</v>
      </c>
      <c r="E505" s="217" t="str">
        <f>TEXT(SUM(E501:E504),"##0.0%")&amp;" ("&amp;TEXT($I505*SUM(E501:E504),"$#,##0")&amp;")"</f>
        <v>0.0% ($0)</v>
      </c>
      <c r="F505" s="218" t="str">
        <f>TEXT(SUM(B501:E504),"##0.0%")&amp;" ("&amp;TEXT($I505*SUM(B501:E504),"$#,##0")&amp;")"</f>
        <v>0.0% ($0)</v>
      </c>
      <c r="G505" s="525" t="s">
        <v>89</v>
      </c>
      <c r="H505" s="526"/>
      <c r="I505" s="279">
        <f>SUM(I504,I502)</f>
        <v>0</v>
      </c>
      <c r="J505" s="487"/>
      <c r="K505" s="423"/>
      <c r="L505" s="423"/>
      <c r="M505" s="423"/>
      <c r="N505" s="423"/>
      <c r="O505" s="423"/>
      <c r="P505" s="423" t="b">
        <f>IF(AND(SUM(B501:E504)&lt;&gt;1,I505&gt;0),FALSE,TRUE)</f>
        <v>1</v>
      </c>
      <c r="Q505" s="423" t="str">
        <f>"&lt;-- Is table 100% Allocated?"</f>
        <v>&lt;-- Is table 100% Allocated?</v>
      </c>
    </row>
    <row r="507" spans="1:17 16383:16383" ht="13.5" thickBot="1" x14ac:dyDescent="0.25"/>
    <row r="508" spans="1:17 16383:16383" s="313" customFormat="1" ht="39.950000000000003" customHeight="1" x14ac:dyDescent="0.25">
      <c r="A508" s="521" t="s">
        <v>51</v>
      </c>
      <c r="B508" s="522"/>
      <c r="C508" s="522"/>
      <c r="D508" s="522"/>
      <c r="E508" s="522"/>
      <c r="F508" s="522"/>
      <c r="G508" s="523" t="s">
        <v>61</v>
      </c>
      <c r="H508" s="524"/>
      <c r="I508" s="524"/>
      <c r="J508" s="467" t="s">
        <v>13</v>
      </c>
      <c r="K508" s="423"/>
      <c r="L508" s="423"/>
      <c r="M508" s="423"/>
      <c r="N508" s="423"/>
      <c r="O508" s="423"/>
      <c r="P508" s="423"/>
      <c r="Q508" s="423"/>
    </row>
    <row r="509" spans="1:17 16383:16383" s="313" customFormat="1" ht="39.950000000000003" customHeight="1" x14ac:dyDescent="0.25">
      <c r="A509" s="267" t="s">
        <v>31</v>
      </c>
      <c r="B509" s="517"/>
      <c r="C509" s="517"/>
      <c r="D509" s="517"/>
      <c r="E509" s="517"/>
      <c r="F509" s="518"/>
      <c r="G509" s="519" t="s">
        <v>18</v>
      </c>
      <c r="H509" s="520"/>
      <c r="I509" s="276">
        <v>0</v>
      </c>
      <c r="J509" s="484"/>
      <c r="K509" s="423"/>
      <c r="L509" s="423"/>
      <c r="M509" s="423"/>
      <c r="N509" s="423"/>
      <c r="O509" s="423"/>
      <c r="P509" s="423"/>
      <c r="Q509" s="423"/>
    </row>
    <row r="510" spans="1:17 16383:16383" s="313" customFormat="1" ht="39.950000000000003" customHeight="1" x14ac:dyDescent="0.25">
      <c r="A510" s="267" t="s">
        <v>32</v>
      </c>
      <c r="B510" s="517"/>
      <c r="C510" s="517"/>
      <c r="D510" s="517"/>
      <c r="E510" s="517"/>
      <c r="F510" s="518"/>
      <c r="G510" s="519" t="s">
        <v>7</v>
      </c>
      <c r="H510" s="520"/>
      <c r="I510" s="276">
        <v>0</v>
      </c>
      <c r="J510" s="484"/>
      <c r="K510" s="425"/>
      <c r="L510" s="425"/>
      <c r="M510" s="425"/>
      <c r="N510" s="425"/>
      <c r="O510" s="425"/>
      <c r="P510" s="423"/>
      <c r="Q510" s="423"/>
    </row>
    <row r="511" spans="1:17 16383:16383" s="313" customFormat="1" ht="39.950000000000003" customHeight="1" x14ac:dyDescent="0.25">
      <c r="A511" s="54" t="s">
        <v>71</v>
      </c>
      <c r="B511" s="517"/>
      <c r="C511" s="517"/>
      <c r="D511" s="517"/>
      <c r="E511" s="517"/>
      <c r="F511" s="518"/>
      <c r="G511" s="519" t="s">
        <v>23</v>
      </c>
      <c r="H511" s="520"/>
      <c r="I511" s="276">
        <v>0</v>
      </c>
      <c r="J511" s="484"/>
      <c r="K511" s="423"/>
      <c r="L511" s="423"/>
      <c r="M511" s="423"/>
      <c r="N511" s="423"/>
      <c r="O511" s="423"/>
      <c r="P511" s="423"/>
      <c r="Q511" s="423"/>
    </row>
    <row r="512" spans="1:17 16383:16383" s="313" customFormat="1" ht="39.950000000000003" customHeight="1" x14ac:dyDescent="0.25">
      <c r="A512" s="54" t="s">
        <v>59</v>
      </c>
      <c r="B512" s="517"/>
      <c r="C512" s="517"/>
      <c r="D512" s="517"/>
      <c r="E512" s="517"/>
      <c r="F512" s="518"/>
      <c r="G512" s="519" t="s">
        <v>8</v>
      </c>
      <c r="H512" s="520"/>
      <c r="I512" s="276">
        <v>0</v>
      </c>
      <c r="J512" s="484"/>
      <c r="K512" s="423"/>
      <c r="L512" s="423"/>
      <c r="M512" s="423"/>
      <c r="N512" s="423"/>
      <c r="O512" s="423"/>
      <c r="P512" s="423"/>
      <c r="Q512" s="423"/>
    </row>
    <row r="513" spans="1:17 16383:16383" ht="39.950000000000003" customHeight="1" x14ac:dyDescent="0.2">
      <c r="A513" s="531" t="s">
        <v>60</v>
      </c>
      <c r="B513" s="517"/>
      <c r="C513" s="517"/>
      <c r="D513" s="517"/>
      <c r="E513" s="517"/>
      <c r="F513" s="518"/>
      <c r="G513" s="519" t="s">
        <v>9</v>
      </c>
      <c r="H513" s="520"/>
      <c r="I513" s="276">
        <v>0</v>
      </c>
      <c r="J513" s="484"/>
      <c r="K513" s="423"/>
      <c r="L513" s="423"/>
      <c r="M513" s="423"/>
      <c r="N513" s="423"/>
      <c r="O513" s="423"/>
    </row>
    <row r="514" spans="1:17 16383:16383" ht="39.75" customHeight="1" x14ac:dyDescent="0.2">
      <c r="A514" s="532"/>
      <c r="B514" s="517"/>
      <c r="C514" s="517"/>
      <c r="D514" s="517"/>
      <c r="E514" s="517"/>
      <c r="F514" s="518"/>
      <c r="G514" s="519" t="s">
        <v>10</v>
      </c>
      <c r="H514" s="520"/>
      <c r="I514" s="276">
        <v>0</v>
      </c>
      <c r="J514" s="484"/>
      <c r="K514" s="423"/>
      <c r="L514" s="423"/>
      <c r="M514" s="423"/>
      <c r="N514" s="423"/>
      <c r="O514" s="423"/>
    </row>
    <row r="515" spans="1:17 16383:16383" s="313" customFormat="1" ht="39.75" customHeight="1" x14ac:dyDescent="0.25">
      <c r="A515" s="531" t="s">
        <v>47</v>
      </c>
      <c r="B515" s="517"/>
      <c r="C515" s="517"/>
      <c r="D515" s="517"/>
      <c r="E515" s="517"/>
      <c r="F515" s="518"/>
      <c r="G515" s="273" t="s">
        <v>98</v>
      </c>
      <c r="H515" s="119" t="s">
        <v>52</v>
      </c>
      <c r="I515" s="276">
        <v>0</v>
      </c>
      <c r="J515" s="484"/>
      <c r="K515" s="423"/>
      <c r="L515" s="423"/>
      <c r="M515" s="423"/>
      <c r="N515" s="423"/>
      <c r="O515" s="423"/>
      <c r="P515" s="423"/>
      <c r="Q515" s="423"/>
    </row>
    <row r="516" spans="1:17 16383:16383" ht="39.75" customHeight="1" thickBot="1" x14ac:dyDescent="0.25">
      <c r="A516" s="533"/>
      <c r="B516" s="534"/>
      <c r="C516" s="534"/>
      <c r="D516" s="534"/>
      <c r="E516" s="534"/>
      <c r="F516" s="535"/>
      <c r="G516" s="273" t="s">
        <v>11</v>
      </c>
      <c r="H516" s="119" t="s">
        <v>52</v>
      </c>
      <c r="I516" s="276">
        <v>0</v>
      </c>
      <c r="J516" s="484"/>
      <c r="K516" s="423"/>
      <c r="L516" s="423"/>
      <c r="M516" s="423"/>
      <c r="N516" s="423"/>
      <c r="O516" s="423"/>
    </row>
    <row r="517" spans="1:17 16383:16383" s="313" customFormat="1" ht="39.75" customHeight="1" x14ac:dyDescent="0.25">
      <c r="A517" s="527" t="s">
        <v>81</v>
      </c>
      <c r="B517" s="528"/>
      <c r="C517" s="528"/>
      <c r="D517" s="528"/>
      <c r="E517" s="528"/>
      <c r="F517" s="528"/>
      <c r="G517" s="273" t="s">
        <v>11</v>
      </c>
      <c r="H517" s="119" t="s">
        <v>52</v>
      </c>
      <c r="I517" s="276">
        <v>0</v>
      </c>
      <c r="J517" s="484"/>
      <c r="K517" s="423"/>
      <c r="L517" s="423"/>
      <c r="M517" s="423"/>
      <c r="N517" s="423"/>
      <c r="O517" s="423"/>
      <c r="P517" s="423"/>
      <c r="Q517" s="423"/>
    </row>
    <row r="518" spans="1:17 16383:16383" s="315" customFormat="1" ht="39.950000000000003" customHeight="1" x14ac:dyDescent="0.25">
      <c r="A518" s="49" t="s">
        <v>83</v>
      </c>
      <c r="B518" s="409" t="s">
        <v>6</v>
      </c>
      <c r="C518" s="409" t="s">
        <v>65</v>
      </c>
      <c r="D518" s="409" t="s">
        <v>4</v>
      </c>
      <c r="E518" s="48" t="s">
        <v>5</v>
      </c>
      <c r="F518" s="274" t="s">
        <v>70</v>
      </c>
      <c r="G518" s="273" t="s">
        <v>11</v>
      </c>
      <c r="H518" s="119" t="s">
        <v>52</v>
      </c>
      <c r="I518" s="276">
        <v>0</v>
      </c>
      <c r="J518" s="484"/>
      <c r="K518" s="423"/>
      <c r="L518" s="423" t="s">
        <v>6</v>
      </c>
      <c r="M518" s="423" t="s">
        <v>65</v>
      </c>
      <c r="N518" s="423" t="s">
        <v>4</v>
      </c>
      <c r="O518" s="423" t="s">
        <v>5</v>
      </c>
      <c r="P518" s="425"/>
      <c r="Q518" s="425"/>
    </row>
    <row r="519" spans="1:17 16383:16383" s="313" customFormat="1" ht="39.950000000000003" customHeight="1" x14ac:dyDescent="0.25">
      <c r="A519" s="406" t="s">
        <v>128</v>
      </c>
      <c r="B519" s="509">
        <v>0</v>
      </c>
      <c r="C519" s="510"/>
      <c r="D519" s="511"/>
      <c r="E519" s="303">
        <v>0</v>
      </c>
      <c r="F519" s="275" t="str">
        <f>TEXT(SUM(B519:E519),"##0.0%")&amp;" ("&amp;TEXT($I523*SUM(B519:E519),"$#,##0")&amp;")"</f>
        <v>0.0% ($0)</v>
      </c>
      <c r="G519" s="519" t="s">
        <v>62</v>
      </c>
      <c r="H519" s="520" t="s">
        <v>52</v>
      </c>
      <c r="I519" s="276">
        <v>0</v>
      </c>
      <c r="J519" s="484"/>
      <c r="K519" s="423" t="s">
        <v>40</v>
      </c>
      <c r="L519" s="426">
        <f>SUM(B519:E519)*I523</f>
        <v>0</v>
      </c>
      <c r="M519" s="426"/>
      <c r="N519" s="426"/>
      <c r="O519" s="426"/>
      <c r="P519" s="423"/>
      <c r="Q519" s="423"/>
    </row>
    <row r="520" spans="1:17 16383:16383" s="313" customFormat="1" ht="39.950000000000003" customHeight="1" x14ac:dyDescent="0.25">
      <c r="A520" s="406" t="s">
        <v>67</v>
      </c>
      <c r="B520" s="303">
        <v>0</v>
      </c>
      <c r="C520" s="303">
        <v>0</v>
      </c>
      <c r="D520" s="303">
        <v>0</v>
      </c>
      <c r="E520" s="303">
        <v>0</v>
      </c>
      <c r="F520" s="275" t="str">
        <f>TEXT(SUM(B520:E520),"##0.0%")&amp;" ("&amp;TEXT($I523*SUM(B520:E520),"$#,##0")&amp;")"</f>
        <v>0.0% ($0)</v>
      </c>
      <c r="G520" s="529" t="s">
        <v>56</v>
      </c>
      <c r="H520" s="530" t="s">
        <v>52</v>
      </c>
      <c r="I520" s="277">
        <f>SUM(I509:I519)</f>
        <v>0</v>
      </c>
      <c r="J520" s="485"/>
      <c r="K520" s="423" t="str">
        <f>"Domain 2"</f>
        <v>Domain 2</v>
      </c>
      <c r="L520" s="426">
        <f>B520*I523</f>
        <v>0</v>
      </c>
      <c r="M520" s="426">
        <f>C520*I523</f>
        <v>0</v>
      </c>
      <c r="N520" s="426">
        <f>D520*I523</f>
        <v>0</v>
      </c>
      <c r="O520" s="426">
        <f>E520*I523</f>
        <v>0</v>
      </c>
      <c r="P520" s="423"/>
      <c r="Q520" s="423"/>
    </row>
    <row r="521" spans="1:17 16383:16383" s="313" customFormat="1" ht="39.950000000000003" customHeight="1" x14ac:dyDescent="0.25">
      <c r="A521" s="406" t="s">
        <v>68</v>
      </c>
      <c r="B521" s="303">
        <v>0</v>
      </c>
      <c r="C521" s="303">
        <v>0</v>
      </c>
      <c r="D521" s="303">
        <v>0</v>
      </c>
      <c r="E521" s="303">
        <v>0</v>
      </c>
      <c r="F521" s="275" t="str">
        <f>TEXT(SUM(B521:E521),"##0.0%")&amp;" ("&amp;TEXT($I523*SUM(B521:E521),"$#,##0")&amp;")"</f>
        <v>0.0% ($0)</v>
      </c>
      <c r="G521" s="519" t="s">
        <v>55</v>
      </c>
      <c r="H521" s="520" t="s">
        <v>52</v>
      </c>
      <c r="I521" s="278"/>
      <c r="J521" s="486"/>
      <c r="K521" s="423" t="str">
        <f>"Domain 3"</f>
        <v>Domain 3</v>
      </c>
      <c r="L521" s="426">
        <f>B521*I523</f>
        <v>0</v>
      </c>
      <c r="M521" s="426">
        <f>C521*I523</f>
        <v>0</v>
      </c>
      <c r="N521" s="426">
        <f>D521*I523</f>
        <v>0</v>
      </c>
      <c r="O521" s="426">
        <f>E521*I523</f>
        <v>0</v>
      </c>
      <c r="P521" s="423"/>
      <c r="Q521" s="423"/>
      <c r="XFC521" s="316"/>
    </row>
    <row r="522" spans="1:17 16383:16383" s="313" customFormat="1" ht="39.950000000000003" customHeight="1" x14ac:dyDescent="0.25">
      <c r="A522" s="407" t="s">
        <v>69</v>
      </c>
      <c r="B522" s="303">
        <v>0</v>
      </c>
      <c r="C522" s="303">
        <v>0</v>
      </c>
      <c r="D522" s="303">
        <v>0</v>
      </c>
      <c r="E522" s="303">
        <v>0</v>
      </c>
      <c r="F522" s="275" t="str">
        <f>TEXT(SUM(B522:E522),"##0.0%")&amp;" ("&amp;TEXT($I523*SUM(B522:E522),"$#,##0")&amp;")"</f>
        <v>0.0% ($0)</v>
      </c>
      <c r="G522" s="529" t="s">
        <v>66</v>
      </c>
      <c r="H522" s="530" t="s">
        <v>52</v>
      </c>
      <c r="I522" s="277">
        <f>I521*I520</f>
        <v>0</v>
      </c>
      <c r="J522" s="485"/>
      <c r="K522" s="423" t="str">
        <f>"Domain 4"</f>
        <v>Domain 4</v>
      </c>
      <c r="L522" s="426">
        <f>B522*I523</f>
        <v>0</v>
      </c>
      <c r="M522" s="426">
        <f>C522*I523</f>
        <v>0</v>
      </c>
      <c r="N522" s="426">
        <f>D522*I523</f>
        <v>0</v>
      </c>
      <c r="O522" s="426">
        <f>E522*I523</f>
        <v>0</v>
      </c>
      <c r="P522" s="423"/>
      <c r="Q522" s="423"/>
    </row>
    <row r="523" spans="1:17 16383:16383" ht="26.25" thickBot="1" x14ac:dyDescent="0.25">
      <c r="A523" s="405" t="s">
        <v>84</v>
      </c>
      <c r="B523" s="72" t="str">
        <f>TEXT(SUM($B519*BPct_HDSP,B520:B522),"##0.0%")&amp;" ("&amp;TEXT($I523*SUM($B519*BPct_HDSP,B520:B522),"$#,##0")&amp;")"</f>
        <v>0.0% ($0)</v>
      </c>
      <c r="C523" s="72" t="str">
        <f>TEXT(SUM($B519*BPct_Diabetes,C520:C522),"##0.0%")&amp;" ("&amp;TEXT($I523*SUM($B519*BPct_Diabetes,C520:C522),"$#,##0")&amp;")"</f>
        <v>0.0% ($0)</v>
      </c>
      <c r="D523" s="72" t="str">
        <f>TEXT(SUM($B519*BPct_NPAO,D520:D522),"##0.0%")&amp;" ("&amp;TEXT($I523*SUM($B519*BPct_NPAO,D520:D522),"$#,##0")&amp;")"</f>
        <v>0.0% ($0)</v>
      </c>
      <c r="E523" s="217" t="str">
        <f>TEXT(SUM(E519:E522),"##0.0%")&amp;" ("&amp;TEXT($I523*SUM(E519:E522),"$#,##0")&amp;")"</f>
        <v>0.0% ($0)</v>
      </c>
      <c r="F523" s="218" t="str">
        <f>TEXT(SUM(B519:E522),"##0.0%")&amp;" ("&amp;TEXT($I523*SUM(B519:E522),"$#,##0")&amp;")"</f>
        <v>0.0% ($0)</v>
      </c>
      <c r="G523" s="525" t="s">
        <v>89</v>
      </c>
      <c r="H523" s="526"/>
      <c r="I523" s="279">
        <f>SUM(I522,I520)</f>
        <v>0</v>
      </c>
      <c r="J523" s="487"/>
      <c r="K523" s="423"/>
      <c r="L523" s="423"/>
      <c r="M523" s="423"/>
      <c r="N523" s="423"/>
      <c r="O523" s="423"/>
      <c r="P523" s="423" t="b">
        <f>IF(AND(SUM(B519:E522)&lt;&gt;1,I523&gt;0),FALSE,TRUE)</f>
        <v>1</v>
      </c>
      <c r="Q523" s="423" t="str">
        <f>"&lt;-- Is table 100% Allocated?"</f>
        <v>&lt;-- Is table 100% Allocated?</v>
      </c>
    </row>
    <row r="525" spans="1:17 16383:16383" ht="13.5" thickBot="1" x14ac:dyDescent="0.25"/>
    <row r="526" spans="1:17 16383:16383" s="313" customFormat="1" ht="39.950000000000003" customHeight="1" x14ac:dyDescent="0.25">
      <c r="A526" s="521" t="s">
        <v>51</v>
      </c>
      <c r="B526" s="522"/>
      <c r="C526" s="522"/>
      <c r="D526" s="522"/>
      <c r="E526" s="522"/>
      <c r="F526" s="522"/>
      <c r="G526" s="523" t="s">
        <v>61</v>
      </c>
      <c r="H526" s="524"/>
      <c r="I526" s="524"/>
      <c r="J526" s="467" t="s">
        <v>13</v>
      </c>
      <c r="K526" s="423"/>
      <c r="L526" s="423"/>
      <c r="M526" s="423"/>
      <c r="N526" s="423"/>
      <c r="O526" s="423"/>
      <c r="P526" s="423"/>
      <c r="Q526" s="423"/>
    </row>
    <row r="527" spans="1:17 16383:16383" s="313" customFormat="1" ht="39.950000000000003" customHeight="1" x14ac:dyDescent="0.25">
      <c r="A527" s="267" t="s">
        <v>31</v>
      </c>
      <c r="B527" s="517"/>
      <c r="C527" s="517"/>
      <c r="D527" s="517"/>
      <c r="E527" s="517"/>
      <c r="F527" s="518"/>
      <c r="G527" s="519" t="s">
        <v>18</v>
      </c>
      <c r="H527" s="520"/>
      <c r="I527" s="276">
        <v>0</v>
      </c>
      <c r="J527" s="484"/>
      <c r="K527" s="423"/>
      <c r="L527" s="423"/>
      <c r="M527" s="423"/>
      <c r="N527" s="423"/>
      <c r="O527" s="423"/>
      <c r="P527" s="423"/>
      <c r="Q527" s="423"/>
    </row>
    <row r="528" spans="1:17 16383:16383" s="313" customFormat="1" ht="39.950000000000003" customHeight="1" x14ac:dyDescent="0.25">
      <c r="A528" s="267" t="s">
        <v>32</v>
      </c>
      <c r="B528" s="517"/>
      <c r="C528" s="517"/>
      <c r="D528" s="517"/>
      <c r="E528" s="517"/>
      <c r="F528" s="518"/>
      <c r="G528" s="519" t="s">
        <v>7</v>
      </c>
      <c r="H528" s="520"/>
      <c r="I528" s="276">
        <v>0</v>
      </c>
      <c r="J528" s="484"/>
      <c r="K528" s="425"/>
      <c r="L528" s="425"/>
      <c r="M528" s="425"/>
      <c r="N528" s="425"/>
      <c r="O528" s="425"/>
      <c r="P528" s="423"/>
      <c r="Q528" s="423"/>
    </row>
    <row r="529" spans="1:17 16383:16383" s="313" customFormat="1" ht="39.950000000000003" customHeight="1" x14ac:dyDescent="0.25">
      <c r="A529" s="54" t="s">
        <v>71</v>
      </c>
      <c r="B529" s="517"/>
      <c r="C529" s="517"/>
      <c r="D529" s="517"/>
      <c r="E529" s="517"/>
      <c r="F529" s="518"/>
      <c r="G529" s="519" t="s">
        <v>23</v>
      </c>
      <c r="H529" s="520"/>
      <c r="I529" s="276">
        <v>0</v>
      </c>
      <c r="J529" s="484"/>
      <c r="K529" s="423"/>
      <c r="L529" s="423"/>
      <c r="M529" s="423"/>
      <c r="N529" s="423"/>
      <c r="O529" s="423"/>
      <c r="P529" s="423"/>
      <c r="Q529" s="423"/>
    </row>
    <row r="530" spans="1:17 16383:16383" s="313" customFormat="1" ht="39.950000000000003" customHeight="1" x14ac:dyDescent="0.25">
      <c r="A530" s="54" t="s">
        <v>59</v>
      </c>
      <c r="B530" s="517"/>
      <c r="C530" s="517"/>
      <c r="D530" s="517"/>
      <c r="E530" s="517"/>
      <c r="F530" s="518"/>
      <c r="G530" s="519" t="s">
        <v>8</v>
      </c>
      <c r="H530" s="520"/>
      <c r="I530" s="276">
        <v>0</v>
      </c>
      <c r="J530" s="484"/>
      <c r="K530" s="423"/>
      <c r="L530" s="423"/>
      <c r="M530" s="423"/>
      <c r="N530" s="423"/>
      <c r="O530" s="423"/>
      <c r="P530" s="423"/>
      <c r="Q530" s="423"/>
    </row>
    <row r="531" spans="1:17 16383:16383" ht="39.950000000000003" customHeight="1" x14ac:dyDescent="0.2">
      <c r="A531" s="531" t="s">
        <v>60</v>
      </c>
      <c r="B531" s="517"/>
      <c r="C531" s="517"/>
      <c r="D531" s="517"/>
      <c r="E531" s="517"/>
      <c r="F531" s="518"/>
      <c r="G531" s="519" t="s">
        <v>9</v>
      </c>
      <c r="H531" s="520"/>
      <c r="I531" s="276">
        <v>0</v>
      </c>
      <c r="J531" s="484"/>
      <c r="K531" s="423"/>
      <c r="L531" s="423"/>
      <c r="M531" s="423"/>
      <c r="N531" s="423"/>
      <c r="O531" s="423"/>
    </row>
    <row r="532" spans="1:17 16383:16383" ht="39.75" customHeight="1" x14ac:dyDescent="0.2">
      <c r="A532" s="532"/>
      <c r="B532" s="517"/>
      <c r="C532" s="517"/>
      <c r="D532" s="517"/>
      <c r="E532" s="517"/>
      <c r="F532" s="518"/>
      <c r="G532" s="519" t="s">
        <v>10</v>
      </c>
      <c r="H532" s="520"/>
      <c r="I532" s="276">
        <v>0</v>
      </c>
      <c r="J532" s="484"/>
      <c r="K532" s="423"/>
      <c r="L532" s="423"/>
      <c r="M532" s="423"/>
      <c r="N532" s="423"/>
      <c r="O532" s="423"/>
    </row>
    <row r="533" spans="1:17 16383:16383" s="313" customFormat="1" ht="39.75" customHeight="1" x14ac:dyDescent="0.25">
      <c r="A533" s="531" t="s">
        <v>47</v>
      </c>
      <c r="B533" s="517"/>
      <c r="C533" s="517"/>
      <c r="D533" s="517"/>
      <c r="E533" s="517"/>
      <c r="F533" s="518"/>
      <c r="G533" s="273" t="s">
        <v>98</v>
      </c>
      <c r="H533" s="119" t="s">
        <v>52</v>
      </c>
      <c r="I533" s="276">
        <v>0</v>
      </c>
      <c r="J533" s="484"/>
      <c r="K533" s="423"/>
      <c r="L533" s="423"/>
      <c r="M533" s="423"/>
      <c r="N533" s="423"/>
      <c r="O533" s="423"/>
      <c r="P533" s="423"/>
      <c r="Q533" s="423"/>
    </row>
    <row r="534" spans="1:17 16383:16383" ht="39.75" customHeight="1" thickBot="1" x14ac:dyDescent="0.25">
      <c r="A534" s="533"/>
      <c r="B534" s="534"/>
      <c r="C534" s="534"/>
      <c r="D534" s="534"/>
      <c r="E534" s="534"/>
      <c r="F534" s="535"/>
      <c r="G534" s="273" t="s">
        <v>11</v>
      </c>
      <c r="H534" s="119" t="s">
        <v>52</v>
      </c>
      <c r="I534" s="276">
        <v>0</v>
      </c>
      <c r="J534" s="484"/>
      <c r="K534" s="423"/>
      <c r="L534" s="423"/>
      <c r="M534" s="423"/>
      <c r="N534" s="423"/>
      <c r="O534" s="423"/>
    </row>
    <row r="535" spans="1:17 16383:16383" s="313" customFormat="1" ht="39.75" customHeight="1" x14ac:dyDescent="0.25">
      <c r="A535" s="527" t="s">
        <v>81</v>
      </c>
      <c r="B535" s="528"/>
      <c r="C535" s="528"/>
      <c r="D535" s="528"/>
      <c r="E535" s="528"/>
      <c r="F535" s="528"/>
      <c r="G535" s="273" t="s">
        <v>11</v>
      </c>
      <c r="H535" s="119" t="s">
        <v>52</v>
      </c>
      <c r="I535" s="276">
        <v>0</v>
      </c>
      <c r="J535" s="484"/>
      <c r="K535" s="423"/>
      <c r="L535" s="423"/>
      <c r="M535" s="423"/>
      <c r="N535" s="423"/>
      <c r="O535" s="423"/>
      <c r="P535" s="423"/>
      <c r="Q535" s="423"/>
    </row>
    <row r="536" spans="1:17 16383:16383" s="315" customFormat="1" ht="39.950000000000003" customHeight="1" x14ac:dyDescent="0.25">
      <c r="A536" s="49" t="s">
        <v>83</v>
      </c>
      <c r="B536" s="409" t="s">
        <v>6</v>
      </c>
      <c r="C536" s="409" t="s">
        <v>65</v>
      </c>
      <c r="D536" s="409" t="s">
        <v>4</v>
      </c>
      <c r="E536" s="48" t="s">
        <v>5</v>
      </c>
      <c r="F536" s="274" t="s">
        <v>70</v>
      </c>
      <c r="G536" s="273" t="s">
        <v>11</v>
      </c>
      <c r="H536" s="119" t="s">
        <v>52</v>
      </c>
      <c r="I536" s="276">
        <v>0</v>
      </c>
      <c r="J536" s="484"/>
      <c r="K536" s="423"/>
      <c r="L536" s="423" t="s">
        <v>6</v>
      </c>
      <c r="M536" s="423" t="s">
        <v>65</v>
      </c>
      <c r="N536" s="423" t="s">
        <v>4</v>
      </c>
      <c r="O536" s="423" t="s">
        <v>5</v>
      </c>
      <c r="P536" s="425"/>
      <c r="Q536" s="425"/>
    </row>
    <row r="537" spans="1:17 16383:16383" s="313" customFormat="1" ht="39.950000000000003" customHeight="1" x14ac:dyDescent="0.25">
      <c r="A537" s="406" t="s">
        <v>128</v>
      </c>
      <c r="B537" s="509">
        <v>0</v>
      </c>
      <c r="C537" s="510"/>
      <c r="D537" s="511"/>
      <c r="E537" s="303">
        <v>0</v>
      </c>
      <c r="F537" s="275" t="str">
        <f>TEXT(SUM(B537:E537),"##0.0%")&amp;" ("&amp;TEXT($I541*SUM(B537:E537),"$#,##0")&amp;")"</f>
        <v>0.0% ($0)</v>
      </c>
      <c r="G537" s="519" t="s">
        <v>62</v>
      </c>
      <c r="H537" s="520" t="s">
        <v>52</v>
      </c>
      <c r="I537" s="276">
        <v>0</v>
      </c>
      <c r="J537" s="484"/>
      <c r="K537" s="423" t="s">
        <v>40</v>
      </c>
      <c r="L537" s="426">
        <f>SUM(B537:E537)*I541</f>
        <v>0</v>
      </c>
      <c r="M537" s="426"/>
      <c r="N537" s="426"/>
      <c r="O537" s="426"/>
      <c r="P537" s="423"/>
      <c r="Q537" s="423"/>
    </row>
    <row r="538" spans="1:17 16383:16383" s="313" customFormat="1" ht="39.950000000000003" customHeight="1" x14ac:dyDescent="0.25">
      <c r="A538" s="406" t="s">
        <v>67</v>
      </c>
      <c r="B538" s="303">
        <v>0</v>
      </c>
      <c r="C538" s="303">
        <v>0</v>
      </c>
      <c r="D538" s="303">
        <v>0</v>
      </c>
      <c r="E538" s="303">
        <v>0</v>
      </c>
      <c r="F538" s="275" t="str">
        <f>TEXT(SUM(B538:E538),"##0.0%")&amp;" ("&amp;TEXT($I541*SUM(B538:E538),"$#,##0")&amp;")"</f>
        <v>0.0% ($0)</v>
      </c>
      <c r="G538" s="529" t="s">
        <v>56</v>
      </c>
      <c r="H538" s="530" t="s">
        <v>52</v>
      </c>
      <c r="I538" s="277">
        <f>SUM(I527:I537)</f>
        <v>0</v>
      </c>
      <c r="J538" s="485"/>
      <c r="K538" s="423" t="str">
        <f>"Domain 2"</f>
        <v>Domain 2</v>
      </c>
      <c r="L538" s="426">
        <f>B538*I541</f>
        <v>0</v>
      </c>
      <c r="M538" s="426">
        <f>C538*I541</f>
        <v>0</v>
      </c>
      <c r="N538" s="426">
        <f>D538*I541</f>
        <v>0</v>
      </c>
      <c r="O538" s="426">
        <f>E538*I541</f>
        <v>0</v>
      </c>
      <c r="P538" s="423"/>
      <c r="Q538" s="423"/>
    </row>
    <row r="539" spans="1:17 16383:16383" s="313" customFormat="1" ht="39.950000000000003" customHeight="1" x14ac:dyDescent="0.25">
      <c r="A539" s="406" t="s">
        <v>68</v>
      </c>
      <c r="B539" s="303">
        <v>0</v>
      </c>
      <c r="C539" s="303">
        <v>0</v>
      </c>
      <c r="D539" s="303">
        <v>0</v>
      </c>
      <c r="E539" s="303">
        <v>0</v>
      </c>
      <c r="F539" s="275" t="str">
        <f>TEXT(SUM(B539:E539),"##0.0%")&amp;" ("&amp;TEXT($I541*SUM(B539:E539),"$#,##0")&amp;")"</f>
        <v>0.0% ($0)</v>
      </c>
      <c r="G539" s="519" t="s">
        <v>55</v>
      </c>
      <c r="H539" s="520" t="s">
        <v>52</v>
      </c>
      <c r="I539" s="278"/>
      <c r="J539" s="486"/>
      <c r="K539" s="423" t="str">
        <f>"Domain 3"</f>
        <v>Domain 3</v>
      </c>
      <c r="L539" s="426">
        <f>B539*I541</f>
        <v>0</v>
      </c>
      <c r="M539" s="426">
        <f>C539*I541</f>
        <v>0</v>
      </c>
      <c r="N539" s="426">
        <f>D539*I541</f>
        <v>0</v>
      </c>
      <c r="O539" s="426">
        <f>E539*I541</f>
        <v>0</v>
      </c>
      <c r="P539" s="423"/>
      <c r="Q539" s="423"/>
      <c r="XFC539" s="316"/>
    </row>
    <row r="540" spans="1:17 16383:16383" s="313" customFormat="1" ht="39.950000000000003" customHeight="1" x14ac:dyDescent="0.25">
      <c r="A540" s="407" t="s">
        <v>69</v>
      </c>
      <c r="B540" s="303">
        <v>0</v>
      </c>
      <c r="C540" s="303">
        <v>0</v>
      </c>
      <c r="D540" s="303">
        <v>0</v>
      </c>
      <c r="E540" s="303">
        <v>0</v>
      </c>
      <c r="F540" s="275" t="str">
        <f>TEXT(SUM(B540:E540),"##0.0%")&amp;" ("&amp;TEXT($I541*SUM(B540:E540),"$#,##0")&amp;")"</f>
        <v>0.0% ($0)</v>
      </c>
      <c r="G540" s="529" t="s">
        <v>66</v>
      </c>
      <c r="H540" s="530" t="s">
        <v>52</v>
      </c>
      <c r="I540" s="277">
        <f>I539*I538</f>
        <v>0</v>
      </c>
      <c r="J540" s="485"/>
      <c r="K540" s="423" t="str">
        <f>"Domain 4"</f>
        <v>Domain 4</v>
      </c>
      <c r="L540" s="426">
        <f>B540*I541</f>
        <v>0</v>
      </c>
      <c r="M540" s="426">
        <f>C540*I541</f>
        <v>0</v>
      </c>
      <c r="N540" s="426">
        <f>D540*I541</f>
        <v>0</v>
      </c>
      <c r="O540" s="426">
        <f>E540*I541</f>
        <v>0</v>
      </c>
      <c r="P540" s="423"/>
      <c r="Q540" s="423"/>
    </row>
    <row r="541" spans="1:17 16383:16383" ht="26.25" thickBot="1" x14ac:dyDescent="0.25">
      <c r="A541" s="405" t="s">
        <v>84</v>
      </c>
      <c r="B541" s="72" t="str">
        <f>TEXT(SUM($B537*BPct_HDSP,B538:B540),"##0.0%")&amp;" ("&amp;TEXT($I541*SUM($B537*BPct_HDSP,B538:B540),"$#,##0")&amp;")"</f>
        <v>0.0% ($0)</v>
      </c>
      <c r="C541" s="72" t="str">
        <f>TEXT(SUM($B537*BPct_Diabetes,C538:C540),"##0.0%")&amp;" ("&amp;TEXT($I541*SUM($B537*BPct_Diabetes,C538:C540),"$#,##0")&amp;")"</f>
        <v>0.0% ($0)</v>
      </c>
      <c r="D541" s="72" t="str">
        <f>TEXT(SUM($B537*BPct_NPAO,D538:D540),"##0.0%")&amp;" ("&amp;TEXT($I541*SUM($B537*BPct_NPAO,D538:D540),"$#,##0")&amp;")"</f>
        <v>0.0% ($0)</v>
      </c>
      <c r="E541" s="217" t="str">
        <f>TEXT(SUM(E537:E540),"##0.0%")&amp;" ("&amp;TEXT($I541*SUM(E537:E540),"$#,##0")&amp;")"</f>
        <v>0.0% ($0)</v>
      </c>
      <c r="F541" s="218" t="str">
        <f>TEXT(SUM(B537:E540),"##0.0%")&amp;" ("&amp;TEXT($I541*SUM(B537:E540),"$#,##0")&amp;")"</f>
        <v>0.0% ($0)</v>
      </c>
      <c r="G541" s="525" t="s">
        <v>89</v>
      </c>
      <c r="H541" s="526"/>
      <c r="I541" s="279">
        <f>SUM(I540,I538)</f>
        <v>0</v>
      </c>
      <c r="J541" s="487"/>
      <c r="K541" s="423"/>
      <c r="L541" s="423"/>
      <c r="M541" s="423"/>
      <c r="N541" s="423"/>
      <c r="O541" s="423"/>
      <c r="P541" s="423" t="b">
        <f>IF(AND(SUM(B537:E540)&lt;&gt;1,I541&gt;0),FALSE,TRUE)</f>
        <v>1</v>
      </c>
      <c r="Q541" s="423" t="str">
        <f>"&lt;-- Is table 100% Allocated?"</f>
        <v>&lt;-- Is table 100% Allocated?</v>
      </c>
    </row>
    <row r="543" spans="1:17 16383:16383" ht="13.5" thickBot="1" x14ac:dyDescent="0.25"/>
    <row r="544" spans="1:17 16383:16383" s="313" customFormat="1" ht="39.950000000000003" customHeight="1" x14ac:dyDescent="0.25">
      <c r="A544" s="521" t="s">
        <v>51</v>
      </c>
      <c r="B544" s="522"/>
      <c r="C544" s="522"/>
      <c r="D544" s="522"/>
      <c r="E544" s="522"/>
      <c r="F544" s="522"/>
      <c r="G544" s="523" t="s">
        <v>61</v>
      </c>
      <c r="H544" s="524"/>
      <c r="I544" s="524"/>
      <c r="J544" s="467" t="s">
        <v>13</v>
      </c>
      <c r="K544" s="423"/>
      <c r="L544" s="423"/>
      <c r="M544" s="423"/>
      <c r="N544" s="423"/>
      <c r="O544" s="423"/>
      <c r="P544" s="423"/>
      <c r="Q544" s="423"/>
    </row>
    <row r="545" spans="1:17 16383:16383" s="313" customFormat="1" ht="39.950000000000003" customHeight="1" x14ac:dyDescent="0.25">
      <c r="A545" s="267" t="s">
        <v>31</v>
      </c>
      <c r="B545" s="517"/>
      <c r="C545" s="517"/>
      <c r="D545" s="517"/>
      <c r="E545" s="517"/>
      <c r="F545" s="518"/>
      <c r="G545" s="519" t="s">
        <v>18</v>
      </c>
      <c r="H545" s="520"/>
      <c r="I545" s="276">
        <v>0</v>
      </c>
      <c r="J545" s="484"/>
      <c r="K545" s="423"/>
      <c r="L545" s="423"/>
      <c r="M545" s="423"/>
      <c r="N545" s="423"/>
      <c r="O545" s="423"/>
      <c r="P545" s="423"/>
      <c r="Q545" s="423"/>
    </row>
    <row r="546" spans="1:17 16383:16383" s="313" customFormat="1" ht="39.950000000000003" customHeight="1" x14ac:dyDescent="0.25">
      <c r="A546" s="267" t="s">
        <v>32</v>
      </c>
      <c r="B546" s="517"/>
      <c r="C546" s="517"/>
      <c r="D546" s="517"/>
      <c r="E546" s="517"/>
      <c r="F546" s="518"/>
      <c r="G546" s="519" t="s">
        <v>7</v>
      </c>
      <c r="H546" s="520"/>
      <c r="I546" s="276">
        <v>0</v>
      </c>
      <c r="J546" s="484"/>
      <c r="K546" s="425"/>
      <c r="L546" s="425"/>
      <c r="M546" s="425"/>
      <c r="N546" s="425"/>
      <c r="O546" s="425"/>
      <c r="P546" s="423"/>
      <c r="Q546" s="423"/>
    </row>
    <row r="547" spans="1:17 16383:16383" s="313" customFormat="1" ht="39.950000000000003" customHeight="1" x14ac:dyDescent="0.25">
      <c r="A547" s="54" t="s">
        <v>71</v>
      </c>
      <c r="B547" s="517"/>
      <c r="C547" s="517"/>
      <c r="D547" s="517"/>
      <c r="E547" s="517"/>
      <c r="F547" s="518"/>
      <c r="G547" s="519" t="s">
        <v>23</v>
      </c>
      <c r="H547" s="520"/>
      <c r="I547" s="276">
        <v>0</v>
      </c>
      <c r="J547" s="484"/>
      <c r="K547" s="423"/>
      <c r="L547" s="423"/>
      <c r="M547" s="423"/>
      <c r="N547" s="423"/>
      <c r="O547" s="423"/>
      <c r="P547" s="423"/>
      <c r="Q547" s="423"/>
    </row>
    <row r="548" spans="1:17 16383:16383" s="313" customFormat="1" ht="39.950000000000003" customHeight="1" x14ac:dyDescent="0.25">
      <c r="A548" s="54" t="s">
        <v>59</v>
      </c>
      <c r="B548" s="517"/>
      <c r="C548" s="517"/>
      <c r="D548" s="517"/>
      <c r="E548" s="517"/>
      <c r="F548" s="518"/>
      <c r="G548" s="519" t="s">
        <v>8</v>
      </c>
      <c r="H548" s="520"/>
      <c r="I548" s="276">
        <v>0</v>
      </c>
      <c r="J548" s="484"/>
      <c r="K548" s="423"/>
      <c r="L548" s="423"/>
      <c r="M548" s="423"/>
      <c r="N548" s="423"/>
      <c r="O548" s="423"/>
      <c r="P548" s="423"/>
      <c r="Q548" s="423"/>
    </row>
    <row r="549" spans="1:17 16383:16383" ht="39.950000000000003" customHeight="1" x14ac:dyDescent="0.2">
      <c r="A549" s="531" t="s">
        <v>60</v>
      </c>
      <c r="B549" s="517"/>
      <c r="C549" s="517"/>
      <c r="D549" s="517"/>
      <c r="E549" s="517"/>
      <c r="F549" s="518"/>
      <c r="G549" s="519" t="s">
        <v>9</v>
      </c>
      <c r="H549" s="520"/>
      <c r="I549" s="276">
        <v>0</v>
      </c>
      <c r="J549" s="484"/>
      <c r="K549" s="423"/>
      <c r="L549" s="423"/>
      <c r="M549" s="423"/>
      <c r="N549" s="423"/>
      <c r="O549" s="423"/>
    </row>
    <row r="550" spans="1:17 16383:16383" ht="39.75" customHeight="1" x14ac:dyDescent="0.2">
      <c r="A550" s="532"/>
      <c r="B550" s="517"/>
      <c r="C550" s="517"/>
      <c r="D550" s="517"/>
      <c r="E550" s="517"/>
      <c r="F550" s="518"/>
      <c r="G550" s="519" t="s">
        <v>10</v>
      </c>
      <c r="H550" s="520"/>
      <c r="I550" s="276">
        <v>0</v>
      </c>
      <c r="J550" s="484"/>
      <c r="K550" s="423"/>
      <c r="L550" s="423"/>
      <c r="M550" s="423"/>
      <c r="N550" s="423"/>
      <c r="O550" s="423"/>
    </row>
    <row r="551" spans="1:17 16383:16383" s="313" customFormat="1" ht="39.75" customHeight="1" x14ac:dyDescent="0.25">
      <c r="A551" s="531" t="s">
        <v>47</v>
      </c>
      <c r="B551" s="517"/>
      <c r="C551" s="517"/>
      <c r="D551" s="517"/>
      <c r="E551" s="517"/>
      <c r="F551" s="518"/>
      <c r="G551" s="273" t="s">
        <v>98</v>
      </c>
      <c r="H551" s="119" t="s">
        <v>52</v>
      </c>
      <c r="I551" s="276">
        <v>0</v>
      </c>
      <c r="J551" s="484"/>
      <c r="K551" s="423"/>
      <c r="L551" s="423"/>
      <c r="M551" s="423"/>
      <c r="N551" s="423"/>
      <c r="O551" s="423"/>
      <c r="P551" s="423"/>
      <c r="Q551" s="423"/>
    </row>
    <row r="552" spans="1:17 16383:16383" ht="39.75" customHeight="1" thickBot="1" x14ac:dyDescent="0.25">
      <c r="A552" s="533"/>
      <c r="B552" s="534"/>
      <c r="C552" s="534"/>
      <c r="D552" s="534"/>
      <c r="E552" s="534"/>
      <c r="F552" s="535"/>
      <c r="G552" s="273" t="s">
        <v>11</v>
      </c>
      <c r="H552" s="119" t="s">
        <v>52</v>
      </c>
      <c r="I552" s="276">
        <v>0</v>
      </c>
      <c r="J552" s="484"/>
      <c r="K552" s="423"/>
      <c r="L552" s="423"/>
      <c r="M552" s="423"/>
      <c r="N552" s="423"/>
      <c r="O552" s="423"/>
    </row>
    <row r="553" spans="1:17 16383:16383" s="313" customFormat="1" ht="39.75" customHeight="1" x14ac:dyDescent="0.25">
      <c r="A553" s="527" t="s">
        <v>81</v>
      </c>
      <c r="B553" s="528"/>
      <c r="C553" s="528"/>
      <c r="D553" s="528"/>
      <c r="E553" s="528"/>
      <c r="F553" s="528"/>
      <c r="G553" s="273" t="s">
        <v>11</v>
      </c>
      <c r="H553" s="119" t="s">
        <v>52</v>
      </c>
      <c r="I553" s="276">
        <v>0</v>
      </c>
      <c r="J553" s="484"/>
      <c r="K553" s="423"/>
      <c r="L553" s="423"/>
      <c r="M553" s="423"/>
      <c r="N553" s="423"/>
      <c r="O553" s="423"/>
      <c r="P553" s="423"/>
      <c r="Q553" s="423"/>
    </row>
    <row r="554" spans="1:17 16383:16383" s="315" customFormat="1" ht="39.950000000000003" customHeight="1" x14ac:dyDescent="0.25">
      <c r="A554" s="49" t="s">
        <v>83</v>
      </c>
      <c r="B554" s="409" t="s">
        <v>6</v>
      </c>
      <c r="C554" s="409" t="s">
        <v>65</v>
      </c>
      <c r="D554" s="409" t="s">
        <v>4</v>
      </c>
      <c r="E554" s="48" t="s">
        <v>5</v>
      </c>
      <c r="F554" s="274" t="s">
        <v>70</v>
      </c>
      <c r="G554" s="273" t="s">
        <v>11</v>
      </c>
      <c r="H554" s="119" t="s">
        <v>52</v>
      </c>
      <c r="I554" s="276">
        <v>0</v>
      </c>
      <c r="J554" s="484"/>
      <c r="K554" s="423"/>
      <c r="L554" s="423" t="s">
        <v>6</v>
      </c>
      <c r="M554" s="423" t="s">
        <v>65</v>
      </c>
      <c r="N554" s="423" t="s">
        <v>4</v>
      </c>
      <c r="O554" s="423" t="s">
        <v>5</v>
      </c>
      <c r="P554" s="425"/>
      <c r="Q554" s="425"/>
    </row>
    <row r="555" spans="1:17 16383:16383" s="313" customFormat="1" ht="39.950000000000003" customHeight="1" x14ac:dyDescent="0.25">
      <c r="A555" s="406" t="s">
        <v>128</v>
      </c>
      <c r="B555" s="509">
        <v>0</v>
      </c>
      <c r="C555" s="510"/>
      <c r="D555" s="511"/>
      <c r="E555" s="303">
        <v>0</v>
      </c>
      <c r="F555" s="275" t="str">
        <f>TEXT(SUM(B555:E555),"##0.0%")&amp;" ("&amp;TEXT($I559*SUM(B555:E555),"$#,##0")&amp;")"</f>
        <v>0.0% ($0)</v>
      </c>
      <c r="G555" s="519" t="s">
        <v>62</v>
      </c>
      <c r="H555" s="520" t="s">
        <v>52</v>
      </c>
      <c r="I555" s="276">
        <v>0</v>
      </c>
      <c r="J555" s="484"/>
      <c r="K555" s="423" t="s">
        <v>40</v>
      </c>
      <c r="L555" s="426">
        <f>SUM(B555:E555)*I559</f>
        <v>0</v>
      </c>
      <c r="M555" s="426"/>
      <c r="N555" s="426"/>
      <c r="O555" s="426"/>
      <c r="P555" s="423"/>
      <c r="Q555" s="423"/>
    </row>
    <row r="556" spans="1:17 16383:16383" s="313" customFormat="1" ht="39.950000000000003" customHeight="1" x14ac:dyDescent="0.25">
      <c r="A556" s="406" t="s">
        <v>67</v>
      </c>
      <c r="B556" s="303">
        <v>0</v>
      </c>
      <c r="C556" s="303">
        <v>0</v>
      </c>
      <c r="D556" s="303">
        <v>0</v>
      </c>
      <c r="E556" s="303">
        <v>0</v>
      </c>
      <c r="F556" s="275" t="str">
        <f>TEXT(SUM(B556:E556),"##0.0%")&amp;" ("&amp;TEXT($I559*SUM(B556:E556),"$#,##0")&amp;")"</f>
        <v>0.0% ($0)</v>
      </c>
      <c r="G556" s="529" t="s">
        <v>56</v>
      </c>
      <c r="H556" s="530" t="s">
        <v>52</v>
      </c>
      <c r="I556" s="277">
        <f>SUM(I545:I555)</f>
        <v>0</v>
      </c>
      <c r="J556" s="485"/>
      <c r="K556" s="423" t="str">
        <f>"Domain 2"</f>
        <v>Domain 2</v>
      </c>
      <c r="L556" s="426">
        <f>B556*I559</f>
        <v>0</v>
      </c>
      <c r="M556" s="426">
        <f>C556*I559</f>
        <v>0</v>
      </c>
      <c r="N556" s="426">
        <f>D556*I559</f>
        <v>0</v>
      </c>
      <c r="O556" s="426">
        <f>E556*I559</f>
        <v>0</v>
      </c>
      <c r="P556" s="423"/>
      <c r="Q556" s="423"/>
    </row>
    <row r="557" spans="1:17 16383:16383" s="313" customFormat="1" ht="39.950000000000003" customHeight="1" x14ac:dyDescent="0.25">
      <c r="A557" s="406" t="s">
        <v>68</v>
      </c>
      <c r="B557" s="303">
        <v>0</v>
      </c>
      <c r="C557" s="303">
        <v>0</v>
      </c>
      <c r="D557" s="303">
        <v>0</v>
      </c>
      <c r="E557" s="303">
        <v>0</v>
      </c>
      <c r="F557" s="275" t="str">
        <f>TEXT(SUM(B557:E557),"##0.0%")&amp;" ("&amp;TEXT($I559*SUM(B557:E557),"$#,##0")&amp;")"</f>
        <v>0.0% ($0)</v>
      </c>
      <c r="G557" s="519" t="s">
        <v>55</v>
      </c>
      <c r="H557" s="520" t="s">
        <v>52</v>
      </c>
      <c r="I557" s="278"/>
      <c r="J557" s="486"/>
      <c r="K557" s="423" t="str">
        <f>"Domain 3"</f>
        <v>Domain 3</v>
      </c>
      <c r="L557" s="426">
        <f>B557*I559</f>
        <v>0</v>
      </c>
      <c r="M557" s="426">
        <f>C557*I559</f>
        <v>0</v>
      </c>
      <c r="N557" s="426">
        <f>D557*I559</f>
        <v>0</v>
      </c>
      <c r="O557" s="426">
        <f>E557*I559</f>
        <v>0</v>
      </c>
      <c r="P557" s="423"/>
      <c r="Q557" s="423"/>
      <c r="XFC557" s="316"/>
    </row>
    <row r="558" spans="1:17 16383:16383" s="313" customFormat="1" ht="39.950000000000003" customHeight="1" x14ac:dyDescent="0.25">
      <c r="A558" s="407" t="s">
        <v>69</v>
      </c>
      <c r="B558" s="303">
        <v>0</v>
      </c>
      <c r="C558" s="303">
        <v>0</v>
      </c>
      <c r="D558" s="303">
        <v>0</v>
      </c>
      <c r="E558" s="303">
        <v>0</v>
      </c>
      <c r="F558" s="275" t="str">
        <f>TEXT(SUM(B558:E558),"##0.0%")&amp;" ("&amp;TEXT($I559*SUM(B558:E558),"$#,##0")&amp;")"</f>
        <v>0.0% ($0)</v>
      </c>
      <c r="G558" s="529" t="s">
        <v>66</v>
      </c>
      <c r="H558" s="530" t="s">
        <v>52</v>
      </c>
      <c r="I558" s="277">
        <f>I557*I556</f>
        <v>0</v>
      </c>
      <c r="J558" s="485"/>
      <c r="K558" s="423" t="str">
        <f>"Domain 4"</f>
        <v>Domain 4</v>
      </c>
      <c r="L558" s="426">
        <f>B558*I559</f>
        <v>0</v>
      </c>
      <c r="M558" s="426">
        <f>C558*I559</f>
        <v>0</v>
      </c>
      <c r="N558" s="426">
        <f>D558*I559</f>
        <v>0</v>
      </c>
      <c r="O558" s="426">
        <f>E558*I559</f>
        <v>0</v>
      </c>
      <c r="P558" s="423"/>
      <c r="Q558" s="423"/>
    </row>
    <row r="559" spans="1:17 16383:16383" ht="26.25" thickBot="1" x14ac:dyDescent="0.25">
      <c r="A559" s="405" t="s">
        <v>84</v>
      </c>
      <c r="B559" s="72" t="str">
        <f>TEXT(SUM($B555*BPct_HDSP,B556:B558),"##0.0%")&amp;" ("&amp;TEXT($I559*SUM($B555*BPct_HDSP,B556:B558),"$#,##0")&amp;")"</f>
        <v>0.0% ($0)</v>
      </c>
      <c r="C559" s="72" t="str">
        <f>TEXT(SUM($B555*BPct_Diabetes,C556:C558),"##0.0%")&amp;" ("&amp;TEXT($I559*SUM($B555*BPct_Diabetes,C556:C558),"$#,##0")&amp;")"</f>
        <v>0.0% ($0)</v>
      </c>
      <c r="D559" s="72" t="str">
        <f>TEXT(SUM($B555*BPct_NPAO,D556:D558),"##0.0%")&amp;" ("&amp;TEXT($I559*SUM($B555*BPct_NPAO,D556:D558),"$#,##0")&amp;")"</f>
        <v>0.0% ($0)</v>
      </c>
      <c r="E559" s="217" t="str">
        <f>TEXT(SUM(E555:E558),"##0.0%")&amp;" ("&amp;TEXT($I559*SUM(E555:E558),"$#,##0")&amp;")"</f>
        <v>0.0% ($0)</v>
      </c>
      <c r="F559" s="218" t="str">
        <f>TEXT(SUM(B555:E558),"##0.0%")&amp;" ("&amp;TEXT($I559*SUM(B555:E558),"$#,##0")&amp;")"</f>
        <v>0.0% ($0)</v>
      </c>
      <c r="G559" s="525" t="s">
        <v>89</v>
      </c>
      <c r="H559" s="526"/>
      <c r="I559" s="279">
        <f>SUM(I558,I556)</f>
        <v>0</v>
      </c>
      <c r="J559" s="487"/>
      <c r="K559" s="423"/>
      <c r="L559" s="423"/>
      <c r="M559" s="423"/>
      <c r="N559" s="423"/>
      <c r="O559" s="423"/>
      <c r="P559" s="423" t="b">
        <f>IF(AND(SUM(B555:E558)&lt;&gt;1,I559&gt;0),FALSE,TRUE)</f>
        <v>1</v>
      </c>
      <c r="Q559" s="423" t="str">
        <f>"&lt;-- Is table 100% Allocated?"</f>
        <v>&lt;-- Is table 100% Allocated?</v>
      </c>
    </row>
    <row r="561" spans="1:17 16383:16383" s="313" customFormat="1" ht="13.5" thickBot="1" x14ac:dyDescent="0.25">
      <c r="A561" s="36"/>
      <c r="B561" s="36"/>
      <c r="C561" s="36"/>
      <c r="D561" s="36"/>
      <c r="E561" s="36"/>
      <c r="F561" s="37"/>
      <c r="G561" s="35"/>
      <c r="H561" s="35"/>
      <c r="I561" s="35"/>
      <c r="J561" s="466"/>
      <c r="K561" s="423"/>
      <c r="L561" s="423"/>
      <c r="M561" s="423"/>
      <c r="N561" s="423"/>
      <c r="O561" s="423"/>
      <c r="P561" s="423"/>
      <c r="Q561" s="423"/>
    </row>
    <row r="562" spans="1:17 16383:16383" s="313" customFormat="1" ht="39.950000000000003" customHeight="1" x14ac:dyDescent="0.25">
      <c r="A562" s="521" t="s">
        <v>51</v>
      </c>
      <c r="B562" s="522"/>
      <c r="C562" s="522"/>
      <c r="D562" s="522"/>
      <c r="E562" s="522"/>
      <c r="F562" s="522"/>
      <c r="G562" s="523" t="s">
        <v>61</v>
      </c>
      <c r="H562" s="524"/>
      <c r="I562" s="524"/>
      <c r="J562" s="467" t="s">
        <v>13</v>
      </c>
      <c r="K562" s="423"/>
      <c r="L562" s="423"/>
      <c r="M562" s="423"/>
      <c r="N562" s="423"/>
      <c r="O562" s="423"/>
      <c r="P562" s="423"/>
      <c r="Q562" s="423"/>
    </row>
    <row r="563" spans="1:17 16383:16383" s="313" customFormat="1" ht="39.950000000000003" customHeight="1" x14ac:dyDescent="0.25">
      <c r="A563" s="267" t="s">
        <v>31</v>
      </c>
      <c r="B563" s="517"/>
      <c r="C563" s="517"/>
      <c r="D563" s="517"/>
      <c r="E563" s="517"/>
      <c r="F563" s="518"/>
      <c r="G563" s="519" t="s">
        <v>18</v>
      </c>
      <c r="H563" s="520"/>
      <c r="I563" s="276">
        <v>0</v>
      </c>
      <c r="J563" s="484"/>
      <c r="K563" s="423"/>
      <c r="L563" s="423"/>
      <c r="M563" s="423"/>
      <c r="N563" s="423"/>
      <c r="O563" s="423"/>
      <c r="P563" s="423"/>
      <c r="Q563" s="423"/>
    </row>
    <row r="564" spans="1:17 16383:16383" s="313" customFormat="1" ht="39.950000000000003" customHeight="1" x14ac:dyDescent="0.25">
      <c r="A564" s="267" t="s">
        <v>32</v>
      </c>
      <c r="B564" s="517"/>
      <c r="C564" s="517"/>
      <c r="D564" s="517"/>
      <c r="E564" s="517"/>
      <c r="F564" s="518"/>
      <c r="G564" s="519" t="s">
        <v>7</v>
      </c>
      <c r="H564" s="520"/>
      <c r="I564" s="276">
        <v>0</v>
      </c>
      <c r="J564" s="484"/>
      <c r="K564" s="425"/>
      <c r="L564" s="425"/>
      <c r="M564" s="425"/>
      <c r="N564" s="425"/>
      <c r="O564" s="425"/>
      <c r="P564" s="423"/>
      <c r="Q564" s="423"/>
    </row>
    <row r="565" spans="1:17 16383:16383" s="313" customFormat="1" ht="39.950000000000003" customHeight="1" x14ac:dyDescent="0.25">
      <c r="A565" s="54" t="s">
        <v>71</v>
      </c>
      <c r="B565" s="517"/>
      <c r="C565" s="517"/>
      <c r="D565" s="517"/>
      <c r="E565" s="517"/>
      <c r="F565" s="518"/>
      <c r="G565" s="519" t="s">
        <v>23</v>
      </c>
      <c r="H565" s="520"/>
      <c r="I565" s="276">
        <v>0</v>
      </c>
      <c r="J565" s="484"/>
      <c r="K565" s="423"/>
      <c r="L565" s="423"/>
      <c r="M565" s="423"/>
      <c r="N565" s="423"/>
      <c r="O565" s="423"/>
      <c r="P565" s="423"/>
      <c r="Q565" s="423"/>
    </row>
    <row r="566" spans="1:17 16383:16383" s="313" customFormat="1" ht="39.950000000000003" customHeight="1" x14ac:dyDescent="0.25">
      <c r="A566" s="54" t="s">
        <v>59</v>
      </c>
      <c r="B566" s="517"/>
      <c r="C566" s="517"/>
      <c r="D566" s="517"/>
      <c r="E566" s="517"/>
      <c r="F566" s="518"/>
      <c r="G566" s="519" t="s">
        <v>8</v>
      </c>
      <c r="H566" s="520"/>
      <c r="I566" s="276">
        <v>0</v>
      </c>
      <c r="J566" s="484"/>
      <c r="K566" s="423"/>
      <c r="L566" s="423"/>
      <c r="M566" s="423"/>
      <c r="N566" s="423"/>
      <c r="O566" s="423"/>
      <c r="P566" s="423"/>
      <c r="Q566" s="423"/>
    </row>
    <row r="567" spans="1:17 16383:16383" ht="39.950000000000003" customHeight="1" x14ac:dyDescent="0.2">
      <c r="A567" s="531" t="s">
        <v>60</v>
      </c>
      <c r="B567" s="517"/>
      <c r="C567" s="517"/>
      <c r="D567" s="517"/>
      <c r="E567" s="517"/>
      <c r="F567" s="518"/>
      <c r="G567" s="519" t="s">
        <v>9</v>
      </c>
      <c r="H567" s="520"/>
      <c r="I567" s="276">
        <v>0</v>
      </c>
      <c r="J567" s="484"/>
      <c r="K567" s="423"/>
      <c r="L567" s="423"/>
      <c r="M567" s="423"/>
      <c r="N567" s="423"/>
      <c r="O567" s="423"/>
    </row>
    <row r="568" spans="1:17 16383:16383" ht="39.75" customHeight="1" x14ac:dyDescent="0.2">
      <c r="A568" s="532"/>
      <c r="B568" s="517"/>
      <c r="C568" s="517"/>
      <c r="D568" s="517"/>
      <c r="E568" s="517"/>
      <c r="F568" s="518"/>
      <c r="G568" s="519" t="s">
        <v>10</v>
      </c>
      <c r="H568" s="520"/>
      <c r="I568" s="276">
        <v>0</v>
      </c>
      <c r="J568" s="484"/>
      <c r="K568" s="423"/>
      <c r="L568" s="423"/>
      <c r="M568" s="423"/>
      <c r="N568" s="423"/>
      <c r="O568" s="423"/>
    </row>
    <row r="569" spans="1:17 16383:16383" s="313" customFormat="1" ht="39.75" customHeight="1" x14ac:dyDescent="0.25">
      <c r="A569" s="531" t="s">
        <v>47</v>
      </c>
      <c r="B569" s="517"/>
      <c r="C569" s="517"/>
      <c r="D569" s="517"/>
      <c r="E569" s="517"/>
      <c r="F569" s="518"/>
      <c r="G569" s="273" t="s">
        <v>98</v>
      </c>
      <c r="H569" s="119" t="s">
        <v>52</v>
      </c>
      <c r="I569" s="276">
        <v>0</v>
      </c>
      <c r="J569" s="484"/>
      <c r="K569" s="423"/>
      <c r="L569" s="423"/>
      <c r="M569" s="423"/>
      <c r="N569" s="423"/>
      <c r="O569" s="423"/>
      <c r="P569" s="423"/>
      <c r="Q569" s="423"/>
    </row>
    <row r="570" spans="1:17 16383:16383" ht="39.75" customHeight="1" thickBot="1" x14ac:dyDescent="0.25">
      <c r="A570" s="533"/>
      <c r="B570" s="534"/>
      <c r="C570" s="534"/>
      <c r="D570" s="534"/>
      <c r="E570" s="534"/>
      <c r="F570" s="535"/>
      <c r="G570" s="273" t="s">
        <v>11</v>
      </c>
      <c r="H570" s="119" t="s">
        <v>52</v>
      </c>
      <c r="I570" s="276">
        <v>0</v>
      </c>
      <c r="J570" s="484"/>
      <c r="K570" s="423"/>
      <c r="L570" s="423"/>
      <c r="M570" s="423"/>
      <c r="N570" s="423"/>
      <c r="O570" s="423"/>
    </row>
    <row r="571" spans="1:17 16383:16383" s="313" customFormat="1" ht="39.75" customHeight="1" x14ac:dyDescent="0.25">
      <c r="A571" s="527" t="s">
        <v>81</v>
      </c>
      <c r="B571" s="528"/>
      <c r="C571" s="528"/>
      <c r="D571" s="528"/>
      <c r="E571" s="528"/>
      <c r="F571" s="528"/>
      <c r="G571" s="273" t="s">
        <v>11</v>
      </c>
      <c r="H571" s="119" t="s">
        <v>52</v>
      </c>
      <c r="I571" s="276">
        <v>0</v>
      </c>
      <c r="J571" s="484"/>
      <c r="K571" s="423"/>
      <c r="L571" s="423"/>
      <c r="M571" s="423"/>
      <c r="N571" s="423"/>
      <c r="O571" s="423"/>
      <c r="P571" s="423"/>
      <c r="Q571" s="423"/>
    </row>
    <row r="572" spans="1:17 16383:16383" s="315" customFormat="1" ht="39.950000000000003" customHeight="1" x14ac:dyDescent="0.25">
      <c r="A572" s="49" t="s">
        <v>83</v>
      </c>
      <c r="B572" s="409" t="s">
        <v>6</v>
      </c>
      <c r="C572" s="409" t="s">
        <v>65</v>
      </c>
      <c r="D572" s="409" t="s">
        <v>4</v>
      </c>
      <c r="E572" s="48" t="s">
        <v>5</v>
      </c>
      <c r="F572" s="274" t="s">
        <v>70</v>
      </c>
      <c r="G572" s="273" t="s">
        <v>11</v>
      </c>
      <c r="H572" s="119" t="s">
        <v>52</v>
      </c>
      <c r="I572" s="276">
        <v>0</v>
      </c>
      <c r="J572" s="484"/>
      <c r="K572" s="423"/>
      <c r="L572" s="423" t="s">
        <v>6</v>
      </c>
      <c r="M572" s="423" t="s">
        <v>65</v>
      </c>
      <c r="N572" s="423" t="s">
        <v>4</v>
      </c>
      <c r="O572" s="423" t="s">
        <v>5</v>
      </c>
      <c r="P572" s="425"/>
      <c r="Q572" s="425"/>
    </row>
    <row r="573" spans="1:17 16383:16383" s="313" customFormat="1" ht="39.950000000000003" customHeight="1" x14ac:dyDescent="0.25">
      <c r="A573" s="406" t="s">
        <v>128</v>
      </c>
      <c r="B573" s="509">
        <v>0</v>
      </c>
      <c r="C573" s="510"/>
      <c r="D573" s="511"/>
      <c r="E573" s="303">
        <v>0</v>
      </c>
      <c r="F573" s="275" t="str">
        <f>TEXT(SUM(B573:E573),"##0.0%")&amp;" ("&amp;TEXT($I577*SUM(B573:E573),"$#,##0")&amp;")"</f>
        <v>0.0% ($0)</v>
      </c>
      <c r="G573" s="519" t="s">
        <v>62</v>
      </c>
      <c r="H573" s="520" t="s">
        <v>52</v>
      </c>
      <c r="I573" s="276">
        <v>0</v>
      </c>
      <c r="J573" s="484"/>
      <c r="K573" s="423" t="s">
        <v>40</v>
      </c>
      <c r="L573" s="426">
        <f>SUM(B573:E573)*I577</f>
        <v>0</v>
      </c>
      <c r="M573" s="426"/>
      <c r="N573" s="426"/>
      <c r="O573" s="426"/>
      <c r="P573" s="423"/>
      <c r="Q573" s="423"/>
    </row>
    <row r="574" spans="1:17 16383:16383" s="313" customFormat="1" ht="39.950000000000003" customHeight="1" x14ac:dyDescent="0.25">
      <c r="A574" s="406" t="s">
        <v>67</v>
      </c>
      <c r="B574" s="303">
        <v>0</v>
      </c>
      <c r="C574" s="303">
        <v>0</v>
      </c>
      <c r="D574" s="303">
        <v>0</v>
      </c>
      <c r="E574" s="303">
        <v>0</v>
      </c>
      <c r="F574" s="275" t="str">
        <f>TEXT(SUM(B574:E574),"##0.0%")&amp;" ("&amp;TEXT($I577*SUM(B574:E574),"$#,##0")&amp;")"</f>
        <v>0.0% ($0)</v>
      </c>
      <c r="G574" s="529" t="s">
        <v>56</v>
      </c>
      <c r="H574" s="530" t="s">
        <v>52</v>
      </c>
      <c r="I574" s="277">
        <f>SUM(I563:I573)</f>
        <v>0</v>
      </c>
      <c r="J574" s="485"/>
      <c r="K574" s="423" t="str">
        <f>"Domain 2"</f>
        <v>Domain 2</v>
      </c>
      <c r="L574" s="426">
        <f>B574*I577</f>
        <v>0</v>
      </c>
      <c r="M574" s="426">
        <f>C574*I577</f>
        <v>0</v>
      </c>
      <c r="N574" s="426">
        <f>D574*I577</f>
        <v>0</v>
      </c>
      <c r="O574" s="426">
        <f>E574*I577</f>
        <v>0</v>
      </c>
      <c r="P574" s="423"/>
      <c r="Q574" s="423"/>
    </row>
    <row r="575" spans="1:17 16383:16383" s="313" customFormat="1" ht="39.950000000000003" customHeight="1" x14ac:dyDescent="0.25">
      <c r="A575" s="406" t="s">
        <v>68</v>
      </c>
      <c r="B575" s="303">
        <v>0</v>
      </c>
      <c r="C575" s="303">
        <v>0</v>
      </c>
      <c r="D575" s="303">
        <v>0</v>
      </c>
      <c r="E575" s="303">
        <v>0</v>
      </c>
      <c r="F575" s="275" t="str">
        <f>TEXT(SUM(B575:E575),"##0.0%")&amp;" ("&amp;TEXT($I577*SUM(B575:E575),"$#,##0")&amp;")"</f>
        <v>0.0% ($0)</v>
      </c>
      <c r="G575" s="519" t="s">
        <v>55</v>
      </c>
      <c r="H575" s="520" t="s">
        <v>52</v>
      </c>
      <c r="I575" s="278"/>
      <c r="J575" s="486"/>
      <c r="K575" s="423" t="str">
        <f>"Domain 3"</f>
        <v>Domain 3</v>
      </c>
      <c r="L575" s="426">
        <f>B575*I577</f>
        <v>0</v>
      </c>
      <c r="M575" s="426">
        <f>C575*I577</f>
        <v>0</v>
      </c>
      <c r="N575" s="426">
        <f>D575*I577</f>
        <v>0</v>
      </c>
      <c r="O575" s="426">
        <f>E575*I577</f>
        <v>0</v>
      </c>
      <c r="P575" s="423"/>
      <c r="Q575" s="423"/>
      <c r="XFC575" s="316"/>
    </row>
    <row r="576" spans="1:17 16383:16383" s="313" customFormat="1" ht="39.950000000000003" customHeight="1" x14ac:dyDescent="0.25">
      <c r="A576" s="407" t="s">
        <v>69</v>
      </c>
      <c r="B576" s="303">
        <v>0</v>
      </c>
      <c r="C576" s="303">
        <v>0</v>
      </c>
      <c r="D576" s="303">
        <v>0</v>
      </c>
      <c r="E576" s="303">
        <v>0</v>
      </c>
      <c r="F576" s="275" t="str">
        <f>TEXT(SUM(B576:E576),"##0.0%")&amp;" ("&amp;TEXT($I577*SUM(B576:E576),"$#,##0")&amp;")"</f>
        <v>0.0% ($0)</v>
      </c>
      <c r="G576" s="529" t="s">
        <v>66</v>
      </c>
      <c r="H576" s="530" t="s">
        <v>52</v>
      </c>
      <c r="I576" s="277">
        <f>I575*I574</f>
        <v>0</v>
      </c>
      <c r="J576" s="485"/>
      <c r="K576" s="423" t="str">
        <f>"Domain 4"</f>
        <v>Domain 4</v>
      </c>
      <c r="L576" s="426">
        <f>B576*I577</f>
        <v>0</v>
      </c>
      <c r="M576" s="426">
        <f>C576*I577</f>
        <v>0</v>
      </c>
      <c r="N576" s="426">
        <f>D576*I577</f>
        <v>0</v>
      </c>
      <c r="O576" s="426">
        <f>E576*I577</f>
        <v>0</v>
      </c>
      <c r="P576" s="423"/>
      <c r="Q576" s="423"/>
    </row>
    <row r="577" spans="1:17" ht="26.25" thickBot="1" x14ac:dyDescent="0.25">
      <c r="A577" s="405" t="s">
        <v>84</v>
      </c>
      <c r="B577" s="72" t="str">
        <f>TEXT(SUM($B573*BPct_HDSP,B574:B576),"##0.0%")&amp;" ("&amp;TEXT($I577*SUM($B573*BPct_HDSP,B574:B576),"$#,##0")&amp;")"</f>
        <v>0.0% ($0)</v>
      </c>
      <c r="C577" s="72" t="str">
        <f>TEXT(SUM($B573*BPct_Diabetes,C574:C576),"##0.0%")&amp;" ("&amp;TEXT($I577*SUM($B573*BPct_Diabetes,C574:C576),"$#,##0")&amp;")"</f>
        <v>0.0% ($0)</v>
      </c>
      <c r="D577" s="72" t="str">
        <f>TEXT(SUM($B573*BPct_NPAO,D574:D576),"##0.0%")&amp;" ("&amp;TEXT($I577*SUM($B573*BPct_NPAO,D574:D576),"$#,##0")&amp;")"</f>
        <v>0.0% ($0)</v>
      </c>
      <c r="E577" s="217" t="str">
        <f>TEXT(SUM(E573:E576),"##0.0%")&amp;" ("&amp;TEXT($I577*SUM(E573:E576),"$#,##0")&amp;")"</f>
        <v>0.0% ($0)</v>
      </c>
      <c r="F577" s="218" t="str">
        <f>TEXT(SUM(B573:E576),"##0.0%")&amp;" ("&amp;TEXT($I577*SUM(B573:E576),"$#,##0")&amp;")"</f>
        <v>0.0% ($0)</v>
      </c>
      <c r="G577" s="525" t="s">
        <v>89</v>
      </c>
      <c r="H577" s="526"/>
      <c r="I577" s="279">
        <f>SUM(I576,I574)</f>
        <v>0</v>
      </c>
      <c r="J577" s="487"/>
      <c r="K577" s="423"/>
      <c r="L577" s="423"/>
      <c r="M577" s="423"/>
      <c r="N577" s="423"/>
      <c r="O577" s="423"/>
      <c r="P577" s="423" t="b">
        <f>IF(AND(SUM(B573:E576)&lt;&gt;1,I577&gt;0),FALSE,TRUE)</f>
        <v>1</v>
      </c>
      <c r="Q577" s="423" t="str">
        <f>"&lt;-- Is table 100% Allocated?"</f>
        <v>&lt;-- Is table 100% Allocated?</v>
      </c>
    </row>
    <row r="579" spans="1:17" ht="13.5" thickBot="1" x14ac:dyDescent="0.25"/>
    <row r="580" spans="1:17" s="313" customFormat="1" ht="39.950000000000003" customHeight="1" x14ac:dyDescent="0.25">
      <c r="A580" s="521" t="s">
        <v>51</v>
      </c>
      <c r="B580" s="522"/>
      <c r="C580" s="522"/>
      <c r="D580" s="522"/>
      <c r="E580" s="522"/>
      <c r="F580" s="522"/>
      <c r="G580" s="523" t="s">
        <v>61</v>
      </c>
      <c r="H580" s="524"/>
      <c r="I580" s="524"/>
      <c r="J580" s="467" t="s">
        <v>13</v>
      </c>
      <c r="K580" s="423"/>
      <c r="L580" s="423"/>
      <c r="M580" s="423"/>
      <c r="N580" s="423"/>
      <c r="O580" s="423"/>
      <c r="P580" s="423"/>
      <c r="Q580" s="423"/>
    </row>
    <row r="581" spans="1:17" s="313" customFormat="1" ht="39.950000000000003" customHeight="1" x14ac:dyDescent="0.25">
      <c r="A581" s="267" t="s">
        <v>31</v>
      </c>
      <c r="B581" s="517"/>
      <c r="C581" s="517"/>
      <c r="D581" s="517"/>
      <c r="E581" s="517"/>
      <c r="F581" s="518"/>
      <c r="G581" s="519" t="s">
        <v>18</v>
      </c>
      <c r="H581" s="520"/>
      <c r="I581" s="276">
        <v>0</v>
      </c>
      <c r="J581" s="484"/>
      <c r="K581" s="423"/>
      <c r="L581" s="423"/>
      <c r="M581" s="423"/>
      <c r="N581" s="423"/>
      <c r="O581" s="423"/>
      <c r="P581" s="423"/>
      <c r="Q581" s="423"/>
    </row>
    <row r="582" spans="1:17" s="313" customFormat="1" ht="39.950000000000003" customHeight="1" x14ac:dyDescent="0.25">
      <c r="A582" s="267" t="s">
        <v>32</v>
      </c>
      <c r="B582" s="517"/>
      <c r="C582" s="517"/>
      <c r="D582" s="517"/>
      <c r="E582" s="517"/>
      <c r="F582" s="518"/>
      <c r="G582" s="519" t="s">
        <v>7</v>
      </c>
      <c r="H582" s="520"/>
      <c r="I582" s="276">
        <v>0</v>
      </c>
      <c r="J582" s="484"/>
      <c r="K582" s="425"/>
      <c r="L582" s="425"/>
      <c r="M582" s="425"/>
      <c r="N582" s="425"/>
      <c r="O582" s="425"/>
      <c r="P582" s="423"/>
      <c r="Q582" s="423"/>
    </row>
    <row r="583" spans="1:17" s="313" customFormat="1" ht="39.950000000000003" customHeight="1" x14ac:dyDescent="0.25">
      <c r="A583" s="54" t="s">
        <v>71</v>
      </c>
      <c r="B583" s="517"/>
      <c r="C583" s="517"/>
      <c r="D583" s="517"/>
      <c r="E583" s="517"/>
      <c r="F583" s="518"/>
      <c r="G583" s="519" t="s">
        <v>23</v>
      </c>
      <c r="H583" s="520"/>
      <c r="I583" s="276">
        <v>0</v>
      </c>
      <c r="J583" s="484"/>
      <c r="K583" s="423"/>
      <c r="L583" s="423"/>
      <c r="M583" s="423"/>
      <c r="N583" s="423"/>
      <c r="O583" s="423"/>
      <c r="P583" s="423"/>
      <c r="Q583" s="423"/>
    </row>
    <row r="584" spans="1:17" s="313" customFormat="1" ht="39.950000000000003" customHeight="1" x14ac:dyDescent="0.25">
      <c r="A584" s="54" t="s">
        <v>59</v>
      </c>
      <c r="B584" s="517"/>
      <c r="C584" s="517"/>
      <c r="D584" s="517"/>
      <c r="E584" s="517"/>
      <c r="F584" s="518"/>
      <c r="G584" s="519" t="s">
        <v>8</v>
      </c>
      <c r="H584" s="520"/>
      <c r="I584" s="276">
        <v>0</v>
      </c>
      <c r="J584" s="484"/>
      <c r="K584" s="423"/>
      <c r="L584" s="423"/>
      <c r="M584" s="423"/>
      <c r="N584" s="423"/>
      <c r="O584" s="423"/>
      <c r="P584" s="423"/>
      <c r="Q584" s="423"/>
    </row>
    <row r="585" spans="1:17" ht="39.950000000000003" customHeight="1" x14ac:dyDescent="0.2">
      <c r="A585" s="531" t="s">
        <v>60</v>
      </c>
      <c r="B585" s="517"/>
      <c r="C585" s="517"/>
      <c r="D585" s="517"/>
      <c r="E585" s="517"/>
      <c r="F585" s="518"/>
      <c r="G585" s="519" t="s">
        <v>9</v>
      </c>
      <c r="H585" s="520"/>
      <c r="I585" s="276">
        <v>0</v>
      </c>
      <c r="J585" s="484"/>
      <c r="K585" s="423"/>
      <c r="L585" s="423"/>
      <c r="M585" s="423"/>
      <c r="N585" s="423"/>
      <c r="O585" s="423"/>
    </row>
    <row r="586" spans="1:17" ht="39.75" customHeight="1" x14ac:dyDescent="0.2">
      <c r="A586" s="532"/>
      <c r="B586" s="517"/>
      <c r="C586" s="517"/>
      <c r="D586" s="517"/>
      <c r="E586" s="517"/>
      <c r="F586" s="518"/>
      <c r="G586" s="519" t="s">
        <v>10</v>
      </c>
      <c r="H586" s="520"/>
      <c r="I586" s="276">
        <v>0</v>
      </c>
      <c r="J586" s="484"/>
      <c r="K586" s="423"/>
      <c r="L586" s="423"/>
      <c r="M586" s="423"/>
      <c r="N586" s="423"/>
      <c r="O586" s="423"/>
    </row>
    <row r="587" spans="1:17" s="313" customFormat="1" ht="39.75" customHeight="1" x14ac:dyDescent="0.25">
      <c r="A587" s="531" t="s">
        <v>47</v>
      </c>
      <c r="B587" s="517"/>
      <c r="C587" s="517"/>
      <c r="D587" s="517"/>
      <c r="E587" s="517"/>
      <c r="F587" s="518"/>
      <c r="G587" s="273" t="s">
        <v>98</v>
      </c>
      <c r="H587" s="119" t="s">
        <v>52</v>
      </c>
      <c r="I587" s="276">
        <v>0</v>
      </c>
      <c r="J587" s="484"/>
      <c r="K587" s="423"/>
      <c r="L587" s="423"/>
      <c r="M587" s="423"/>
      <c r="N587" s="423"/>
      <c r="O587" s="423"/>
      <c r="P587" s="423"/>
      <c r="Q587" s="423"/>
    </row>
    <row r="588" spans="1:17" ht="39.75" customHeight="1" thickBot="1" x14ac:dyDescent="0.25">
      <c r="A588" s="533"/>
      <c r="B588" s="534"/>
      <c r="C588" s="534"/>
      <c r="D588" s="534"/>
      <c r="E588" s="534"/>
      <c r="F588" s="535"/>
      <c r="G588" s="273" t="s">
        <v>11</v>
      </c>
      <c r="H588" s="119" t="s">
        <v>52</v>
      </c>
      <c r="I588" s="276">
        <v>0</v>
      </c>
      <c r="J588" s="484"/>
      <c r="K588" s="423"/>
      <c r="L588" s="423"/>
      <c r="M588" s="423"/>
      <c r="N588" s="423"/>
      <c r="O588" s="423"/>
    </row>
    <row r="589" spans="1:17" s="313" customFormat="1" ht="39.75" customHeight="1" x14ac:dyDescent="0.25">
      <c r="A589" s="527" t="s">
        <v>81</v>
      </c>
      <c r="B589" s="528"/>
      <c r="C589" s="528"/>
      <c r="D589" s="528"/>
      <c r="E589" s="528"/>
      <c r="F589" s="528"/>
      <c r="G589" s="273" t="s">
        <v>11</v>
      </c>
      <c r="H589" s="119" t="s">
        <v>52</v>
      </c>
      <c r="I589" s="276">
        <v>0</v>
      </c>
      <c r="J589" s="484"/>
      <c r="K589" s="423"/>
      <c r="L589" s="423"/>
      <c r="M589" s="423"/>
      <c r="N589" s="423"/>
      <c r="O589" s="423"/>
      <c r="P589" s="423"/>
      <c r="Q589" s="423"/>
    </row>
    <row r="590" spans="1:17" s="315" customFormat="1" ht="39.950000000000003" customHeight="1" x14ac:dyDescent="0.25">
      <c r="A590" s="49" t="s">
        <v>83</v>
      </c>
      <c r="B590" s="409" t="s">
        <v>6</v>
      </c>
      <c r="C590" s="409" t="s">
        <v>65</v>
      </c>
      <c r="D590" s="409" t="s">
        <v>4</v>
      </c>
      <c r="E590" s="48" t="s">
        <v>5</v>
      </c>
      <c r="F590" s="274" t="s">
        <v>70</v>
      </c>
      <c r="G590" s="273" t="s">
        <v>11</v>
      </c>
      <c r="H590" s="119" t="s">
        <v>52</v>
      </c>
      <c r="I590" s="276">
        <v>0</v>
      </c>
      <c r="J590" s="484"/>
      <c r="K590" s="423"/>
      <c r="L590" s="423" t="s">
        <v>6</v>
      </c>
      <c r="M590" s="423" t="s">
        <v>65</v>
      </c>
      <c r="N590" s="423" t="s">
        <v>4</v>
      </c>
      <c r="O590" s="423" t="s">
        <v>5</v>
      </c>
      <c r="P590" s="425"/>
      <c r="Q590" s="425"/>
    </row>
    <row r="591" spans="1:17" s="313" customFormat="1" ht="39.950000000000003" customHeight="1" x14ac:dyDescent="0.25">
      <c r="A591" s="406" t="s">
        <v>128</v>
      </c>
      <c r="B591" s="509">
        <v>0</v>
      </c>
      <c r="C591" s="510"/>
      <c r="D591" s="511"/>
      <c r="E591" s="303">
        <v>0</v>
      </c>
      <c r="F591" s="275" t="str">
        <f>TEXT(SUM(B591:E591),"##0.0%")&amp;" ("&amp;TEXT($I595*SUM(B591:E591),"$#,##0")&amp;")"</f>
        <v>0.0% ($0)</v>
      </c>
      <c r="G591" s="519" t="s">
        <v>62</v>
      </c>
      <c r="H591" s="520" t="s">
        <v>52</v>
      </c>
      <c r="I591" s="276">
        <v>0</v>
      </c>
      <c r="J591" s="484"/>
      <c r="K591" s="423" t="s">
        <v>40</v>
      </c>
      <c r="L591" s="426">
        <f>SUM(B591:E591)*I595</f>
        <v>0</v>
      </c>
      <c r="M591" s="426"/>
      <c r="N591" s="426"/>
      <c r="O591" s="426"/>
      <c r="P591" s="423"/>
      <c r="Q591" s="423"/>
    </row>
    <row r="592" spans="1:17" s="313" customFormat="1" ht="39.950000000000003" customHeight="1" x14ac:dyDescent="0.25">
      <c r="A592" s="406" t="s">
        <v>67</v>
      </c>
      <c r="B592" s="303">
        <v>0</v>
      </c>
      <c r="C592" s="303">
        <v>0</v>
      </c>
      <c r="D592" s="303">
        <v>0</v>
      </c>
      <c r="E592" s="303">
        <v>0</v>
      </c>
      <c r="F592" s="275" t="str">
        <f>TEXT(SUM(B592:E592),"##0.0%")&amp;" ("&amp;TEXT($I595*SUM(B592:E592),"$#,##0")&amp;")"</f>
        <v>0.0% ($0)</v>
      </c>
      <c r="G592" s="529" t="s">
        <v>56</v>
      </c>
      <c r="H592" s="530" t="s">
        <v>52</v>
      </c>
      <c r="I592" s="277">
        <f>SUM(I581:I591)</f>
        <v>0</v>
      </c>
      <c r="J592" s="485"/>
      <c r="K592" s="423" t="str">
        <f>"Domain 2"</f>
        <v>Domain 2</v>
      </c>
      <c r="L592" s="426">
        <f>B592*I595</f>
        <v>0</v>
      </c>
      <c r="M592" s="426">
        <f>C592*I595</f>
        <v>0</v>
      </c>
      <c r="N592" s="426">
        <f>D592*I595</f>
        <v>0</v>
      </c>
      <c r="O592" s="426">
        <f>E592*I595</f>
        <v>0</v>
      </c>
      <c r="P592" s="423"/>
      <c r="Q592" s="423"/>
    </row>
    <row r="593" spans="1:17 16383:16383" s="313" customFormat="1" ht="39.950000000000003" customHeight="1" x14ac:dyDescent="0.25">
      <c r="A593" s="406" t="s">
        <v>68</v>
      </c>
      <c r="B593" s="303">
        <v>0</v>
      </c>
      <c r="C593" s="303">
        <v>0</v>
      </c>
      <c r="D593" s="303">
        <v>0</v>
      </c>
      <c r="E593" s="303">
        <v>0</v>
      </c>
      <c r="F593" s="275" t="str">
        <f>TEXT(SUM(B593:E593),"##0.0%")&amp;" ("&amp;TEXT($I595*SUM(B593:E593),"$#,##0")&amp;")"</f>
        <v>0.0% ($0)</v>
      </c>
      <c r="G593" s="519" t="s">
        <v>55</v>
      </c>
      <c r="H593" s="520" t="s">
        <v>52</v>
      </c>
      <c r="I593" s="278"/>
      <c r="J593" s="486"/>
      <c r="K593" s="423" t="str">
        <f>"Domain 3"</f>
        <v>Domain 3</v>
      </c>
      <c r="L593" s="426">
        <f>B593*I595</f>
        <v>0</v>
      </c>
      <c r="M593" s="426">
        <f>C593*I595</f>
        <v>0</v>
      </c>
      <c r="N593" s="426">
        <f>D593*I595</f>
        <v>0</v>
      </c>
      <c r="O593" s="426">
        <f>E593*I595</f>
        <v>0</v>
      </c>
      <c r="P593" s="423"/>
      <c r="Q593" s="423"/>
      <c r="XFC593" s="316"/>
    </row>
    <row r="594" spans="1:17 16383:16383" s="313" customFormat="1" ht="39.950000000000003" customHeight="1" x14ac:dyDescent="0.25">
      <c r="A594" s="407" t="s">
        <v>69</v>
      </c>
      <c r="B594" s="303">
        <v>0</v>
      </c>
      <c r="C594" s="303">
        <v>0</v>
      </c>
      <c r="D594" s="303">
        <v>0</v>
      </c>
      <c r="E594" s="303">
        <v>0</v>
      </c>
      <c r="F594" s="275" t="str">
        <f>TEXT(SUM(B594:E594),"##0.0%")&amp;" ("&amp;TEXT($I595*SUM(B594:E594),"$#,##0")&amp;")"</f>
        <v>0.0% ($0)</v>
      </c>
      <c r="G594" s="529" t="s">
        <v>66</v>
      </c>
      <c r="H594" s="530" t="s">
        <v>52</v>
      </c>
      <c r="I594" s="277">
        <f>I593*I592</f>
        <v>0</v>
      </c>
      <c r="J594" s="485"/>
      <c r="K594" s="423" t="str">
        <f>"Domain 4"</f>
        <v>Domain 4</v>
      </c>
      <c r="L594" s="426">
        <f>B594*I595</f>
        <v>0</v>
      </c>
      <c r="M594" s="426">
        <f>C594*I595</f>
        <v>0</v>
      </c>
      <c r="N594" s="426">
        <f>D594*I595</f>
        <v>0</v>
      </c>
      <c r="O594" s="426">
        <f>E594*I595</f>
        <v>0</v>
      </c>
      <c r="P594" s="423"/>
      <c r="Q594" s="423"/>
    </row>
    <row r="595" spans="1:17 16383:16383" ht="26.25" thickBot="1" x14ac:dyDescent="0.25">
      <c r="A595" s="405" t="s">
        <v>84</v>
      </c>
      <c r="B595" s="72" t="str">
        <f>TEXT(SUM($B591*BPct_HDSP,B592:B594),"##0.0%")&amp;" ("&amp;TEXT($I595*SUM($B591*BPct_HDSP,B592:B594),"$#,##0")&amp;")"</f>
        <v>0.0% ($0)</v>
      </c>
      <c r="C595" s="72" t="str">
        <f>TEXT(SUM($B591*BPct_Diabetes,C592:C594),"##0.0%")&amp;" ("&amp;TEXT($I595*SUM($B591*BPct_Diabetes,C592:C594),"$#,##0")&amp;")"</f>
        <v>0.0% ($0)</v>
      </c>
      <c r="D595" s="72" t="str">
        <f>TEXT(SUM($B591*BPct_NPAO,D592:D594),"##0.0%")&amp;" ("&amp;TEXT($I595*SUM($B591*BPct_NPAO,D592:D594),"$#,##0")&amp;")"</f>
        <v>0.0% ($0)</v>
      </c>
      <c r="E595" s="217" t="str">
        <f>TEXT(SUM(E591:E594),"##0.0%")&amp;" ("&amp;TEXT($I595*SUM(E591:E594),"$#,##0")&amp;")"</f>
        <v>0.0% ($0)</v>
      </c>
      <c r="F595" s="218" t="str">
        <f>TEXT(SUM(B591:E594),"##0.0%")&amp;" ("&amp;TEXT($I595*SUM(B591:E594),"$#,##0")&amp;")"</f>
        <v>0.0% ($0)</v>
      </c>
      <c r="G595" s="525" t="s">
        <v>89</v>
      </c>
      <c r="H595" s="526"/>
      <c r="I595" s="279">
        <f>SUM(I594,I592)</f>
        <v>0</v>
      </c>
      <c r="J595" s="487"/>
      <c r="K595" s="423"/>
      <c r="L595" s="423"/>
      <c r="M595" s="423"/>
      <c r="N595" s="423"/>
      <c r="O595" s="423"/>
      <c r="P595" s="423" t="b">
        <f>IF(AND(SUM(B591:E594)&lt;&gt;1,I595&gt;0),FALSE,TRUE)</f>
        <v>1</v>
      </c>
      <c r="Q595" s="423" t="str">
        <f>"&lt;-- Is table 100% Allocated?"</f>
        <v>&lt;-- Is table 100% Allocated?</v>
      </c>
    </row>
    <row r="597" spans="1:17 16383:16383" ht="13.5" thickBot="1" x14ac:dyDescent="0.25"/>
    <row r="598" spans="1:17 16383:16383" s="313" customFormat="1" ht="39.950000000000003" customHeight="1" x14ac:dyDescent="0.25">
      <c r="A598" s="521" t="s">
        <v>51</v>
      </c>
      <c r="B598" s="522"/>
      <c r="C598" s="522"/>
      <c r="D598" s="522"/>
      <c r="E598" s="522"/>
      <c r="F598" s="522"/>
      <c r="G598" s="523" t="s">
        <v>61</v>
      </c>
      <c r="H598" s="524"/>
      <c r="I598" s="524"/>
      <c r="J598" s="467" t="s">
        <v>13</v>
      </c>
      <c r="K598" s="423"/>
      <c r="L598" s="423"/>
      <c r="M598" s="423"/>
      <c r="N598" s="423"/>
      <c r="O598" s="423"/>
      <c r="P598" s="423"/>
      <c r="Q598" s="423"/>
    </row>
    <row r="599" spans="1:17 16383:16383" s="313" customFormat="1" ht="39.950000000000003" customHeight="1" x14ac:dyDescent="0.25">
      <c r="A599" s="267" t="s">
        <v>31</v>
      </c>
      <c r="B599" s="517"/>
      <c r="C599" s="517"/>
      <c r="D599" s="517"/>
      <c r="E599" s="517"/>
      <c r="F599" s="518"/>
      <c r="G599" s="519" t="s">
        <v>18</v>
      </c>
      <c r="H599" s="520"/>
      <c r="I599" s="276">
        <v>0</v>
      </c>
      <c r="J599" s="484"/>
      <c r="K599" s="423"/>
      <c r="L599" s="423"/>
      <c r="M599" s="423"/>
      <c r="N599" s="423"/>
      <c r="O599" s="423"/>
      <c r="P599" s="423"/>
      <c r="Q599" s="423"/>
    </row>
    <row r="600" spans="1:17 16383:16383" s="313" customFormat="1" ht="39.950000000000003" customHeight="1" x14ac:dyDescent="0.25">
      <c r="A600" s="267" t="s">
        <v>32</v>
      </c>
      <c r="B600" s="517"/>
      <c r="C600" s="517"/>
      <c r="D600" s="517"/>
      <c r="E600" s="517"/>
      <c r="F600" s="518"/>
      <c r="G600" s="519" t="s">
        <v>7</v>
      </c>
      <c r="H600" s="520"/>
      <c r="I600" s="276">
        <v>0</v>
      </c>
      <c r="J600" s="484"/>
      <c r="K600" s="425"/>
      <c r="L600" s="425"/>
      <c r="M600" s="425"/>
      <c r="N600" s="425"/>
      <c r="O600" s="425"/>
      <c r="P600" s="423"/>
      <c r="Q600" s="423"/>
    </row>
    <row r="601" spans="1:17 16383:16383" s="313" customFormat="1" ht="39.950000000000003" customHeight="1" x14ac:dyDescent="0.25">
      <c r="A601" s="54" t="s">
        <v>71</v>
      </c>
      <c r="B601" s="517"/>
      <c r="C601" s="517"/>
      <c r="D601" s="517"/>
      <c r="E601" s="517"/>
      <c r="F601" s="518"/>
      <c r="G601" s="519" t="s">
        <v>23</v>
      </c>
      <c r="H601" s="520"/>
      <c r="I601" s="276">
        <v>0</v>
      </c>
      <c r="J601" s="484"/>
      <c r="K601" s="423"/>
      <c r="L601" s="423"/>
      <c r="M601" s="423"/>
      <c r="N601" s="423"/>
      <c r="O601" s="423"/>
      <c r="P601" s="423"/>
      <c r="Q601" s="423"/>
    </row>
    <row r="602" spans="1:17 16383:16383" s="313" customFormat="1" ht="39.950000000000003" customHeight="1" x14ac:dyDescent="0.25">
      <c r="A602" s="54" t="s">
        <v>59</v>
      </c>
      <c r="B602" s="517"/>
      <c r="C602" s="517"/>
      <c r="D602" s="517"/>
      <c r="E602" s="517"/>
      <c r="F602" s="518"/>
      <c r="G602" s="519" t="s">
        <v>8</v>
      </c>
      <c r="H602" s="520"/>
      <c r="I602" s="276">
        <v>0</v>
      </c>
      <c r="J602" s="484"/>
      <c r="K602" s="423"/>
      <c r="L602" s="423"/>
      <c r="M602" s="423"/>
      <c r="N602" s="423"/>
      <c r="O602" s="423"/>
      <c r="P602" s="423"/>
      <c r="Q602" s="423"/>
    </row>
    <row r="603" spans="1:17 16383:16383" ht="39.950000000000003" customHeight="1" x14ac:dyDescent="0.2">
      <c r="A603" s="531" t="s">
        <v>60</v>
      </c>
      <c r="B603" s="517"/>
      <c r="C603" s="517"/>
      <c r="D603" s="517"/>
      <c r="E603" s="517"/>
      <c r="F603" s="518"/>
      <c r="G603" s="519" t="s">
        <v>9</v>
      </c>
      <c r="H603" s="520"/>
      <c r="I603" s="276">
        <v>0</v>
      </c>
      <c r="J603" s="484"/>
      <c r="K603" s="423"/>
      <c r="L603" s="423"/>
      <c r="M603" s="423"/>
      <c r="N603" s="423"/>
      <c r="O603" s="423"/>
    </row>
    <row r="604" spans="1:17 16383:16383" ht="39.75" customHeight="1" x14ac:dyDescent="0.2">
      <c r="A604" s="532"/>
      <c r="B604" s="517"/>
      <c r="C604" s="517"/>
      <c r="D604" s="517"/>
      <c r="E604" s="517"/>
      <c r="F604" s="518"/>
      <c r="G604" s="519" t="s">
        <v>10</v>
      </c>
      <c r="H604" s="520"/>
      <c r="I604" s="276">
        <v>0</v>
      </c>
      <c r="J604" s="484"/>
      <c r="K604" s="423"/>
      <c r="L604" s="423"/>
      <c r="M604" s="423"/>
      <c r="N604" s="423"/>
      <c r="O604" s="423"/>
    </row>
    <row r="605" spans="1:17 16383:16383" s="313" customFormat="1" ht="39.75" customHeight="1" x14ac:dyDescent="0.25">
      <c r="A605" s="531" t="s">
        <v>47</v>
      </c>
      <c r="B605" s="517"/>
      <c r="C605" s="517"/>
      <c r="D605" s="517"/>
      <c r="E605" s="517"/>
      <c r="F605" s="518"/>
      <c r="G605" s="273" t="s">
        <v>98</v>
      </c>
      <c r="H605" s="119" t="s">
        <v>52</v>
      </c>
      <c r="I605" s="276">
        <v>0</v>
      </c>
      <c r="J605" s="484"/>
      <c r="K605" s="423"/>
      <c r="L605" s="423"/>
      <c r="M605" s="423"/>
      <c r="N605" s="423"/>
      <c r="O605" s="423"/>
      <c r="P605" s="423"/>
      <c r="Q605" s="423"/>
    </row>
    <row r="606" spans="1:17 16383:16383" ht="39.75" customHeight="1" thickBot="1" x14ac:dyDescent="0.25">
      <c r="A606" s="533"/>
      <c r="B606" s="534"/>
      <c r="C606" s="534"/>
      <c r="D606" s="534"/>
      <c r="E606" s="534"/>
      <c r="F606" s="535"/>
      <c r="G606" s="273" t="s">
        <v>11</v>
      </c>
      <c r="H606" s="119" t="s">
        <v>52</v>
      </c>
      <c r="I606" s="276">
        <v>0</v>
      </c>
      <c r="J606" s="484"/>
      <c r="K606" s="423"/>
      <c r="L606" s="423"/>
      <c r="M606" s="423"/>
      <c r="N606" s="423"/>
      <c r="O606" s="423"/>
    </row>
    <row r="607" spans="1:17 16383:16383" s="313" customFormat="1" ht="39.75" customHeight="1" x14ac:dyDescent="0.25">
      <c r="A607" s="527" t="s">
        <v>81</v>
      </c>
      <c r="B607" s="528"/>
      <c r="C607" s="528"/>
      <c r="D607" s="528"/>
      <c r="E607" s="528"/>
      <c r="F607" s="528"/>
      <c r="G607" s="273" t="s">
        <v>11</v>
      </c>
      <c r="H607" s="119" t="s">
        <v>52</v>
      </c>
      <c r="I607" s="276">
        <v>0</v>
      </c>
      <c r="J607" s="484"/>
      <c r="K607" s="423"/>
      <c r="L607" s="423"/>
      <c r="M607" s="423"/>
      <c r="N607" s="423"/>
      <c r="O607" s="423"/>
      <c r="P607" s="423"/>
      <c r="Q607" s="423"/>
    </row>
    <row r="608" spans="1:17 16383:16383" s="315" customFormat="1" ht="39.950000000000003" customHeight="1" x14ac:dyDescent="0.25">
      <c r="A608" s="49" t="s">
        <v>83</v>
      </c>
      <c r="B608" s="409" t="s">
        <v>6</v>
      </c>
      <c r="C608" s="409" t="s">
        <v>65</v>
      </c>
      <c r="D608" s="409" t="s">
        <v>4</v>
      </c>
      <c r="E608" s="48" t="s">
        <v>5</v>
      </c>
      <c r="F608" s="274" t="s">
        <v>70</v>
      </c>
      <c r="G608" s="273" t="s">
        <v>11</v>
      </c>
      <c r="H608" s="119" t="s">
        <v>52</v>
      </c>
      <c r="I608" s="276">
        <v>0</v>
      </c>
      <c r="J608" s="484"/>
      <c r="K608" s="423"/>
      <c r="L608" s="423" t="s">
        <v>6</v>
      </c>
      <c r="M608" s="423" t="s">
        <v>65</v>
      </c>
      <c r="N608" s="423" t="s">
        <v>4</v>
      </c>
      <c r="O608" s="423" t="s">
        <v>5</v>
      </c>
      <c r="P608" s="425"/>
      <c r="Q608" s="425"/>
    </row>
    <row r="609" spans="1:17 16383:16383" s="313" customFormat="1" ht="39.950000000000003" customHeight="1" x14ac:dyDescent="0.25">
      <c r="A609" s="406" t="s">
        <v>128</v>
      </c>
      <c r="B609" s="509">
        <v>0</v>
      </c>
      <c r="C609" s="510"/>
      <c r="D609" s="511"/>
      <c r="E609" s="303">
        <v>0</v>
      </c>
      <c r="F609" s="275" t="str">
        <f>TEXT(SUM(B609:E609),"##0.0%")&amp;" ("&amp;TEXT($I613*SUM(B609:E609),"$#,##0")&amp;")"</f>
        <v>0.0% ($0)</v>
      </c>
      <c r="G609" s="519" t="s">
        <v>62</v>
      </c>
      <c r="H609" s="520" t="s">
        <v>52</v>
      </c>
      <c r="I609" s="276">
        <v>0</v>
      </c>
      <c r="J609" s="484"/>
      <c r="K609" s="423" t="s">
        <v>40</v>
      </c>
      <c r="L609" s="426">
        <f>SUM(B609:E609)*I613</f>
        <v>0</v>
      </c>
      <c r="M609" s="426"/>
      <c r="N609" s="426"/>
      <c r="O609" s="426"/>
      <c r="P609" s="423"/>
      <c r="Q609" s="423"/>
    </row>
    <row r="610" spans="1:17 16383:16383" s="313" customFormat="1" ht="39.950000000000003" customHeight="1" x14ac:dyDescent="0.25">
      <c r="A610" s="406" t="s">
        <v>67</v>
      </c>
      <c r="B610" s="303">
        <v>0</v>
      </c>
      <c r="C610" s="303">
        <v>0</v>
      </c>
      <c r="D610" s="303">
        <v>0</v>
      </c>
      <c r="E610" s="303">
        <v>0</v>
      </c>
      <c r="F610" s="275" t="str">
        <f>TEXT(SUM(B610:E610),"##0.0%")&amp;" ("&amp;TEXT($I613*SUM(B610:E610),"$#,##0")&amp;")"</f>
        <v>0.0% ($0)</v>
      </c>
      <c r="G610" s="529" t="s">
        <v>56</v>
      </c>
      <c r="H610" s="530" t="s">
        <v>52</v>
      </c>
      <c r="I610" s="277">
        <f>SUM(I599:I609)</f>
        <v>0</v>
      </c>
      <c r="J610" s="485"/>
      <c r="K610" s="423" t="str">
        <f>"Domain 2"</f>
        <v>Domain 2</v>
      </c>
      <c r="L610" s="426">
        <f>B610*I613</f>
        <v>0</v>
      </c>
      <c r="M610" s="426">
        <f>C610*I613</f>
        <v>0</v>
      </c>
      <c r="N610" s="426">
        <f>D610*I613</f>
        <v>0</v>
      </c>
      <c r="O610" s="426">
        <f>E610*I613</f>
        <v>0</v>
      </c>
      <c r="P610" s="423"/>
      <c r="Q610" s="423"/>
    </row>
    <row r="611" spans="1:17 16383:16383" s="313" customFormat="1" ht="39.950000000000003" customHeight="1" x14ac:dyDescent="0.25">
      <c r="A611" s="406" t="s">
        <v>68</v>
      </c>
      <c r="B611" s="303">
        <v>0</v>
      </c>
      <c r="C611" s="303">
        <v>0</v>
      </c>
      <c r="D611" s="303">
        <v>0</v>
      </c>
      <c r="E611" s="303">
        <v>0</v>
      </c>
      <c r="F611" s="275" t="str">
        <f>TEXT(SUM(B611:E611),"##0.0%")&amp;" ("&amp;TEXT($I613*SUM(B611:E611),"$#,##0")&amp;")"</f>
        <v>0.0% ($0)</v>
      </c>
      <c r="G611" s="519" t="s">
        <v>55</v>
      </c>
      <c r="H611" s="520" t="s">
        <v>52</v>
      </c>
      <c r="I611" s="278"/>
      <c r="J611" s="486"/>
      <c r="K611" s="423" t="str">
        <f>"Domain 3"</f>
        <v>Domain 3</v>
      </c>
      <c r="L611" s="426">
        <f>B611*I613</f>
        <v>0</v>
      </c>
      <c r="M611" s="426">
        <f>C611*I613</f>
        <v>0</v>
      </c>
      <c r="N611" s="426">
        <f>D611*I613</f>
        <v>0</v>
      </c>
      <c r="O611" s="426">
        <f>E611*I613</f>
        <v>0</v>
      </c>
      <c r="P611" s="423"/>
      <c r="Q611" s="423"/>
      <c r="XFC611" s="316"/>
    </row>
    <row r="612" spans="1:17 16383:16383" s="313" customFormat="1" ht="39.950000000000003" customHeight="1" x14ac:dyDescent="0.25">
      <c r="A612" s="407" t="s">
        <v>69</v>
      </c>
      <c r="B612" s="303">
        <v>0</v>
      </c>
      <c r="C612" s="303">
        <v>0</v>
      </c>
      <c r="D612" s="303">
        <v>0</v>
      </c>
      <c r="E612" s="303">
        <v>0</v>
      </c>
      <c r="F612" s="275" t="str">
        <f>TEXT(SUM(B612:E612),"##0.0%")&amp;" ("&amp;TEXT($I613*SUM(B612:E612),"$#,##0")&amp;")"</f>
        <v>0.0% ($0)</v>
      </c>
      <c r="G612" s="529" t="s">
        <v>66</v>
      </c>
      <c r="H612" s="530" t="s">
        <v>52</v>
      </c>
      <c r="I612" s="277">
        <f>I611*I610</f>
        <v>0</v>
      </c>
      <c r="J612" s="485"/>
      <c r="K612" s="423" t="str">
        <f>"Domain 4"</f>
        <v>Domain 4</v>
      </c>
      <c r="L612" s="426">
        <f>B612*I613</f>
        <v>0</v>
      </c>
      <c r="M612" s="426">
        <f>C612*I613</f>
        <v>0</v>
      </c>
      <c r="N612" s="426">
        <f>D612*I613</f>
        <v>0</v>
      </c>
      <c r="O612" s="426">
        <f>E612*I613</f>
        <v>0</v>
      </c>
      <c r="P612" s="423"/>
      <c r="Q612" s="423"/>
    </row>
    <row r="613" spans="1:17 16383:16383" ht="26.25" thickBot="1" x14ac:dyDescent="0.25">
      <c r="A613" s="405" t="s">
        <v>84</v>
      </c>
      <c r="B613" s="72" t="str">
        <f>TEXT(SUM($B609*BPct_HDSP,B610:B612),"##0.0%")&amp;" ("&amp;TEXT($I613*SUM($B609*BPct_HDSP,B610:B612),"$#,##0")&amp;")"</f>
        <v>0.0% ($0)</v>
      </c>
      <c r="C613" s="72" t="str">
        <f>TEXT(SUM($B609*BPct_Diabetes,C610:C612),"##0.0%")&amp;" ("&amp;TEXT($I613*SUM($B609*BPct_Diabetes,C610:C612),"$#,##0")&amp;")"</f>
        <v>0.0% ($0)</v>
      </c>
      <c r="D613" s="72" t="str">
        <f>TEXT(SUM($B609*BPct_NPAO,D610:D612),"##0.0%")&amp;" ("&amp;TEXT($I613*SUM($B609*BPct_NPAO,D610:D612),"$#,##0")&amp;")"</f>
        <v>0.0% ($0)</v>
      </c>
      <c r="E613" s="217" t="str">
        <f>TEXT(SUM(E609:E612),"##0.0%")&amp;" ("&amp;TEXT($I613*SUM(E609:E612),"$#,##0")&amp;")"</f>
        <v>0.0% ($0)</v>
      </c>
      <c r="F613" s="218" t="str">
        <f>TEXT(SUM(B609:E612),"##0.0%")&amp;" ("&amp;TEXT($I613*SUM(B609:E612),"$#,##0")&amp;")"</f>
        <v>0.0% ($0)</v>
      </c>
      <c r="G613" s="525" t="s">
        <v>89</v>
      </c>
      <c r="H613" s="526"/>
      <c r="I613" s="279">
        <f>SUM(I612,I610)</f>
        <v>0</v>
      </c>
      <c r="J613" s="487"/>
      <c r="K613" s="423"/>
      <c r="L613" s="423"/>
      <c r="M613" s="423"/>
      <c r="N613" s="423"/>
      <c r="O613" s="423"/>
      <c r="P613" s="423" t="b">
        <f>IF(AND(SUM(B609:E612)&lt;&gt;1,I613&gt;0),FALSE,TRUE)</f>
        <v>1</v>
      </c>
      <c r="Q613" s="423" t="str">
        <f>"&lt;-- Is table 100% Allocated?"</f>
        <v>&lt;-- Is table 100% Allocated?</v>
      </c>
    </row>
    <row r="615" spans="1:17 16383:16383" ht="13.5" thickBot="1" x14ac:dyDescent="0.25"/>
    <row r="616" spans="1:17 16383:16383" s="313" customFormat="1" ht="39.950000000000003" customHeight="1" x14ac:dyDescent="0.25">
      <c r="A616" s="521" t="s">
        <v>51</v>
      </c>
      <c r="B616" s="522"/>
      <c r="C616" s="522"/>
      <c r="D616" s="522"/>
      <c r="E616" s="522"/>
      <c r="F616" s="522"/>
      <c r="G616" s="523" t="s">
        <v>61</v>
      </c>
      <c r="H616" s="524"/>
      <c r="I616" s="524"/>
      <c r="J616" s="467" t="s">
        <v>13</v>
      </c>
      <c r="K616" s="423"/>
      <c r="L616" s="423"/>
      <c r="M616" s="423"/>
      <c r="N616" s="423"/>
      <c r="O616" s="423"/>
      <c r="P616" s="423"/>
      <c r="Q616" s="423"/>
    </row>
    <row r="617" spans="1:17 16383:16383" s="313" customFormat="1" ht="39.950000000000003" customHeight="1" x14ac:dyDescent="0.25">
      <c r="A617" s="267" t="s">
        <v>31</v>
      </c>
      <c r="B617" s="517"/>
      <c r="C617" s="517"/>
      <c r="D617" s="517"/>
      <c r="E617" s="517"/>
      <c r="F617" s="518"/>
      <c r="G617" s="519" t="s">
        <v>18</v>
      </c>
      <c r="H617" s="520"/>
      <c r="I617" s="276">
        <v>0</v>
      </c>
      <c r="J617" s="484"/>
      <c r="K617" s="423"/>
      <c r="L617" s="423"/>
      <c r="M617" s="423"/>
      <c r="N617" s="423"/>
      <c r="O617" s="423"/>
      <c r="P617" s="423"/>
      <c r="Q617" s="423"/>
    </row>
    <row r="618" spans="1:17 16383:16383" s="313" customFormat="1" ht="39.950000000000003" customHeight="1" x14ac:dyDescent="0.25">
      <c r="A618" s="267" t="s">
        <v>32</v>
      </c>
      <c r="B618" s="517"/>
      <c r="C618" s="517"/>
      <c r="D618" s="517"/>
      <c r="E618" s="517"/>
      <c r="F618" s="518"/>
      <c r="G618" s="519" t="s">
        <v>7</v>
      </c>
      <c r="H618" s="520"/>
      <c r="I618" s="276">
        <v>0</v>
      </c>
      <c r="J618" s="484"/>
      <c r="K618" s="425"/>
      <c r="L618" s="425"/>
      <c r="M618" s="425"/>
      <c r="N618" s="425"/>
      <c r="O618" s="425"/>
      <c r="P618" s="423"/>
      <c r="Q618" s="423"/>
    </row>
    <row r="619" spans="1:17 16383:16383" s="313" customFormat="1" ht="39.950000000000003" customHeight="1" x14ac:dyDescent="0.25">
      <c r="A619" s="54" t="s">
        <v>71</v>
      </c>
      <c r="B619" s="517"/>
      <c r="C619" s="517"/>
      <c r="D619" s="517"/>
      <c r="E619" s="517"/>
      <c r="F619" s="518"/>
      <c r="G619" s="519" t="s">
        <v>23</v>
      </c>
      <c r="H619" s="520"/>
      <c r="I619" s="276">
        <v>0</v>
      </c>
      <c r="J619" s="484"/>
      <c r="K619" s="423"/>
      <c r="L619" s="423"/>
      <c r="M619" s="423"/>
      <c r="N619" s="423"/>
      <c r="O619" s="423"/>
      <c r="P619" s="423"/>
      <c r="Q619" s="423"/>
    </row>
    <row r="620" spans="1:17 16383:16383" s="313" customFormat="1" ht="39.950000000000003" customHeight="1" x14ac:dyDescent="0.25">
      <c r="A620" s="54" t="s">
        <v>59</v>
      </c>
      <c r="B620" s="517"/>
      <c r="C620" s="517"/>
      <c r="D620" s="517"/>
      <c r="E620" s="517"/>
      <c r="F620" s="518"/>
      <c r="G620" s="519" t="s">
        <v>8</v>
      </c>
      <c r="H620" s="520"/>
      <c r="I620" s="276">
        <v>0</v>
      </c>
      <c r="J620" s="484"/>
      <c r="K620" s="423"/>
      <c r="L620" s="423"/>
      <c r="M620" s="423"/>
      <c r="N620" s="423"/>
      <c r="O620" s="423"/>
      <c r="P620" s="423"/>
      <c r="Q620" s="423"/>
    </row>
    <row r="621" spans="1:17 16383:16383" ht="39.950000000000003" customHeight="1" x14ac:dyDescent="0.2">
      <c r="A621" s="531" t="s">
        <v>60</v>
      </c>
      <c r="B621" s="517"/>
      <c r="C621" s="517"/>
      <c r="D621" s="517"/>
      <c r="E621" s="517"/>
      <c r="F621" s="518"/>
      <c r="G621" s="519" t="s">
        <v>9</v>
      </c>
      <c r="H621" s="520"/>
      <c r="I621" s="276">
        <v>0</v>
      </c>
      <c r="J621" s="484"/>
      <c r="K621" s="423"/>
      <c r="L621" s="423"/>
      <c r="M621" s="423"/>
      <c r="N621" s="423"/>
      <c r="O621" s="423"/>
    </row>
    <row r="622" spans="1:17 16383:16383" ht="39.75" customHeight="1" x14ac:dyDescent="0.2">
      <c r="A622" s="532"/>
      <c r="B622" s="517"/>
      <c r="C622" s="517"/>
      <c r="D622" s="517"/>
      <c r="E622" s="517"/>
      <c r="F622" s="518"/>
      <c r="G622" s="519" t="s">
        <v>10</v>
      </c>
      <c r="H622" s="520"/>
      <c r="I622" s="276">
        <v>0</v>
      </c>
      <c r="J622" s="484"/>
      <c r="K622" s="423"/>
      <c r="L622" s="423"/>
      <c r="M622" s="423"/>
      <c r="N622" s="423"/>
      <c r="O622" s="423"/>
    </row>
    <row r="623" spans="1:17 16383:16383" s="313" customFormat="1" ht="39.75" customHeight="1" x14ac:dyDescent="0.25">
      <c r="A623" s="531" t="s">
        <v>47</v>
      </c>
      <c r="B623" s="517"/>
      <c r="C623" s="517"/>
      <c r="D623" s="517"/>
      <c r="E623" s="517"/>
      <c r="F623" s="518"/>
      <c r="G623" s="273" t="s">
        <v>98</v>
      </c>
      <c r="H623" s="119" t="s">
        <v>52</v>
      </c>
      <c r="I623" s="276">
        <v>0</v>
      </c>
      <c r="J623" s="484"/>
      <c r="K623" s="423"/>
      <c r="L623" s="423"/>
      <c r="M623" s="423"/>
      <c r="N623" s="423"/>
      <c r="O623" s="423"/>
      <c r="P623" s="423"/>
      <c r="Q623" s="423"/>
    </row>
    <row r="624" spans="1:17 16383:16383" ht="39.75" customHeight="1" thickBot="1" x14ac:dyDescent="0.25">
      <c r="A624" s="533"/>
      <c r="B624" s="534"/>
      <c r="C624" s="534"/>
      <c r="D624" s="534"/>
      <c r="E624" s="534"/>
      <c r="F624" s="535"/>
      <c r="G624" s="273" t="s">
        <v>11</v>
      </c>
      <c r="H624" s="119" t="s">
        <v>52</v>
      </c>
      <c r="I624" s="276">
        <v>0</v>
      </c>
      <c r="J624" s="484"/>
      <c r="K624" s="423"/>
      <c r="L624" s="423"/>
      <c r="M624" s="423"/>
      <c r="N624" s="423"/>
      <c r="O624" s="423"/>
    </row>
    <row r="625" spans="1:17 16383:16383" s="313" customFormat="1" ht="39.75" customHeight="1" x14ac:dyDescent="0.25">
      <c r="A625" s="527" t="s">
        <v>81</v>
      </c>
      <c r="B625" s="528"/>
      <c r="C625" s="528"/>
      <c r="D625" s="528"/>
      <c r="E625" s="528"/>
      <c r="F625" s="528"/>
      <c r="G625" s="273" t="s">
        <v>11</v>
      </c>
      <c r="H625" s="119" t="s">
        <v>52</v>
      </c>
      <c r="I625" s="276">
        <v>0</v>
      </c>
      <c r="J625" s="484"/>
      <c r="K625" s="423"/>
      <c r="L625" s="423"/>
      <c r="M625" s="423"/>
      <c r="N625" s="423"/>
      <c r="O625" s="423"/>
      <c r="P625" s="423"/>
      <c r="Q625" s="423"/>
    </row>
    <row r="626" spans="1:17 16383:16383" s="315" customFormat="1" ht="39.950000000000003" customHeight="1" x14ac:dyDescent="0.25">
      <c r="A626" s="49" t="s">
        <v>83</v>
      </c>
      <c r="B626" s="409" t="s">
        <v>6</v>
      </c>
      <c r="C626" s="409" t="s">
        <v>65</v>
      </c>
      <c r="D626" s="409" t="s">
        <v>4</v>
      </c>
      <c r="E626" s="48" t="s">
        <v>5</v>
      </c>
      <c r="F626" s="274" t="s">
        <v>70</v>
      </c>
      <c r="G626" s="273" t="s">
        <v>11</v>
      </c>
      <c r="H626" s="119" t="s">
        <v>52</v>
      </c>
      <c r="I626" s="276">
        <v>0</v>
      </c>
      <c r="J626" s="484"/>
      <c r="K626" s="423"/>
      <c r="L626" s="423" t="s">
        <v>6</v>
      </c>
      <c r="M626" s="423" t="s">
        <v>65</v>
      </c>
      <c r="N626" s="423" t="s">
        <v>4</v>
      </c>
      <c r="O626" s="423" t="s">
        <v>5</v>
      </c>
      <c r="P626" s="425"/>
      <c r="Q626" s="425"/>
    </row>
    <row r="627" spans="1:17 16383:16383" s="313" customFormat="1" ht="39.950000000000003" customHeight="1" x14ac:dyDescent="0.25">
      <c r="A627" s="406" t="s">
        <v>128</v>
      </c>
      <c r="B627" s="509">
        <v>0</v>
      </c>
      <c r="C627" s="510"/>
      <c r="D627" s="511"/>
      <c r="E627" s="303">
        <v>0</v>
      </c>
      <c r="F627" s="275" t="str">
        <f>TEXT(SUM(B627:E627),"##0.0%")&amp;" ("&amp;TEXT($I631*SUM(B627:E627),"$#,##0")&amp;")"</f>
        <v>0.0% ($0)</v>
      </c>
      <c r="G627" s="519" t="s">
        <v>62</v>
      </c>
      <c r="H627" s="520" t="s">
        <v>52</v>
      </c>
      <c r="I627" s="276">
        <v>0</v>
      </c>
      <c r="J627" s="484"/>
      <c r="K627" s="423" t="s">
        <v>40</v>
      </c>
      <c r="L627" s="426">
        <f>SUM(B627:E627)*I631</f>
        <v>0</v>
      </c>
      <c r="M627" s="426"/>
      <c r="N627" s="426"/>
      <c r="O627" s="426"/>
      <c r="P627" s="423"/>
      <c r="Q627" s="423"/>
    </row>
    <row r="628" spans="1:17 16383:16383" s="313" customFormat="1" ht="39.950000000000003" customHeight="1" x14ac:dyDescent="0.25">
      <c r="A628" s="406" t="s">
        <v>67</v>
      </c>
      <c r="B628" s="303">
        <v>0</v>
      </c>
      <c r="C628" s="303">
        <v>0</v>
      </c>
      <c r="D628" s="303">
        <v>0</v>
      </c>
      <c r="E628" s="303">
        <v>0</v>
      </c>
      <c r="F628" s="275" t="str">
        <f>TEXT(SUM(B628:E628),"##0.0%")&amp;" ("&amp;TEXT($I631*SUM(B628:E628),"$#,##0")&amp;")"</f>
        <v>0.0% ($0)</v>
      </c>
      <c r="G628" s="529" t="s">
        <v>56</v>
      </c>
      <c r="H628" s="530" t="s">
        <v>52</v>
      </c>
      <c r="I628" s="277">
        <f>SUM(I617:I627)</f>
        <v>0</v>
      </c>
      <c r="J628" s="485"/>
      <c r="K628" s="423" t="str">
        <f>"Domain 2"</f>
        <v>Domain 2</v>
      </c>
      <c r="L628" s="426">
        <f>B628*I631</f>
        <v>0</v>
      </c>
      <c r="M628" s="426">
        <f>C628*I631</f>
        <v>0</v>
      </c>
      <c r="N628" s="426">
        <f>D628*I631</f>
        <v>0</v>
      </c>
      <c r="O628" s="426">
        <f>E628*I631</f>
        <v>0</v>
      </c>
      <c r="P628" s="423"/>
      <c r="Q628" s="423"/>
    </row>
    <row r="629" spans="1:17 16383:16383" s="313" customFormat="1" ht="39.950000000000003" customHeight="1" x14ac:dyDescent="0.25">
      <c r="A629" s="406" t="s">
        <v>68</v>
      </c>
      <c r="B629" s="303">
        <v>0</v>
      </c>
      <c r="C629" s="303">
        <v>0</v>
      </c>
      <c r="D629" s="303">
        <v>0</v>
      </c>
      <c r="E629" s="303">
        <v>0</v>
      </c>
      <c r="F629" s="275" t="str">
        <f>TEXT(SUM(B629:E629),"##0.0%")&amp;" ("&amp;TEXT($I631*SUM(B629:E629),"$#,##0")&amp;")"</f>
        <v>0.0% ($0)</v>
      </c>
      <c r="G629" s="519" t="s">
        <v>55</v>
      </c>
      <c r="H629" s="520" t="s">
        <v>52</v>
      </c>
      <c r="I629" s="278"/>
      <c r="J629" s="486"/>
      <c r="K629" s="423" t="str">
        <f>"Domain 3"</f>
        <v>Domain 3</v>
      </c>
      <c r="L629" s="426">
        <f>B629*I631</f>
        <v>0</v>
      </c>
      <c r="M629" s="426">
        <f>C629*I631</f>
        <v>0</v>
      </c>
      <c r="N629" s="426">
        <f>D629*I631</f>
        <v>0</v>
      </c>
      <c r="O629" s="426">
        <f>E629*I631</f>
        <v>0</v>
      </c>
      <c r="P629" s="423"/>
      <c r="Q629" s="423"/>
      <c r="XFC629" s="316"/>
    </row>
    <row r="630" spans="1:17 16383:16383" s="313" customFormat="1" ht="39.950000000000003" customHeight="1" x14ac:dyDescent="0.25">
      <c r="A630" s="407" t="s">
        <v>69</v>
      </c>
      <c r="B630" s="303">
        <v>0</v>
      </c>
      <c r="C630" s="303">
        <v>0</v>
      </c>
      <c r="D630" s="303">
        <v>0</v>
      </c>
      <c r="E630" s="303">
        <v>0</v>
      </c>
      <c r="F630" s="275" t="str">
        <f>TEXT(SUM(B630:E630),"##0.0%")&amp;" ("&amp;TEXT($I631*SUM(B630:E630),"$#,##0")&amp;")"</f>
        <v>0.0% ($0)</v>
      </c>
      <c r="G630" s="529" t="s">
        <v>66</v>
      </c>
      <c r="H630" s="530" t="s">
        <v>52</v>
      </c>
      <c r="I630" s="277">
        <f>I629*I628</f>
        <v>0</v>
      </c>
      <c r="J630" s="485"/>
      <c r="K630" s="423" t="str">
        <f>"Domain 4"</f>
        <v>Domain 4</v>
      </c>
      <c r="L630" s="426">
        <f>B630*I631</f>
        <v>0</v>
      </c>
      <c r="M630" s="426">
        <f>C630*I631</f>
        <v>0</v>
      </c>
      <c r="N630" s="426">
        <f>D630*I631</f>
        <v>0</v>
      </c>
      <c r="O630" s="426">
        <f>E630*I631</f>
        <v>0</v>
      </c>
      <c r="P630" s="423"/>
      <c r="Q630" s="423"/>
    </row>
    <row r="631" spans="1:17 16383:16383" ht="26.25" thickBot="1" x14ac:dyDescent="0.25">
      <c r="A631" s="405" t="s">
        <v>84</v>
      </c>
      <c r="B631" s="72" t="str">
        <f>TEXT(SUM($B627*BPct_HDSP,B628:B630),"##0.0%")&amp;" ("&amp;TEXT($I631*SUM($B627*BPct_HDSP,B628:B630),"$#,##0")&amp;")"</f>
        <v>0.0% ($0)</v>
      </c>
      <c r="C631" s="72" t="str">
        <f>TEXT(SUM($B627*BPct_Diabetes,C628:C630),"##0.0%")&amp;" ("&amp;TEXT($I631*SUM($B627*BPct_Diabetes,C628:C630),"$#,##0")&amp;")"</f>
        <v>0.0% ($0)</v>
      </c>
      <c r="D631" s="72" t="str">
        <f>TEXT(SUM($B627*BPct_NPAO,D628:D630),"##0.0%")&amp;" ("&amp;TEXT($I631*SUM($B627*BPct_NPAO,D628:D630),"$#,##0")&amp;")"</f>
        <v>0.0% ($0)</v>
      </c>
      <c r="E631" s="217" t="str">
        <f>TEXT(SUM(E627:E630),"##0.0%")&amp;" ("&amp;TEXT($I631*SUM(E627:E630),"$#,##0")&amp;")"</f>
        <v>0.0% ($0)</v>
      </c>
      <c r="F631" s="218" t="str">
        <f>TEXT(SUM(B627:E630),"##0.0%")&amp;" ("&amp;TEXT($I631*SUM(B627:E630),"$#,##0")&amp;")"</f>
        <v>0.0% ($0)</v>
      </c>
      <c r="G631" s="525" t="s">
        <v>89</v>
      </c>
      <c r="H631" s="526"/>
      <c r="I631" s="279">
        <f>SUM(I630,I628)</f>
        <v>0</v>
      </c>
      <c r="J631" s="487"/>
      <c r="K631" s="423"/>
      <c r="L631" s="423"/>
      <c r="M631" s="423"/>
      <c r="N631" s="423"/>
      <c r="O631" s="423"/>
      <c r="P631" s="423" t="b">
        <f>IF(AND(SUM(B627:E630)&lt;&gt;1,I631&gt;0),FALSE,TRUE)</f>
        <v>1</v>
      </c>
      <c r="Q631" s="423" t="str">
        <f>"&lt;-- Is table 100% Allocated?"</f>
        <v>&lt;-- Is table 100% Allocated?</v>
      </c>
    </row>
    <row r="633" spans="1:17 16383:16383" ht="13.5" thickBot="1" x14ac:dyDescent="0.25"/>
    <row r="634" spans="1:17 16383:16383" s="313" customFormat="1" ht="39.950000000000003" customHeight="1" x14ac:dyDescent="0.25">
      <c r="A634" s="521" t="s">
        <v>51</v>
      </c>
      <c r="B634" s="522"/>
      <c r="C634" s="522"/>
      <c r="D634" s="522"/>
      <c r="E634" s="522"/>
      <c r="F634" s="522"/>
      <c r="G634" s="523" t="s">
        <v>61</v>
      </c>
      <c r="H634" s="524"/>
      <c r="I634" s="524"/>
      <c r="J634" s="467" t="s">
        <v>13</v>
      </c>
      <c r="K634" s="423"/>
      <c r="L634" s="423"/>
      <c r="M634" s="423"/>
      <c r="N634" s="423"/>
      <c r="O634" s="423"/>
      <c r="P634" s="423"/>
      <c r="Q634" s="423"/>
    </row>
    <row r="635" spans="1:17 16383:16383" s="313" customFormat="1" ht="39.950000000000003" customHeight="1" x14ac:dyDescent="0.25">
      <c r="A635" s="267" t="s">
        <v>31</v>
      </c>
      <c r="B635" s="517"/>
      <c r="C635" s="517"/>
      <c r="D635" s="517"/>
      <c r="E635" s="517"/>
      <c r="F635" s="518"/>
      <c r="G635" s="519" t="s">
        <v>18</v>
      </c>
      <c r="H635" s="520"/>
      <c r="I635" s="276">
        <v>0</v>
      </c>
      <c r="J635" s="484"/>
      <c r="K635" s="423"/>
      <c r="L635" s="423"/>
      <c r="M635" s="423"/>
      <c r="N635" s="423"/>
      <c r="O635" s="423"/>
      <c r="P635" s="423"/>
      <c r="Q635" s="423"/>
    </row>
    <row r="636" spans="1:17 16383:16383" s="313" customFormat="1" ht="39.950000000000003" customHeight="1" x14ac:dyDescent="0.25">
      <c r="A636" s="267" t="s">
        <v>32</v>
      </c>
      <c r="B636" s="517"/>
      <c r="C636" s="517"/>
      <c r="D636" s="517"/>
      <c r="E636" s="517"/>
      <c r="F636" s="518"/>
      <c r="G636" s="519" t="s">
        <v>7</v>
      </c>
      <c r="H636" s="520"/>
      <c r="I636" s="276">
        <v>0</v>
      </c>
      <c r="J636" s="484"/>
      <c r="K636" s="425"/>
      <c r="L636" s="425"/>
      <c r="M636" s="425"/>
      <c r="N636" s="425"/>
      <c r="O636" s="425"/>
      <c r="P636" s="423"/>
      <c r="Q636" s="423"/>
    </row>
    <row r="637" spans="1:17 16383:16383" s="313" customFormat="1" ht="39.950000000000003" customHeight="1" x14ac:dyDescent="0.25">
      <c r="A637" s="54" t="s">
        <v>71</v>
      </c>
      <c r="B637" s="517"/>
      <c r="C637" s="517"/>
      <c r="D637" s="517"/>
      <c r="E637" s="517"/>
      <c r="F637" s="518"/>
      <c r="G637" s="519" t="s">
        <v>23</v>
      </c>
      <c r="H637" s="520"/>
      <c r="I637" s="276">
        <v>0</v>
      </c>
      <c r="J637" s="484"/>
      <c r="K637" s="423"/>
      <c r="L637" s="423"/>
      <c r="M637" s="423"/>
      <c r="N637" s="423"/>
      <c r="O637" s="423"/>
      <c r="P637" s="423"/>
      <c r="Q637" s="423"/>
    </row>
    <row r="638" spans="1:17 16383:16383" s="313" customFormat="1" ht="39.950000000000003" customHeight="1" x14ac:dyDescent="0.25">
      <c r="A638" s="54" t="s">
        <v>59</v>
      </c>
      <c r="B638" s="517"/>
      <c r="C638" s="517"/>
      <c r="D638" s="517"/>
      <c r="E638" s="517"/>
      <c r="F638" s="518"/>
      <c r="G638" s="519" t="s">
        <v>8</v>
      </c>
      <c r="H638" s="520"/>
      <c r="I638" s="276">
        <v>0</v>
      </c>
      <c r="J638" s="484"/>
      <c r="K638" s="423"/>
      <c r="L638" s="423"/>
      <c r="M638" s="423"/>
      <c r="N638" s="423"/>
      <c r="O638" s="423"/>
      <c r="P638" s="423"/>
      <c r="Q638" s="423"/>
    </row>
    <row r="639" spans="1:17 16383:16383" ht="39.950000000000003" customHeight="1" x14ac:dyDescent="0.2">
      <c r="A639" s="531" t="s">
        <v>60</v>
      </c>
      <c r="B639" s="517"/>
      <c r="C639" s="517"/>
      <c r="D639" s="517"/>
      <c r="E639" s="517"/>
      <c r="F639" s="518"/>
      <c r="G639" s="519" t="s">
        <v>9</v>
      </c>
      <c r="H639" s="520"/>
      <c r="I639" s="276">
        <v>0</v>
      </c>
      <c r="J639" s="484"/>
      <c r="K639" s="423"/>
      <c r="L639" s="423"/>
      <c r="M639" s="423"/>
      <c r="N639" s="423"/>
      <c r="O639" s="423"/>
    </row>
    <row r="640" spans="1:17 16383:16383" ht="39.75" customHeight="1" x14ac:dyDescent="0.2">
      <c r="A640" s="532"/>
      <c r="B640" s="517"/>
      <c r="C640" s="517"/>
      <c r="D640" s="517"/>
      <c r="E640" s="517"/>
      <c r="F640" s="518"/>
      <c r="G640" s="519" t="s">
        <v>10</v>
      </c>
      <c r="H640" s="520"/>
      <c r="I640" s="276">
        <v>0</v>
      </c>
      <c r="J640" s="484"/>
      <c r="K640" s="423"/>
      <c r="L640" s="423"/>
      <c r="M640" s="423"/>
      <c r="N640" s="423"/>
      <c r="O640" s="423"/>
    </row>
    <row r="641" spans="1:17 16383:16383" s="313" customFormat="1" ht="39.75" customHeight="1" x14ac:dyDescent="0.25">
      <c r="A641" s="531" t="s">
        <v>47</v>
      </c>
      <c r="B641" s="517"/>
      <c r="C641" s="517"/>
      <c r="D641" s="517"/>
      <c r="E641" s="517"/>
      <c r="F641" s="518"/>
      <c r="G641" s="273" t="s">
        <v>98</v>
      </c>
      <c r="H641" s="119" t="s">
        <v>52</v>
      </c>
      <c r="I641" s="276">
        <v>0</v>
      </c>
      <c r="J641" s="484"/>
      <c r="K641" s="423"/>
      <c r="L641" s="423"/>
      <c r="M641" s="423"/>
      <c r="N641" s="423"/>
      <c r="O641" s="423"/>
      <c r="P641" s="423"/>
      <c r="Q641" s="423"/>
    </row>
    <row r="642" spans="1:17 16383:16383" ht="39.75" customHeight="1" thickBot="1" x14ac:dyDescent="0.25">
      <c r="A642" s="533"/>
      <c r="B642" s="534"/>
      <c r="C642" s="534"/>
      <c r="D642" s="534"/>
      <c r="E642" s="534"/>
      <c r="F642" s="535"/>
      <c r="G642" s="273" t="s">
        <v>11</v>
      </c>
      <c r="H642" s="119" t="s">
        <v>52</v>
      </c>
      <c r="I642" s="276">
        <v>0</v>
      </c>
      <c r="J642" s="484"/>
      <c r="K642" s="423"/>
      <c r="L642" s="423"/>
      <c r="M642" s="423"/>
      <c r="N642" s="423"/>
      <c r="O642" s="423"/>
    </row>
    <row r="643" spans="1:17 16383:16383" s="313" customFormat="1" ht="39.75" customHeight="1" x14ac:dyDescent="0.25">
      <c r="A643" s="527" t="s">
        <v>81</v>
      </c>
      <c r="B643" s="528"/>
      <c r="C643" s="528"/>
      <c r="D643" s="528"/>
      <c r="E643" s="528"/>
      <c r="F643" s="528"/>
      <c r="G643" s="273" t="s">
        <v>11</v>
      </c>
      <c r="H643" s="119" t="s">
        <v>52</v>
      </c>
      <c r="I643" s="276">
        <v>0</v>
      </c>
      <c r="J643" s="484"/>
      <c r="K643" s="423"/>
      <c r="L643" s="423"/>
      <c r="M643" s="423"/>
      <c r="N643" s="423"/>
      <c r="O643" s="423"/>
      <c r="P643" s="423"/>
      <c r="Q643" s="423"/>
    </row>
    <row r="644" spans="1:17 16383:16383" s="315" customFormat="1" ht="39.950000000000003" customHeight="1" x14ac:dyDescent="0.25">
      <c r="A644" s="49" t="s">
        <v>83</v>
      </c>
      <c r="B644" s="409" t="s">
        <v>6</v>
      </c>
      <c r="C644" s="409" t="s">
        <v>65</v>
      </c>
      <c r="D644" s="409" t="s">
        <v>4</v>
      </c>
      <c r="E644" s="48" t="s">
        <v>5</v>
      </c>
      <c r="F644" s="274" t="s">
        <v>70</v>
      </c>
      <c r="G644" s="273" t="s">
        <v>11</v>
      </c>
      <c r="H644" s="119" t="s">
        <v>52</v>
      </c>
      <c r="I644" s="276">
        <v>0</v>
      </c>
      <c r="J644" s="484"/>
      <c r="K644" s="423"/>
      <c r="L644" s="423" t="s">
        <v>6</v>
      </c>
      <c r="M644" s="423" t="s">
        <v>65</v>
      </c>
      <c r="N644" s="423" t="s">
        <v>4</v>
      </c>
      <c r="O644" s="423" t="s">
        <v>5</v>
      </c>
      <c r="P644" s="425"/>
      <c r="Q644" s="425"/>
    </row>
    <row r="645" spans="1:17 16383:16383" s="313" customFormat="1" ht="39.950000000000003" customHeight="1" x14ac:dyDescent="0.25">
      <c r="A645" s="406" t="s">
        <v>128</v>
      </c>
      <c r="B645" s="509">
        <v>0</v>
      </c>
      <c r="C645" s="510"/>
      <c r="D645" s="511"/>
      <c r="E645" s="303">
        <v>0</v>
      </c>
      <c r="F645" s="275" t="str">
        <f>TEXT(SUM(B645:E645),"##0.0%")&amp;" ("&amp;TEXT($I649*SUM(B645:E645),"$#,##0")&amp;")"</f>
        <v>0.0% ($0)</v>
      </c>
      <c r="G645" s="519" t="s">
        <v>62</v>
      </c>
      <c r="H645" s="520" t="s">
        <v>52</v>
      </c>
      <c r="I645" s="276">
        <v>0</v>
      </c>
      <c r="J645" s="484"/>
      <c r="K645" s="423" t="s">
        <v>40</v>
      </c>
      <c r="L645" s="426">
        <f>SUM(B645:E645)*I649</f>
        <v>0</v>
      </c>
      <c r="M645" s="426"/>
      <c r="N645" s="426"/>
      <c r="O645" s="426"/>
      <c r="P645" s="423"/>
      <c r="Q645" s="423"/>
    </row>
    <row r="646" spans="1:17 16383:16383" s="313" customFormat="1" ht="39.950000000000003" customHeight="1" x14ac:dyDescent="0.25">
      <c r="A646" s="406" t="s">
        <v>67</v>
      </c>
      <c r="B646" s="303">
        <v>0</v>
      </c>
      <c r="C646" s="303">
        <v>0</v>
      </c>
      <c r="D646" s="303">
        <v>0</v>
      </c>
      <c r="E646" s="303">
        <v>0</v>
      </c>
      <c r="F646" s="275" t="str">
        <f>TEXT(SUM(B646:E646),"##0.0%")&amp;" ("&amp;TEXT($I649*SUM(B646:E646),"$#,##0")&amp;")"</f>
        <v>0.0% ($0)</v>
      </c>
      <c r="G646" s="529" t="s">
        <v>56</v>
      </c>
      <c r="H646" s="530" t="s">
        <v>52</v>
      </c>
      <c r="I646" s="277">
        <f>SUM(I635:I645)</f>
        <v>0</v>
      </c>
      <c r="J646" s="485"/>
      <c r="K646" s="423" t="str">
        <f>"Domain 2"</f>
        <v>Domain 2</v>
      </c>
      <c r="L646" s="426">
        <f>B646*I649</f>
        <v>0</v>
      </c>
      <c r="M646" s="426">
        <f>C646*I649</f>
        <v>0</v>
      </c>
      <c r="N646" s="426">
        <f>D646*I649</f>
        <v>0</v>
      </c>
      <c r="O646" s="426">
        <f>E646*I649</f>
        <v>0</v>
      </c>
      <c r="P646" s="423"/>
      <c r="Q646" s="423"/>
    </row>
    <row r="647" spans="1:17 16383:16383" s="313" customFormat="1" ht="39.950000000000003" customHeight="1" x14ac:dyDescent="0.25">
      <c r="A647" s="406" t="s">
        <v>68</v>
      </c>
      <c r="B647" s="303">
        <v>0</v>
      </c>
      <c r="C647" s="303">
        <v>0</v>
      </c>
      <c r="D647" s="303">
        <v>0</v>
      </c>
      <c r="E647" s="303">
        <v>0</v>
      </c>
      <c r="F647" s="275" t="str">
        <f>TEXT(SUM(B647:E647),"##0.0%")&amp;" ("&amp;TEXT($I649*SUM(B647:E647),"$#,##0")&amp;")"</f>
        <v>0.0% ($0)</v>
      </c>
      <c r="G647" s="519" t="s">
        <v>55</v>
      </c>
      <c r="H647" s="520" t="s">
        <v>52</v>
      </c>
      <c r="I647" s="278"/>
      <c r="J647" s="486"/>
      <c r="K647" s="423" t="str">
        <f>"Domain 3"</f>
        <v>Domain 3</v>
      </c>
      <c r="L647" s="426">
        <f>B647*I649</f>
        <v>0</v>
      </c>
      <c r="M647" s="426">
        <f>C647*I649</f>
        <v>0</v>
      </c>
      <c r="N647" s="426">
        <f>D647*I649</f>
        <v>0</v>
      </c>
      <c r="O647" s="426">
        <f>E647*I649</f>
        <v>0</v>
      </c>
      <c r="P647" s="423"/>
      <c r="Q647" s="423"/>
      <c r="XFC647" s="316"/>
    </row>
    <row r="648" spans="1:17 16383:16383" s="313" customFormat="1" ht="39.950000000000003" customHeight="1" x14ac:dyDescent="0.25">
      <c r="A648" s="407" t="s">
        <v>69</v>
      </c>
      <c r="B648" s="303">
        <v>0</v>
      </c>
      <c r="C648" s="303">
        <v>0</v>
      </c>
      <c r="D648" s="303">
        <v>0</v>
      </c>
      <c r="E648" s="303">
        <v>0</v>
      </c>
      <c r="F648" s="275" t="str">
        <f>TEXT(SUM(B648:E648),"##0.0%")&amp;" ("&amp;TEXT($I649*SUM(B648:E648),"$#,##0")&amp;")"</f>
        <v>0.0% ($0)</v>
      </c>
      <c r="G648" s="529" t="s">
        <v>66</v>
      </c>
      <c r="H648" s="530" t="s">
        <v>52</v>
      </c>
      <c r="I648" s="277">
        <f>I647*I646</f>
        <v>0</v>
      </c>
      <c r="J648" s="485"/>
      <c r="K648" s="423" t="str">
        <f>"Domain 4"</f>
        <v>Domain 4</v>
      </c>
      <c r="L648" s="426">
        <f>B648*I649</f>
        <v>0</v>
      </c>
      <c r="M648" s="426">
        <f>C648*I649</f>
        <v>0</v>
      </c>
      <c r="N648" s="426">
        <f>D648*I649</f>
        <v>0</v>
      </c>
      <c r="O648" s="426">
        <f>E648*I649</f>
        <v>0</v>
      </c>
      <c r="P648" s="423"/>
      <c r="Q648" s="423"/>
    </row>
    <row r="649" spans="1:17 16383:16383" ht="26.25" thickBot="1" x14ac:dyDescent="0.25">
      <c r="A649" s="405" t="s">
        <v>84</v>
      </c>
      <c r="B649" s="72" t="str">
        <f>TEXT(SUM($B645*BPct_HDSP,B646:B648),"##0.0%")&amp;" ("&amp;TEXT($I649*SUM($B645*BPct_HDSP,B646:B648),"$#,##0")&amp;")"</f>
        <v>0.0% ($0)</v>
      </c>
      <c r="C649" s="72" t="str">
        <f>TEXT(SUM($B645*BPct_Diabetes,C646:C648),"##0.0%")&amp;" ("&amp;TEXT($I649*SUM($B645*BPct_Diabetes,C646:C648),"$#,##0")&amp;")"</f>
        <v>0.0% ($0)</v>
      </c>
      <c r="D649" s="72" t="str">
        <f>TEXT(SUM($B645*BPct_NPAO,D646:D648),"##0.0%")&amp;" ("&amp;TEXT($I649*SUM($B645*BPct_NPAO,D646:D648),"$#,##0")&amp;")"</f>
        <v>0.0% ($0)</v>
      </c>
      <c r="E649" s="217" t="str">
        <f>TEXT(SUM(E645:E648),"##0.0%")&amp;" ("&amp;TEXT($I649*SUM(E645:E648),"$#,##0")&amp;")"</f>
        <v>0.0% ($0)</v>
      </c>
      <c r="F649" s="218" t="str">
        <f>TEXT(SUM(B645:E648),"##0.0%")&amp;" ("&amp;TEXT($I649*SUM(B645:E648),"$#,##0")&amp;")"</f>
        <v>0.0% ($0)</v>
      </c>
      <c r="G649" s="525" t="s">
        <v>89</v>
      </c>
      <c r="H649" s="526"/>
      <c r="I649" s="279">
        <f>SUM(I648,I646)</f>
        <v>0</v>
      </c>
      <c r="J649" s="487"/>
      <c r="K649" s="423"/>
      <c r="L649" s="423"/>
      <c r="M649" s="423"/>
      <c r="N649" s="423"/>
      <c r="O649" s="423"/>
      <c r="P649" s="423" t="b">
        <f>IF(AND(SUM(B645:E648)&lt;&gt;1,I649&gt;0),FALSE,TRUE)</f>
        <v>1</v>
      </c>
      <c r="Q649" s="423" t="str">
        <f>"&lt;-- Is table 100% Allocated?"</f>
        <v>&lt;-- Is table 100% Allocated?</v>
      </c>
    </row>
    <row r="651" spans="1:17 16383:16383" s="313" customFormat="1" ht="13.5" thickBot="1" x14ac:dyDescent="0.25">
      <c r="A651" s="36"/>
      <c r="B651" s="36"/>
      <c r="C651" s="36"/>
      <c r="D651" s="36"/>
      <c r="E651" s="36"/>
      <c r="F651" s="37"/>
      <c r="G651" s="35"/>
      <c r="H651" s="35"/>
      <c r="I651" s="35"/>
      <c r="J651" s="466"/>
      <c r="K651" s="423"/>
      <c r="L651" s="423"/>
      <c r="M651" s="423"/>
      <c r="N651" s="423"/>
      <c r="O651" s="423"/>
      <c r="P651" s="423"/>
      <c r="Q651" s="423"/>
    </row>
    <row r="652" spans="1:17 16383:16383" s="313" customFormat="1" ht="39.950000000000003" customHeight="1" x14ac:dyDescent="0.25">
      <c r="A652" s="521" t="s">
        <v>51</v>
      </c>
      <c r="B652" s="522"/>
      <c r="C652" s="522"/>
      <c r="D652" s="522"/>
      <c r="E652" s="522"/>
      <c r="F652" s="522"/>
      <c r="G652" s="523" t="s">
        <v>61</v>
      </c>
      <c r="H652" s="524"/>
      <c r="I652" s="524"/>
      <c r="J652" s="467" t="s">
        <v>13</v>
      </c>
      <c r="K652" s="423"/>
      <c r="L652" s="423"/>
      <c r="M652" s="423"/>
      <c r="N652" s="423"/>
      <c r="O652" s="423"/>
      <c r="P652" s="423"/>
      <c r="Q652" s="423"/>
    </row>
    <row r="653" spans="1:17 16383:16383" s="313" customFormat="1" ht="39.950000000000003" customHeight="1" x14ac:dyDescent="0.25">
      <c r="A653" s="267" t="s">
        <v>31</v>
      </c>
      <c r="B653" s="517"/>
      <c r="C653" s="517"/>
      <c r="D653" s="517"/>
      <c r="E653" s="517"/>
      <c r="F653" s="518"/>
      <c r="G653" s="519" t="s">
        <v>18</v>
      </c>
      <c r="H653" s="520"/>
      <c r="I653" s="276">
        <v>0</v>
      </c>
      <c r="J653" s="484"/>
      <c r="K653" s="423"/>
      <c r="L653" s="423"/>
      <c r="M653" s="423"/>
      <c r="N653" s="423"/>
      <c r="O653" s="423"/>
      <c r="P653" s="423"/>
      <c r="Q653" s="423"/>
    </row>
    <row r="654" spans="1:17 16383:16383" s="313" customFormat="1" ht="39.950000000000003" customHeight="1" x14ac:dyDescent="0.25">
      <c r="A654" s="267" t="s">
        <v>32</v>
      </c>
      <c r="B654" s="517"/>
      <c r="C654" s="517"/>
      <c r="D654" s="517"/>
      <c r="E654" s="517"/>
      <c r="F654" s="518"/>
      <c r="G654" s="519" t="s">
        <v>7</v>
      </c>
      <c r="H654" s="520"/>
      <c r="I654" s="276">
        <v>0</v>
      </c>
      <c r="J654" s="484"/>
      <c r="K654" s="425"/>
      <c r="L654" s="425"/>
      <c r="M654" s="425"/>
      <c r="N654" s="425"/>
      <c r="O654" s="425"/>
      <c r="P654" s="423"/>
      <c r="Q654" s="423"/>
    </row>
    <row r="655" spans="1:17 16383:16383" s="313" customFormat="1" ht="39.950000000000003" customHeight="1" x14ac:dyDescent="0.25">
      <c r="A655" s="54" t="s">
        <v>71</v>
      </c>
      <c r="B655" s="517"/>
      <c r="C655" s="517"/>
      <c r="D655" s="517"/>
      <c r="E655" s="517"/>
      <c r="F655" s="518"/>
      <c r="G655" s="519" t="s">
        <v>23</v>
      </c>
      <c r="H655" s="520"/>
      <c r="I655" s="276">
        <v>0</v>
      </c>
      <c r="J655" s="484"/>
      <c r="K655" s="423"/>
      <c r="L655" s="423"/>
      <c r="M655" s="423"/>
      <c r="N655" s="423"/>
      <c r="O655" s="423"/>
      <c r="P655" s="423"/>
      <c r="Q655" s="423"/>
    </row>
    <row r="656" spans="1:17 16383:16383" s="313" customFormat="1" ht="39.950000000000003" customHeight="1" x14ac:dyDescent="0.25">
      <c r="A656" s="54" t="s">
        <v>59</v>
      </c>
      <c r="B656" s="517"/>
      <c r="C656" s="517"/>
      <c r="D656" s="517"/>
      <c r="E656" s="517"/>
      <c r="F656" s="518"/>
      <c r="G656" s="519" t="s">
        <v>8</v>
      </c>
      <c r="H656" s="520"/>
      <c r="I656" s="276">
        <v>0</v>
      </c>
      <c r="J656" s="484"/>
      <c r="K656" s="423"/>
      <c r="L656" s="423"/>
      <c r="M656" s="423"/>
      <c r="N656" s="423"/>
      <c r="O656" s="423"/>
      <c r="P656" s="423"/>
      <c r="Q656" s="423"/>
    </row>
    <row r="657" spans="1:17 16383:16383" ht="39.950000000000003" customHeight="1" x14ac:dyDescent="0.2">
      <c r="A657" s="531" t="s">
        <v>60</v>
      </c>
      <c r="B657" s="517"/>
      <c r="C657" s="517"/>
      <c r="D657" s="517"/>
      <c r="E657" s="517"/>
      <c r="F657" s="518"/>
      <c r="G657" s="519" t="s">
        <v>9</v>
      </c>
      <c r="H657" s="520"/>
      <c r="I657" s="276">
        <v>0</v>
      </c>
      <c r="J657" s="484"/>
      <c r="K657" s="423"/>
      <c r="L657" s="423"/>
      <c r="M657" s="423"/>
      <c r="N657" s="423"/>
      <c r="O657" s="423"/>
    </row>
    <row r="658" spans="1:17 16383:16383" ht="39.75" customHeight="1" x14ac:dyDescent="0.2">
      <c r="A658" s="532"/>
      <c r="B658" s="517"/>
      <c r="C658" s="517"/>
      <c r="D658" s="517"/>
      <c r="E658" s="517"/>
      <c r="F658" s="518"/>
      <c r="G658" s="519" t="s">
        <v>10</v>
      </c>
      <c r="H658" s="520"/>
      <c r="I658" s="276">
        <v>0</v>
      </c>
      <c r="J658" s="484"/>
      <c r="K658" s="423"/>
      <c r="L658" s="423"/>
      <c r="M658" s="423"/>
      <c r="N658" s="423"/>
      <c r="O658" s="423"/>
    </row>
    <row r="659" spans="1:17 16383:16383" s="313" customFormat="1" ht="39.75" customHeight="1" x14ac:dyDescent="0.25">
      <c r="A659" s="531" t="s">
        <v>47</v>
      </c>
      <c r="B659" s="517"/>
      <c r="C659" s="517"/>
      <c r="D659" s="517"/>
      <c r="E659" s="517"/>
      <c r="F659" s="518"/>
      <c r="G659" s="273" t="s">
        <v>98</v>
      </c>
      <c r="H659" s="119" t="s">
        <v>52</v>
      </c>
      <c r="I659" s="276">
        <v>0</v>
      </c>
      <c r="J659" s="484"/>
      <c r="K659" s="423"/>
      <c r="L659" s="423"/>
      <c r="M659" s="423"/>
      <c r="N659" s="423"/>
      <c r="O659" s="423"/>
      <c r="P659" s="423"/>
      <c r="Q659" s="423"/>
    </row>
    <row r="660" spans="1:17 16383:16383" ht="39.75" customHeight="1" thickBot="1" x14ac:dyDescent="0.25">
      <c r="A660" s="533"/>
      <c r="B660" s="534"/>
      <c r="C660" s="534"/>
      <c r="D660" s="534"/>
      <c r="E660" s="534"/>
      <c r="F660" s="535"/>
      <c r="G660" s="273" t="s">
        <v>11</v>
      </c>
      <c r="H660" s="119" t="s">
        <v>52</v>
      </c>
      <c r="I660" s="276">
        <v>0</v>
      </c>
      <c r="J660" s="484"/>
      <c r="K660" s="423"/>
      <c r="L660" s="423"/>
      <c r="M660" s="423"/>
      <c r="N660" s="423"/>
      <c r="O660" s="423"/>
    </row>
    <row r="661" spans="1:17 16383:16383" s="313" customFormat="1" ht="39.75" customHeight="1" x14ac:dyDescent="0.25">
      <c r="A661" s="527" t="s">
        <v>81</v>
      </c>
      <c r="B661" s="528"/>
      <c r="C661" s="528"/>
      <c r="D661" s="528"/>
      <c r="E661" s="528"/>
      <c r="F661" s="528"/>
      <c r="G661" s="273" t="s">
        <v>11</v>
      </c>
      <c r="H661" s="119" t="s">
        <v>52</v>
      </c>
      <c r="I661" s="276">
        <v>0</v>
      </c>
      <c r="J661" s="484"/>
      <c r="K661" s="423"/>
      <c r="L661" s="423"/>
      <c r="M661" s="423"/>
      <c r="N661" s="423"/>
      <c r="O661" s="423"/>
      <c r="P661" s="423"/>
      <c r="Q661" s="423"/>
    </row>
    <row r="662" spans="1:17 16383:16383" s="315" customFormat="1" ht="39.950000000000003" customHeight="1" x14ac:dyDescent="0.25">
      <c r="A662" s="49" t="s">
        <v>83</v>
      </c>
      <c r="B662" s="409" t="s">
        <v>6</v>
      </c>
      <c r="C662" s="409" t="s">
        <v>65</v>
      </c>
      <c r="D662" s="409" t="s">
        <v>4</v>
      </c>
      <c r="E662" s="48" t="s">
        <v>5</v>
      </c>
      <c r="F662" s="274" t="s">
        <v>70</v>
      </c>
      <c r="G662" s="273" t="s">
        <v>11</v>
      </c>
      <c r="H662" s="119" t="s">
        <v>52</v>
      </c>
      <c r="I662" s="276">
        <v>0</v>
      </c>
      <c r="J662" s="484"/>
      <c r="K662" s="423"/>
      <c r="L662" s="423" t="s">
        <v>6</v>
      </c>
      <c r="M662" s="423" t="s">
        <v>65</v>
      </c>
      <c r="N662" s="423" t="s">
        <v>4</v>
      </c>
      <c r="O662" s="423" t="s">
        <v>5</v>
      </c>
      <c r="P662" s="425"/>
      <c r="Q662" s="425"/>
    </row>
    <row r="663" spans="1:17 16383:16383" s="313" customFormat="1" ht="39.950000000000003" customHeight="1" x14ac:dyDescent="0.25">
      <c r="A663" s="406" t="s">
        <v>128</v>
      </c>
      <c r="B663" s="509">
        <v>0</v>
      </c>
      <c r="C663" s="510"/>
      <c r="D663" s="511"/>
      <c r="E663" s="303">
        <v>0</v>
      </c>
      <c r="F663" s="275" t="str">
        <f>TEXT(SUM(B663:E663),"##0.0%")&amp;" ("&amp;TEXT($I667*SUM(B663:E663),"$#,##0")&amp;")"</f>
        <v>0.0% ($0)</v>
      </c>
      <c r="G663" s="519" t="s">
        <v>62</v>
      </c>
      <c r="H663" s="520" t="s">
        <v>52</v>
      </c>
      <c r="I663" s="276">
        <v>0</v>
      </c>
      <c r="J663" s="484"/>
      <c r="K663" s="423" t="s">
        <v>40</v>
      </c>
      <c r="L663" s="426">
        <f>SUM(B663:E663)*I667</f>
        <v>0</v>
      </c>
      <c r="M663" s="426"/>
      <c r="N663" s="426"/>
      <c r="O663" s="426"/>
      <c r="P663" s="423"/>
      <c r="Q663" s="423"/>
    </row>
    <row r="664" spans="1:17 16383:16383" s="313" customFormat="1" ht="39.950000000000003" customHeight="1" x14ac:dyDescent="0.25">
      <c r="A664" s="406" t="s">
        <v>67</v>
      </c>
      <c r="B664" s="303">
        <v>0</v>
      </c>
      <c r="C664" s="303">
        <v>0</v>
      </c>
      <c r="D664" s="303">
        <v>0</v>
      </c>
      <c r="E664" s="303">
        <v>0</v>
      </c>
      <c r="F664" s="275" t="str">
        <f>TEXT(SUM(B664:E664),"##0.0%")&amp;" ("&amp;TEXT($I667*SUM(B664:E664),"$#,##0")&amp;")"</f>
        <v>0.0% ($0)</v>
      </c>
      <c r="G664" s="529" t="s">
        <v>56</v>
      </c>
      <c r="H664" s="530" t="s">
        <v>52</v>
      </c>
      <c r="I664" s="277">
        <f>SUM(I653:I663)</f>
        <v>0</v>
      </c>
      <c r="J664" s="485"/>
      <c r="K664" s="423" t="str">
        <f>"Domain 2"</f>
        <v>Domain 2</v>
      </c>
      <c r="L664" s="426">
        <f>B664*I667</f>
        <v>0</v>
      </c>
      <c r="M664" s="426">
        <f>C664*I667</f>
        <v>0</v>
      </c>
      <c r="N664" s="426">
        <f>D664*I667</f>
        <v>0</v>
      </c>
      <c r="O664" s="426">
        <f>E664*I667</f>
        <v>0</v>
      </c>
      <c r="P664" s="423"/>
      <c r="Q664" s="423"/>
    </row>
    <row r="665" spans="1:17 16383:16383" s="313" customFormat="1" ht="39.950000000000003" customHeight="1" x14ac:dyDescent="0.25">
      <c r="A665" s="406" t="s">
        <v>68</v>
      </c>
      <c r="B665" s="303">
        <v>0</v>
      </c>
      <c r="C665" s="303">
        <v>0</v>
      </c>
      <c r="D665" s="303">
        <v>0</v>
      </c>
      <c r="E665" s="303">
        <v>0</v>
      </c>
      <c r="F665" s="275" t="str">
        <f>TEXT(SUM(B665:E665),"##0.0%")&amp;" ("&amp;TEXT($I667*SUM(B665:E665),"$#,##0")&amp;")"</f>
        <v>0.0% ($0)</v>
      </c>
      <c r="G665" s="519" t="s">
        <v>55</v>
      </c>
      <c r="H665" s="520" t="s">
        <v>52</v>
      </c>
      <c r="I665" s="278"/>
      <c r="J665" s="486"/>
      <c r="K665" s="423" t="str">
        <f>"Domain 3"</f>
        <v>Domain 3</v>
      </c>
      <c r="L665" s="426">
        <f>B665*I667</f>
        <v>0</v>
      </c>
      <c r="M665" s="426">
        <f>C665*I667</f>
        <v>0</v>
      </c>
      <c r="N665" s="426">
        <f>D665*I667</f>
        <v>0</v>
      </c>
      <c r="O665" s="426">
        <f>E665*I667</f>
        <v>0</v>
      </c>
      <c r="P665" s="423"/>
      <c r="Q665" s="423"/>
      <c r="XFC665" s="316"/>
    </row>
    <row r="666" spans="1:17 16383:16383" s="313" customFormat="1" ht="39.950000000000003" customHeight="1" x14ac:dyDescent="0.25">
      <c r="A666" s="407" t="s">
        <v>69</v>
      </c>
      <c r="B666" s="303">
        <v>0</v>
      </c>
      <c r="C666" s="303">
        <v>0</v>
      </c>
      <c r="D666" s="303">
        <v>0</v>
      </c>
      <c r="E666" s="303">
        <v>0</v>
      </c>
      <c r="F666" s="275" t="str">
        <f>TEXT(SUM(B666:E666),"##0.0%")&amp;" ("&amp;TEXT($I667*SUM(B666:E666),"$#,##0")&amp;")"</f>
        <v>0.0% ($0)</v>
      </c>
      <c r="G666" s="529" t="s">
        <v>66</v>
      </c>
      <c r="H666" s="530" t="s">
        <v>52</v>
      </c>
      <c r="I666" s="277">
        <f>I665*I664</f>
        <v>0</v>
      </c>
      <c r="J666" s="485"/>
      <c r="K666" s="423" t="str">
        <f>"Domain 4"</f>
        <v>Domain 4</v>
      </c>
      <c r="L666" s="426">
        <f>B666*I667</f>
        <v>0</v>
      </c>
      <c r="M666" s="426">
        <f>C666*I667</f>
        <v>0</v>
      </c>
      <c r="N666" s="426">
        <f>D666*I667</f>
        <v>0</v>
      </c>
      <c r="O666" s="426">
        <f>E666*I667</f>
        <v>0</v>
      </c>
      <c r="P666" s="423"/>
      <c r="Q666" s="423"/>
    </row>
    <row r="667" spans="1:17 16383:16383" ht="26.25" thickBot="1" x14ac:dyDescent="0.25">
      <c r="A667" s="405" t="s">
        <v>84</v>
      </c>
      <c r="B667" s="72" t="str">
        <f>TEXT(SUM($B663*BPct_HDSP,B664:B666),"##0.0%")&amp;" ("&amp;TEXT($I667*SUM($B663*BPct_HDSP,B664:B666),"$#,##0")&amp;")"</f>
        <v>0.0% ($0)</v>
      </c>
      <c r="C667" s="72" t="str">
        <f>TEXT(SUM($B663*BPct_Diabetes,C664:C666),"##0.0%")&amp;" ("&amp;TEXT($I667*SUM($B663*BPct_Diabetes,C664:C666),"$#,##0")&amp;")"</f>
        <v>0.0% ($0)</v>
      </c>
      <c r="D667" s="72" t="str">
        <f>TEXT(SUM($B663*BPct_NPAO,D664:D666),"##0.0%")&amp;" ("&amp;TEXT($I667*SUM($B663*BPct_NPAO,D664:D666),"$#,##0")&amp;")"</f>
        <v>0.0% ($0)</v>
      </c>
      <c r="E667" s="217" t="str">
        <f>TEXT(SUM(E663:E666),"##0.0%")&amp;" ("&amp;TEXT($I667*SUM(E663:E666),"$#,##0")&amp;")"</f>
        <v>0.0% ($0)</v>
      </c>
      <c r="F667" s="218" t="str">
        <f>TEXT(SUM(B663:E666),"##0.0%")&amp;" ("&amp;TEXT($I667*SUM(B663:E666),"$#,##0")&amp;")"</f>
        <v>0.0% ($0)</v>
      </c>
      <c r="G667" s="525" t="s">
        <v>89</v>
      </c>
      <c r="H667" s="526"/>
      <c r="I667" s="279">
        <f>SUM(I666,I664)</f>
        <v>0</v>
      </c>
      <c r="J667" s="487"/>
      <c r="K667" s="423"/>
      <c r="L667" s="423"/>
      <c r="M667" s="423"/>
      <c r="N667" s="423"/>
      <c r="O667" s="423"/>
      <c r="P667" s="423" t="b">
        <f>IF(AND(SUM(B663:E666)&lt;&gt;1,I667&gt;0),FALSE,TRUE)</f>
        <v>1</v>
      </c>
      <c r="Q667" s="423" t="str">
        <f>"&lt;-- Is table 100% Allocated?"</f>
        <v>&lt;-- Is table 100% Allocated?</v>
      </c>
    </row>
    <row r="669" spans="1:17 16383:16383" ht="13.5" thickBot="1" x14ac:dyDescent="0.25"/>
    <row r="670" spans="1:17 16383:16383" s="313" customFormat="1" ht="39.950000000000003" customHeight="1" x14ac:dyDescent="0.25">
      <c r="A670" s="521" t="s">
        <v>51</v>
      </c>
      <c r="B670" s="522"/>
      <c r="C670" s="522"/>
      <c r="D670" s="522"/>
      <c r="E670" s="522"/>
      <c r="F670" s="522"/>
      <c r="G670" s="523" t="s">
        <v>61</v>
      </c>
      <c r="H670" s="524"/>
      <c r="I670" s="524"/>
      <c r="J670" s="467" t="s">
        <v>13</v>
      </c>
      <c r="K670" s="423"/>
      <c r="L670" s="423"/>
      <c r="M670" s="423"/>
      <c r="N670" s="423"/>
      <c r="O670" s="423"/>
      <c r="P670" s="423"/>
      <c r="Q670" s="423"/>
    </row>
    <row r="671" spans="1:17 16383:16383" s="313" customFormat="1" ht="39.950000000000003" customHeight="1" x14ac:dyDescent="0.25">
      <c r="A671" s="267" t="s">
        <v>31</v>
      </c>
      <c r="B671" s="517"/>
      <c r="C671" s="517"/>
      <c r="D671" s="517"/>
      <c r="E671" s="517"/>
      <c r="F671" s="518"/>
      <c r="G671" s="519" t="s">
        <v>18</v>
      </c>
      <c r="H671" s="520"/>
      <c r="I671" s="276">
        <v>0</v>
      </c>
      <c r="J671" s="484"/>
      <c r="K671" s="423"/>
      <c r="L671" s="423"/>
      <c r="M671" s="423"/>
      <c r="N671" s="423"/>
      <c r="O671" s="423"/>
      <c r="P671" s="423"/>
      <c r="Q671" s="423"/>
    </row>
    <row r="672" spans="1:17 16383:16383" s="313" customFormat="1" ht="39.950000000000003" customHeight="1" x14ac:dyDescent="0.25">
      <c r="A672" s="267" t="s">
        <v>32</v>
      </c>
      <c r="B672" s="517"/>
      <c r="C672" s="517"/>
      <c r="D672" s="517"/>
      <c r="E672" s="517"/>
      <c r="F672" s="518"/>
      <c r="G672" s="519" t="s">
        <v>7</v>
      </c>
      <c r="H672" s="520"/>
      <c r="I672" s="276">
        <v>0</v>
      </c>
      <c r="J672" s="484"/>
      <c r="K672" s="425"/>
      <c r="L672" s="425"/>
      <c r="M672" s="425"/>
      <c r="N672" s="425"/>
      <c r="O672" s="425"/>
      <c r="P672" s="423"/>
      <c r="Q672" s="423"/>
    </row>
    <row r="673" spans="1:17 16383:16383" s="313" customFormat="1" ht="39.950000000000003" customHeight="1" x14ac:dyDescent="0.25">
      <c r="A673" s="54" t="s">
        <v>71</v>
      </c>
      <c r="B673" s="517"/>
      <c r="C673" s="517"/>
      <c r="D673" s="517"/>
      <c r="E673" s="517"/>
      <c r="F673" s="518"/>
      <c r="G673" s="519" t="s">
        <v>23</v>
      </c>
      <c r="H673" s="520"/>
      <c r="I673" s="276">
        <v>0</v>
      </c>
      <c r="J673" s="484"/>
      <c r="K673" s="423"/>
      <c r="L673" s="423"/>
      <c r="M673" s="423"/>
      <c r="N673" s="423"/>
      <c r="O673" s="423"/>
      <c r="P673" s="423"/>
      <c r="Q673" s="423"/>
    </row>
    <row r="674" spans="1:17 16383:16383" s="313" customFormat="1" ht="39.950000000000003" customHeight="1" x14ac:dyDescent="0.25">
      <c r="A674" s="54" t="s">
        <v>59</v>
      </c>
      <c r="B674" s="517"/>
      <c r="C674" s="517"/>
      <c r="D674" s="517"/>
      <c r="E674" s="517"/>
      <c r="F674" s="518"/>
      <c r="G674" s="519" t="s">
        <v>8</v>
      </c>
      <c r="H674" s="520"/>
      <c r="I674" s="276">
        <v>0</v>
      </c>
      <c r="J674" s="484"/>
      <c r="K674" s="423"/>
      <c r="L674" s="423"/>
      <c r="M674" s="423"/>
      <c r="N674" s="423"/>
      <c r="O674" s="423"/>
      <c r="P674" s="423"/>
      <c r="Q674" s="423"/>
    </row>
    <row r="675" spans="1:17 16383:16383" ht="39.950000000000003" customHeight="1" x14ac:dyDescent="0.2">
      <c r="A675" s="531" t="s">
        <v>60</v>
      </c>
      <c r="B675" s="517"/>
      <c r="C675" s="517"/>
      <c r="D675" s="517"/>
      <c r="E675" s="517"/>
      <c r="F675" s="518"/>
      <c r="G675" s="519" t="s">
        <v>9</v>
      </c>
      <c r="H675" s="520"/>
      <c r="I675" s="276">
        <v>0</v>
      </c>
      <c r="J675" s="484"/>
      <c r="K675" s="423"/>
      <c r="L675" s="423"/>
      <c r="M675" s="423"/>
      <c r="N675" s="423"/>
      <c r="O675" s="423"/>
    </row>
    <row r="676" spans="1:17 16383:16383" ht="39.75" customHeight="1" x14ac:dyDescent="0.2">
      <c r="A676" s="532"/>
      <c r="B676" s="517"/>
      <c r="C676" s="517"/>
      <c r="D676" s="517"/>
      <c r="E676" s="517"/>
      <c r="F676" s="518"/>
      <c r="G676" s="519" t="s">
        <v>10</v>
      </c>
      <c r="H676" s="520"/>
      <c r="I676" s="276">
        <v>0</v>
      </c>
      <c r="J676" s="484"/>
      <c r="K676" s="423"/>
      <c r="L676" s="423"/>
      <c r="M676" s="423"/>
      <c r="N676" s="423"/>
      <c r="O676" s="423"/>
    </row>
    <row r="677" spans="1:17 16383:16383" s="313" customFormat="1" ht="39.75" customHeight="1" x14ac:dyDescent="0.25">
      <c r="A677" s="531" t="s">
        <v>47</v>
      </c>
      <c r="B677" s="517"/>
      <c r="C677" s="517"/>
      <c r="D677" s="517"/>
      <c r="E677" s="517"/>
      <c r="F677" s="518"/>
      <c r="G677" s="273" t="s">
        <v>98</v>
      </c>
      <c r="H677" s="119" t="s">
        <v>52</v>
      </c>
      <c r="I677" s="276">
        <v>0</v>
      </c>
      <c r="J677" s="484"/>
      <c r="K677" s="423"/>
      <c r="L677" s="423"/>
      <c r="M677" s="423"/>
      <c r="N677" s="423"/>
      <c r="O677" s="423"/>
      <c r="P677" s="423"/>
      <c r="Q677" s="423"/>
    </row>
    <row r="678" spans="1:17 16383:16383" ht="39.75" customHeight="1" thickBot="1" x14ac:dyDescent="0.25">
      <c r="A678" s="533"/>
      <c r="B678" s="534"/>
      <c r="C678" s="534"/>
      <c r="D678" s="534"/>
      <c r="E678" s="534"/>
      <c r="F678" s="535"/>
      <c r="G678" s="273" t="s">
        <v>11</v>
      </c>
      <c r="H678" s="119" t="s">
        <v>52</v>
      </c>
      <c r="I678" s="276">
        <v>0</v>
      </c>
      <c r="J678" s="484"/>
      <c r="K678" s="423"/>
      <c r="L678" s="423"/>
      <c r="M678" s="423"/>
      <c r="N678" s="423"/>
      <c r="O678" s="423"/>
    </row>
    <row r="679" spans="1:17 16383:16383" s="313" customFormat="1" ht="39.75" customHeight="1" x14ac:dyDescent="0.25">
      <c r="A679" s="527" t="s">
        <v>81</v>
      </c>
      <c r="B679" s="528"/>
      <c r="C679" s="528"/>
      <c r="D679" s="528"/>
      <c r="E679" s="528"/>
      <c r="F679" s="528"/>
      <c r="G679" s="273" t="s">
        <v>11</v>
      </c>
      <c r="H679" s="119" t="s">
        <v>52</v>
      </c>
      <c r="I679" s="276">
        <v>0</v>
      </c>
      <c r="J679" s="484"/>
      <c r="K679" s="423"/>
      <c r="L679" s="423"/>
      <c r="M679" s="423"/>
      <c r="N679" s="423"/>
      <c r="O679" s="423"/>
      <c r="P679" s="423"/>
      <c r="Q679" s="423"/>
    </row>
    <row r="680" spans="1:17 16383:16383" s="315" customFormat="1" ht="39.950000000000003" customHeight="1" x14ac:dyDescent="0.25">
      <c r="A680" s="49" t="s">
        <v>83</v>
      </c>
      <c r="B680" s="409" t="s">
        <v>6</v>
      </c>
      <c r="C680" s="409" t="s">
        <v>65</v>
      </c>
      <c r="D680" s="409" t="s">
        <v>4</v>
      </c>
      <c r="E680" s="48" t="s">
        <v>5</v>
      </c>
      <c r="F680" s="274" t="s">
        <v>70</v>
      </c>
      <c r="G680" s="273" t="s">
        <v>11</v>
      </c>
      <c r="H680" s="119" t="s">
        <v>52</v>
      </c>
      <c r="I680" s="276">
        <v>0</v>
      </c>
      <c r="J680" s="484"/>
      <c r="K680" s="423"/>
      <c r="L680" s="423" t="s">
        <v>6</v>
      </c>
      <c r="M680" s="423" t="s">
        <v>65</v>
      </c>
      <c r="N680" s="423" t="s">
        <v>4</v>
      </c>
      <c r="O680" s="423" t="s">
        <v>5</v>
      </c>
      <c r="P680" s="425"/>
      <c r="Q680" s="425"/>
    </row>
    <row r="681" spans="1:17 16383:16383" s="313" customFormat="1" ht="39.950000000000003" customHeight="1" x14ac:dyDescent="0.25">
      <c r="A681" s="406" t="s">
        <v>128</v>
      </c>
      <c r="B681" s="509">
        <v>0</v>
      </c>
      <c r="C681" s="510"/>
      <c r="D681" s="511"/>
      <c r="E681" s="303">
        <v>0</v>
      </c>
      <c r="F681" s="275" t="str">
        <f>TEXT(SUM(B681:E681),"##0.0%")&amp;" ("&amp;TEXT($I685*SUM(B681:E681),"$#,##0")&amp;")"</f>
        <v>0.0% ($0)</v>
      </c>
      <c r="G681" s="519" t="s">
        <v>62</v>
      </c>
      <c r="H681" s="520" t="s">
        <v>52</v>
      </c>
      <c r="I681" s="276">
        <v>0</v>
      </c>
      <c r="J681" s="484"/>
      <c r="K681" s="423" t="s">
        <v>40</v>
      </c>
      <c r="L681" s="426">
        <f>SUM(B681:E681)*I685</f>
        <v>0</v>
      </c>
      <c r="M681" s="426"/>
      <c r="N681" s="426"/>
      <c r="O681" s="426"/>
      <c r="P681" s="423"/>
      <c r="Q681" s="423"/>
    </row>
    <row r="682" spans="1:17 16383:16383" s="313" customFormat="1" ht="39.950000000000003" customHeight="1" x14ac:dyDescent="0.25">
      <c r="A682" s="406" t="s">
        <v>67</v>
      </c>
      <c r="B682" s="303">
        <v>0</v>
      </c>
      <c r="C682" s="303">
        <v>0</v>
      </c>
      <c r="D682" s="303">
        <v>0</v>
      </c>
      <c r="E682" s="303">
        <v>0</v>
      </c>
      <c r="F682" s="275" t="str">
        <f>TEXT(SUM(B682:E682),"##0.0%")&amp;" ("&amp;TEXT($I685*SUM(B682:E682),"$#,##0")&amp;")"</f>
        <v>0.0% ($0)</v>
      </c>
      <c r="G682" s="529" t="s">
        <v>56</v>
      </c>
      <c r="H682" s="530" t="s">
        <v>52</v>
      </c>
      <c r="I682" s="277">
        <f>SUM(I671:I681)</f>
        <v>0</v>
      </c>
      <c r="J682" s="485"/>
      <c r="K682" s="423" t="str">
        <f>"Domain 2"</f>
        <v>Domain 2</v>
      </c>
      <c r="L682" s="426">
        <f>B682*I685</f>
        <v>0</v>
      </c>
      <c r="M682" s="426">
        <f>C682*I685</f>
        <v>0</v>
      </c>
      <c r="N682" s="426">
        <f>D682*I685</f>
        <v>0</v>
      </c>
      <c r="O682" s="426">
        <f>E682*I685</f>
        <v>0</v>
      </c>
      <c r="P682" s="423"/>
      <c r="Q682" s="423"/>
    </row>
    <row r="683" spans="1:17 16383:16383" s="313" customFormat="1" ht="39.950000000000003" customHeight="1" x14ac:dyDescent="0.25">
      <c r="A683" s="406" t="s">
        <v>68</v>
      </c>
      <c r="B683" s="303">
        <v>0</v>
      </c>
      <c r="C683" s="303">
        <v>0</v>
      </c>
      <c r="D683" s="303">
        <v>0</v>
      </c>
      <c r="E683" s="303">
        <v>0</v>
      </c>
      <c r="F683" s="275" t="str">
        <f>TEXT(SUM(B683:E683),"##0.0%")&amp;" ("&amp;TEXT($I685*SUM(B683:E683),"$#,##0")&amp;")"</f>
        <v>0.0% ($0)</v>
      </c>
      <c r="G683" s="519" t="s">
        <v>55</v>
      </c>
      <c r="H683" s="520" t="s">
        <v>52</v>
      </c>
      <c r="I683" s="278"/>
      <c r="J683" s="486"/>
      <c r="K683" s="423" t="str">
        <f>"Domain 3"</f>
        <v>Domain 3</v>
      </c>
      <c r="L683" s="426">
        <f>B683*I685</f>
        <v>0</v>
      </c>
      <c r="M683" s="426">
        <f>C683*I685</f>
        <v>0</v>
      </c>
      <c r="N683" s="426">
        <f>D683*I685</f>
        <v>0</v>
      </c>
      <c r="O683" s="426">
        <f>E683*I685</f>
        <v>0</v>
      </c>
      <c r="P683" s="423"/>
      <c r="Q683" s="423"/>
      <c r="XFC683" s="316"/>
    </row>
    <row r="684" spans="1:17 16383:16383" s="313" customFormat="1" ht="39.950000000000003" customHeight="1" x14ac:dyDescent="0.25">
      <c r="A684" s="407" t="s">
        <v>69</v>
      </c>
      <c r="B684" s="303">
        <v>0</v>
      </c>
      <c r="C684" s="303">
        <v>0</v>
      </c>
      <c r="D684" s="303">
        <v>0</v>
      </c>
      <c r="E684" s="303">
        <v>0</v>
      </c>
      <c r="F684" s="275" t="str">
        <f>TEXT(SUM(B684:E684),"##0.0%")&amp;" ("&amp;TEXT($I685*SUM(B684:E684),"$#,##0")&amp;")"</f>
        <v>0.0% ($0)</v>
      </c>
      <c r="G684" s="529" t="s">
        <v>66</v>
      </c>
      <c r="H684" s="530" t="s">
        <v>52</v>
      </c>
      <c r="I684" s="277">
        <f>I683*I682</f>
        <v>0</v>
      </c>
      <c r="J684" s="485"/>
      <c r="K684" s="423" t="str">
        <f>"Domain 4"</f>
        <v>Domain 4</v>
      </c>
      <c r="L684" s="426">
        <f>B684*I685</f>
        <v>0</v>
      </c>
      <c r="M684" s="426">
        <f>C684*I685</f>
        <v>0</v>
      </c>
      <c r="N684" s="426">
        <f>D684*I685</f>
        <v>0</v>
      </c>
      <c r="O684" s="426">
        <f>E684*I685</f>
        <v>0</v>
      </c>
      <c r="P684" s="423"/>
      <c r="Q684" s="423"/>
    </row>
    <row r="685" spans="1:17 16383:16383" ht="26.25" thickBot="1" x14ac:dyDescent="0.25">
      <c r="A685" s="405" t="s">
        <v>84</v>
      </c>
      <c r="B685" s="72" t="str">
        <f>TEXT(SUM($B681*BPct_HDSP,B682:B684),"##0.0%")&amp;" ("&amp;TEXT($I685*SUM($B681*BPct_HDSP,B682:B684),"$#,##0")&amp;")"</f>
        <v>0.0% ($0)</v>
      </c>
      <c r="C685" s="72" t="str">
        <f>TEXT(SUM($B681*BPct_Diabetes,C682:C684),"##0.0%")&amp;" ("&amp;TEXT($I685*SUM($B681*BPct_Diabetes,C682:C684),"$#,##0")&amp;")"</f>
        <v>0.0% ($0)</v>
      </c>
      <c r="D685" s="72" t="str">
        <f>TEXT(SUM($B681*BPct_NPAO,D682:D684),"##0.0%")&amp;" ("&amp;TEXT($I685*SUM($B681*BPct_NPAO,D682:D684),"$#,##0")&amp;")"</f>
        <v>0.0% ($0)</v>
      </c>
      <c r="E685" s="217" t="str">
        <f>TEXT(SUM(E681:E684),"##0.0%")&amp;" ("&amp;TEXT($I685*SUM(E681:E684),"$#,##0")&amp;")"</f>
        <v>0.0% ($0)</v>
      </c>
      <c r="F685" s="218" t="str">
        <f>TEXT(SUM(B681:E684),"##0.0%")&amp;" ("&amp;TEXT($I685*SUM(B681:E684),"$#,##0")&amp;")"</f>
        <v>0.0% ($0)</v>
      </c>
      <c r="G685" s="525" t="s">
        <v>89</v>
      </c>
      <c r="H685" s="526"/>
      <c r="I685" s="279">
        <f>SUM(I684,I682)</f>
        <v>0</v>
      </c>
      <c r="J685" s="487"/>
      <c r="K685" s="423"/>
      <c r="L685" s="423"/>
      <c r="M685" s="423"/>
      <c r="N685" s="423"/>
      <c r="O685" s="423"/>
      <c r="P685" s="423" t="b">
        <f>IF(AND(SUM(B681:E684)&lt;&gt;1,I685&gt;0),FALSE,TRUE)</f>
        <v>1</v>
      </c>
      <c r="Q685" s="423" t="str">
        <f>"&lt;-- Is table 100% Allocated?"</f>
        <v>&lt;-- Is table 100% Allocated?</v>
      </c>
    </row>
    <row r="687" spans="1:17 16383:16383" ht="13.5" thickBot="1" x14ac:dyDescent="0.25"/>
    <row r="688" spans="1:17 16383:16383" s="313" customFormat="1" ht="39.950000000000003" customHeight="1" x14ac:dyDescent="0.25">
      <c r="A688" s="521" t="s">
        <v>51</v>
      </c>
      <c r="B688" s="522"/>
      <c r="C688" s="522"/>
      <c r="D688" s="522"/>
      <c r="E688" s="522"/>
      <c r="F688" s="522"/>
      <c r="G688" s="523" t="s">
        <v>61</v>
      </c>
      <c r="H688" s="524"/>
      <c r="I688" s="524"/>
      <c r="J688" s="467" t="s">
        <v>13</v>
      </c>
      <c r="K688" s="423"/>
      <c r="L688" s="423"/>
      <c r="M688" s="423"/>
      <c r="N688" s="423"/>
      <c r="O688" s="423"/>
      <c r="P688" s="423"/>
      <c r="Q688" s="423"/>
    </row>
    <row r="689" spans="1:17 16383:16383" s="313" customFormat="1" ht="39.950000000000003" customHeight="1" x14ac:dyDescent="0.25">
      <c r="A689" s="267" t="s">
        <v>31</v>
      </c>
      <c r="B689" s="517"/>
      <c r="C689" s="517"/>
      <c r="D689" s="517"/>
      <c r="E689" s="517"/>
      <c r="F689" s="518"/>
      <c r="G689" s="519" t="s">
        <v>18</v>
      </c>
      <c r="H689" s="520"/>
      <c r="I689" s="276">
        <v>0</v>
      </c>
      <c r="J689" s="484"/>
      <c r="K689" s="423"/>
      <c r="L689" s="423"/>
      <c r="M689" s="423"/>
      <c r="N689" s="423"/>
      <c r="O689" s="423"/>
      <c r="P689" s="423"/>
      <c r="Q689" s="423"/>
    </row>
    <row r="690" spans="1:17 16383:16383" s="313" customFormat="1" ht="39.950000000000003" customHeight="1" x14ac:dyDescent="0.25">
      <c r="A690" s="267" t="s">
        <v>32</v>
      </c>
      <c r="B690" s="517"/>
      <c r="C690" s="517"/>
      <c r="D690" s="517"/>
      <c r="E690" s="517"/>
      <c r="F690" s="518"/>
      <c r="G690" s="519" t="s">
        <v>7</v>
      </c>
      <c r="H690" s="520"/>
      <c r="I690" s="276">
        <v>0</v>
      </c>
      <c r="J690" s="484"/>
      <c r="K690" s="425"/>
      <c r="L690" s="425"/>
      <c r="M690" s="425"/>
      <c r="N690" s="425"/>
      <c r="O690" s="425"/>
      <c r="P690" s="423"/>
      <c r="Q690" s="423"/>
    </row>
    <row r="691" spans="1:17 16383:16383" s="313" customFormat="1" ht="39.950000000000003" customHeight="1" x14ac:dyDescent="0.25">
      <c r="A691" s="54" t="s">
        <v>71</v>
      </c>
      <c r="B691" s="517"/>
      <c r="C691" s="517"/>
      <c r="D691" s="517"/>
      <c r="E691" s="517"/>
      <c r="F691" s="518"/>
      <c r="G691" s="519" t="s">
        <v>23</v>
      </c>
      <c r="H691" s="520"/>
      <c r="I691" s="276">
        <v>0</v>
      </c>
      <c r="J691" s="484"/>
      <c r="K691" s="423"/>
      <c r="L691" s="423"/>
      <c r="M691" s="423"/>
      <c r="N691" s="423"/>
      <c r="O691" s="423"/>
      <c r="P691" s="423"/>
      <c r="Q691" s="423"/>
    </row>
    <row r="692" spans="1:17 16383:16383" s="313" customFormat="1" ht="39.950000000000003" customHeight="1" x14ac:dyDescent="0.25">
      <c r="A692" s="54" t="s">
        <v>59</v>
      </c>
      <c r="B692" s="517"/>
      <c r="C692" s="517"/>
      <c r="D692" s="517"/>
      <c r="E692" s="517"/>
      <c r="F692" s="518"/>
      <c r="G692" s="519" t="s">
        <v>8</v>
      </c>
      <c r="H692" s="520"/>
      <c r="I692" s="276">
        <v>0</v>
      </c>
      <c r="J692" s="484"/>
      <c r="K692" s="423"/>
      <c r="L692" s="423"/>
      <c r="M692" s="423"/>
      <c r="N692" s="423"/>
      <c r="O692" s="423"/>
      <c r="P692" s="423"/>
      <c r="Q692" s="423"/>
    </row>
    <row r="693" spans="1:17 16383:16383" ht="39.950000000000003" customHeight="1" x14ac:dyDescent="0.2">
      <c r="A693" s="531" t="s">
        <v>60</v>
      </c>
      <c r="B693" s="517"/>
      <c r="C693" s="517"/>
      <c r="D693" s="517"/>
      <c r="E693" s="517"/>
      <c r="F693" s="518"/>
      <c r="G693" s="519" t="s">
        <v>9</v>
      </c>
      <c r="H693" s="520"/>
      <c r="I693" s="276">
        <v>0</v>
      </c>
      <c r="J693" s="484"/>
      <c r="K693" s="423"/>
      <c r="L693" s="423"/>
      <c r="M693" s="423"/>
      <c r="N693" s="423"/>
      <c r="O693" s="423"/>
    </row>
    <row r="694" spans="1:17 16383:16383" ht="39.75" customHeight="1" x14ac:dyDescent="0.2">
      <c r="A694" s="532"/>
      <c r="B694" s="517"/>
      <c r="C694" s="517"/>
      <c r="D694" s="517"/>
      <c r="E694" s="517"/>
      <c r="F694" s="518"/>
      <c r="G694" s="519" t="s">
        <v>10</v>
      </c>
      <c r="H694" s="520"/>
      <c r="I694" s="276">
        <v>0</v>
      </c>
      <c r="J694" s="484"/>
      <c r="K694" s="423"/>
      <c r="L694" s="423"/>
      <c r="M694" s="423"/>
      <c r="N694" s="423"/>
      <c r="O694" s="423"/>
    </row>
    <row r="695" spans="1:17 16383:16383" s="313" customFormat="1" ht="39.75" customHeight="1" x14ac:dyDescent="0.25">
      <c r="A695" s="531" t="s">
        <v>47</v>
      </c>
      <c r="B695" s="517"/>
      <c r="C695" s="517"/>
      <c r="D695" s="517"/>
      <c r="E695" s="517"/>
      <c r="F695" s="518"/>
      <c r="G695" s="273" t="s">
        <v>98</v>
      </c>
      <c r="H695" s="119" t="s">
        <v>52</v>
      </c>
      <c r="I695" s="276">
        <v>0</v>
      </c>
      <c r="J695" s="484"/>
      <c r="K695" s="423"/>
      <c r="L695" s="423"/>
      <c r="M695" s="423"/>
      <c r="N695" s="423"/>
      <c r="O695" s="423"/>
      <c r="P695" s="423"/>
      <c r="Q695" s="423"/>
    </row>
    <row r="696" spans="1:17 16383:16383" ht="39.75" customHeight="1" thickBot="1" x14ac:dyDescent="0.25">
      <c r="A696" s="533"/>
      <c r="B696" s="534"/>
      <c r="C696" s="534"/>
      <c r="D696" s="534"/>
      <c r="E696" s="534"/>
      <c r="F696" s="535"/>
      <c r="G696" s="273" t="s">
        <v>11</v>
      </c>
      <c r="H696" s="119" t="s">
        <v>52</v>
      </c>
      <c r="I696" s="276">
        <v>0</v>
      </c>
      <c r="J696" s="484"/>
      <c r="K696" s="423"/>
      <c r="L696" s="423"/>
      <c r="M696" s="423"/>
      <c r="N696" s="423"/>
      <c r="O696" s="423"/>
    </row>
    <row r="697" spans="1:17 16383:16383" s="313" customFormat="1" ht="39.75" customHeight="1" x14ac:dyDescent="0.25">
      <c r="A697" s="527" t="s">
        <v>81</v>
      </c>
      <c r="B697" s="528"/>
      <c r="C697" s="528"/>
      <c r="D697" s="528"/>
      <c r="E697" s="528"/>
      <c r="F697" s="528"/>
      <c r="G697" s="273" t="s">
        <v>11</v>
      </c>
      <c r="H697" s="119" t="s">
        <v>52</v>
      </c>
      <c r="I697" s="276">
        <v>0</v>
      </c>
      <c r="J697" s="484"/>
      <c r="K697" s="423"/>
      <c r="L697" s="423"/>
      <c r="M697" s="423"/>
      <c r="N697" s="423"/>
      <c r="O697" s="423"/>
      <c r="P697" s="423"/>
      <c r="Q697" s="423"/>
    </row>
    <row r="698" spans="1:17 16383:16383" s="315" customFormat="1" ht="39.950000000000003" customHeight="1" x14ac:dyDescent="0.25">
      <c r="A698" s="49" t="s">
        <v>83</v>
      </c>
      <c r="B698" s="409" t="s">
        <v>6</v>
      </c>
      <c r="C698" s="409" t="s">
        <v>65</v>
      </c>
      <c r="D698" s="409" t="s">
        <v>4</v>
      </c>
      <c r="E698" s="48" t="s">
        <v>5</v>
      </c>
      <c r="F698" s="274" t="s">
        <v>70</v>
      </c>
      <c r="G698" s="273" t="s">
        <v>11</v>
      </c>
      <c r="H698" s="119" t="s">
        <v>52</v>
      </c>
      <c r="I698" s="276">
        <v>0</v>
      </c>
      <c r="J698" s="484"/>
      <c r="K698" s="423"/>
      <c r="L698" s="423" t="s">
        <v>6</v>
      </c>
      <c r="M698" s="423" t="s">
        <v>65</v>
      </c>
      <c r="N698" s="423" t="s">
        <v>4</v>
      </c>
      <c r="O698" s="423" t="s">
        <v>5</v>
      </c>
      <c r="P698" s="425"/>
      <c r="Q698" s="425"/>
    </row>
    <row r="699" spans="1:17 16383:16383" s="313" customFormat="1" ht="39.950000000000003" customHeight="1" x14ac:dyDescent="0.25">
      <c r="A699" s="406" t="s">
        <v>128</v>
      </c>
      <c r="B699" s="509">
        <v>0</v>
      </c>
      <c r="C699" s="510"/>
      <c r="D699" s="511"/>
      <c r="E699" s="303">
        <v>0</v>
      </c>
      <c r="F699" s="275" t="str">
        <f>TEXT(SUM(B699:E699),"##0.0%")&amp;" ("&amp;TEXT($I703*SUM(B699:E699),"$#,##0")&amp;")"</f>
        <v>0.0% ($0)</v>
      </c>
      <c r="G699" s="519" t="s">
        <v>62</v>
      </c>
      <c r="H699" s="520" t="s">
        <v>52</v>
      </c>
      <c r="I699" s="276">
        <v>0</v>
      </c>
      <c r="J699" s="484"/>
      <c r="K699" s="423" t="s">
        <v>40</v>
      </c>
      <c r="L699" s="426">
        <f>SUM(B699:E699)*I703</f>
        <v>0</v>
      </c>
      <c r="M699" s="426"/>
      <c r="N699" s="426"/>
      <c r="O699" s="426"/>
      <c r="P699" s="423"/>
      <c r="Q699" s="423"/>
    </row>
    <row r="700" spans="1:17 16383:16383" s="313" customFormat="1" ht="39.950000000000003" customHeight="1" x14ac:dyDescent="0.25">
      <c r="A700" s="406" t="s">
        <v>67</v>
      </c>
      <c r="B700" s="303">
        <v>0</v>
      </c>
      <c r="C700" s="303">
        <v>0</v>
      </c>
      <c r="D700" s="303">
        <v>0</v>
      </c>
      <c r="E700" s="303">
        <v>0</v>
      </c>
      <c r="F700" s="275" t="str">
        <f>TEXT(SUM(B700:E700),"##0.0%")&amp;" ("&amp;TEXT($I703*SUM(B700:E700),"$#,##0")&amp;")"</f>
        <v>0.0% ($0)</v>
      </c>
      <c r="G700" s="529" t="s">
        <v>56</v>
      </c>
      <c r="H700" s="530" t="s">
        <v>52</v>
      </c>
      <c r="I700" s="277">
        <f>SUM(I689:I699)</f>
        <v>0</v>
      </c>
      <c r="J700" s="485"/>
      <c r="K700" s="423" t="str">
        <f>"Domain 2"</f>
        <v>Domain 2</v>
      </c>
      <c r="L700" s="426">
        <f>B700*I703</f>
        <v>0</v>
      </c>
      <c r="M700" s="426">
        <f>C700*I703</f>
        <v>0</v>
      </c>
      <c r="N700" s="426">
        <f>D700*I703</f>
        <v>0</v>
      </c>
      <c r="O700" s="426">
        <f>E700*I703</f>
        <v>0</v>
      </c>
      <c r="P700" s="423"/>
      <c r="Q700" s="423"/>
    </row>
    <row r="701" spans="1:17 16383:16383" s="313" customFormat="1" ht="39.950000000000003" customHeight="1" x14ac:dyDescent="0.25">
      <c r="A701" s="406" t="s">
        <v>68</v>
      </c>
      <c r="B701" s="303">
        <v>0</v>
      </c>
      <c r="C701" s="303">
        <v>0</v>
      </c>
      <c r="D701" s="303">
        <v>0</v>
      </c>
      <c r="E701" s="303">
        <v>0</v>
      </c>
      <c r="F701" s="275" t="str">
        <f>TEXT(SUM(B701:E701),"##0.0%")&amp;" ("&amp;TEXT($I703*SUM(B701:E701),"$#,##0")&amp;")"</f>
        <v>0.0% ($0)</v>
      </c>
      <c r="G701" s="519" t="s">
        <v>55</v>
      </c>
      <c r="H701" s="520" t="s">
        <v>52</v>
      </c>
      <c r="I701" s="278"/>
      <c r="J701" s="486"/>
      <c r="K701" s="423" t="str">
        <f>"Domain 3"</f>
        <v>Domain 3</v>
      </c>
      <c r="L701" s="426">
        <f>B701*I703</f>
        <v>0</v>
      </c>
      <c r="M701" s="426">
        <f>C701*I703</f>
        <v>0</v>
      </c>
      <c r="N701" s="426">
        <f>D701*I703</f>
        <v>0</v>
      </c>
      <c r="O701" s="426">
        <f>E701*I703</f>
        <v>0</v>
      </c>
      <c r="P701" s="423"/>
      <c r="Q701" s="423"/>
      <c r="XFC701" s="316"/>
    </row>
    <row r="702" spans="1:17 16383:16383" s="313" customFormat="1" ht="39.950000000000003" customHeight="1" x14ac:dyDescent="0.25">
      <c r="A702" s="407" t="s">
        <v>69</v>
      </c>
      <c r="B702" s="303">
        <v>0</v>
      </c>
      <c r="C702" s="303">
        <v>0</v>
      </c>
      <c r="D702" s="303">
        <v>0</v>
      </c>
      <c r="E702" s="303">
        <v>0</v>
      </c>
      <c r="F702" s="275" t="str">
        <f>TEXT(SUM(B702:E702),"##0.0%")&amp;" ("&amp;TEXT($I703*SUM(B702:E702),"$#,##0")&amp;")"</f>
        <v>0.0% ($0)</v>
      </c>
      <c r="G702" s="529" t="s">
        <v>66</v>
      </c>
      <c r="H702" s="530" t="s">
        <v>52</v>
      </c>
      <c r="I702" s="277">
        <f>I701*I700</f>
        <v>0</v>
      </c>
      <c r="J702" s="485"/>
      <c r="K702" s="423" t="str">
        <f>"Domain 4"</f>
        <v>Domain 4</v>
      </c>
      <c r="L702" s="426">
        <f>B702*I703</f>
        <v>0</v>
      </c>
      <c r="M702" s="426">
        <f>C702*I703</f>
        <v>0</v>
      </c>
      <c r="N702" s="426">
        <f>D702*I703</f>
        <v>0</v>
      </c>
      <c r="O702" s="426">
        <f>E702*I703</f>
        <v>0</v>
      </c>
      <c r="P702" s="423"/>
      <c r="Q702" s="423"/>
    </row>
    <row r="703" spans="1:17 16383:16383" ht="26.25" thickBot="1" x14ac:dyDescent="0.25">
      <c r="A703" s="405" t="s">
        <v>84</v>
      </c>
      <c r="B703" s="72" t="str">
        <f>TEXT(SUM($B699*BPct_HDSP,B700:B702),"##0.0%")&amp;" ("&amp;TEXT($I703*SUM($B699*BPct_HDSP,B700:B702),"$#,##0")&amp;")"</f>
        <v>0.0% ($0)</v>
      </c>
      <c r="C703" s="72" t="str">
        <f>TEXT(SUM($B699*BPct_Diabetes,C700:C702),"##0.0%")&amp;" ("&amp;TEXT($I703*SUM($B699*BPct_Diabetes,C700:C702),"$#,##0")&amp;")"</f>
        <v>0.0% ($0)</v>
      </c>
      <c r="D703" s="72" t="str">
        <f>TEXT(SUM($B699*BPct_NPAO,D700:D702),"##0.0%")&amp;" ("&amp;TEXT($I703*SUM($B699*BPct_NPAO,D700:D702),"$#,##0")&amp;")"</f>
        <v>0.0% ($0)</v>
      </c>
      <c r="E703" s="217" t="str">
        <f>TEXT(SUM(E699:E702),"##0.0%")&amp;" ("&amp;TEXT($I703*SUM(E699:E702),"$#,##0")&amp;")"</f>
        <v>0.0% ($0)</v>
      </c>
      <c r="F703" s="218" t="str">
        <f>TEXT(SUM(B699:E702),"##0.0%")&amp;" ("&amp;TEXT($I703*SUM(B699:E702),"$#,##0")&amp;")"</f>
        <v>0.0% ($0)</v>
      </c>
      <c r="G703" s="525" t="s">
        <v>89</v>
      </c>
      <c r="H703" s="526"/>
      <c r="I703" s="279">
        <f>SUM(I702,I700)</f>
        <v>0</v>
      </c>
      <c r="J703" s="487"/>
      <c r="K703" s="423"/>
      <c r="L703" s="423"/>
      <c r="M703" s="423"/>
      <c r="N703" s="423"/>
      <c r="O703" s="423"/>
      <c r="P703" s="423" t="b">
        <f>IF(AND(SUM(B699:E702)&lt;&gt;1,I703&gt;0),FALSE,TRUE)</f>
        <v>1</v>
      </c>
      <c r="Q703" s="423" t="str">
        <f>"&lt;-- Is table 100% Allocated?"</f>
        <v>&lt;-- Is table 100% Allocated?</v>
      </c>
    </row>
    <row r="705" spans="1:17 16383:16383" ht="13.5" thickBot="1" x14ac:dyDescent="0.25"/>
    <row r="706" spans="1:17 16383:16383" s="313" customFormat="1" ht="39.950000000000003" customHeight="1" x14ac:dyDescent="0.25">
      <c r="A706" s="521" t="s">
        <v>51</v>
      </c>
      <c r="B706" s="522"/>
      <c r="C706" s="522"/>
      <c r="D706" s="522"/>
      <c r="E706" s="522"/>
      <c r="F706" s="522"/>
      <c r="G706" s="523" t="s">
        <v>61</v>
      </c>
      <c r="H706" s="524"/>
      <c r="I706" s="524"/>
      <c r="J706" s="467" t="s">
        <v>13</v>
      </c>
      <c r="K706" s="423"/>
      <c r="L706" s="423"/>
      <c r="M706" s="423"/>
      <c r="N706" s="423"/>
      <c r="O706" s="423"/>
      <c r="P706" s="423"/>
      <c r="Q706" s="423"/>
    </row>
    <row r="707" spans="1:17 16383:16383" s="313" customFormat="1" ht="39.950000000000003" customHeight="1" x14ac:dyDescent="0.25">
      <c r="A707" s="267" t="s">
        <v>31</v>
      </c>
      <c r="B707" s="517"/>
      <c r="C707" s="517"/>
      <c r="D707" s="517"/>
      <c r="E707" s="517"/>
      <c r="F707" s="518"/>
      <c r="G707" s="519" t="s">
        <v>18</v>
      </c>
      <c r="H707" s="520"/>
      <c r="I707" s="276">
        <v>0</v>
      </c>
      <c r="J707" s="484"/>
      <c r="K707" s="423"/>
      <c r="L707" s="423"/>
      <c r="M707" s="423"/>
      <c r="N707" s="423"/>
      <c r="O707" s="423"/>
      <c r="P707" s="423"/>
      <c r="Q707" s="423"/>
    </row>
    <row r="708" spans="1:17 16383:16383" s="313" customFormat="1" ht="39.950000000000003" customHeight="1" x14ac:dyDescent="0.25">
      <c r="A708" s="267" t="s">
        <v>32</v>
      </c>
      <c r="B708" s="517"/>
      <c r="C708" s="517"/>
      <c r="D708" s="517"/>
      <c r="E708" s="517"/>
      <c r="F708" s="518"/>
      <c r="G708" s="519" t="s">
        <v>7</v>
      </c>
      <c r="H708" s="520"/>
      <c r="I708" s="276">
        <v>0</v>
      </c>
      <c r="J708" s="484"/>
      <c r="K708" s="425"/>
      <c r="L708" s="425"/>
      <c r="M708" s="425"/>
      <c r="N708" s="425"/>
      <c r="O708" s="425"/>
      <c r="P708" s="423"/>
      <c r="Q708" s="423"/>
    </row>
    <row r="709" spans="1:17 16383:16383" s="313" customFormat="1" ht="39.950000000000003" customHeight="1" x14ac:dyDescent="0.25">
      <c r="A709" s="54" t="s">
        <v>71</v>
      </c>
      <c r="B709" s="517"/>
      <c r="C709" s="517"/>
      <c r="D709" s="517"/>
      <c r="E709" s="517"/>
      <c r="F709" s="518"/>
      <c r="G709" s="519" t="s">
        <v>23</v>
      </c>
      <c r="H709" s="520"/>
      <c r="I709" s="276">
        <v>0</v>
      </c>
      <c r="J709" s="484"/>
      <c r="K709" s="423"/>
      <c r="L709" s="423"/>
      <c r="M709" s="423"/>
      <c r="N709" s="423"/>
      <c r="O709" s="423"/>
      <c r="P709" s="423"/>
      <c r="Q709" s="423"/>
    </row>
    <row r="710" spans="1:17 16383:16383" s="313" customFormat="1" ht="39.950000000000003" customHeight="1" x14ac:dyDescent="0.25">
      <c r="A710" s="54" t="s">
        <v>59</v>
      </c>
      <c r="B710" s="517"/>
      <c r="C710" s="517"/>
      <c r="D710" s="517"/>
      <c r="E710" s="517"/>
      <c r="F710" s="518"/>
      <c r="G710" s="519" t="s">
        <v>8</v>
      </c>
      <c r="H710" s="520"/>
      <c r="I710" s="276">
        <v>0</v>
      </c>
      <c r="J710" s="484"/>
      <c r="K710" s="423"/>
      <c r="L710" s="423"/>
      <c r="M710" s="423"/>
      <c r="N710" s="423"/>
      <c r="O710" s="423"/>
      <c r="P710" s="423"/>
      <c r="Q710" s="423"/>
    </row>
    <row r="711" spans="1:17 16383:16383" ht="39.950000000000003" customHeight="1" x14ac:dyDescent="0.2">
      <c r="A711" s="531" t="s">
        <v>60</v>
      </c>
      <c r="B711" s="517"/>
      <c r="C711" s="517"/>
      <c r="D711" s="517"/>
      <c r="E711" s="517"/>
      <c r="F711" s="518"/>
      <c r="G711" s="519" t="s">
        <v>9</v>
      </c>
      <c r="H711" s="520"/>
      <c r="I711" s="276">
        <v>0</v>
      </c>
      <c r="J711" s="484"/>
      <c r="K711" s="423"/>
      <c r="L711" s="423"/>
      <c r="M711" s="423"/>
      <c r="N711" s="423"/>
      <c r="O711" s="423"/>
    </row>
    <row r="712" spans="1:17 16383:16383" ht="39.75" customHeight="1" x14ac:dyDescent="0.2">
      <c r="A712" s="532"/>
      <c r="B712" s="517"/>
      <c r="C712" s="517"/>
      <c r="D712" s="517"/>
      <c r="E712" s="517"/>
      <c r="F712" s="518"/>
      <c r="G712" s="519" t="s">
        <v>10</v>
      </c>
      <c r="H712" s="520"/>
      <c r="I712" s="276">
        <v>0</v>
      </c>
      <c r="J712" s="484"/>
      <c r="K712" s="423"/>
      <c r="L712" s="423"/>
      <c r="M712" s="423"/>
      <c r="N712" s="423"/>
      <c r="O712" s="423"/>
    </row>
    <row r="713" spans="1:17 16383:16383" s="313" customFormat="1" ht="39.75" customHeight="1" x14ac:dyDescent="0.25">
      <c r="A713" s="531" t="s">
        <v>47</v>
      </c>
      <c r="B713" s="517"/>
      <c r="C713" s="517"/>
      <c r="D713" s="517"/>
      <c r="E713" s="517"/>
      <c r="F713" s="518"/>
      <c r="G713" s="273" t="s">
        <v>98</v>
      </c>
      <c r="H713" s="119" t="s">
        <v>52</v>
      </c>
      <c r="I713" s="276">
        <v>0</v>
      </c>
      <c r="J713" s="484"/>
      <c r="K713" s="423"/>
      <c r="L713" s="423"/>
      <c r="M713" s="423"/>
      <c r="N713" s="423"/>
      <c r="O713" s="423"/>
      <c r="P713" s="423"/>
      <c r="Q713" s="423"/>
    </row>
    <row r="714" spans="1:17 16383:16383" ht="39.75" customHeight="1" thickBot="1" x14ac:dyDescent="0.25">
      <c r="A714" s="533"/>
      <c r="B714" s="534"/>
      <c r="C714" s="534"/>
      <c r="D714" s="534"/>
      <c r="E714" s="534"/>
      <c r="F714" s="535"/>
      <c r="G714" s="273" t="s">
        <v>11</v>
      </c>
      <c r="H714" s="119" t="s">
        <v>52</v>
      </c>
      <c r="I714" s="276">
        <v>0</v>
      </c>
      <c r="J714" s="484"/>
      <c r="K714" s="423"/>
      <c r="L714" s="423"/>
      <c r="M714" s="423"/>
      <c r="N714" s="423"/>
      <c r="O714" s="423"/>
    </row>
    <row r="715" spans="1:17 16383:16383" s="313" customFormat="1" ht="39.75" customHeight="1" x14ac:dyDescent="0.25">
      <c r="A715" s="527" t="s">
        <v>81</v>
      </c>
      <c r="B715" s="528"/>
      <c r="C715" s="528"/>
      <c r="D715" s="528"/>
      <c r="E715" s="528"/>
      <c r="F715" s="528"/>
      <c r="G715" s="273" t="s">
        <v>11</v>
      </c>
      <c r="H715" s="119" t="s">
        <v>52</v>
      </c>
      <c r="I715" s="276">
        <v>0</v>
      </c>
      <c r="J715" s="484"/>
      <c r="K715" s="423"/>
      <c r="L715" s="423"/>
      <c r="M715" s="423"/>
      <c r="N715" s="423"/>
      <c r="O715" s="423"/>
      <c r="P715" s="423"/>
      <c r="Q715" s="423"/>
    </row>
    <row r="716" spans="1:17 16383:16383" s="315" customFormat="1" ht="39.950000000000003" customHeight="1" x14ac:dyDescent="0.25">
      <c r="A716" s="49" t="s">
        <v>83</v>
      </c>
      <c r="B716" s="409" t="s">
        <v>6</v>
      </c>
      <c r="C716" s="409" t="s">
        <v>65</v>
      </c>
      <c r="D716" s="409" t="s">
        <v>4</v>
      </c>
      <c r="E716" s="48" t="s">
        <v>5</v>
      </c>
      <c r="F716" s="274" t="s">
        <v>70</v>
      </c>
      <c r="G716" s="273" t="s">
        <v>11</v>
      </c>
      <c r="H716" s="119" t="s">
        <v>52</v>
      </c>
      <c r="I716" s="276">
        <v>0</v>
      </c>
      <c r="J716" s="484"/>
      <c r="K716" s="423"/>
      <c r="L716" s="423" t="s">
        <v>6</v>
      </c>
      <c r="M716" s="423" t="s">
        <v>65</v>
      </c>
      <c r="N716" s="423" t="s">
        <v>4</v>
      </c>
      <c r="O716" s="423" t="s">
        <v>5</v>
      </c>
      <c r="P716" s="425"/>
      <c r="Q716" s="425"/>
    </row>
    <row r="717" spans="1:17 16383:16383" s="313" customFormat="1" ht="39.950000000000003" customHeight="1" x14ac:dyDescent="0.25">
      <c r="A717" s="406" t="s">
        <v>128</v>
      </c>
      <c r="B717" s="509">
        <v>0</v>
      </c>
      <c r="C717" s="510"/>
      <c r="D717" s="511"/>
      <c r="E717" s="303">
        <v>0</v>
      </c>
      <c r="F717" s="275" t="str">
        <f>TEXT(SUM(B717:E717),"##0.0%")&amp;" ("&amp;TEXT($I721*SUM(B717:E717),"$#,##0")&amp;")"</f>
        <v>0.0% ($0)</v>
      </c>
      <c r="G717" s="519" t="s">
        <v>62</v>
      </c>
      <c r="H717" s="520" t="s">
        <v>52</v>
      </c>
      <c r="I717" s="276">
        <v>0</v>
      </c>
      <c r="J717" s="484"/>
      <c r="K717" s="423" t="s">
        <v>40</v>
      </c>
      <c r="L717" s="426">
        <f>SUM(B717:E717)*I721</f>
        <v>0</v>
      </c>
      <c r="M717" s="426"/>
      <c r="N717" s="426"/>
      <c r="O717" s="426"/>
      <c r="P717" s="423"/>
      <c r="Q717" s="423"/>
    </row>
    <row r="718" spans="1:17 16383:16383" s="313" customFormat="1" ht="39.950000000000003" customHeight="1" x14ac:dyDescent="0.25">
      <c r="A718" s="406" t="s">
        <v>67</v>
      </c>
      <c r="B718" s="303">
        <v>0</v>
      </c>
      <c r="C718" s="303">
        <v>0</v>
      </c>
      <c r="D718" s="303">
        <v>0</v>
      </c>
      <c r="E718" s="303">
        <v>0</v>
      </c>
      <c r="F718" s="275" t="str">
        <f>TEXT(SUM(B718:E718),"##0.0%")&amp;" ("&amp;TEXT($I721*SUM(B718:E718),"$#,##0")&amp;")"</f>
        <v>0.0% ($0)</v>
      </c>
      <c r="G718" s="529" t="s">
        <v>56</v>
      </c>
      <c r="H718" s="530" t="s">
        <v>52</v>
      </c>
      <c r="I718" s="277">
        <f>SUM(I707:I717)</f>
        <v>0</v>
      </c>
      <c r="J718" s="485"/>
      <c r="K718" s="423" t="str">
        <f>"Domain 2"</f>
        <v>Domain 2</v>
      </c>
      <c r="L718" s="426">
        <f>B718*I721</f>
        <v>0</v>
      </c>
      <c r="M718" s="426">
        <f>C718*I721</f>
        <v>0</v>
      </c>
      <c r="N718" s="426">
        <f>D718*I721</f>
        <v>0</v>
      </c>
      <c r="O718" s="426">
        <f>E718*I721</f>
        <v>0</v>
      </c>
      <c r="P718" s="423"/>
      <c r="Q718" s="423"/>
    </row>
    <row r="719" spans="1:17 16383:16383" s="313" customFormat="1" ht="39.950000000000003" customHeight="1" x14ac:dyDescent="0.25">
      <c r="A719" s="406" t="s">
        <v>68</v>
      </c>
      <c r="B719" s="303">
        <v>0</v>
      </c>
      <c r="C719" s="303">
        <v>0</v>
      </c>
      <c r="D719" s="303">
        <v>0</v>
      </c>
      <c r="E719" s="303">
        <v>0</v>
      </c>
      <c r="F719" s="275" t="str">
        <f>TEXT(SUM(B719:E719),"##0.0%")&amp;" ("&amp;TEXT($I721*SUM(B719:E719),"$#,##0")&amp;")"</f>
        <v>0.0% ($0)</v>
      </c>
      <c r="G719" s="519" t="s">
        <v>55</v>
      </c>
      <c r="H719" s="520" t="s">
        <v>52</v>
      </c>
      <c r="I719" s="278"/>
      <c r="J719" s="486"/>
      <c r="K719" s="423" t="str">
        <f>"Domain 3"</f>
        <v>Domain 3</v>
      </c>
      <c r="L719" s="426">
        <f>B719*I721</f>
        <v>0</v>
      </c>
      <c r="M719" s="426">
        <f>C719*I721</f>
        <v>0</v>
      </c>
      <c r="N719" s="426">
        <f>D719*I721</f>
        <v>0</v>
      </c>
      <c r="O719" s="426">
        <f>E719*I721</f>
        <v>0</v>
      </c>
      <c r="P719" s="423"/>
      <c r="Q719" s="423"/>
      <c r="XFC719" s="316"/>
    </row>
    <row r="720" spans="1:17 16383:16383" s="313" customFormat="1" ht="39.950000000000003" customHeight="1" x14ac:dyDescent="0.25">
      <c r="A720" s="407" t="s">
        <v>69</v>
      </c>
      <c r="B720" s="303">
        <v>0</v>
      </c>
      <c r="C720" s="303">
        <v>0</v>
      </c>
      <c r="D720" s="303">
        <v>0</v>
      </c>
      <c r="E720" s="303">
        <v>0</v>
      </c>
      <c r="F720" s="275" t="str">
        <f>TEXT(SUM(B720:E720),"##0.0%")&amp;" ("&amp;TEXT($I721*SUM(B720:E720),"$#,##0")&amp;")"</f>
        <v>0.0% ($0)</v>
      </c>
      <c r="G720" s="529" t="s">
        <v>66</v>
      </c>
      <c r="H720" s="530" t="s">
        <v>52</v>
      </c>
      <c r="I720" s="277">
        <f>I719*I718</f>
        <v>0</v>
      </c>
      <c r="J720" s="485"/>
      <c r="K720" s="423" t="str">
        <f>"Domain 4"</f>
        <v>Domain 4</v>
      </c>
      <c r="L720" s="426">
        <f>B720*I721</f>
        <v>0</v>
      </c>
      <c r="M720" s="426">
        <f>C720*I721</f>
        <v>0</v>
      </c>
      <c r="N720" s="426">
        <f>D720*I721</f>
        <v>0</v>
      </c>
      <c r="O720" s="426">
        <f>E720*I721</f>
        <v>0</v>
      </c>
      <c r="P720" s="423"/>
      <c r="Q720" s="423"/>
    </row>
    <row r="721" spans="1:17" ht="26.25" thickBot="1" x14ac:dyDescent="0.25">
      <c r="A721" s="405" t="s">
        <v>84</v>
      </c>
      <c r="B721" s="72" t="str">
        <f>TEXT(SUM($B717*BPct_HDSP,B718:B720),"##0.0%")&amp;" ("&amp;TEXT($I721*SUM($B717*BPct_HDSP,B718:B720),"$#,##0")&amp;")"</f>
        <v>0.0% ($0)</v>
      </c>
      <c r="C721" s="72" t="str">
        <f>TEXT(SUM($B717*BPct_Diabetes,C718:C720),"##0.0%")&amp;" ("&amp;TEXT($I721*SUM($B717*BPct_Diabetes,C718:C720),"$#,##0")&amp;")"</f>
        <v>0.0% ($0)</v>
      </c>
      <c r="D721" s="72" t="str">
        <f>TEXT(SUM($B717*BPct_NPAO,D718:D720),"##0.0%")&amp;" ("&amp;TEXT($I721*SUM($B717*BPct_NPAO,D718:D720),"$#,##0")&amp;")"</f>
        <v>0.0% ($0)</v>
      </c>
      <c r="E721" s="217" t="str">
        <f>TEXT(SUM(E717:E720),"##0.0%")&amp;" ("&amp;TEXT($I721*SUM(E717:E720),"$#,##0")&amp;")"</f>
        <v>0.0% ($0)</v>
      </c>
      <c r="F721" s="218" t="str">
        <f>TEXT(SUM(B717:E720),"##0.0%")&amp;" ("&amp;TEXT($I721*SUM(B717:E720),"$#,##0")&amp;")"</f>
        <v>0.0% ($0)</v>
      </c>
      <c r="G721" s="525" t="s">
        <v>89</v>
      </c>
      <c r="H721" s="526"/>
      <c r="I721" s="279">
        <f>SUM(I720,I718)</f>
        <v>0</v>
      </c>
      <c r="J721" s="487"/>
      <c r="K721" s="423"/>
      <c r="L721" s="423"/>
      <c r="M721" s="423"/>
      <c r="N721" s="423"/>
      <c r="O721" s="423"/>
      <c r="P721" s="423" t="b">
        <f>IF(AND(SUM(B717:E720)&lt;&gt;1,I721&gt;0),FALSE,TRUE)</f>
        <v>1</v>
      </c>
      <c r="Q721" s="423" t="str">
        <f>"&lt;-- Is table 100% Allocated?"</f>
        <v>&lt;-- Is table 100% Allocated?</v>
      </c>
    </row>
  </sheetData>
  <sheetProtection password="DD9D" sheet="1" objects="1" scenarios="1" formatRows="0"/>
  <mergeCells count="921">
    <mergeCell ref="G718:H718"/>
    <mergeCell ref="G719:H719"/>
    <mergeCell ref="G720:H720"/>
    <mergeCell ref="G721:H721"/>
    <mergeCell ref="A713:A714"/>
    <mergeCell ref="B713:F714"/>
    <mergeCell ref="A715:F715"/>
    <mergeCell ref="B717:D717"/>
    <mergeCell ref="G717:H717"/>
    <mergeCell ref="B710:F710"/>
    <mergeCell ref="G710:H710"/>
    <mergeCell ref="A711:A712"/>
    <mergeCell ref="B711:F712"/>
    <mergeCell ref="G711:H711"/>
    <mergeCell ref="G712:H712"/>
    <mergeCell ref="B707:F707"/>
    <mergeCell ref="G707:H707"/>
    <mergeCell ref="B708:F708"/>
    <mergeCell ref="G708:H708"/>
    <mergeCell ref="B709:F709"/>
    <mergeCell ref="G709:H709"/>
    <mergeCell ref="G700:H700"/>
    <mergeCell ref="G701:H701"/>
    <mergeCell ref="G702:H702"/>
    <mergeCell ref="G703:H703"/>
    <mergeCell ref="A706:F706"/>
    <mergeCell ref="G706:I706"/>
    <mergeCell ref="A695:A696"/>
    <mergeCell ref="B695:F696"/>
    <mergeCell ref="A697:F697"/>
    <mergeCell ref="B699:D699"/>
    <mergeCell ref="G699:H699"/>
    <mergeCell ref="B692:F692"/>
    <mergeCell ref="G692:H692"/>
    <mergeCell ref="A693:A694"/>
    <mergeCell ref="B693:F694"/>
    <mergeCell ref="G693:H693"/>
    <mergeCell ref="G694:H694"/>
    <mergeCell ref="B689:F689"/>
    <mergeCell ref="G689:H689"/>
    <mergeCell ref="B690:F690"/>
    <mergeCell ref="G690:H690"/>
    <mergeCell ref="B691:F691"/>
    <mergeCell ref="G691:H691"/>
    <mergeCell ref="G682:H682"/>
    <mergeCell ref="G683:H683"/>
    <mergeCell ref="G684:H684"/>
    <mergeCell ref="G685:H685"/>
    <mergeCell ref="A688:F688"/>
    <mergeCell ref="G688:I688"/>
    <mergeCell ref="A677:A678"/>
    <mergeCell ref="B677:F678"/>
    <mergeCell ref="A679:F679"/>
    <mergeCell ref="B681:D681"/>
    <mergeCell ref="G681:H681"/>
    <mergeCell ref="B674:F674"/>
    <mergeCell ref="G674:H674"/>
    <mergeCell ref="A675:A676"/>
    <mergeCell ref="B675:F676"/>
    <mergeCell ref="G675:H675"/>
    <mergeCell ref="G676:H676"/>
    <mergeCell ref="B671:F671"/>
    <mergeCell ref="G671:H671"/>
    <mergeCell ref="B672:F672"/>
    <mergeCell ref="G672:H672"/>
    <mergeCell ref="B673:F673"/>
    <mergeCell ref="G673:H673"/>
    <mergeCell ref="G664:H664"/>
    <mergeCell ref="G665:H665"/>
    <mergeCell ref="G666:H666"/>
    <mergeCell ref="G667:H667"/>
    <mergeCell ref="A670:F670"/>
    <mergeCell ref="G670:I670"/>
    <mergeCell ref="A659:A660"/>
    <mergeCell ref="B659:F660"/>
    <mergeCell ref="A661:F661"/>
    <mergeCell ref="B663:D663"/>
    <mergeCell ref="G663:H663"/>
    <mergeCell ref="B656:F656"/>
    <mergeCell ref="G656:H656"/>
    <mergeCell ref="A657:A658"/>
    <mergeCell ref="B657:F658"/>
    <mergeCell ref="G657:H657"/>
    <mergeCell ref="G658:H658"/>
    <mergeCell ref="B653:F653"/>
    <mergeCell ref="G653:H653"/>
    <mergeCell ref="B654:F654"/>
    <mergeCell ref="G654:H654"/>
    <mergeCell ref="B655:F655"/>
    <mergeCell ref="G655:H655"/>
    <mergeCell ref="G646:H646"/>
    <mergeCell ref="G647:H647"/>
    <mergeCell ref="G648:H648"/>
    <mergeCell ref="G649:H649"/>
    <mergeCell ref="A652:F652"/>
    <mergeCell ref="G652:I652"/>
    <mergeCell ref="A641:A642"/>
    <mergeCell ref="B641:F642"/>
    <mergeCell ref="A643:F643"/>
    <mergeCell ref="B645:D645"/>
    <mergeCell ref="G645:H645"/>
    <mergeCell ref="B638:F638"/>
    <mergeCell ref="G638:H638"/>
    <mergeCell ref="A639:A640"/>
    <mergeCell ref="B639:F640"/>
    <mergeCell ref="G639:H639"/>
    <mergeCell ref="G640:H640"/>
    <mergeCell ref="B635:F635"/>
    <mergeCell ref="G635:H635"/>
    <mergeCell ref="B636:F636"/>
    <mergeCell ref="G636:H636"/>
    <mergeCell ref="B637:F637"/>
    <mergeCell ref="G637:H637"/>
    <mergeCell ref="G628:H628"/>
    <mergeCell ref="G629:H629"/>
    <mergeCell ref="G630:H630"/>
    <mergeCell ref="G631:H631"/>
    <mergeCell ref="A634:F634"/>
    <mergeCell ref="G634:I634"/>
    <mergeCell ref="A623:A624"/>
    <mergeCell ref="B623:F624"/>
    <mergeCell ref="A625:F625"/>
    <mergeCell ref="B627:D627"/>
    <mergeCell ref="G627:H627"/>
    <mergeCell ref="B620:F620"/>
    <mergeCell ref="G620:H620"/>
    <mergeCell ref="A621:A622"/>
    <mergeCell ref="B621:F622"/>
    <mergeCell ref="G621:H621"/>
    <mergeCell ref="G622:H622"/>
    <mergeCell ref="B617:F617"/>
    <mergeCell ref="G617:H617"/>
    <mergeCell ref="B618:F618"/>
    <mergeCell ref="G618:H618"/>
    <mergeCell ref="B619:F619"/>
    <mergeCell ref="G619:H619"/>
    <mergeCell ref="G610:H610"/>
    <mergeCell ref="G611:H611"/>
    <mergeCell ref="G612:H612"/>
    <mergeCell ref="G613:H613"/>
    <mergeCell ref="A616:F616"/>
    <mergeCell ref="G616:I616"/>
    <mergeCell ref="A605:A606"/>
    <mergeCell ref="B605:F606"/>
    <mergeCell ref="A607:F607"/>
    <mergeCell ref="B609:D609"/>
    <mergeCell ref="G609:H609"/>
    <mergeCell ref="B602:F602"/>
    <mergeCell ref="G602:H602"/>
    <mergeCell ref="A603:A604"/>
    <mergeCell ref="B603:F604"/>
    <mergeCell ref="G603:H603"/>
    <mergeCell ref="G604:H604"/>
    <mergeCell ref="B599:F599"/>
    <mergeCell ref="G599:H599"/>
    <mergeCell ref="B600:F600"/>
    <mergeCell ref="G600:H600"/>
    <mergeCell ref="B601:F601"/>
    <mergeCell ref="G601:H601"/>
    <mergeCell ref="G592:H592"/>
    <mergeCell ref="G593:H593"/>
    <mergeCell ref="G594:H594"/>
    <mergeCell ref="G595:H595"/>
    <mergeCell ref="A598:F598"/>
    <mergeCell ref="G598:I598"/>
    <mergeCell ref="A587:A588"/>
    <mergeCell ref="B587:F588"/>
    <mergeCell ref="A589:F589"/>
    <mergeCell ref="B591:D591"/>
    <mergeCell ref="G591:H591"/>
    <mergeCell ref="B584:F584"/>
    <mergeCell ref="G584:H584"/>
    <mergeCell ref="A585:A586"/>
    <mergeCell ref="B585:F586"/>
    <mergeCell ref="G585:H585"/>
    <mergeCell ref="G586:H586"/>
    <mergeCell ref="B581:F581"/>
    <mergeCell ref="G581:H581"/>
    <mergeCell ref="B582:F582"/>
    <mergeCell ref="G582:H582"/>
    <mergeCell ref="B583:F583"/>
    <mergeCell ref="G583:H583"/>
    <mergeCell ref="G574:H574"/>
    <mergeCell ref="G575:H575"/>
    <mergeCell ref="G576:H576"/>
    <mergeCell ref="G577:H577"/>
    <mergeCell ref="A580:F580"/>
    <mergeCell ref="G580:I580"/>
    <mergeCell ref="A569:A570"/>
    <mergeCell ref="B569:F570"/>
    <mergeCell ref="A571:F571"/>
    <mergeCell ref="B573:D573"/>
    <mergeCell ref="G573:H573"/>
    <mergeCell ref="B566:F566"/>
    <mergeCell ref="G566:H566"/>
    <mergeCell ref="A567:A568"/>
    <mergeCell ref="B567:F568"/>
    <mergeCell ref="G567:H567"/>
    <mergeCell ref="G568:H568"/>
    <mergeCell ref="B563:F563"/>
    <mergeCell ref="G563:H563"/>
    <mergeCell ref="B564:F564"/>
    <mergeCell ref="G564:H564"/>
    <mergeCell ref="B565:F565"/>
    <mergeCell ref="G565:H565"/>
    <mergeCell ref="G556:H556"/>
    <mergeCell ref="G557:H557"/>
    <mergeCell ref="G558:H558"/>
    <mergeCell ref="G559:H559"/>
    <mergeCell ref="A562:F562"/>
    <mergeCell ref="G562:I562"/>
    <mergeCell ref="A551:A552"/>
    <mergeCell ref="B551:F552"/>
    <mergeCell ref="A553:F553"/>
    <mergeCell ref="B555:D555"/>
    <mergeCell ref="G555:H555"/>
    <mergeCell ref="B548:F548"/>
    <mergeCell ref="G548:H548"/>
    <mergeCell ref="A549:A550"/>
    <mergeCell ref="B549:F550"/>
    <mergeCell ref="G549:H549"/>
    <mergeCell ref="G550:H550"/>
    <mergeCell ref="B545:F545"/>
    <mergeCell ref="G545:H545"/>
    <mergeCell ref="B546:F546"/>
    <mergeCell ref="G546:H546"/>
    <mergeCell ref="B547:F547"/>
    <mergeCell ref="G547:H547"/>
    <mergeCell ref="G538:H538"/>
    <mergeCell ref="G539:H539"/>
    <mergeCell ref="G540:H540"/>
    <mergeCell ref="G541:H541"/>
    <mergeCell ref="A544:F544"/>
    <mergeCell ref="G544:I544"/>
    <mergeCell ref="A533:A534"/>
    <mergeCell ref="B533:F534"/>
    <mergeCell ref="A535:F535"/>
    <mergeCell ref="B537:D537"/>
    <mergeCell ref="G537:H537"/>
    <mergeCell ref="B530:F530"/>
    <mergeCell ref="G530:H530"/>
    <mergeCell ref="A531:A532"/>
    <mergeCell ref="B531:F532"/>
    <mergeCell ref="G531:H531"/>
    <mergeCell ref="G532:H532"/>
    <mergeCell ref="B527:F527"/>
    <mergeCell ref="G527:H527"/>
    <mergeCell ref="B528:F528"/>
    <mergeCell ref="G528:H528"/>
    <mergeCell ref="B529:F529"/>
    <mergeCell ref="G529:H529"/>
    <mergeCell ref="G520:H520"/>
    <mergeCell ref="G521:H521"/>
    <mergeCell ref="G522:H522"/>
    <mergeCell ref="G523:H523"/>
    <mergeCell ref="A526:F526"/>
    <mergeCell ref="G526:I526"/>
    <mergeCell ref="A515:A516"/>
    <mergeCell ref="B515:F516"/>
    <mergeCell ref="A517:F517"/>
    <mergeCell ref="B519:D519"/>
    <mergeCell ref="G519:H519"/>
    <mergeCell ref="B512:F512"/>
    <mergeCell ref="G512:H512"/>
    <mergeCell ref="A513:A514"/>
    <mergeCell ref="B513:F514"/>
    <mergeCell ref="G513:H513"/>
    <mergeCell ref="G514:H514"/>
    <mergeCell ref="B509:F509"/>
    <mergeCell ref="G509:H509"/>
    <mergeCell ref="B510:F510"/>
    <mergeCell ref="G510:H510"/>
    <mergeCell ref="B511:F511"/>
    <mergeCell ref="G511:H511"/>
    <mergeCell ref="G502:H502"/>
    <mergeCell ref="G503:H503"/>
    <mergeCell ref="G504:H504"/>
    <mergeCell ref="G505:H505"/>
    <mergeCell ref="A508:F508"/>
    <mergeCell ref="G508:I508"/>
    <mergeCell ref="A497:A498"/>
    <mergeCell ref="B497:F498"/>
    <mergeCell ref="A499:F499"/>
    <mergeCell ref="B501:D501"/>
    <mergeCell ref="G501:H501"/>
    <mergeCell ref="B494:F494"/>
    <mergeCell ref="G494:H494"/>
    <mergeCell ref="A495:A496"/>
    <mergeCell ref="B495:F496"/>
    <mergeCell ref="G495:H495"/>
    <mergeCell ref="G496:H496"/>
    <mergeCell ref="B491:F491"/>
    <mergeCell ref="G491:H491"/>
    <mergeCell ref="B492:F492"/>
    <mergeCell ref="G492:H492"/>
    <mergeCell ref="B493:F493"/>
    <mergeCell ref="G493:H493"/>
    <mergeCell ref="G484:H484"/>
    <mergeCell ref="G485:H485"/>
    <mergeCell ref="G486:H486"/>
    <mergeCell ref="G487:H487"/>
    <mergeCell ref="A490:F490"/>
    <mergeCell ref="G490:I490"/>
    <mergeCell ref="A479:A480"/>
    <mergeCell ref="B479:F480"/>
    <mergeCell ref="A481:F481"/>
    <mergeCell ref="B483:D483"/>
    <mergeCell ref="G483:H483"/>
    <mergeCell ref="B476:F476"/>
    <mergeCell ref="G476:H476"/>
    <mergeCell ref="A477:A478"/>
    <mergeCell ref="B477:F478"/>
    <mergeCell ref="G477:H477"/>
    <mergeCell ref="G478:H478"/>
    <mergeCell ref="B473:F473"/>
    <mergeCell ref="G473:H473"/>
    <mergeCell ref="B474:F474"/>
    <mergeCell ref="G474:H474"/>
    <mergeCell ref="B475:F475"/>
    <mergeCell ref="G475:H475"/>
    <mergeCell ref="G466:H466"/>
    <mergeCell ref="G467:H467"/>
    <mergeCell ref="G468:H468"/>
    <mergeCell ref="G469:H469"/>
    <mergeCell ref="A472:F472"/>
    <mergeCell ref="G472:I472"/>
    <mergeCell ref="A461:A462"/>
    <mergeCell ref="B461:F462"/>
    <mergeCell ref="A463:F463"/>
    <mergeCell ref="B465:D465"/>
    <mergeCell ref="G465:H465"/>
    <mergeCell ref="B458:F458"/>
    <mergeCell ref="G458:H458"/>
    <mergeCell ref="A459:A460"/>
    <mergeCell ref="B459:F460"/>
    <mergeCell ref="G459:H459"/>
    <mergeCell ref="G460:H460"/>
    <mergeCell ref="B455:F455"/>
    <mergeCell ref="G455:H455"/>
    <mergeCell ref="B456:F456"/>
    <mergeCell ref="G456:H456"/>
    <mergeCell ref="B457:F457"/>
    <mergeCell ref="G457:H457"/>
    <mergeCell ref="G448:H448"/>
    <mergeCell ref="G449:H449"/>
    <mergeCell ref="G450:H450"/>
    <mergeCell ref="G451:H451"/>
    <mergeCell ref="A454:F454"/>
    <mergeCell ref="G454:I454"/>
    <mergeCell ref="A443:A444"/>
    <mergeCell ref="B443:F444"/>
    <mergeCell ref="A445:F445"/>
    <mergeCell ref="B447:D447"/>
    <mergeCell ref="G447:H447"/>
    <mergeCell ref="B440:F440"/>
    <mergeCell ref="G440:H440"/>
    <mergeCell ref="A441:A442"/>
    <mergeCell ref="B441:F442"/>
    <mergeCell ref="G441:H441"/>
    <mergeCell ref="G442:H442"/>
    <mergeCell ref="B437:F437"/>
    <mergeCell ref="G437:H437"/>
    <mergeCell ref="B438:F438"/>
    <mergeCell ref="G438:H438"/>
    <mergeCell ref="B439:F439"/>
    <mergeCell ref="G439:H439"/>
    <mergeCell ref="G430:H430"/>
    <mergeCell ref="G431:H431"/>
    <mergeCell ref="G432:H432"/>
    <mergeCell ref="G433:H433"/>
    <mergeCell ref="A436:F436"/>
    <mergeCell ref="G436:I436"/>
    <mergeCell ref="A425:A426"/>
    <mergeCell ref="B425:F426"/>
    <mergeCell ref="A427:F427"/>
    <mergeCell ref="B429:D429"/>
    <mergeCell ref="G429:H429"/>
    <mergeCell ref="B422:F422"/>
    <mergeCell ref="G422:H422"/>
    <mergeCell ref="A423:A424"/>
    <mergeCell ref="B423:F424"/>
    <mergeCell ref="G423:H423"/>
    <mergeCell ref="G424:H424"/>
    <mergeCell ref="B419:F419"/>
    <mergeCell ref="G419:H419"/>
    <mergeCell ref="B420:F420"/>
    <mergeCell ref="G420:H420"/>
    <mergeCell ref="B421:F421"/>
    <mergeCell ref="G421:H421"/>
    <mergeCell ref="G412:H412"/>
    <mergeCell ref="G413:H413"/>
    <mergeCell ref="G414:H414"/>
    <mergeCell ref="G415:H415"/>
    <mergeCell ref="A418:F418"/>
    <mergeCell ref="G418:I418"/>
    <mergeCell ref="A407:A408"/>
    <mergeCell ref="B407:F408"/>
    <mergeCell ref="A409:F409"/>
    <mergeCell ref="B411:D411"/>
    <mergeCell ref="G411:H411"/>
    <mergeCell ref="B404:F404"/>
    <mergeCell ref="G404:H404"/>
    <mergeCell ref="A405:A406"/>
    <mergeCell ref="B405:F406"/>
    <mergeCell ref="G405:H405"/>
    <mergeCell ref="G406:H406"/>
    <mergeCell ref="B401:F401"/>
    <mergeCell ref="G401:H401"/>
    <mergeCell ref="B402:F402"/>
    <mergeCell ref="G402:H402"/>
    <mergeCell ref="B403:F403"/>
    <mergeCell ref="G403:H403"/>
    <mergeCell ref="G394:H394"/>
    <mergeCell ref="G395:H395"/>
    <mergeCell ref="G396:H396"/>
    <mergeCell ref="G397:H397"/>
    <mergeCell ref="A400:F400"/>
    <mergeCell ref="G400:I400"/>
    <mergeCell ref="A389:A390"/>
    <mergeCell ref="B389:F390"/>
    <mergeCell ref="A391:F391"/>
    <mergeCell ref="B393:D393"/>
    <mergeCell ref="G393:H393"/>
    <mergeCell ref="B386:F386"/>
    <mergeCell ref="G386:H386"/>
    <mergeCell ref="A387:A388"/>
    <mergeCell ref="B387:F388"/>
    <mergeCell ref="G387:H387"/>
    <mergeCell ref="G388:H388"/>
    <mergeCell ref="B383:F383"/>
    <mergeCell ref="G383:H383"/>
    <mergeCell ref="B384:F384"/>
    <mergeCell ref="G384:H384"/>
    <mergeCell ref="B385:F385"/>
    <mergeCell ref="G385:H385"/>
    <mergeCell ref="G376:H376"/>
    <mergeCell ref="G377:H377"/>
    <mergeCell ref="G378:H378"/>
    <mergeCell ref="G379:H379"/>
    <mergeCell ref="A382:F382"/>
    <mergeCell ref="G382:I382"/>
    <mergeCell ref="A371:A372"/>
    <mergeCell ref="B371:F372"/>
    <mergeCell ref="A373:F373"/>
    <mergeCell ref="B375:D375"/>
    <mergeCell ref="G375:H375"/>
    <mergeCell ref="B368:F368"/>
    <mergeCell ref="G368:H368"/>
    <mergeCell ref="A369:A370"/>
    <mergeCell ref="B369:F370"/>
    <mergeCell ref="G369:H369"/>
    <mergeCell ref="G370:H370"/>
    <mergeCell ref="B365:F365"/>
    <mergeCell ref="G365:H365"/>
    <mergeCell ref="B366:F366"/>
    <mergeCell ref="G366:H366"/>
    <mergeCell ref="B367:F367"/>
    <mergeCell ref="G367:H367"/>
    <mergeCell ref="G358:H358"/>
    <mergeCell ref="G359:H359"/>
    <mergeCell ref="G360:H360"/>
    <mergeCell ref="G361:H361"/>
    <mergeCell ref="A364:F364"/>
    <mergeCell ref="G364:I364"/>
    <mergeCell ref="A353:A354"/>
    <mergeCell ref="B353:F354"/>
    <mergeCell ref="A355:F355"/>
    <mergeCell ref="B357:D357"/>
    <mergeCell ref="G357:H357"/>
    <mergeCell ref="B350:F350"/>
    <mergeCell ref="G350:H350"/>
    <mergeCell ref="A351:A352"/>
    <mergeCell ref="B351:F352"/>
    <mergeCell ref="G351:H351"/>
    <mergeCell ref="G352:H352"/>
    <mergeCell ref="B347:F347"/>
    <mergeCell ref="G347:H347"/>
    <mergeCell ref="B348:F348"/>
    <mergeCell ref="G348:H348"/>
    <mergeCell ref="B349:F349"/>
    <mergeCell ref="G349:H349"/>
    <mergeCell ref="G340:H340"/>
    <mergeCell ref="G341:H341"/>
    <mergeCell ref="G342:H342"/>
    <mergeCell ref="G343:H343"/>
    <mergeCell ref="A346:F346"/>
    <mergeCell ref="G346:I346"/>
    <mergeCell ref="A335:A336"/>
    <mergeCell ref="B335:F336"/>
    <mergeCell ref="A337:F337"/>
    <mergeCell ref="B339:D339"/>
    <mergeCell ref="G339:H339"/>
    <mergeCell ref="B332:F332"/>
    <mergeCell ref="G332:H332"/>
    <mergeCell ref="A333:A334"/>
    <mergeCell ref="B333:F334"/>
    <mergeCell ref="G333:H333"/>
    <mergeCell ref="G334:H334"/>
    <mergeCell ref="B329:F329"/>
    <mergeCell ref="G329:H329"/>
    <mergeCell ref="B330:F330"/>
    <mergeCell ref="G330:H330"/>
    <mergeCell ref="B331:F331"/>
    <mergeCell ref="G331:H331"/>
    <mergeCell ref="G322:H322"/>
    <mergeCell ref="G323:H323"/>
    <mergeCell ref="G324:H324"/>
    <mergeCell ref="G325:H325"/>
    <mergeCell ref="A328:F328"/>
    <mergeCell ref="G328:I328"/>
    <mergeCell ref="A317:A318"/>
    <mergeCell ref="B317:F318"/>
    <mergeCell ref="A319:F319"/>
    <mergeCell ref="B321:D321"/>
    <mergeCell ref="G321:H321"/>
    <mergeCell ref="B314:F314"/>
    <mergeCell ref="G314:H314"/>
    <mergeCell ref="A315:A316"/>
    <mergeCell ref="B315:F316"/>
    <mergeCell ref="G315:H315"/>
    <mergeCell ref="G316:H316"/>
    <mergeCell ref="B311:F311"/>
    <mergeCell ref="G311:H311"/>
    <mergeCell ref="B312:F312"/>
    <mergeCell ref="G312:H312"/>
    <mergeCell ref="B313:F313"/>
    <mergeCell ref="G313:H313"/>
    <mergeCell ref="G304:H304"/>
    <mergeCell ref="G305:H305"/>
    <mergeCell ref="G306:H306"/>
    <mergeCell ref="G307:H307"/>
    <mergeCell ref="A310:F310"/>
    <mergeCell ref="G310:I310"/>
    <mergeCell ref="A299:A300"/>
    <mergeCell ref="B299:F300"/>
    <mergeCell ref="A301:F301"/>
    <mergeCell ref="B303:D303"/>
    <mergeCell ref="G303:H303"/>
    <mergeCell ref="B296:F296"/>
    <mergeCell ref="G296:H296"/>
    <mergeCell ref="A297:A298"/>
    <mergeCell ref="B297:F298"/>
    <mergeCell ref="G297:H297"/>
    <mergeCell ref="G298:H298"/>
    <mergeCell ref="B293:F293"/>
    <mergeCell ref="G293:H293"/>
    <mergeCell ref="B294:F294"/>
    <mergeCell ref="G294:H294"/>
    <mergeCell ref="B295:F295"/>
    <mergeCell ref="G295:H295"/>
    <mergeCell ref="G286:H286"/>
    <mergeCell ref="G287:H287"/>
    <mergeCell ref="G288:H288"/>
    <mergeCell ref="G289:H289"/>
    <mergeCell ref="A292:F292"/>
    <mergeCell ref="G292:I292"/>
    <mergeCell ref="A281:A282"/>
    <mergeCell ref="B281:F282"/>
    <mergeCell ref="A283:F283"/>
    <mergeCell ref="B285:D285"/>
    <mergeCell ref="G285:H285"/>
    <mergeCell ref="B278:F278"/>
    <mergeCell ref="G278:H278"/>
    <mergeCell ref="A279:A280"/>
    <mergeCell ref="B279:F280"/>
    <mergeCell ref="G279:H279"/>
    <mergeCell ref="G280:H280"/>
    <mergeCell ref="B275:F275"/>
    <mergeCell ref="G275:H275"/>
    <mergeCell ref="B276:F276"/>
    <mergeCell ref="G276:H276"/>
    <mergeCell ref="B277:F277"/>
    <mergeCell ref="G277:H277"/>
    <mergeCell ref="G268:H268"/>
    <mergeCell ref="G269:H269"/>
    <mergeCell ref="G270:H270"/>
    <mergeCell ref="G271:H271"/>
    <mergeCell ref="A274:F274"/>
    <mergeCell ref="G274:I274"/>
    <mergeCell ref="A263:A264"/>
    <mergeCell ref="B263:F264"/>
    <mergeCell ref="A265:F265"/>
    <mergeCell ref="B267:D267"/>
    <mergeCell ref="G267:H267"/>
    <mergeCell ref="B260:F260"/>
    <mergeCell ref="G260:H260"/>
    <mergeCell ref="A261:A262"/>
    <mergeCell ref="B261:F262"/>
    <mergeCell ref="G261:H261"/>
    <mergeCell ref="G262:H262"/>
    <mergeCell ref="B257:F257"/>
    <mergeCell ref="G257:H257"/>
    <mergeCell ref="B258:F258"/>
    <mergeCell ref="G258:H258"/>
    <mergeCell ref="B259:F259"/>
    <mergeCell ref="G259:H259"/>
    <mergeCell ref="G250:H250"/>
    <mergeCell ref="G251:H251"/>
    <mergeCell ref="G252:H252"/>
    <mergeCell ref="G253:H253"/>
    <mergeCell ref="A256:F256"/>
    <mergeCell ref="G256:I256"/>
    <mergeCell ref="A245:A246"/>
    <mergeCell ref="B245:F246"/>
    <mergeCell ref="A247:F247"/>
    <mergeCell ref="B249:D249"/>
    <mergeCell ref="G249:H249"/>
    <mergeCell ref="B242:F242"/>
    <mergeCell ref="G242:H242"/>
    <mergeCell ref="A243:A244"/>
    <mergeCell ref="B243:F244"/>
    <mergeCell ref="G243:H243"/>
    <mergeCell ref="G244:H244"/>
    <mergeCell ref="B239:F239"/>
    <mergeCell ref="G239:H239"/>
    <mergeCell ref="B240:F240"/>
    <mergeCell ref="G240:H240"/>
    <mergeCell ref="B241:F241"/>
    <mergeCell ref="G241:H241"/>
    <mergeCell ref="G232:H232"/>
    <mergeCell ref="G233:H233"/>
    <mergeCell ref="G234:H234"/>
    <mergeCell ref="G235:H235"/>
    <mergeCell ref="A238:F238"/>
    <mergeCell ref="G238:I238"/>
    <mergeCell ref="A227:A228"/>
    <mergeCell ref="B227:F228"/>
    <mergeCell ref="A229:F229"/>
    <mergeCell ref="B231:D231"/>
    <mergeCell ref="G231:H231"/>
    <mergeCell ref="B224:F224"/>
    <mergeCell ref="G224:H224"/>
    <mergeCell ref="A225:A226"/>
    <mergeCell ref="B225:F226"/>
    <mergeCell ref="G225:H225"/>
    <mergeCell ref="G226:H226"/>
    <mergeCell ref="B221:F221"/>
    <mergeCell ref="G221:H221"/>
    <mergeCell ref="B222:F222"/>
    <mergeCell ref="G222:H222"/>
    <mergeCell ref="B223:F223"/>
    <mergeCell ref="G223:H223"/>
    <mergeCell ref="G214:H214"/>
    <mergeCell ref="G215:H215"/>
    <mergeCell ref="G216:H216"/>
    <mergeCell ref="G217:H217"/>
    <mergeCell ref="A220:F220"/>
    <mergeCell ref="G220:I220"/>
    <mergeCell ref="A209:A210"/>
    <mergeCell ref="B209:F210"/>
    <mergeCell ref="A211:F211"/>
    <mergeCell ref="B213:D213"/>
    <mergeCell ref="G213:H213"/>
    <mergeCell ref="B206:F206"/>
    <mergeCell ref="G206:H206"/>
    <mergeCell ref="A207:A208"/>
    <mergeCell ref="B207:F208"/>
    <mergeCell ref="G207:H207"/>
    <mergeCell ref="G208:H208"/>
    <mergeCell ref="B203:F203"/>
    <mergeCell ref="G203:H203"/>
    <mergeCell ref="B204:F204"/>
    <mergeCell ref="G204:H204"/>
    <mergeCell ref="B205:F205"/>
    <mergeCell ref="G205:H205"/>
    <mergeCell ref="G196:H196"/>
    <mergeCell ref="G197:H197"/>
    <mergeCell ref="G198:H198"/>
    <mergeCell ref="G199:H199"/>
    <mergeCell ref="A202:F202"/>
    <mergeCell ref="G202:I202"/>
    <mergeCell ref="A191:A192"/>
    <mergeCell ref="B191:F192"/>
    <mergeCell ref="A193:F193"/>
    <mergeCell ref="B195:D195"/>
    <mergeCell ref="G195:H195"/>
    <mergeCell ref="B188:F188"/>
    <mergeCell ref="G188:H188"/>
    <mergeCell ref="A189:A190"/>
    <mergeCell ref="B189:F190"/>
    <mergeCell ref="G189:H189"/>
    <mergeCell ref="G190:H190"/>
    <mergeCell ref="B185:F185"/>
    <mergeCell ref="G185:H185"/>
    <mergeCell ref="B186:F186"/>
    <mergeCell ref="G186:H186"/>
    <mergeCell ref="B187:F187"/>
    <mergeCell ref="G187:H187"/>
    <mergeCell ref="G178:H178"/>
    <mergeCell ref="G179:H179"/>
    <mergeCell ref="G180:H180"/>
    <mergeCell ref="G181:H181"/>
    <mergeCell ref="A184:F184"/>
    <mergeCell ref="G184:I184"/>
    <mergeCell ref="A173:A174"/>
    <mergeCell ref="B173:F174"/>
    <mergeCell ref="A175:F175"/>
    <mergeCell ref="B177:D177"/>
    <mergeCell ref="G177:H177"/>
    <mergeCell ref="B170:F170"/>
    <mergeCell ref="G170:H170"/>
    <mergeCell ref="A171:A172"/>
    <mergeCell ref="B171:F172"/>
    <mergeCell ref="G171:H171"/>
    <mergeCell ref="G172:H172"/>
    <mergeCell ref="B167:F167"/>
    <mergeCell ref="G167:H167"/>
    <mergeCell ref="B168:F168"/>
    <mergeCell ref="G168:H168"/>
    <mergeCell ref="B169:F169"/>
    <mergeCell ref="G169:H169"/>
    <mergeCell ref="G160:H160"/>
    <mergeCell ref="G161:H161"/>
    <mergeCell ref="G162:H162"/>
    <mergeCell ref="G163:H163"/>
    <mergeCell ref="A166:F166"/>
    <mergeCell ref="G166:I166"/>
    <mergeCell ref="A155:A156"/>
    <mergeCell ref="B155:F156"/>
    <mergeCell ref="A157:F157"/>
    <mergeCell ref="B159:D159"/>
    <mergeCell ref="G159:H159"/>
    <mergeCell ref="B152:F152"/>
    <mergeCell ref="G152:H152"/>
    <mergeCell ref="A153:A154"/>
    <mergeCell ref="B153:F154"/>
    <mergeCell ref="G153:H153"/>
    <mergeCell ref="G154:H154"/>
    <mergeCell ref="B149:F149"/>
    <mergeCell ref="G149:H149"/>
    <mergeCell ref="B150:F150"/>
    <mergeCell ref="G150:H150"/>
    <mergeCell ref="B151:F151"/>
    <mergeCell ref="G151:H151"/>
    <mergeCell ref="G142:H142"/>
    <mergeCell ref="G143:H143"/>
    <mergeCell ref="G144:H144"/>
    <mergeCell ref="G145:H145"/>
    <mergeCell ref="A148:F148"/>
    <mergeCell ref="G148:I148"/>
    <mergeCell ref="A137:A138"/>
    <mergeCell ref="B137:F138"/>
    <mergeCell ref="A139:F139"/>
    <mergeCell ref="B141:D141"/>
    <mergeCell ref="G141:H141"/>
    <mergeCell ref="B134:F134"/>
    <mergeCell ref="G134:H134"/>
    <mergeCell ref="A135:A136"/>
    <mergeCell ref="B135:F136"/>
    <mergeCell ref="G135:H135"/>
    <mergeCell ref="G136:H136"/>
    <mergeCell ref="B131:F131"/>
    <mergeCell ref="G131:H131"/>
    <mergeCell ref="B132:F132"/>
    <mergeCell ref="G132:H132"/>
    <mergeCell ref="B133:F133"/>
    <mergeCell ref="G133:H133"/>
    <mergeCell ref="G124:H124"/>
    <mergeCell ref="G125:H125"/>
    <mergeCell ref="G126:H126"/>
    <mergeCell ref="G127:H127"/>
    <mergeCell ref="A130:F130"/>
    <mergeCell ref="G130:I130"/>
    <mergeCell ref="A119:A120"/>
    <mergeCell ref="B119:F120"/>
    <mergeCell ref="A121:F121"/>
    <mergeCell ref="B123:D123"/>
    <mergeCell ref="G123:H123"/>
    <mergeCell ref="B116:F116"/>
    <mergeCell ref="G116:H116"/>
    <mergeCell ref="A117:A118"/>
    <mergeCell ref="B117:F118"/>
    <mergeCell ref="G117:H117"/>
    <mergeCell ref="G118:H118"/>
    <mergeCell ref="B113:F113"/>
    <mergeCell ref="G113:H113"/>
    <mergeCell ref="B114:F114"/>
    <mergeCell ref="G114:H114"/>
    <mergeCell ref="B115:F115"/>
    <mergeCell ref="G115:H115"/>
    <mergeCell ref="G106:H106"/>
    <mergeCell ref="G107:H107"/>
    <mergeCell ref="G108:H108"/>
    <mergeCell ref="G109:H109"/>
    <mergeCell ref="A112:F112"/>
    <mergeCell ref="G112:I112"/>
    <mergeCell ref="A101:A102"/>
    <mergeCell ref="B101:F102"/>
    <mergeCell ref="A103:F103"/>
    <mergeCell ref="B105:D105"/>
    <mergeCell ref="G105:H105"/>
    <mergeCell ref="B98:F98"/>
    <mergeCell ref="G98:H98"/>
    <mergeCell ref="A99:A100"/>
    <mergeCell ref="B99:F100"/>
    <mergeCell ref="G99:H99"/>
    <mergeCell ref="G100:H100"/>
    <mergeCell ref="B95:F95"/>
    <mergeCell ref="G95:H95"/>
    <mergeCell ref="B96:F96"/>
    <mergeCell ref="G96:H96"/>
    <mergeCell ref="B97:F97"/>
    <mergeCell ref="G97:H97"/>
    <mergeCell ref="G88:H88"/>
    <mergeCell ref="G89:H89"/>
    <mergeCell ref="G90:H90"/>
    <mergeCell ref="G91:H91"/>
    <mergeCell ref="A94:F94"/>
    <mergeCell ref="G94:I94"/>
    <mergeCell ref="A83:A84"/>
    <mergeCell ref="B83:F84"/>
    <mergeCell ref="A85:F85"/>
    <mergeCell ref="B87:D87"/>
    <mergeCell ref="G87:H87"/>
    <mergeCell ref="B80:F80"/>
    <mergeCell ref="G80:H80"/>
    <mergeCell ref="A81:A82"/>
    <mergeCell ref="B81:F82"/>
    <mergeCell ref="G81:H81"/>
    <mergeCell ref="G82:H82"/>
    <mergeCell ref="B77:F77"/>
    <mergeCell ref="G77:H77"/>
    <mergeCell ref="B78:F78"/>
    <mergeCell ref="G78:H78"/>
    <mergeCell ref="B79:F79"/>
    <mergeCell ref="G79:H79"/>
    <mergeCell ref="G70:H70"/>
    <mergeCell ref="G71:H71"/>
    <mergeCell ref="G72:H72"/>
    <mergeCell ref="G73:H73"/>
    <mergeCell ref="A76:F76"/>
    <mergeCell ref="G76:I76"/>
    <mergeCell ref="A65:A66"/>
    <mergeCell ref="B65:F66"/>
    <mergeCell ref="A67:F67"/>
    <mergeCell ref="B69:D69"/>
    <mergeCell ref="G69:H69"/>
    <mergeCell ref="B62:F62"/>
    <mergeCell ref="G62:H62"/>
    <mergeCell ref="A63:A64"/>
    <mergeCell ref="B63:F64"/>
    <mergeCell ref="G63:H63"/>
    <mergeCell ref="G64:H64"/>
    <mergeCell ref="B59:F59"/>
    <mergeCell ref="G59:H59"/>
    <mergeCell ref="B60:F60"/>
    <mergeCell ref="G60:H60"/>
    <mergeCell ref="B61:F61"/>
    <mergeCell ref="G61:H61"/>
    <mergeCell ref="G52:H52"/>
    <mergeCell ref="G53:H53"/>
    <mergeCell ref="G54:H54"/>
    <mergeCell ref="G55:H55"/>
    <mergeCell ref="A58:F58"/>
    <mergeCell ref="G58:I58"/>
    <mergeCell ref="A47:A48"/>
    <mergeCell ref="B47:F48"/>
    <mergeCell ref="A49:F49"/>
    <mergeCell ref="B51:D51"/>
    <mergeCell ref="G51:H51"/>
    <mergeCell ref="B44:F44"/>
    <mergeCell ref="G44:H44"/>
    <mergeCell ref="A45:A46"/>
    <mergeCell ref="B45:F46"/>
    <mergeCell ref="G45:H45"/>
    <mergeCell ref="G46:H46"/>
    <mergeCell ref="B41:F41"/>
    <mergeCell ref="G41:H41"/>
    <mergeCell ref="B42:F42"/>
    <mergeCell ref="G42:H42"/>
    <mergeCell ref="B43:F43"/>
    <mergeCell ref="G43:H43"/>
    <mergeCell ref="G34:H34"/>
    <mergeCell ref="G35:H35"/>
    <mergeCell ref="G36:H36"/>
    <mergeCell ref="G37:H37"/>
    <mergeCell ref="A40:F40"/>
    <mergeCell ref="G40:I40"/>
    <mergeCell ref="A29:A30"/>
    <mergeCell ref="B29:F30"/>
    <mergeCell ref="A31:F31"/>
    <mergeCell ref="B33:D33"/>
    <mergeCell ref="G33:H33"/>
    <mergeCell ref="B25:F25"/>
    <mergeCell ref="G25:H25"/>
    <mergeCell ref="B26:F26"/>
    <mergeCell ref="G26:H26"/>
    <mergeCell ref="A27:A28"/>
    <mergeCell ref="B27:F28"/>
    <mergeCell ref="G27:H27"/>
    <mergeCell ref="G28:H28"/>
    <mergeCell ref="A22:F22"/>
    <mergeCell ref="G22:I22"/>
    <mergeCell ref="B23:F23"/>
    <mergeCell ref="G23:H23"/>
    <mergeCell ref="B24:F24"/>
    <mergeCell ref="G24:H24"/>
    <mergeCell ref="B15:D15"/>
    <mergeCell ref="G19:H19"/>
    <mergeCell ref="A13:F13"/>
    <mergeCell ref="G15:H15"/>
    <mergeCell ref="G16:H16"/>
    <mergeCell ref="G17:H17"/>
    <mergeCell ref="G18:H18"/>
    <mergeCell ref="A9:A10"/>
    <mergeCell ref="B9:F10"/>
    <mergeCell ref="G9:H9"/>
    <mergeCell ref="G10:H10"/>
    <mergeCell ref="A11:A12"/>
    <mergeCell ref="B11:F12"/>
    <mergeCell ref="A2:J2"/>
    <mergeCell ref="B6:F6"/>
    <mergeCell ref="G6:H6"/>
    <mergeCell ref="B7:F7"/>
    <mergeCell ref="G7:H7"/>
    <mergeCell ref="B8:F8"/>
    <mergeCell ref="G8:H8"/>
    <mergeCell ref="A4:F4"/>
    <mergeCell ref="G4:I4"/>
    <mergeCell ref="B5:F5"/>
    <mergeCell ref="G5:H5"/>
  </mergeCells>
  <conditionalFormatting sqref="F19">
    <cfRule type="expression" dxfId="96" priority="200">
      <formula>P19=FALSE</formula>
    </cfRule>
  </conditionalFormatting>
  <conditionalFormatting sqref="F37">
    <cfRule type="expression" dxfId="95" priority="191">
      <formula>P37=FALSE</formula>
    </cfRule>
  </conditionalFormatting>
  <conditionalFormatting sqref="F55">
    <cfRule type="expression" dxfId="94" priority="186">
      <formula>P55=FALSE</formula>
    </cfRule>
  </conditionalFormatting>
  <conditionalFormatting sqref="F73">
    <cfRule type="expression" dxfId="93" priority="181">
      <formula>P73=FALSE</formula>
    </cfRule>
  </conditionalFormatting>
  <conditionalFormatting sqref="F91">
    <cfRule type="expression" dxfId="92" priority="176">
      <formula>P91=FALSE</formula>
    </cfRule>
  </conditionalFormatting>
  <conditionalFormatting sqref="F109">
    <cfRule type="expression" dxfId="91" priority="171">
      <formula>P109=FALSE</formula>
    </cfRule>
  </conditionalFormatting>
  <conditionalFormatting sqref="F127">
    <cfRule type="expression" dxfId="90" priority="166">
      <formula>P127=FALSE</formula>
    </cfRule>
  </conditionalFormatting>
  <conditionalFormatting sqref="F145">
    <cfRule type="expression" dxfId="89" priority="161">
      <formula>P145=FALSE</formula>
    </cfRule>
  </conditionalFormatting>
  <conditionalFormatting sqref="F163">
    <cfRule type="expression" dxfId="88" priority="156">
      <formula>P163=FALSE</formula>
    </cfRule>
  </conditionalFormatting>
  <conditionalFormatting sqref="F181">
    <cfRule type="expression" dxfId="87" priority="151">
      <formula>P181=FALSE</formula>
    </cfRule>
  </conditionalFormatting>
  <conditionalFormatting sqref="F199">
    <cfRule type="expression" dxfId="86" priority="146">
      <formula>P199=FALSE</formula>
    </cfRule>
  </conditionalFormatting>
  <conditionalFormatting sqref="F217">
    <cfRule type="expression" dxfId="85" priority="141">
      <formula>P217=FALSE</formula>
    </cfRule>
  </conditionalFormatting>
  <conditionalFormatting sqref="F235">
    <cfRule type="expression" dxfId="84" priority="136">
      <formula>P235=FALSE</formula>
    </cfRule>
  </conditionalFormatting>
  <conditionalFormatting sqref="F253">
    <cfRule type="expression" dxfId="83" priority="131">
      <formula>P253=FALSE</formula>
    </cfRule>
  </conditionalFormatting>
  <conditionalFormatting sqref="F271">
    <cfRule type="expression" dxfId="82" priority="126">
      <formula>P271=FALSE</formula>
    </cfRule>
  </conditionalFormatting>
  <conditionalFormatting sqref="F289">
    <cfRule type="expression" dxfId="81" priority="121">
      <formula>P289=FALSE</formula>
    </cfRule>
  </conditionalFormatting>
  <conditionalFormatting sqref="F307">
    <cfRule type="expression" dxfId="80" priority="116">
      <formula>P307=FALSE</formula>
    </cfRule>
  </conditionalFormatting>
  <conditionalFormatting sqref="F325">
    <cfRule type="expression" dxfId="79" priority="111">
      <formula>P325=FALSE</formula>
    </cfRule>
  </conditionalFormatting>
  <conditionalFormatting sqref="F343">
    <cfRule type="expression" dxfId="78" priority="106">
      <formula>P343=FALSE</formula>
    </cfRule>
  </conditionalFormatting>
  <conditionalFormatting sqref="F361">
    <cfRule type="expression" dxfId="77" priority="101">
      <formula>P361=FALSE</formula>
    </cfRule>
  </conditionalFormatting>
  <conditionalFormatting sqref="F379">
    <cfRule type="expression" dxfId="76" priority="96">
      <formula>P379=FALSE</formula>
    </cfRule>
  </conditionalFormatting>
  <conditionalFormatting sqref="F397">
    <cfRule type="expression" dxfId="75" priority="91">
      <formula>P397=FALSE</formula>
    </cfRule>
  </conditionalFormatting>
  <conditionalFormatting sqref="F415">
    <cfRule type="expression" dxfId="74" priority="86">
      <formula>P415=FALSE</formula>
    </cfRule>
  </conditionalFormatting>
  <conditionalFormatting sqref="F433">
    <cfRule type="expression" dxfId="73" priority="81">
      <formula>P433=FALSE</formula>
    </cfRule>
  </conditionalFormatting>
  <conditionalFormatting sqref="F451">
    <cfRule type="expression" dxfId="72" priority="76">
      <formula>P451=FALSE</formula>
    </cfRule>
  </conditionalFormatting>
  <conditionalFormatting sqref="F469">
    <cfRule type="expression" dxfId="71" priority="71">
      <formula>P469=FALSE</formula>
    </cfRule>
  </conditionalFormatting>
  <conditionalFormatting sqref="F487">
    <cfRule type="expression" dxfId="70" priority="66">
      <formula>P487=FALSE</formula>
    </cfRule>
  </conditionalFormatting>
  <conditionalFormatting sqref="F505">
    <cfRule type="expression" dxfId="69" priority="61">
      <formula>P505=FALSE</formula>
    </cfRule>
  </conditionalFormatting>
  <conditionalFormatting sqref="F523">
    <cfRule type="expression" dxfId="68" priority="56">
      <formula>P523=FALSE</formula>
    </cfRule>
  </conditionalFormatting>
  <conditionalFormatting sqref="F541">
    <cfRule type="expression" dxfId="67" priority="51">
      <formula>P541=FALSE</formula>
    </cfRule>
  </conditionalFormatting>
  <conditionalFormatting sqref="F559">
    <cfRule type="expression" dxfId="66" priority="46">
      <formula>P559=FALSE</formula>
    </cfRule>
  </conditionalFormatting>
  <conditionalFormatting sqref="F577">
    <cfRule type="expression" dxfId="65" priority="41">
      <formula>P577=FALSE</formula>
    </cfRule>
  </conditionalFormatting>
  <conditionalFormatting sqref="F595">
    <cfRule type="expression" dxfId="64" priority="36">
      <formula>P595=FALSE</formula>
    </cfRule>
  </conditionalFormatting>
  <conditionalFormatting sqref="F613">
    <cfRule type="expression" dxfId="63" priority="31">
      <formula>P613=FALSE</formula>
    </cfRule>
  </conditionalFormatting>
  <conditionalFormatting sqref="F631">
    <cfRule type="expression" dxfId="62" priority="26">
      <formula>P631=FALSE</formula>
    </cfRule>
  </conditionalFormatting>
  <conditionalFormatting sqref="F649">
    <cfRule type="expression" dxfId="61" priority="21">
      <formula>P649=FALSE</formula>
    </cfRule>
  </conditionalFormatting>
  <conditionalFormatting sqref="F667">
    <cfRule type="expression" dxfId="60" priority="16">
      <formula>P667=FALSE</formula>
    </cfRule>
  </conditionalFormatting>
  <conditionalFormatting sqref="F685">
    <cfRule type="expression" dxfId="59" priority="11">
      <formula>P685=FALSE</formula>
    </cfRule>
  </conditionalFormatting>
  <conditionalFormatting sqref="F703">
    <cfRule type="expression" dxfId="58" priority="6">
      <formula>P703=FALSE</formula>
    </cfRule>
  </conditionalFormatting>
  <conditionalFormatting sqref="F721">
    <cfRule type="expression" dxfId="57" priority="1">
      <formula>P721=FALSE</formula>
    </cfRule>
  </conditionalFormatting>
  <dataValidations disablePrompts="1" count="2">
    <dataValidation type="decimal" allowBlank="1" showInputMessage="1" showErrorMessage="1" errorTitle="Invalid Input" error="Please enter a number greater than or equal to zero.  " sqref="I5:I19 B15:B18 C16:D18 E15:E18 I23:I37 B33:B36 C34:D36 E33:E36 I41:I55 B51:B54 C52:D54 E51:E54 I59:I73 B69:B72 C70:D72 E69:E72 I77:I91 B87:B90 C88:D90 E87:E90 I95:I109 B105:B108 C106:D108 E105:E108 I113:I127 B123:B126 C124:D126 E123:E126 I131:I145 B141:B144 C142:D144 E141:E144 I149:I163 B159:B162 C160:D162 E159:E162 I167:I181 B177:B180 C178:D180 E177:E180 I185:I199 B195:B198 C196:D198 E195:E198 I203:I217 B213:B216 C214:D216 E213:E216 I221:I235 B231:B234 C232:D234 E231:E234 I239:I253 B249:B252 C250:D252 E249:E252 I257:I271 B267:B270 C268:D270 E267:E270 I275:I289 B285:B288 C286:D288 E285:E288 I293:I307 B303:B306 C304:D306 E303:E306 I311:I325 B321:B324 C322:D324 E321:E324 I329:I343 B339:B342 C340:D342 E339:E342 I347:I361 B357:B360 C358:D360 E357:E360 I365:I379 B375:B378 C376:D378 E375:E378 I383:I397 B393:B396 C394:D396 E393:E396 I401:I415 B411:B414 C412:D414 E411:E414 I419:I433 B429:B432 C430:D432 E429:E432 I437:I451 B447:B450 C448:D450 E447:E450 I455:I469 B465:B468 C466:D468 E465:E468 I473:I487 B483:B486 C484:D486 E483:E486 I491:I505 B501:B504 C502:D504 E501:E504 I509:I523 B519:B522 C520:D522 E519:E522 I527:I541 B537:B540 C538:D540 E537:E540 I545:I559 B555:B558 C556:D558 E555:E558 I563:I577 B573:B576 C574:D576 E573:E576 I581:I595 B591:B594 C592:D594 E591:E594 I599:I613 B609:B612 C610:D612 E609:E612 I617:I631 B627:B630 C628:D630 E627:E630 I635:I649 B645:B648 C646:D648 E645:E648 I653:I667 B663:B666 C664:D666 E663:E666 I671:I685 B681:B684 C682:D684 E681:E684 I689:I703 B699:B702 C700:D702 E699:E702 I707:I721 B717:B720 C718:D720 E717:E720">
      <formula1>0</formula1>
      <formula2>9999999999</formula2>
    </dataValidation>
    <dataValidation type="list" allowBlank="1" showInputMessage="1" showErrorMessage="1" sqref="B6:F6 B24:F24 B42:F42 B60:F60 B78:F78 B96:F96 B114:F114 B132:F132 B150:F150 B168:F168 B186:F186 B204:F204 B222:F222 B240:F240 B258:F258 B276:F276 B294:F294 B312:F312 B330:F330 B348:F348 B366:F366 B384:F384 B402:F402 B420:F420 B438:F438 B456:F456 B474:F474 B492:F492 B510:F510 B528:F528 B546:F546 B564:F564 B582:F582 B600:F600 B618:F618 B636:F636 B654:F654 B672:F672 B690:F690 B708:F708">
      <formula1>"Competitive Bid, Sole Sourced (justify below)"</formula1>
    </dataValidation>
  </dataValidations>
  <printOptions horizontalCentered="1"/>
  <pageMargins left="0.25" right="0.25" top="0.75" bottom="0.75" header="0.3" footer="0.3"/>
  <pageSetup scale="77" fitToHeight="0" orientation="landscape" r:id="rId1"/>
  <headerFooter>
    <oddHeader>&amp;LFunding Opportunity Announcement
CDC-RFA-DP13-1305&amp;R&lt;State&gt;</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Q681"/>
  <sheetViews>
    <sheetView showGridLines="0" zoomScaleNormal="100" workbookViewId="0">
      <pane ySplit="2" topLeftCell="A3" activePane="bottomLeft" state="frozen"/>
      <selection pane="bottomLeft"/>
    </sheetView>
  </sheetViews>
  <sheetFormatPr defaultColWidth="9.140625" defaultRowHeight="12.75" x14ac:dyDescent="0.2"/>
  <cols>
    <col min="1" max="1" width="21.5703125" style="36" customWidth="1"/>
    <col min="2" max="2" width="19.42578125" style="36" customWidth="1"/>
    <col min="3" max="5" width="12.7109375" style="36" customWidth="1"/>
    <col min="6" max="6" width="12.7109375" style="37" customWidth="1"/>
    <col min="7" max="9" width="12.7109375" style="35" customWidth="1"/>
    <col min="10" max="10" width="43.140625" style="466" customWidth="1"/>
    <col min="11" max="12" width="12.7109375" style="424" customWidth="1"/>
    <col min="13" max="17" width="9.140625" style="424"/>
    <col min="18" max="16384" width="9.140625" style="314"/>
  </cols>
  <sheetData>
    <row r="1" spans="1:17" s="308" customFormat="1" ht="30" customHeight="1" thickBot="1" x14ac:dyDescent="0.25">
      <c r="A1" s="256"/>
      <c r="B1" s="256"/>
      <c r="C1" s="256"/>
      <c r="D1" s="256"/>
      <c r="E1" s="256"/>
      <c r="F1" s="256"/>
      <c r="G1" s="256"/>
      <c r="H1" s="256"/>
      <c r="I1" s="256"/>
      <c r="J1" s="465"/>
      <c r="K1" s="422"/>
      <c r="L1" s="422"/>
      <c r="M1" s="422"/>
      <c r="N1" s="422"/>
      <c r="O1" s="422"/>
      <c r="P1" s="422"/>
      <c r="Q1" s="422"/>
    </row>
    <row r="2" spans="1:17" s="313" customFormat="1" ht="21" thickBot="1" x14ac:dyDescent="0.3">
      <c r="A2" s="515" t="s">
        <v>48</v>
      </c>
      <c r="B2" s="516"/>
      <c r="C2" s="516"/>
      <c r="D2" s="516"/>
      <c r="E2" s="516"/>
      <c r="F2" s="516"/>
      <c r="G2" s="516"/>
      <c r="H2" s="516"/>
      <c r="I2" s="516"/>
      <c r="J2" s="516"/>
      <c r="K2" s="423"/>
      <c r="L2" s="423"/>
      <c r="M2" s="423"/>
      <c r="N2" s="423"/>
      <c r="O2" s="423"/>
      <c r="P2" s="423"/>
      <c r="Q2" s="423"/>
    </row>
    <row r="3" spans="1:17" ht="13.5" thickBot="1" x14ac:dyDescent="0.25"/>
    <row r="4" spans="1:17" s="313" customFormat="1" ht="39.950000000000003" customHeight="1" x14ac:dyDescent="0.25">
      <c r="A4" s="521" t="s">
        <v>51</v>
      </c>
      <c r="B4" s="522"/>
      <c r="C4" s="522"/>
      <c r="D4" s="522"/>
      <c r="E4" s="522"/>
      <c r="F4" s="551"/>
      <c r="G4" s="521" t="s">
        <v>61</v>
      </c>
      <c r="H4" s="522"/>
      <c r="I4" s="522"/>
      <c r="J4" s="467" t="s">
        <v>13</v>
      </c>
      <c r="K4" s="423"/>
      <c r="L4" s="423"/>
      <c r="M4" s="423"/>
      <c r="N4" s="423"/>
      <c r="O4" s="423"/>
      <c r="P4" s="423"/>
      <c r="Q4" s="423"/>
    </row>
    <row r="5" spans="1:17" s="315" customFormat="1" ht="39.75" customHeight="1" x14ac:dyDescent="0.25">
      <c r="A5" s="34" t="s">
        <v>24</v>
      </c>
      <c r="B5" s="517"/>
      <c r="C5" s="517"/>
      <c r="D5" s="517"/>
      <c r="E5" s="517"/>
      <c r="F5" s="552"/>
      <c r="G5" s="541" t="s">
        <v>50</v>
      </c>
      <c r="H5" s="542"/>
      <c r="I5" s="268"/>
      <c r="J5" s="469"/>
      <c r="K5" s="425"/>
      <c r="L5" s="425"/>
      <c r="M5" s="425"/>
      <c r="N5" s="425"/>
      <c r="O5" s="425"/>
      <c r="P5" s="425"/>
      <c r="Q5" s="425"/>
    </row>
    <row r="6" spans="1:17" s="313" customFormat="1" ht="39.950000000000003" customHeight="1" x14ac:dyDescent="0.25">
      <c r="A6" s="34" t="s">
        <v>25</v>
      </c>
      <c r="B6" s="518"/>
      <c r="C6" s="553"/>
      <c r="D6" s="553"/>
      <c r="E6" s="553"/>
      <c r="F6" s="554"/>
      <c r="G6" s="541" t="s">
        <v>26</v>
      </c>
      <c r="H6" s="542"/>
      <c r="I6" s="269">
        <v>0</v>
      </c>
      <c r="J6" s="470"/>
      <c r="K6" s="423"/>
      <c r="L6" s="423"/>
      <c r="M6" s="423"/>
      <c r="N6" s="423"/>
      <c r="O6" s="423"/>
      <c r="P6" s="423"/>
      <c r="Q6" s="423"/>
    </row>
    <row r="7" spans="1:17" s="313" customFormat="1" ht="39.950000000000003" customHeight="1" x14ac:dyDescent="0.25">
      <c r="A7" s="531" t="s">
        <v>45</v>
      </c>
      <c r="B7" s="543"/>
      <c r="C7" s="544"/>
      <c r="D7" s="544"/>
      <c r="E7" s="544"/>
      <c r="F7" s="545"/>
      <c r="G7" s="549" t="s">
        <v>86</v>
      </c>
      <c r="H7" s="550"/>
      <c r="I7" s="270">
        <f>I6*I5</f>
        <v>0</v>
      </c>
      <c r="J7" s="471"/>
      <c r="K7" s="423"/>
      <c r="L7" s="423"/>
      <c r="M7" s="423"/>
      <c r="N7" s="423"/>
      <c r="O7" s="423"/>
      <c r="P7" s="423"/>
      <c r="Q7" s="423"/>
    </row>
    <row r="8" spans="1:17" s="313" customFormat="1" ht="39.950000000000003" customHeight="1" x14ac:dyDescent="0.25">
      <c r="A8" s="532"/>
      <c r="B8" s="546"/>
      <c r="C8" s="547"/>
      <c r="D8" s="547"/>
      <c r="E8" s="547"/>
      <c r="F8" s="548"/>
      <c r="G8" s="541" t="s">
        <v>10</v>
      </c>
      <c r="H8" s="542"/>
      <c r="I8" s="271">
        <v>0</v>
      </c>
      <c r="J8" s="470"/>
      <c r="K8" s="423"/>
      <c r="L8" s="423"/>
      <c r="M8" s="423"/>
      <c r="N8" s="423"/>
      <c r="O8" s="423"/>
      <c r="P8" s="423"/>
      <c r="Q8" s="423"/>
    </row>
    <row r="9" spans="1:17" s="313" customFormat="1" ht="39.950000000000003" customHeight="1" x14ac:dyDescent="0.25">
      <c r="A9" s="531" t="s">
        <v>46</v>
      </c>
      <c r="B9" s="543"/>
      <c r="C9" s="544"/>
      <c r="D9" s="544"/>
      <c r="E9" s="544"/>
      <c r="F9" s="545"/>
      <c r="G9" s="541" t="s">
        <v>53</v>
      </c>
      <c r="H9" s="542"/>
      <c r="I9" s="271">
        <v>0</v>
      </c>
      <c r="J9" s="470"/>
      <c r="K9" s="423"/>
      <c r="L9" s="423"/>
      <c r="M9" s="423"/>
      <c r="N9" s="423"/>
      <c r="O9" s="423"/>
      <c r="P9" s="423"/>
      <c r="Q9" s="423"/>
    </row>
    <row r="10" spans="1:17" s="313" customFormat="1" ht="39.950000000000003" customHeight="1" x14ac:dyDescent="0.25">
      <c r="A10" s="532"/>
      <c r="B10" s="546"/>
      <c r="C10" s="547"/>
      <c r="D10" s="547"/>
      <c r="E10" s="547"/>
      <c r="F10" s="548"/>
      <c r="G10" s="541" t="s">
        <v>9</v>
      </c>
      <c r="H10" s="542"/>
      <c r="I10" s="271">
        <v>0</v>
      </c>
      <c r="J10" s="470"/>
      <c r="K10" s="423"/>
      <c r="L10" s="423"/>
      <c r="M10" s="423"/>
      <c r="N10" s="423"/>
      <c r="O10" s="423"/>
      <c r="P10" s="423"/>
      <c r="Q10" s="423"/>
    </row>
    <row r="11" spans="1:17" s="313" customFormat="1" ht="39.950000000000003" customHeight="1" thickBot="1" x14ac:dyDescent="0.3">
      <c r="A11" s="201" t="s">
        <v>47</v>
      </c>
      <c r="B11" s="536"/>
      <c r="C11" s="537"/>
      <c r="D11" s="537"/>
      <c r="E11" s="537"/>
      <c r="F11" s="538"/>
      <c r="G11" s="273" t="s">
        <v>98</v>
      </c>
      <c r="H11" s="119" t="s">
        <v>52</v>
      </c>
      <c r="I11" s="271">
        <v>0</v>
      </c>
      <c r="J11" s="470"/>
      <c r="K11" s="423"/>
      <c r="L11" s="423"/>
      <c r="M11" s="423"/>
      <c r="N11" s="423"/>
      <c r="O11" s="423"/>
      <c r="P11" s="423"/>
      <c r="Q11" s="423"/>
    </row>
    <row r="12" spans="1:17" s="313" customFormat="1" ht="39.950000000000003" customHeight="1" x14ac:dyDescent="0.25">
      <c r="A12" s="539" t="s">
        <v>81</v>
      </c>
      <c r="B12" s="528"/>
      <c r="C12" s="528"/>
      <c r="D12" s="528"/>
      <c r="E12" s="528"/>
      <c r="F12" s="540"/>
      <c r="G12" s="273" t="s">
        <v>11</v>
      </c>
      <c r="H12" s="119" t="s">
        <v>52</v>
      </c>
      <c r="I12" s="271">
        <v>0</v>
      </c>
      <c r="J12" s="470"/>
      <c r="K12" s="423"/>
      <c r="L12" s="423"/>
      <c r="M12" s="423"/>
      <c r="N12" s="423"/>
      <c r="O12" s="423"/>
      <c r="P12" s="423"/>
      <c r="Q12" s="423"/>
    </row>
    <row r="13" spans="1:17" s="313" customFormat="1" ht="39.950000000000003" customHeight="1" x14ac:dyDescent="0.25">
      <c r="A13" s="49" t="s">
        <v>83</v>
      </c>
      <c r="B13" s="25" t="s">
        <v>6</v>
      </c>
      <c r="C13" s="25" t="s">
        <v>65</v>
      </c>
      <c r="D13" s="25" t="s">
        <v>4</v>
      </c>
      <c r="E13" s="48" t="s">
        <v>5</v>
      </c>
      <c r="F13" s="50" t="s">
        <v>70</v>
      </c>
      <c r="G13" s="273" t="s">
        <v>11</v>
      </c>
      <c r="H13" s="119" t="s">
        <v>52</v>
      </c>
      <c r="I13" s="271">
        <v>0</v>
      </c>
      <c r="J13" s="470"/>
      <c r="K13" s="423"/>
      <c r="L13" s="423" t="s">
        <v>6</v>
      </c>
      <c r="M13" s="423" t="s">
        <v>65</v>
      </c>
      <c r="N13" s="423" t="s">
        <v>4</v>
      </c>
      <c r="O13" s="423" t="s">
        <v>5</v>
      </c>
      <c r="P13" s="423"/>
      <c r="Q13" s="423"/>
    </row>
    <row r="14" spans="1:17" s="313" customFormat="1" ht="39.950000000000003" customHeight="1" x14ac:dyDescent="0.25">
      <c r="A14" s="34" t="s">
        <v>128</v>
      </c>
      <c r="B14" s="509">
        <v>0</v>
      </c>
      <c r="C14" s="510"/>
      <c r="D14" s="511"/>
      <c r="E14" s="303">
        <v>0</v>
      </c>
      <c r="F14" s="51" t="str">
        <f>TEXT(B14,"##0.0%")&amp;" ("&amp;TEXT($I18*B14,"$#,##0")&amp;")"</f>
        <v>0.0% ($0)</v>
      </c>
      <c r="G14" s="273" t="s">
        <v>11</v>
      </c>
      <c r="H14" s="119" t="s">
        <v>52</v>
      </c>
      <c r="I14" s="271">
        <v>0</v>
      </c>
      <c r="J14" s="470"/>
      <c r="K14" s="423" t="s">
        <v>40</v>
      </c>
      <c r="L14" s="426">
        <f>SUM(B14:E14)*I18</f>
        <v>0</v>
      </c>
      <c r="M14" s="426"/>
      <c r="N14" s="426"/>
      <c r="O14" s="426"/>
      <c r="P14" s="423"/>
      <c r="Q14" s="423"/>
    </row>
    <row r="15" spans="1:17" s="313" customFormat="1" ht="39.950000000000003" customHeight="1" x14ac:dyDescent="0.25">
      <c r="A15" s="34" t="s">
        <v>67</v>
      </c>
      <c r="B15" s="303">
        <v>0</v>
      </c>
      <c r="C15" s="303">
        <v>0</v>
      </c>
      <c r="D15" s="303">
        <v>0</v>
      </c>
      <c r="E15" s="303">
        <v>0</v>
      </c>
      <c r="F15" s="51" t="str">
        <f>TEXT(SUM(B15:E15),"##0.0%")&amp;" ("&amp;TEXT($I18*SUM(B15:E15),"$#,##0")&amp;")"</f>
        <v>0.0% ($0)</v>
      </c>
      <c r="G15" s="273" t="s">
        <v>11</v>
      </c>
      <c r="H15" s="119" t="s">
        <v>52</v>
      </c>
      <c r="I15" s="271">
        <v>0</v>
      </c>
      <c r="J15" s="470"/>
      <c r="K15" s="423" t="str">
        <f>"Domain 2"</f>
        <v>Domain 2</v>
      </c>
      <c r="L15" s="426">
        <f>B15*I18</f>
        <v>0</v>
      </c>
      <c r="M15" s="426">
        <f>C15*I18</f>
        <v>0</v>
      </c>
      <c r="N15" s="426">
        <f>D15*I18</f>
        <v>0</v>
      </c>
      <c r="O15" s="426">
        <f>E15*I18</f>
        <v>0</v>
      </c>
      <c r="P15" s="423"/>
      <c r="Q15" s="423"/>
    </row>
    <row r="16" spans="1:17" s="313" customFormat="1" ht="39.950000000000003" customHeight="1" x14ac:dyDescent="0.25">
      <c r="A16" s="34" t="s">
        <v>68</v>
      </c>
      <c r="B16" s="303">
        <v>0</v>
      </c>
      <c r="C16" s="303">
        <v>0</v>
      </c>
      <c r="D16" s="303">
        <v>0</v>
      </c>
      <c r="E16" s="303">
        <v>0</v>
      </c>
      <c r="F16" s="51" t="str">
        <f>TEXT(SUM(B16:E16),"##0.0%")&amp;" ("&amp;TEXT($I18*SUM(B16:E16),"$#,##0")&amp;")"</f>
        <v>0.0% ($0)</v>
      </c>
      <c r="G16" s="273" t="s">
        <v>11</v>
      </c>
      <c r="H16" s="119" t="s">
        <v>52</v>
      </c>
      <c r="I16" s="271">
        <v>0</v>
      </c>
      <c r="J16" s="470"/>
      <c r="K16" s="423" t="str">
        <f>"Domain 3"</f>
        <v>Domain 3</v>
      </c>
      <c r="L16" s="426">
        <f>B16*I18</f>
        <v>0</v>
      </c>
      <c r="M16" s="426">
        <f>C16*I18</f>
        <v>0</v>
      </c>
      <c r="N16" s="426">
        <f>D16*I18</f>
        <v>0</v>
      </c>
      <c r="O16" s="426">
        <f>E16*I18</f>
        <v>0</v>
      </c>
      <c r="P16" s="423"/>
      <c r="Q16" s="423"/>
    </row>
    <row r="17" spans="1:17" s="313" customFormat="1" ht="39.950000000000003" customHeight="1" x14ac:dyDescent="0.25">
      <c r="A17" s="66" t="s">
        <v>69</v>
      </c>
      <c r="B17" s="303">
        <v>0</v>
      </c>
      <c r="C17" s="303">
        <v>0</v>
      </c>
      <c r="D17" s="303">
        <v>0</v>
      </c>
      <c r="E17" s="303">
        <v>0</v>
      </c>
      <c r="F17" s="51" t="str">
        <f>TEXT(SUM(B17:E17),"##0.0%")&amp;" ("&amp;TEXT($I18*SUM(B17:E17),"$#,##0")&amp;")"</f>
        <v>0.0% ($0)</v>
      </c>
      <c r="G17" s="549" t="s">
        <v>87</v>
      </c>
      <c r="H17" s="550"/>
      <c r="I17" s="270">
        <f>SUM(I8:I16)</f>
        <v>0</v>
      </c>
      <c r="J17" s="468"/>
      <c r="K17" s="423" t="str">
        <f>"Domain 4"</f>
        <v>Domain 4</v>
      </c>
      <c r="L17" s="426">
        <f>B17*I18</f>
        <v>0</v>
      </c>
      <c r="M17" s="426">
        <f>C17*I18</f>
        <v>0</v>
      </c>
      <c r="N17" s="426">
        <f>D17*I18</f>
        <v>0</v>
      </c>
      <c r="O17" s="426">
        <f>E17*I18</f>
        <v>0</v>
      </c>
      <c r="P17" s="423"/>
      <c r="Q17" s="423"/>
    </row>
    <row r="18" spans="1:17" s="313" customFormat="1" ht="39.950000000000003" customHeight="1" thickBot="1" x14ac:dyDescent="0.3">
      <c r="A18" s="70" t="s">
        <v>84</v>
      </c>
      <c r="B18" s="72" t="str">
        <f>TEXT(SUM($B14*BPct_HDSP,B15:B17),"##0.0%")&amp;" ("&amp;TEXT($I18*SUM($B14*BPct_HDSP,B15:B17),"$#,##0")&amp;")"</f>
        <v>0.0% ($0)</v>
      </c>
      <c r="C18" s="72" t="str">
        <f>TEXT(SUM($B14*BPct_Diabetes,C15:C17),"##0.0%")&amp;" ("&amp;TEXT($I18*SUM($B14*BPct_Diabetes,C15:C17),"$#,##0")&amp;")"</f>
        <v>0.0% ($0)</v>
      </c>
      <c r="D18" s="72" t="str">
        <f>TEXT(SUM($B14*BPct_NPAO,D15:D17),"##0.0%")&amp;" ("&amp;TEXT($I18*SUM($B14*BPct_NPAO,D15:D17),"$#,##0")&amp;")"</f>
        <v>0.0% ($0)</v>
      </c>
      <c r="E18" s="217" t="str">
        <f>TEXT(SUM(E14:E17),"##0.0%")&amp;" ("&amp;TEXT($I18*SUM(E14:E17),"$#,##0")&amp;")"</f>
        <v>0.0% ($0)</v>
      </c>
      <c r="F18" s="218" t="str">
        <f>TEXT(SUM(B14:E17),"##0.0%")&amp;" ("&amp;TEXT($I18*SUM(B14:E17),"$#,##0")&amp;")"</f>
        <v>0.0% ($0)</v>
      </c>
      <c r="G18" s="555" t="s">
        <v>88</v>
      </c>
      <c r="H18" s="556"/>
      <c r="I18" s="272">
        <f>SUM(I17,I7)</f>
        <v>0</v>
      </c>
      <c r="J18" s="472"/>
      <c r="K18" s="423"/>
      <c r="L18" s="423"/>
      <c r="M18" s="423"/>
      <c r="N18" s="423"/>
      <c r="O18" s="423"/>
      <c r="P18" s="423" t="b">
        <f>IF(AND(SUM(B14:E17)&lt;&gt;1,I18&gt;0),FALSE,TRUE)</f>
        <v>1</v>
      </c>
      <c r="Q18" s="423" t="s">
        <v>218</v>
      </c>
    </row>
    <row r="20" spans="1:17" s="313" customFormat="1" ht="13.5" thickBot="1" x14ac:dyDescent="0.25">
      <c r="A20" s="36"/>
      <c r="B20" s="36"/>
      <c r="C20" s="36"/>
      <c r="D20" s="36"/>
      <c r="E20" s="36"/>
      <c r="F20" s="38"/>
      <c r="G20" s="35"/>
      <c r="H20" s="35"/>
      <c r="I20" s="35"/>
      <c r="J20" s="466"/>
      <c r="K20" s="423"/>
      <c r="L20" s="423"/>
      <c r="M20" s="423"/>
      <c r="N20" s="423"/>
      <c r="O20" s="423"/>
      <c r="P20" s="423"/>
      <c r="Q20" s="423"/>
    </row>
    <row r="21" spans="1:17" s="313" customFormat="1" ht="39.950000000000003" customHeight="1" x14ac:dyDescent="0.25">
      <c r="A21" s="521" t="s">
        <v>51</v>
      </c>
      <c r="B21" s="522"/>
      <c r="C21" s="522"/>
      <c r="D21" s="522"/>
      <c r="E21" s="522"/>
      <c r="F21" s="551"/>
      <c r="G21" s="521" t="s">
        <v>61</v>
      </c>
      <c r="H21" s="522"/>
      <c r="I21" s="522"/>
      <c r="J21" s="467" t="s">
        <v>13</v>
      </c>
      <c r="K21" s="423"/>
      <c r="L21" s="423"/>
      <c r="M21" s="423"/>
      <c r="N21" s="423"/>
      <c r="O21" s="423"/>
      <c r="P21" s="423"/>
      <c r="Q21" s="423"/>
    </row>
    <row r="22" spans="1:17" s="315" customFormat="1" ht="39.75" customHeight="1" x14ac:dyDescent="0.25">
      <c r="A22" s="406" t="s">
        <v>24</v>
      </c>
      <c r="B22" s="517"/>
      <c r="C22" s="517"/>
      <c r="D22" s="517"/>
      <c r="E22" s="517"/>
      <c r="F22" s="552"/>
      <c r="G22" s="541" t="s">
        <v>50</v>
      </c>
      <c r="H22" s="542"/>
      <c r="I22" s="268"/>
      <c r="J22" s="469"/>
      <c r="K22" s="425"/>
      <c r="L22" s="425"/>
      <c r="M22" s="425"/>
      <c r="N22" s="425"/>
      <c r="O22" s="425"/>
      <c r="P22" s="425"/>
      <c r="Q22" s="425"/>
    </row>
    <row r="23" spans="1:17" s="313" customFormat="1" ht="39.950000000000003" customHeight="1" x14ac:dyDescent="0.25">
      <c r="A23" s="406" t="s">
        <v>25</v>
      </c>
      <c r="B23" s="518"/>
      <c r="C23" s="553"/>
      <c r="D23" s="553"/>
      <c r="E23" s="553"/>
      <c r="F23" s="554"/>
      <c r="G23" s="541" t="s">
        <v>26</v>
      </c>
      <c r="H23" s="542"/>
      <c r="I23" s="269">
        <v>0</v>
      </c>
      <c r="J23" s="470"/>
      <c r="K23" s="423"/>
      <c r="L23" s="423"/>
      <c r="M23" s="423"/>
      <c r="N23" s="423"/>
      <c r="O23" s="423"/>
      <c r="P23" s="423"/>
      <c r="Q23" s="423"/>
    </row>
    <row r="24" spans="1:17" s="313" customFormat="1" ht="39.950000000000003" customHeight="1" x14ac:dyDescent="0.25">
      <c r="A24" s="531" t="s">
        <v>45</v>
      </c>
      <c r="B24" s="543"/>
      <c r="C24" s="544"/>
      <c r="D24" s="544"/>
      <c r="E24" s="544"/>
      <c r="F24" s="545"/>
      <c r="G24" s="549" t="s">
        <v>86</v>
      </c>
      <c r="H24" s="550"/>
      <c r="I24" s="270">
        <f>I23*I22</f>
        <v>0</v>
      </c>
      <c r="J24" s="471"/>
      <c r="K24" s="423"/>
      <c r="L24" s="423"/>
      <c r="M24" s="423"/>
      <c r="N24" s="423"/>
      <c r="O24" s="423"/>
      <c r="P24" s="423"/>
      <c r="Q24" s="423"/>
    </row>
    <row r="25" spans="1:17" s="313" customFormat="1" ht="39.950000000000003" customHeight="1" x14ac:dyDescent="0.25">
      <c r="A25" s="532"/>
      <c r="B25" s="546"/>
      <c r="C25" s="547"/>
      <c r="D25" s="547"/>
      <c r="E25" s="547"/>
      <c r="F25" s="548"/>
      <c r="G25" s="541" t="s">
        <v>10</v>
      </c>
      <c r="H25" s="542"/>
      <c r="I25" s="271">
        <v>0</v>
      </c>
      <c r="J25" s="470"/>
      <c r="K25" s="423"/>
      <c r="L25" s="423"/>
      <c r="M25" s="423"/>
      <c r="N25" s="423"/>
      <c r="O25" s="423"/>
      <c r="P25" s="423"/>
      <c r="Q25" s="423"/>
    </row>
    <row r="26" spans="1:17" s="313" customFormat="1" ht="39.950000000000003" customHeight="1" x14ac:dyDescent="0.25">
      <c r="A26" s="531" t="s">
        <v>46</v>
      </c>
      <c r="B26" s="543"/>
      <c r="C26" s="544"/>
      <c r="D26" s="544"/>
      <c r="E26" s="544"/>
      <c r="F26" s="545"/>
      <c r="G26" s="541" t="s">
        <v>53</v>
      </c>
      <c r="H26" s="542"/>
      <c r="I26" s="271">
        <v>0</v>
      </c>
      <c r="J26" s="470"/>
      <c r="K26" s="423"/>
      <c r="L26" s="423"/>
      <c r="M26" s="423"/>
      <c r="N26" s="423"/>
      <c r="O26" s="423"/>
      <c r="P26" s="423"/>
      <c r="Q26" s="423"/>
    </row>
    <row r="27" spans="1:17" s="313" customFormat="1" ht="39.950000000000003" customHeight="1" x14ac:dyDescent="0.25">
      <c r="A27" s="532"/>
      <c r="B27" s="546"/>
      <c r="C27" s="547"/>
      <c r="D27" s="547"/>
      <c r="E27" s="547"/>
      <c r="F27" s="548"/>
      <c r="G27" s="541" t="s">
        <v>9</v>
      </c>
      <c r="H27" s="542"/>
      <c r="I27" s="271">
        <v>0</v>
      </c>
      <c r="J27" s="470"/>
      <c r="K27" s="423"/>
      <c r="L27" s="423"/>
      <c r="M27" s="423"/>
      <c r="N27" s="423"/>
      <c r="O27" s="423"/>
      <c r="P27" s="423"/>
      <c r="Q27" s="423"/>
    </row>
    <row r="28" spans="1:17" s="313" customFormat="1" ht="39.950000000000003" customHeight="1" thickBot="1" x14ac:dyDescent="0.3">
      <c r="A28" s="407" t="s">
        <v>47</v>
      </c>
      <c r="B28" s="536"/>
      <c r="C28" s="537"/>
      <c r="D28" s="537"/>
      <c r="E28" s="537"/>
      <c r="F28" s="538"/>
      <c r="G28" s="273" t="s">
        <v>98</v>
      </c>
      <c r="H28" s="119" t="s">
        <v>52</v>
      </c>
      <c r="I28" s="271">
        <v>0</v>
      </c>
      <c r="J28" s="470"/>
      <c r="K28" s="423"/>
      <c r="L28" s="423"/>
      <c r="M28" s="423"/>
      <c r="N28" s="423"/>
      <c r="O28" s="423"/>
      <c r="P28" s="423"/>
      <c r="Q28" s="423"/>
    </row>
    <row r="29" spans="1:17" s="313" customFormat="1" ht="39.950000000000003" customHeight="1" x14ac:dyDescent="0.25">
      <c r="A29" s="539" t="s">
        <v>81</v>
      </c>
      <c r="B29" s="528"/>
      <c r="C29" s="528"/>
      <c r="D29" s="528"/>
      <c r="E29" s="528"/>
      <c r="F29" s="540"/>
      <c r="G29" s="273" t="s">
        <v>11</v>
      </c>
      <c r="H29" s="119" t="s">
        <v>52</v>
      </c>
      <c r="I29" s="271">
        <v>0</v>
      </c>
      <c r="J29" s="470"/>
      <c r="K29" s="423"/>
      <c r="L29" s="423"/>
      <c r="M29" s="423"/>
      <c r="N29" s="423"/>
      <c r="O29" s="423"/>
      <c r="P29" s="423"/>
      <c r="Q29" s="423"/>
    </row>
    <row r="30" spans="1:17" s="313" customFormat="1" ht="39.950000000000003" customHeight="1" x14ac:dyDescent="0.25">
      <c r="A30" s="49" t="s">
        <v>83</v>
      </c>
      <c r="B30" s="409" t="s">
        <v>6</v>
      </c>
      <c r="C30" s="409" t="s">
        <v>65</v>
      </c>
      <c r="D30" s="409" t="s">
        <v>4</v>
      </c>
      <c r="E30" s="48" t="s">
        <v>5</v>
      </c>
      <c r="F30" s="50" t="s">
        <v>70</v>
      </c>
      <c r="G30" s="273" t="s">
        <v>11</v>
      </c>
      <c r="H30" s="119" t="s">
        <v>52</v>
      </c>
      <c r="I30" s="271">
        <v>0</v>
      </c>
      <c r="J30" s="470"/>
      <c r="K30" s="423"/>
      <c r="L30" s="423" t="s">
        <v>6</v>
      </c>
      <c r="M30" s="423" t="s">
        <v>65</v>
      </c>
      <c r="N30" s="423" t="s">
        <v>4</v>
      </c>
      <c r="O30" s="423" t="s">
        <v>5</v>
      </c>
      <c r="P30" s="423"/>
      <c r="Q30" s="423"/>
    </row>
    <row r="31" spans="1:17" s="313" customFormat="1" ht="39.950000000000003" customHeight="1" x14ac:dyDescent="0.25">
      <c r="A31" s="406" t="s">
        <v>128</v>
      </c>
      <c r="B31" s="509">
        <v>0</v>
      </c>
      <c r="C31" s="510"/>
      <c r="D31" s="511"/>
      <c r="E31" s="303">
        <v>0</v>
      </c>
      <c r="F31" s="51" t="str">
        <f>TEXT(B31,"##0.0%")&amp;" ("&amp;TEXT($I35*B31,"$#,##0")&amp;")"</f>
        <v>0.0% ($0)</v>
      </c>
      <c r="G31" s="273" t="s">
        <v>11</v>
      </c>
      <c r="H31" s="119" t="s">
        <v>52</v>
      </c>
      <c r="I31" s="271">
        <v>0</v>
      </c>
      <c r="J31" s="470"/>
      <c r="K31" s="423" t="s">
        <v>40</v>
      </c>
      <c r="L31" s="426">
        <f>SUM(B31:E31)*I35</f>
        <v>0</v>
      </c>
      <c r="M31" s="426"/>
      <c r="N31" s="426"/>
      <c r="O31" s="426"/>
      <c r="P31" s="423"/>
      <c r="Q31" s="423"/>
    </row>
    <row r="32" spans="1:17" s="313" customFormat="1" ht="39.950000000000003" customHeight="1" x14ac:dyDescent="0.25">
      <c r="A32" s="406" t="s">
        <v>67</v>
      </c>
      <c r="B32" s="303">
        <v>0</v>
      </c>
      <c r="C32" s="303">
        <v>0</v>
      </c>
      <c r="D32" s="303">
        <v>0</v>
      </c>
      <c r="E32" s="303">
        <v>0</v>
      </c>
      <c r="F32" s="51" t="str">
        <f>TEXT(SUM(B32:E32),"##0.0%")&amp;" ("&amp;TEXT($I35*SUM(B32:E32),"$#,##0")&amp;")"</f>
        <v>0.0% ($0)</v>
      </c>
      <c r="G32" s="273" t="s">
        <v>11</v>
      </c>
      <c r="H32" s="119" t="s">
        <v>52</v>
      </c>
      <c r="I32" s="271">
        <v>0</v>
      </c>
      <c r="J32" s="470"/>
      <c r="K32" s="423" t="str">
        <f>"Domain 2"</f>
        <v>Domain 2</v>
      </c>
      <c r="L32" s="426">
        <f>B32*I35</f>
        <v>0</v>
      </c>
      <c r="M32" s="426">
        <f>C32*I35</f>
        <v>0</v>
      </c>
      <c r="N32" s="426">
        <f>D32*I35</f>
        <v>0</v>
      </c>
      <c r="O32" s="426">
        <f>E32*I35</f>
        <v>0</v>
      </c>
      <c r="P32" s="423"/>
      <c r="Q32" s="423"/>
    </row>
    <row r="33" spans="1:17" s="313" customFormat="1" ht="39.950000000000003" customHeight="1" x14ac:dyDescent="0.25">
      <c r="A33" s="406" t="s">
        <v>68</v>
      </c>
      <c r="B33" s="303">
        <v>0</v>
      </c>
      <c r="C33" s="303">
        <v>0</v>
      </c>
      <c r="D33" s="303">
        <v>0</v>
      </c>
      <c r="E33" s="303">
        <v>0</v>
      </c>
      <c r="F33" s="51" t="str">
        <f>TEXT(SUM(B33:E33),"##0.0%")&amp;" ("&amp;TEXT($I35*SUM(B33:E33),"$#,##0")&amp;")"</f>
        <v>0.0% ($0)</v>
      </c>
      <c r="G33" s="273" t="s">
        <v>11</v>
      </c>
      <c r="H33" s="119" t="s">
        <v>52</v>
      </c>
      <c r="I33" s="271">
        <v>0</v>
      </c>
      <c r="J33" s="470"/>
      <c r="K33" s="423" t="str">
        <f>"Domain 3"</f>
        <v>Domain 3</v>
      </c>
      <c r="L33" s="426">
        <f>B33*I35</f>
        <v>0</v>
      </c>
      <c r="M33" s="426">
        <f>C33*I35</f>
        <v>0</v>
      </c>
      <c r="N33" s="426">
        <f>D33*I35</f>
        <v>0</v>
      </c>
      <c r="O33" s="426">
        <f>E33*I35</f>
        <v>0</v>
      </c>
      <c r="P33" s="423"/>
      <c r="Q33" s="423"/>
    </row>
    <row r="34" spans="1:17" s="313" customFormat="1" ht="39.950000000000003" customHeight="1" x14ac:dyDescent="0.25">
      <c r="A34" s="407" t="s">
        <v>69</v>
      </c>
      <c r="B34" s="303">
        <v>0</v>
      </c>
      <c r="C34" s="303">
        <v>0</v>
      </c>
      <c r="D34" s="303">
        <v>0</v>
      </c>
      <c r="E34" s="303">
        <v>0</v>
      </c>
      <c r="F34" s="51" t="str">
        <f>TEXT(SUM(B34:E34),"##0.0%")&amp;" ("&amp;TEXT($I35*SUM(B34:E34),"$#,##0")&amp;")"</f>
        <v>0.0% ($0)</v>
      </c>
      <c r="G34" s="549" t="s">
        <v>87</v>
      </c>
      <c r="H34" s="550"/>
      <c r="I34" s="270">
        <f>SUM(I25:I33)</f>
        <v>0</v>
      </c>
      <c r="J34" s="468"/>
      <c r="K34" s="423" t="str">
        <f>"Domain 4"</f>
        <v>Domain 4</v>
      </c>
      <c r="L34" s="426">
        <f>B34*I35</f>
        <v>0</v>
      </c>
      <c r="M34" s="426">
        <f>C34*I35</f>
        <v>0</v>
      </c>
      <c r="N34" s="426">
        <f>D34*I35</f>
        <v>0</v>
      </c>
      <c r="O34" s="426">
        <f>E34*I35</f>
        <v>0</v>
      </c>
      <c r="P34" s="423"/>
      <c r="Q34" s="423"/>
    </row>
    <row r="35" spans="1:17" s="313" customFormat="1" ht="39.950000000000003" customHeight="1" thickBot="1" x14ac:dyDescent="0.3">
      <c r="A35" s="405" t="s">
        <v>84</v>
      </c>
      <c r="B35" s="72" t="str">
        <f>TEXT(SUM($B31*BPct_HDSP,B32:B34),"##0.0%")&amp;" ("&amp;TEXT($I35*SUM($B31*BPct_HDSP,B32:B34),"$#,##0")&amp;")"</f>
        <v>0.0% ($0)</v>
      </c>
      <c r="C35" s="72" t="str">
        <f>TEXT(SUM($B31*BPct_Diabetes,C32:C34),"##0.0%")&amp;" ("&amp;TEXT($I35*SUM($B31*BPct_Diabetes,C32:C34),"$#,##0")&amp;")"</f>
        <v>0.0% ($0)</v>
      </c>
      <c r="D35" s="72" t="str">
        <f>TEXT(SUM($B31*BPct_NPAO,D32:D34),"##0.0%")&amp;" ("&amp;TEXT($I35*SUM($B31*BPct_NPAO,D32:D34),"$#,##0")&amp;")"</f>
        <v>0.0% ($0)</v>
      </c>
      <c r="E35" s="217" t="str">
        <f>TEXT(SUM(E31:E34),"##0.0%")&amp;" ("&amp;TEXT($I35*SUM(E31:E34),"$#,##0")&amp;")"</f>
        <v>0.0% ($0)</v>
      </c>
      <c r="F35" s="218" t="str">
        <f>TEXT(SUM(B31:E34),"##0.0%")&amp;" ("&amp;TEXT($I35*SUM(B31:E34),"$#,##0")&amp;")"</f>
        <v>0.0% ($0)</v>
      </c>
      <c r="G35" s="555" t="s">
        <v>88</v>
      </c>
      <c r="H35" s="556"/>
      <c r="I35" s="272">
        <f>SUM(I34,I24)</f>
        <v>0</v>
      </c>
      <c r="J35" s="472"/>
      <c r="K35" s="423"/>
      <c r="L35" s="423"/>
      <c r="M35" s="423"/>
      <c r="N35" s="423"/>
      <c r="O35" s="423"/>
      <c r="P35" s="423" t="b">
        <f>IF(AND(SUM(B31:E34)&lt;&gt;1,I35&gt;0),FALSE,TRUE)</f>
        <v>1</v>
      </c>
      <c r="Q35" s="423" t="s">
        <v>218</v>
      </c>
    </row>
    <row r="37" spans="1:17" ht="13.5" thickBot="1" x14ac:dyDescent="0.25"/>
    <row r="38" spans="1:17" s="313" customFormat="1" ht="39.950000000000003" customHeight="1" x14ac:dyDescent="0.25">
      <c r="A38" s="521" t="s">
        <v>51</v>
      </c>
      <c r="B38" s="522"/>
      <c r="C38" s="522"/>
      <c r="D38" s="522"/>
      <c r="E38" s="522"/>
      <c r="F38" s="551"/>
      <c r="G38" s="521" t="s">
        <v>61</v>
      </c>
      <c r="H38" s="522"/>
      <c r="I38" s="522"/>
      <c r="J38" s="467" t="s">
        <v>13</v>
      </c>
      <c r="K38" s="423"/>
      <c r="L38" s="423"/>
      <c r="M38" s="423"/>
      <c r="N38" s="423"/>
      <c r="O38" s="423"/>
      <c r="P38" s="423"/>
      <c r="Q38" s="423"/>
    </row>
    <row r="39" spans="1:17" s="315" customFormat="1" ht="39.75" customHeight="1" x14ac:dyDescent="0.25">
      <c r="A39" s="406" t="s">
        <v>24</v>
      </c>
      <c r="B39" s="517"/>
      <c r="C39" s="517"/>
      <c r="D39" s="517"/>
      <c r="E39" s="517"/>
      <c r="F39" s="552"/>
      <c r="G39" s="541" t="s">
        <v>50</v>
      </c>
      <c r="H39" s="542"/>
      <c r="I39" s="268"/>
      <c r="J39" s="469"/>
      <c r="K39" s="425"/>
      <c r="L39" s="425"/>
      <c r="M39" s="425"/>
      <c r="N39" s="425"/>
      <c r="O39" s="425"/>
      <c r="P39" s="425"/>
      <c r="Q39" s="425"/>
    </row>
    <row r="40" spans="1:17" s="313" customFormat="1" ht="39.950000000000003" customHeight="1" x14ac:dyDescent="0.25">
      <c r="A40" s="406" t="s">
        <v>25</v>
      </c>
      <c r="B40" s="518"/>
      <c r="C40" s="553"/>
      <c r="D40" s="553"/>
      <c r="E40" s="553"/>
      <c r="F40" s="554"/>
      <c r="G40" s="541" t="s">
        <v>26</v>
      </c>
      <c r="H40" s="542"/>
      <c r="I40" s="269">
        <v>0</v>
      </c>
      <c r="J40" s="470"/>
      <c r="K40" s="423"/>
      <c r="L40" s="423"/>
      <c r="M40" s="423"/>
      <c r="N40" s="423"/>
      <c r="O40" s="423"/>
      <c r="P40" s="423"/>
      <c r="Q40" s="423"/>
    </row>
    <row r="41" spans="1:17" s="313" customFormat="1" ht="39.950000000000003" customHeight="1" x14ac:dyDescent="0.25">
      <c r="A41" s="531" t="s">
        <v>45</v>
      </c>
      <c r="B41" s="543"/>
      <c r="C41" s="544"/>
      <c r="D41" s="544"/>
      <c r="E41" s="544"/>
      <c r="F41" s="545"/>
      <c r="G41" s="549" t="s">
        <v>86</v>
      </c>
      <c r="H41" s="550"/>
      <c r="I41" s="270">
        <f>I40*I39</f>
        <v>0</v>
      </c>
      <c r="J41" s="471"/>
      <c r="K41" s="423"/>
      <c r="L41" s="423"/>
      <c r="M41" s="423"/>
      <c r="N41" s="423"/>
      <c r="O41" s="423"/>
      <c r="P41" s="423"/>
      <c r="Q41" s="423"/>
    </row>
    <row r="42" spans="1:17" s="313" customFormat="1" ht="39.950000000000003" customHeight="1" x14ac:dyDescent="0.25">
      <c r="A42" s="532"/>
      <c r="B42" s="546"/>
      <c r="C42" s="547"/>
      <c r="D42" s="547"/>
      <c r="E42" s="547"/>
      <c r="F42" s="548"/>
      <c r="G42" s="541" t="s">
        <v>10</v>
      </c>
      <c r="H42" s="542"/>
      <c r="I42" s="271">
        <v>0</v>
      </c>
      <c r="J42" s="470"/>
      <c r="K42" s="423"/>
      <c r="L42" s="423"/>
      <c r="M42" s="423"/>
      <c r="N42" s="423"/>
      <c r="O42" s="423"/>
      <c r="P42" s="423"/>
      <c r="Q42" s="423"/>
    </row>
    <row r="43" spans="1:17" s="313" customFormat="1" ht="39.950000000000003" customHeight="1" x14ac:dyDescent="0.25">
      <c r="A43" s="531" t="s">
        <v>46</v>
      </c>
      <c r="B43" s="543"/>
      <c r="C43" s="544"/>
      <c r="D43" s="544"/>
      <c r="E43" s="544"/>
      <c r="F43" s="545"/>
      <c r="G43" s="541" t="s">
        <v>53</v>
      </c>
      <c r="H43" s="542"/>
      <c r="I43" s="271">
        <v>0</v>
      </c>
      <c r="J43" s="470"/>
      <c r="K43" s="423"/>
      <c r="L43" s="423"/>
      <c r="M43" s="423"/>
      <c r="N43" s="423"/>
      <c r="O43" s="423"/>
      <c r="P43" s="423"/>
      <c r="Q43" s="423"/>
    </row>
    <row r="44" spans="1:17" s="313" customFormat="1" ht="39.950000000000003" customHeight="1" x14ac:dyDescent="0.25">
      <c r="A44" s="532"/>
      <c r="B44" s="546"/>
      <c r="C44" s="547"/>
      <c r="D44" s="547"/>
      <c r="E44" s="547"/>
      <c r="F44" s="548"/>
      <c r="G44" s="541" t="s">
        <v>9</v>
      </c>
      <c r="H44" s="542"/>
      <c r="I44" s="271">
        <v>0</v>
      </c>
      <c r="J44" s="470"/>
      <c r="K44" s="423"/>
      <c r="L44" s="423"/>
      <c r="M44" s="423"/>
      <c r="N44" s="423"/>
      <c r="O44" s="423"/>
      <c r="P44" s="423"/>
      <c r="Q44" s="423"/>
    </row>
    <row r="45" spans="1:17" s="313" customFormat="1" ht="39.950000000000003" customHeight="1" thickBot="1" x14ac:dyDescent="0.3">
      <c r="A45" s="407" t="s">
        <v>47</v>
      </c>
      <c r="B45" s="536"/>
      <c r="C45" s="537"/>
      <c r="D45" s="537"/>
      <c r="E45" s="537"/>
      <c r="F45" s="538"/>
      <c r="G45" s="273" t="s">
        <v>98</v>
      </c>
      <c r="H45" s="119" t="s">
        <v>52</v>
      </c>
      <c r="I45" s="271">
        <v>0</v>
      </c>
      <c r="J45" s="470"/>
      <c r="K45" s="423"/>
      <c r="L45" s="423"/>
      <c r="M45" s="423"/>
      <c r="N45" s="423"/>
      <c r="O45" s="423"/>
      <c r="P45" s="423"/>
      <c r="Q45" s="423"/>
    </row>
    <row r="46" spans="1:17" s="313" customFormat="1" ht="39.950000000000003" customHeight="1" x14ac:dyDescent="0.25">
      <c r="A46" s="539" t="s">
        <v>81</v>
      </c>
      <c r="B46" s="528"/>
      <c r="C46" s="528"/>
      <c r="D46" s="528"/>
      <c r="E46" s="528"/>
      <c r="F46" s="540"/>
      <c r="G46" s="273" t="s">
        <v>11</v>
      </c>
      <c r="H46" s="119" t="s">
        <v>52</v>
      </c>
      <c r="I46" s="271">
        <v>0</v>
      </c>
      <c r="J46" s="470"/>
      <c r="K46" s="423"/>
      <c r="L46" s="423"/>
      <c r="M46" s="423"/>
      <c r="N46" s="423"/>
      <c r="O46" s="423"/>
      <c r="P46" s="423"/>
      <c r="Q46" s="423"/>
    </row>
    <row r="47" spans="1:17" s="313" customFormat="1" ht="39.950000000000003" customHeight="1" x14ac:dyDescent="0.25">
      <c r="A47" s="49" t="s">
        <v>83</v>
      </c>
      <c r="B47" s="409" t="s">
        <v>6</v>
      </c>
      <c r="C47" s="409" t="s">
        <v>65</v>
      </c>
      <c r="D47" s="409" t="s">
        <v>4</v>
      </c>
      <c r="E47" s="48" t="s">
        <v>5</v>
      </c>
      <c r="F47" s="50" t="s">
        <v>70</v>
      </c>
      <c r="G47" s="273" t="s">
        <v>11</v>
      </c>
      <c r="H47" s="119" t="s">
        <v>52</v>
      </c>
      <c r="I47" s="271">
        <v>0</v>
      </c>
      <c r="J47" s="470"/>
      <c r="K47" s="423"/>
      <c r="L47" s="423" t="s">
        <v>6</v>
      </c>
      <c r="M47" s="423" t="s">
        <v>65</v>
      </c>
      <c r="N47" s="423" t="s">
        <v>4</v>
      </c>
      <c r="O47" s="423" t="s">
        <v>5</v>
      </c>
      <c r="P47" s="423"/>
      <c r="Q47" s="423"/>
    </row>
    <row r="48" spans="1:17" s="313" customFormat="1" ht="39.950000000000003" customHeight="1" x14ac:dyDescent="0.25">
      <c r="A48" s="406" t="s">
        <v>128</v>
      </c>
      <c r="B48" s="509">
        <v>0</v>
      </c>
      <c r="C48" s="510"/>
      <c r="D48" s="511"/>
      <c r="E48" s="303">
        <v>0</v>
      </c>
      <c r="F48" s="51" t="str">
        <f>TEXT(B48,"##0.0%")&amp;" ("&amp;TEXT($I52*B48,"$#,##0")&amp;")"</f>
        <v>0.0% ($0)</v>
      </c>
      <c r="G48" s="273" t="s">
        <v>11</v>
      </c>
      <c r="H48" s="119" t="s">
        <v>52</v>
      </c>
      <c r="I48" s="271">
        <v>0</v>
      </c>
      <c r="J48" s="470"/>
      <c r="K48" s="423" t="s">
        <v>40</v>
      </c>
      <c r="L48" s="426">
        <f>SUM(B48:E48)*I52</f>
        <v>0</v>
      </c>
      <c r="M48" s="426"/>
      <c r="N48" s="426"/>
      <c r="O48" s="426"/>
      <c r="P48" s="423"/>
      <c r="Q48" s="423"/>
    </row>
    <row r="49" spans="1:17" s="313" customFormat="1" ht="39.950000000000003" customHeight="1" x14ac:dyDescent="0.25">
      <c r="A49" s="406" t="s">
        <v>67</v>
      </c>
      <c r="B49" s="303">
        <v>0</v>
      </c>
      <c r="C49" s="303">
        <v>0</v>
      </c>
      <c r="D49" s="303">
        <v>0</v>
      </c>
      <c r="E49" s="303">
        <v>0</v>
      </c>
      <c r="F49" s="51" t="str">
        <f>TEXT(SUM(B49:E49),"##0.0%")&amp;" ("&amp;TEXT($I52*SUM(B49:E49),"$#,##0")&amp;")"</f>
        <v>0.0% ($0)</v>
      </c>
      <c r="G49" s="273" t="s">
        <v>11</v>
      </c>
      <c r="H49" s="119" t="s">
        <v>52</v>
      </c>
      <c r="I49" s="271">
        <v>0</v>
      </c>
      <c r="J49" s="470"/>
      <c r="K49" s="423" t="str">
        <f>"Domain 2"</f>
        <v>Domain 2</v>
      </c>
      <c r="L49" s="426">
        <f>B49*I52</f>
        <v>0</v>
      </c>
      <c r="M49" s="426">
        <f>C49*I52</f>
        <v>0</v>
      </c>
      <c r="N49" s="426">
        <f>D49*I52</f>
        <v>0</v>
      </c>
      <c r="O49" s="426">
        <f>E49*I52</f>
        <v>0</v>
      </c>
      <c r="P49" s="423"/>
      <c r="Q49" s="423"/>
    </row>
    <row r="50" spans="1:17" s="313" customFormat="1" ht="39.950000000000003" customHeight="1" x14ac:dyDescent="0.25">
      <c r="A50" s="406" t="s">
        <v>68</v>
      </c>
      <c r="B50" s="303">
        <v>0</v>
      </c>
      <c r="C50" s="303">
        <v>0</v>
      </c>
      <c r="D50" s="303">
        <v>0</v>
      </c>
      <c r="E50" s="303">
        <v>0</v>
      </c>
      <c r="F50" s="51" t="str">
        <f>TEXT(SUM(B50:E50),"##0.0%")&amp;" ("&amp;TEXT($I52*SUM(B50:E50),"$#,##0")&amp;")"</f>
        <v>0.0% ($0)</v>
      </c>
      <c r="G50" s="273" t="s">
        <v>11</v>
      </c>
      <c r="H50" s="119" t="s">
        <v>52</v>
      </c>
      <c r="I50" s="271">
        <v>0</v>
      </c>
      <c r="J50" s="470"/>
      <c r="K50" s="423" t="str">
        <f>"Domain 3"</f>
        <v>Domain 3</v>
      </c>
      <c r="L50" s="426">
        <f>B50*I52</f>
        <v>0</v>
      </c>
      <c r="M50" s="426">
        <f>C50*I52</f>
        <v>0</v>
      </c>
      <c r="N50" s="426">
        <f>D50*I52</f>
        <v>0</v>
      </c>
      <c r="O50" s="426">
        <f>E50*I52</f>
        <v>0</v>
      </c>
      <c r="P50" s="423"/>
      <c r="Q50" s="423"/>
    </row>
    <row r="51" spans="1:17" s="313" customFormat="1" ht="39.950000000000003" customHeight="1" x14ac:dyDescent="0.25">
      <c r="A51" s="407" t="s">
        <v>69</v>
      </c>
      <c r="B51" s="303">
        <v>0</v>
      </c>
      <c r="C51" s="303">
        <v>0</v>
      </c>
      <c r="D51" s="303">
        <v>0</v>
      </c>
      <c r="E51" s="303">
        <v>0</v>
      </c>
      <c r="F51" s="51" t="str">
        <f>TEXT(SUM(B51:E51),"##0.0%")&amp;" ("&amp;TEXT($I52*SUM(B51:E51),"$#,##0")&amp;")"</f>
        <v>0.0% ($0)</v>
      </c>
      <c r="G51" s="549" t="s">
        <v>87</v>
      </c>
      <c r="H51" s="550"/>
      <c r="I51" s="270">
        <f>SUM(I42:I50)</f>
        <v>0</v>
      </c>
      <c r="J51" s="468"/>
      <c r="K51" s="423" t="str">
        <f>"Domain 4"</f>
        <v>Domain 4</v>
      </c>
      <c r="L51" s="426">
        <f>B51*I52</f>
        <v>0</v>
      </c>
      <c r="M51" s="426">
        <f>C51*I52</f>
        <v>0</v>
      </c>
      <c r="N51" s="426">
        <f>D51*I52</f>
        <v>0</v>
      </c>
      <c r="O51" s="426">
        <f>E51*I52</f>
        <v>0</v>
      </c>
      <c r="P51" s="423"/>
      <c r="Q51" s="423"/>
    </row>
    <row r="52" spans="1:17" s="313" customFormat="1" ht="39.950000000000003" customHeight="1" thickBot="1" x14ac:dyDescent="0.3">
      <c r="A52" s="405" t="s">
        <v>84</v>
      </c>
      <c r="B52" s="72" t="str">
        <f>TEXT(SUM($B48*BPct_HDSP,B49:B51),"##0.0%")&amp;" ("&amp;TEXT($I52*SUM($B48*BPct_HDSP,B49:B51),"$#,##0")&amp;")"</f>
        <v>0.0% ($0)</v>
      </c>
      <c r="C52" s="72" t="str">
        <f>TEXT(SUM($B48*BPct_Diabetes,C49:C51),"##0.0%")&amp;" ("&amp;TEXT($I52*SUM($B48*BPct_Diabetes,C49:C51),"$#,##0")&amp;")"</f>
        <v>0.0% ($0)</v>
      </c>
      <c r="D52" s="72" t="str">
        <f>TEXT(SUM($B48*BPct_NPAO,D49:D51),"##0.0%")&amp;" ("&amp;TEXT($I52*SUM($B48*BPct_NPAO,D49:D51),"$#,##0")&amp;")"</f>
        <v>0.0% ($0)</v>
      </c>
      <c r="E52" s="217" t="str">
        <f>TEXT(SUM(E48:E51),"##0.0%")&amp;" ("&amp;TEXT($I52*SUM(E48:E51),"$#,##0")&amp;")"</f>
        <v>0.0% ($0)</v>
      </c>
      <c r="F52" s="218" t="str">
        <f>TEXT(SUM(B48:E51),"##0.0%")&amp;" ("&amp;TEXT($I52*SUM(B48:E51),"$#,##0")&amp;")"</f>
        <v>0.0% ($0)</v>
      </c>
      <c r="G52" s="555" t="s">
        <v>88</v>
      </c>
      <c r="H52" s="556"/>
      <c r="I52" s="272">
        <f>SUM(I51,I41)</f>
        <v>0</v>
      </c>
      <c r="J52" s="472"/>
      <c r="K52" s="423"/>
      <c r="L52" s="423"/>
      <c r="M52" s="423"/>
      <c r="N52" s="423"/>
      <c r="O52" s="423"/>
      <c r="P52" s="423" t="b">
        <f>IF(AND(SUM(B48:E51)&lt;&gt;1,I52&gt;0),FALSE,TRUE)</f>
        <v>1</v>
      </c>
      <c r="Q52" s="423" t="s">
        <v>218</v>
      </c>
    </row>
    <row r="54" spans="1:17" ht="13.5" thickBot="1" x14ac:dyDescent="0.25"/>
    <row r="55" spans="1:17" s="313" customFormat="1" ht="39.950000000000003" customHeight="1" x14ac:dyDescent="0.25">
      <c r="A55" s="521" t="s">
        <v>51</v>
      </c>
      <c r="B55" s="522"/>
      <c r="C55" s="522"/>
      <c r="D55" s="522"/>
      <c r="E55" s="522"/>
      <c r="F55" s="551"/>
      <c r="G55" s="521" t="s">
        <v>61</v>
      </c>
      <c r="H55" s="522"/>
      <c r="I55" s="522"/>
      <c r="J55" s="467" t="s">
        <v>13</v>
      </c>
      <c r="K55" s="423"/>
      <c r="L55" s="423"/>
      <c r="M55" s="423"/>
      <c r="N55" s="423"/>
      <c r="O55" s="423"/>
      <c r="P55" s="423"/>
      <c r="Q55" s="423"/>
    </row>
    <row r="56" spans="1:17" s="315" customFormat="1" ht="39.75" customHeight="1" x14ac:dyDescent="0.25">
      <c r="A56" s="406" t="s">
        <v>24</v>
      </c>
      <c r="B56" s="517"/>
      <c r="C56" s="517"/>
      <c r="D56" s="517"/>
      <c r="E56" s="517"/>
      <c r="F56" s="552"/>
      <c r="G56" s="541" t="s">
        <v>50</v>
      </c>
      <c r="H56" s="542"/>
      <c r="I56" s="268"/>
      <c r="J56" s="469"/>
      <c r="K56" s="425"/>
      <c r="L56" s="425"/>
      <c r="M56" s="425"/>
      <c r="N56" s="425"/>
      <c r="O56" s="425"/>
      <c r="P56" s="425"/>
      <c r="Q56" s="425"/>
    </row>
    <row r="57" spans="1:17" s="313" customFormat="1" ht="39.950000000000003" customHeight="1" x14ac:dyDescent="0.25">
      <c r="A57" s="406" t="s">
        <v>25</v>
      </c>
      <c r="B57" s="518"/>
      <c r="C57" s="553"/>
      <c r="D57" s="553"/>
      <c r="E57" s="553"/>
      <c r="F57" s="554"/>
      <c r="G57" s="541" t="s">
        <v>26</v>
      </c>
      <c r="H57" s="542"/>
      <c r="I57" s="269">
        <v>0</v>
      </c>
      <c r="J57" s="470"/>
      <c r="K57" s="423"/>
      <c r="L57" s="423"/>
      <c r="M57" s="423"/>
      <c r="N57" s="423"/>
      <c r="O57" s="423"/>
      <c r="P57" s="423"/>
      <c r="Q57" s="423"/>
    </row>
    <row r="58" spans="1:17" s="313" customFormat="1" ht="39.950000000000003" customHeight="1" x14ac:dyDescent="0.25">
      <c r="A58" s="531" t="s">
        <v>45</v>
      </c>
      <c r="B58" s="543"/>
      <c r="C58" s="544"/>
      <c r="D58" s="544"/>
      <c r="E58" s="544"/>
      <c r="F58" s="545"/>
      <c r="G58" s="549" t="s">
        <v>86</v>
      </c>
      <c r="H58" s="550"/>
      <c r="I58" s="270">
        <f>I57*I56</f>
        <v>0</v>
      </c>
      <c r="J58" s="471"/>
      <c r="K58" s="423"/>
      <c r="L58" s="423"/>
      <c r="M58" s="423"/>
      <c r="N58" s="423"/>
      <c r="O58" s="423"/>
      <c r="P58" s="423"/>
      <c r="Q58" s="423"/>
    </row>
    <row r="59" spans="1:17" s="313" customFormat="1" ht="39.950000000000003" customHeight="1" x14ac:dyDescent="0.25">
      <c r="A59" s="532"/>
      <c r="B59" s="546"/>
      <c r="C59" s="547"/>
      <c r="D59" s="547"/>
      <c r="E59" s="547"/>
      <c r="F59" s="548"/>
      <c r="G59" s="541" t="s">
        <v>10</v>
      </c>
      <c r="H59" s="542"/>
      <c r="I59" s="271">
        <v>0</v>
      </c>
      <c r="J59" s="470"/>
      <c r="K59" s="423"/>
      <c r="L59" s="423"/>
      <c r="M59" s="423"/>
      <c r="N59" s="423"/>
      <c r="O59" s="423"/>
      <c r="P59" s="423"/>
      <c r="Q59" s="423"/>
    </row>
    <row r="60" spans="1:17" s="313" customFormat="1" ht="39.950000000000003" customHeight="1" x14ac:dyDescent="0.25">
      <c r="A60" s="531" t="s">
        <v>46</v>
      </c>
      <c r="B60" s="543"/>
      <c r="C60" s="544"/>
      <c r="D60" s="544"/>
      <c r="E60" s="544"/>
      <c r="F60" s="545"/>
      <c r="G60" s="541" t="s">
        <v>53</v>
      </c>
      <c r="H60" s="542"/>
      <c r="I60" s="271">
        <v>0</v>
      </c>
      <c r="J60" s="470"/>
      <c r="K60" s="423"/>
      <c r="L60" s="423"/>
      <c r="M60" s="423"/>
      <c r="N60" s="423"/>
      <c r="O60" s="423"/>
      <c r="P60" s="423"/>
      <c r="Q60" s="423"/>
    </row>
    <row r="61" spans="1:17" s="313" customFormat="1" ht="39.950000000000003" customHeight="1" x14ac:dyDescent="0.25">
      <c r="A61" s="532"/>
      <c r="B61" s="546"/>
      <c r="C61" s="547"/>
      <c r="D61" s="547"/>
      <c r="E61" s="547"/>
      <c r="F61" s="548"/>
      <c r="G61" s="541" t="s">
        <v>9</v>
      </c>
      <c r="H61" s="542"/>
      <c r="I61" s="271">
        <v>0</v>
      </c>
      <c r="J61" s="470"/>
      <c r="K61" s="423"/>
      <c r="L61" s="423"/>
      <c r="M61" s="423"/>
      <c r="N61" s="423"/>
      <c r="O61" s="423"/>
      <c r="P61" s="423"/>
      <c r="Q61" s="423"/>
    </row>
    <row r="62" spans="1:17" s="313" customFormat="1" ht="39.950000000000003" customHeight="1" thickBot="1" x14ac:dyDescent="0.3">
      <c r="A62" s="407" t="s">
        <v>47</v>
      </c>
      <c r="B62" s="536"/>
      <c r="C62" s="537"/>
      <c r="D62" s="537"/>
      <c r="E62" s="537"/>
      <c r="F62" s="538"/>
      <c r="G62" s="273" t="s">
        <v>98</v>
      </c>
      <c r="H62" s="119" t="s">
        <v>52</v>
      </c>
      <c r="I62" s="271">
        <v>0</v>
      </c>
      <c r="J62" s="470"/>
      <c r="K62" s="423"/>
      <c r="L62" s="423"/>
      <c r="M62" s="423"/>
      <c r="N62" s="423"/>
      <c r="O62" s="423"/>
      <c r="P62" s="423"/>
      <c r="Q62" s="423"/>
    </row>
    <row r="63" spans="1:17" s="313" customFormat="1" ht="39.950000000000003" customHeight="1" x14ac:dyDescent="0.25">
      <c r="A63" s="539" t="s">
        <v>81</v>
      </c>
      <c r="B63" s="528"/>
      <c r="C63" s="528"/>
      <c r="D63" s="528"/>
      <c r="E63" s="528"/>
      <c r="F63" s="540"/>
      <c r="G63" s="273" t="s">
        <v>11</v>
      </c>
      <c r="H63" s="119" t="s">
        <v>52</v>
      </c>
      <c r="I63" s="271">
        <v>0</v>
      </c>
      <c r="J63" s="470"/>
      <c r="K63" s="423"/>
      <c r="L63" s="423"/>
      <c r="M63" s="423"/>
      <c r="N63" s="423"/>
      <c r="O63" s="423"/>
      <c r="P63" s="423"/>
      <c r="Q63" s="423"/>
    </row>
    <row r="64" spans="1:17" s="313" customFormat="1" ht="39.950000000000003" customHeight="1" x14ac:dyDescent="0.25">
      <c r="A64" s="49" t="s">
        <v>83</v>
      </c>
      <c r="B64" s="409" t="s">
        <v>6</v>
      </c>
      <c r="C64" s="409" t="s">
        <v>65</v>
      </c>
      <c r="D64" s="409" t="s">
        <v>4</v>
      </c>
      <c r="E64" s="48" t="s">
        <v>5</v>
      </c>
      <c r="F64" s="50" t="s">
        <v>70</v>
      </c>
      <c r="G64" s="273" t="s">
        <v>11</v>
      </c>
      <c r="H64" s="119" t="s">
        <v>52</v>
      </c>
      <c r="I64" s="271">
        <v>0</v>
      </c>
      <c r="J64" s="470"/>
      <c r="K64" s="423"/>
      <c r="L64" s="423" t="s">
        <v>6</v>
      </c>
      <c r="M64" s="423" t="s">
        <v>65</v>
      </c>
      <c r="N64" s="423" t="s">
        <v>4</v>
      </c>
      <c r="O64" s="423" t="s">
        <v>5</v>
      </c>
      <c r="P64" s="423"/>
      <c r="Q64" s="423"/>
    </row>
    <row r="65" spans="1:17" s="313" customFormat="1" ht="39.950000000000003" customHeight="1" x14ac:dyDescent="0.25">
      <c r="A65" s="406" t="s">
        <v>128</v>
      </c>
      <c r="B65" s="509">
        <v>0</v>
      </c>
      <c r="C65" s="510"/>
      <c r="D65" s="511"/>
      <c r="E65" s="303">
        <v>0</v>
      </c>
      <c r="F65" s="51" t="str">
        <f>TEXT(B65,"##0.0%")&amp;" ("&amp;TEXT($I69*B65,"$#,##0")&amp;")"</f>
        <v>0.0% ($0)</v>
      </c>
      <c r="G65" s="273" t="s">
        <v>11</v>
      </c>
      <c r="H65" s="119" t="s">
        <v>52</v>
      </c>
      <c r="I65" s="271">
        <v>0</v>
      </c>
      <c r="J65" s="470"/>
      <c r="K65" s="423" t="s">
        <v>40</v>
      </c>
      <c r="L65" s="426">
        <f>SUM(B65:E65)*I69</f>
        <v>0</v>
      </c>
      <c r="M65" s="426"/>
      <c r="N65" s="426"/>
      <c r="O65" s="426"/>
      <c r="P65" s="423"/>
      <c r="Q65" s="423"/>
    </row>
    <row r="66" spans="1:17" s="313" customFormat="1" ht="39.950000000000003" customHeight="1" x14ac:dyDescent="0.25">
      <c r="A66" s="406" t="s">
        <v>67</v>
      </c>
      <c r="B66" s="303">
        <v>0</v>
      </c>
      <c r="C66" s="303">
        <v>0</v>
      </c>
      <c r="D66" s="303">
        <v>0</v>
      </c>
      <c r="E66" s="303">
        <v>0</v>
      </c>
      <c r="F66" s="51" t="str">
        <f>TEXT(SUM(B66:E66),"##0.0%")&amp;" ("&amp;TEXT($I69*SUM(B66:E66),"$#,##0")&amp;")"</f>
        <v>0.0% ($0)</v>
      </c>
      <c r="G66" s="273" t="s">
        <v>11</v>
      </c>
      <c r="H66" s="119" t="s">
        <v>52</v>
      </c>
      <c r="I66" s="271">
        <v>0</v>
      </c>
      <c r="J66" s="470"/>
      <c r="K66" s="423" t="str">
        <f>"Domain 2"</f>
        <v>Domain 2</v>
      </c>
      <c r="L66" s="426">
        <f>B66*I69</f>
        <v>0</v>
      </c>
      <c r="M66" s="426">
        <f>C66*I69</f>
        <v>0</v>
      </c>
      <c r="N66" s="426">
        <f>D66*I69</f>
        <v>0</v>
      </c>
      <c r="O66" s="426">
        <f>E66*I69</f>
        <v>0</v>
      </c>
      <c r="P66" s="423"/>
      <c r="Q66" s="423"/>
    </row>
    <row r="67" spans="1:17" s="313" customFormat="1" ht="39.950000000000003" customHeight="1" x14ac:dyDescent="0.25">
      <c r="A67" s="406" t="s">
        <v>68</v>
      </c>
      <c r="B67" s="303">
        <v>0</v>
      </c>
      <c r="C67" s="303">
        <v>0</v>
      </c>
      <c r="D67" s="303">
        <v>0</v>
      </c>
      <c r="E67" s="303">
        <v>0</v>
      </c>
      <c r="F67" s="51" t="str">
        <f>TEXT(SUM(B67:E67),"##0.0%")&amp;" ("&amp;TEXT($I69*SUM(B67:E67),"$#,##0")&amp;")"</f>
        <v>0.0% ($0)</v>
      </c>
      <c r="G67" s="273" t="s">
        <v>11</v>
      </c>
      <c r="H67" s="119" t="s">
        <v>52</v>
      </c>
      <c r="I67" s="271">
        <v>0</v>
      </c>
      <c r="J67" s="470"/>
      <c r="K67" s="423" t="str">
        <f>"Domain 3"</f>
        <v>Domain 3</v>
      </c>
      <c r="L67" s="426">
        <f>B67*I69</f>
        <v>0</v>
      </c>
      <c r="M67" s="426">
        <f>C67*I69</f>
        <v>0</v>
      </c>
      <c r="N67" s="426">
        <f>D67*I69</f>
        <v>0</v>
      </c>
      <c r="O67" s="426">
        <f>E67*I69</f>
        <v>0</v>
      </c>
      <c r="P67" s="423"/>
      <c r="Q67" s="423"/>
    </row>
    <row r="68" spans="1:17" s="313" customFormat="1" ht="39.950000000000003" customHeight="1" x14ac:dyDescent="0.25">
      <c r="A68" s="407" t="s">
        <v>69</v>
      </c>
      <c r="B68" s="303">
        <v>0</v>
      </c>
      <c r="C68" s="303">
        <v>0</v>
      </c>
      <c r="D68" s="303">
        <v>0</v>
      </c>
      <c r="E68" s="303">
        <v>0</v>
      </c>
      <c r="F68" s="51" t="str">
        <f>TEXT(SUM(B68:E68),"##0.0%")&amp;" ("&amp;TEXT($I69*SUM(B68:E68),"$#,##0")&amp;")"</f>
        <v>0.0% ($0)</v>
      </c>
      <c r="G68" s="549" t="s">
        <v>87</v>
      </c>
      <c r="H68" s="550"/>
      <c r="I68" s="270">
        <f>SUM(I59:I67)</f>
        <v>0</v>
      </c>
      <c r="J68" s="468"/>
      <c r="K68" s="423" t="str">
        <f>"Domain 4"</f>
        <v>Domain 4</v>
      </c>
      <c r="L68" s="426">
        <f>B68*I69</f>
        <v>0</v>
      </c>
      <c r="M68" s="426">
        <f>C68*I69</f>
        <v>0</v>
      </c>
      <c r="N68" s="426">
        <f>D68*I69</f>
        <v>0</v>
      </c>
      <c r="O68" s="426">
        <f>E68*I69</f>
        <v>0</v>
      </c>
      <c r="P68" s="423"/>
      <c r="Q68" s="423"/>
    </row>
    <row r="69" spans="1:17" s="313" customFormat="1" ht="39.950000000000003" customHeight="1" thickBot="1" x14ac:dyDescent="0.3">
      <c r="A69" s="405" t="s">
        <v>84</v>
      </c>
      <c r="B69" s="72" t="str">
        <f>TEXT(SUM($B65*BPct_HDSP,B66:B68),"##0.0%")&amp;" ("&amp;TEXT($I69*SUM($B65*BPct_HDSP,B66:B68),"$#,##0")&amp;")"</f>
        <v>0.0% ($0)</v>
      </c>
      <c r="C69" s="72" t="str">
        <f>TEXT(SUM($B65*BPct_Diabetes,C66:C68),"##0.0%")&amp;" ("&amp;TEXT($I69*SUM($B65*BPct_Diabetes,C66:C68),"$#,##0")&amp;")"</f>
        <v>0.0% ($0)</v>
      </c>
      <c r="D69" s="72" t="str">
        <f>TEXT(SUM($B65*BPct_NPAO,D66:D68),"##0.0%")&amp;" ("&amp;TEXT($I69*SUM($B65*BPct_NPAO,D66:D68),"$#,##0")&amp;")"</f>
        <v>0.0% ($0)</v>
      </c>
      <c r="E69" s="217" t="str">
        <f>TEXT(SUM(E65:E68),"##0.0%")&amp;" ("&amp;TEXT($I69*SUM(E65:E68),"$#,##0")&amp;")"</f>
        <v>0.0% ($0)</v>
      </c>
      <c r="F69" s="218" t="str">
        <f>TEXT(SUM(B65:E68),"##0.0%")&amp;" ("&amp;TEXT($I69*SUM(B65:E68),"$#,##0")&amp;")"</f>
        <v>0.0% ($0)</v>
      </c>
      <c r="G69" s="555" t="s">
        <v>88</v>
      </c>
      <c r="H69" s="556"/>
      <c r="I69" s="272">
        <f>SUM(I68,I58)</f>
        <v>0</v>
      </c>
      <c r="J69" s="472"/>
      <c r="K69" s="423"/>
      <c r="L69" s="423"/>
      <c r="M69" s="423"/>
      <c r="N69" s="423"/>
      <c r="O69" s="423"/>
      <c r="P69" s="423" t="b">
        <f>IF(AND(SUM(B65:E68)&lt;&gt;1,I69&gt;0),FALSE,TRUE)</f>
        <v>1</v>
      </c>
      <c r="Q69" s="423" t="s">
        <v>218</v>
      </c>
    </row>
    <row r="71" spans="1:17" ht="13.5" thickBot="1" x14ac:dyDescent="0.25"/>
    <row r="72" spans="1:17" s="313" customFormat="1" ht="39.950000000000003" customHeight="1" x14ac:dyDescent="0.25">
      <c r="A72" s="521" t="s">
        <v>51</v>
      </c>
      <c r="B72" s="522"/>
      <c r="C72" s="522"/>
      <c r="D72" s="522"/>
      <c r="E72" s="522"/>
      <c r="F72" s="551"/>
      <c r="G72" s="521" t="s">
        <v>61</v>
      </c>
      <c r="H72" s="522"/>
      <c r="I72" s="522"/>
      <c r="J72" s="467" t="s">
        <v>13</v>
      </c>
      <c r="K72" s="423"/>
      <c r="L72" s="423"/>
      <c r="M72" s="423"/>
      <c r="N72" s="423"/>
      <c r="O72" s="423"/>
      <c r="P72" s="423"/>
      <c r="Q72" s="423"/>
    </row>
    <row r="73" spans="1:17" s="315" customFormat="1" ht="39.75" customHeight="1" x14ac:dyDescent="0.25">
      <c r="A73" s="406" t="s">
        <v>24</v>
      </c>
      <c r="B73" s="517"/>
      <c r="C73" s="517"/>
      <c r="D73" s="517"/>
      <c r="E73" s="517"/>
      <c r="F73" s="552"/>
      <c r="G73" s="541" t="s">
        <v>50</v>
      </c>
      <c r="H73" s="542"/>
      <c r="I73" s="268"/>
      <c r="J73" s="469"/>
      <c r="K73" s="425"/>
      <c r="L73" s="425"/>
      <c r="M73" s="425"/>
      <c r="N73" s="425"/>
      <c r="O73" s="425"/>
      <c r="P73" s="425"/>
      <c r="Q73" s="425"/>
    </row>
    <row r="74" spans="1:17" s="313" customFormat="1" ht="39.950000000000003" customHeight="1" x14ac:dyDescent="0.25">
      <c r="A74" s="406" t="s">
        <v>25</v>
      </c>
      <c r="B74" s="518"/>
      <c r="C74" s="553"/>
      <c r="D74" s="553"/>
      <c r="E74" s="553"/>
      <c r="F74" s="554"/>
      <c r="G74" s="541" t="s">
        <v>26</v>
      </c>
      <c r="H74" s="542"/>
      <c r="I74" s="269">
        <v>0</v>
      </c>
      <c r="J74" s="470"/>
      <c r="K74" s="423"/>
      <c r="L74" s="423"/>
      <c r="M74" s="423"/>
      <c r="N74" s="423"/>
      <c r="O74" s="423"/>
      <c r="P74" s="423"/>
      <c r="Q74" s="423"/>
    </row>
    <row r="75" spans="1:17" s="313" customFormat="1" ht="39.950000000000003" customHeight="1" x14ac:dyDescent="0.25">
      <c r="A75" s="531" t="s">
        <v>45</v>
      </c>
      <c r="B75" s="543"/>
      <c r="C75" s="544"/>
      <c r="D75" s="544"/>
      <c r="E75" s="544"/>
      <c r="F75" s="545"/>
      <c r="G75" s="549" t="s">
        <v>86</v>
      </c>
      <c r="H75" s="550"/>
      <c r="I75" s="270">
        <f>I74*I73</f>
        <v>0</v>
      </c>
      <c r="J75" s="471"/>
      <c r="K75" s="423"/>
      <c r="L75" s="423"/>
      <c r="M75" s="423"/>
      <c r="N75" s="423"/>
      <c r="O75" s="423"/>
      <c r="P75" s="423"/>
      <c r="Q75" s="423"/>
    </row>
    <row r="76" spans="1:17" s="313" customFormat="1" ht="39.950000000000003" customHeight="1" x14ac:dyDescent="0.25">
      <c r="A76" s="532"/>
      <c r="B76" s="546"/>
      <c r="C76" s="547"/>
      <c r="D76" s="547"/>
      <c r="E76" s="547"/>
      <c r="F76" s="548"/>
      <c r="G76" s="541" t="s">
        <v>10</v>
      </c>
      <c r="H76" s="542"/>
      <c r="I76" s="271">
        <v>0</v>
      </c>
      <c r="J76" s="470"/>
      <c r="K76" s="423"/>
      <c r="L76" s="423"/>
      <c r="M76" s="423"/>
      <c r="N76" s="423"/>
      <c r="O76" s="423"/>
      <c r="P76" s="423"/>
      <c r="Q76" s="423"/>
    </row>
    <row r="77" spans="1:17" s="313" customFormat="1" ht="39.950000000000003" customHeight="1" x14ac:dyDescent="0.25">
      <c r="A77" s="531" t="s">
        <v>46</v>
      </c>
      <c r="B77" s="543"/>
      <c r="C77" s="544"/>
      <c r="D77" s="544"/>
      <c r="E77" s="544"/>
      <c r="F77" s="545"/>
      <c r="G77" s="541" t="s">
        <v>53</v>
      </c>
      <c r="H77" s="542"/>
      <c r="I77" s="271">
        <v>0</v>
      </c>
      <c r="J77" s="470"/>
      <c r="K77" s="423"/>
      <c r="L77" s="423"/>
      <c r="M77" s="423"/>
      <c r="N77" s="423"/>
      <c r="O77" s="423"/>
      <c r="P77" s="423"/>
      <c r="Q77" s="423"/>
    </row>
    <row r="78" spans="1:17" s="313" customFormat="1" ht="39.950000000000003" customHeight="1" x14ac:dyDescent="0.25">
      <c r="A78" s="532"/>
      <c r="B78" s="546"/>
      <c r="C78" s="547"/>
      <c r="D78" s="547"/>
      <c r="E78" s="547"/>
      <c r="F78" s="548"/>
      <c r="G78" s="541" t="s">
        <v>9</v>
      </c>
      <c r="H78" s="542"/>
      <c r="I78" s="271">
        <v>0</v>
      </c>
      <c r="J78" s="470"/>
      <c r="K78" s="423"/>
      <c r="L78" s="423"/>
      <c r="M78" s="423"/>
      <c r="N78" s="423"/>
      <c r="O78" s="423"/>
      <c r="P78" s="423"/>
      <c r="Q78" s="423"/>
    </row>
    <row r="79" spans="1:17" s="313" customFormat="1" ht="39.950000000000003" customHeight="1" thickBot="1" x14ac:dyDescent="0.3">
      <c r="A79" s="407" t="s">
        <v>47</v>
      </c>
      <c r="B79" s="536"/>
      <c r="C79" s="537"/>
      <c r="D79" s="537"/>
      <c r="E79" s="537"/>
      <c r="F79" s="538"/>
      <c r="G79" s="273" t="s">
        <v>98</v>
      </c>
      <c r="H79" s="119" t="s">
        <v>52</v>
      </c>
      <c r="I79" s="271">
        <v>0</v>
      </c>
      <c r="J79" s="470"/>
      <c r="K79" s="423"/>
      <c r="L79" s="423"/>
      <c r="M79" s="423"/>
      <c r="N79" s="423"/>
      <c r="O79" s="423"/>
      <c r="P79" s="423"/>
      <c r="Q79" s="423"/>
    </row>
    <row r="80" spans="1:17" s="313" customFormat="1" ht="39.950000000000003" customHeight="1" x14ac:dyDescent="0.25">
      <c r="A80" s="539" t="s">
        <v>81</v>
      </c>
      <c r="B80" s="528"/>
      <c r="C80" s="528"/>
      <c r="D80" s="528"/>
      <c r="E80" s="528"/>
      <c r="F80" s="540"/>
      <c r="G80" s="273" t="s">
        <v>11</v>
      </c>
      <c r="H80" s="119" t="s">
        <v>52</v>
      </c>
      <c r="I80" s="271">
        <v>0</v>
      </c>
      <c r="J80" s="470"/>
      <c r="K80" s="423"/>
      <c r="L80" s="423"/>
      <c r="M80" s="423"/>
      <c r="N80" s="423"/>
      <c r="O80" s="423"/>
      <c r="P80" s="423"/>
      <c r="Q80" s="423"/>
    </row>
    <row r="81" spans="1:17" s="313" customFormat="1" ht="39.950000000000003" customHeight="1" x14ac:dyDescent="0.25">
      <c r="A81" s="49" t="s">
        <v>83</v>
      </c>
      <c r="B81" s="409" t="s">
        <v>6</v>
      </c>
      <c r="C81" s="409" t="s">
        <v>65</v>
      </c>
      <c r="D81" s="409" t="s">
        <v>4</v>
      </c>
      <c r="E81" s="48" t="s">
        <v>5</v>
      </c>
      <c r="F81" s="50" t="s">
        <v>70</v>
      </c>
      <c r="G81" s="273" t="s">
        <v>11</v>
      </c>
      <c r="H81" s="119" t="s">
        <v>52</v>
      </c>
      <c r="I81" s="271">
        <v>0</v>
      </c>
      <c r="J81" s="470"/>
      <c r="K81" s="423"/>
      <c r="L81" s="423" t="s">
        <v>6</v>
      </c>
      <c r="M81" s="423" t="s">
        <v>65</v>
      </c>
      <c r="N81" s="423" t="s">
        <v>4</v>
      </c>
      <c r="O81" s="423" t="s">
        <v>5</v>
      </c>
      <c r="P81" s="423"/>
      <c r="Q81" s="423"/>
    </row>
    <row r="82" spans="1:17" s="313" customFormat="1" ht="39.950000000000003" customHeight="1" x14ac:dyDescent="0.25">
      <c r="A82" s="406" t="s">
        <v>128</v>
      </c>
      <c r="B82" s="509">
        <v>0</v>
      </c>
      <c r="C82" s="510"/>
      <c r="D82" s="511"/>
      <c r="E82" s="303">
        <v>0</v>
      </c>
      <c r="F82" s="51" t="str">
        <f>TEXT(B82,"##0.0%")&amp;" ("&amp;TEXT($I86*B82,"$#,##0")&amp;")"</f>
        <v>0.0% ($0)</v>
      </c>
      <c r="G82" s="273" t="s">
        <v>11</v>
      </c>
      <c r="H82" s="119" t="s">
        <v>52</v>
      </c>
      <c r="I82" s="271">
        <v>0</v>
      </c>
      <c r="J82" s="470"/>
      <c r="K82" s="423" t="s">
        <v>40</v>
      </c>
      <c r="L82" s="426">
        <f>SUM(B82:E82)*I86</f>
        <v>0</v>
      </c>
      <c r="M82" s="426"/>
      <c r="N82" s="426"/>
      <c r="O82" s="426"/>
      <c r="P82" s="423"/>
      <c r="Q82" s="423"/>
    </row>
    <row r="83" spans="1:17" s="313" customFormat="1" ht="39.950000000000003" customHeight="1" x14ac:dyDescent="0.25">
      <c r="A83" s="406" t="s">
        <v>67</v>
      </c>
      <c r="B83" s="303">
        <v>0</v>
      </c>
      <c r="C83" s="303">
        <v>0</v>
      </c>
      <c r="D83" s="303">
        <v>0</v>
      </c>
      <c r="E83" s="303">
        <v>0</v>
      </c>
      <c r="F83" s="51" t="str">
        <f>TEXT(SUM(B83:E83),"##0.0%")&amp;" ("&amp;TEXT($I86*SUM(B83:E83),"$#,##0")&amp;")"</f>
        <v>0.0% ($0)</v>
      </c>
      <c r="G83" s="273" t="s">
        <v>11</v>
      </c>
      <c r="H83" s="119" t="s">
        <v>52</v>
      </c>
      <c r="I83" s="271">
        <v>0</v>
      </c>
      <c r="J83" s="470"/>
      <c r="K83" s="423" t="str">
        <f>"Domain 2"</f>
        <v>Domain 2</v>
      </c>
      <c r="L83" s="426">
        <f>B83*I86</f>
        <v>0</v>
      </c>
      <c r="M83" s="426">
        <f>C83*I86</f>
        <v>0</v>
      </c>
      <c r="N83" s="426">
        <f>D83*I86</f>
        <v>0</v>
      </c>
      <c r="O83" s="426">
        <f>E83*I86</f>
        <v>0</v>
      </c>
      <c r="P83" s="423"/>
      <c r="Q83" s="423"/>
    </row>
    <row r="84" spans="1:17" s="313" customFormat="1" ht="39.950000000000003" customHeight="1" x14ac:dyDescent="0.25">
      <c r="A84" s="406" t="s">
        <v>68</v>
      </c>
      <c r="B84" s="303">
        <v>0</v>
      </c>
      <c r="C84" s="303">
        <v>0</v>
      </c>
      <c r="D84" s="303">
        <v>0</v>
      </c>
      <c r="E84" s="303">
        <v>0</v>
      </c>
      <c r="F84" s="51" t="str">
        <f>TEXT(SUM(B84:E84),"##0.0%")&amp;" ("&amp;TEXT($I86*SUM(B84:E84),"$#,##0")&amp;")"</f>
        <v>0.0% ($0)</v>
      </c>
      <c r="G84" s="273" t="s">
        <v>11</v>
      </c>
      <c r="H84" s="119" t="s">
        <v>52</v>
      </c>
      <c r="I84" s="271">
        <v>0</v>
      </c>
      <c r="J84" s="470"/>
      <c r="K84" s="423" t="str">
        <f>"Domain 3"</f>
        <v>Domain 3</v>
      </c>
      <c r="L84" s="426">
        <f>B84*I86</f>
        <v>0</v>
      </c>
      <c r="M84" s="426">
        <f>C84*I86</f>
        <v>0</v>
      </c>
      <c r="N84" s="426">
        <f>D84*I86</f>
        <v>0</v>
      </c>
      <c r="O84" s="426">
        <f>E84*I86</f>
        <v>0</v>
      </c>
      <c r="P84" s="423"/>
      <c r="Q84" s="423"/>
    </row>
    <row r="85" spans="1:17" s="313" customFormat="1" ht="39.950000000000003" customHeight="1" x14ac:dyDescent="0.25">
      <c r="A85" s="407" t="s">
        <v>69</v>
      </c>
      <c r="B85" s="303">
        <v>0</v>
      </c>
      <c r="C85" s="303">
        <v>0</v>
      </c>
      <c r="D85" s="303">
        <v>0</v>
      </c>
      <c r="E85" s="303">
        <v>0</v>
      </c>
      <c r="F85" s="51" t="str">
        <f>TEXT(SUM(B85:E85),"##0.0%")&amp;" ("&amp;TEXT($I86*SUM(B85:E85),"$#,##0")&amp;")"</f>
        <v>0.0% ($0)</v>
      </c>
      <c r="G85" s="549" t="s">
        <v>87</v>
      </c>
      <c r="H85" s="550"/>
      <c r="I85" s="270">
        <f>SUM(I76:I84)</f>
        <v>0</v>
      </c>
      <c r="J85" s="468"/>
      <c r="K85" s="423" t="str">
        <f>"Domain 4"</f>
        <v>Domain 4</v>
      </c>
      <c r="L85" s="426">
        <f>B85*I86</f>
        <v>0</v>
      </c>
      <c r="M85" s="426">
        <f>C85*I86</f>
        <v>0</v>
      </c>
      <c r="N85" s="426">
        <f>D85*I86</f>
        <v>0</v>
      </c>
      <c r="O85" s="426">
        <f>E85*I86</f>
        <v>0</v>
      </c>
      <c r="P85" s="423"/>
      <c r="Q85" s="423"/>
    </row>
    <row r="86" spans="1:17" s="313" customFormat="1" ht="39.950000000000003" customHeight="1" thickBot="1" x14ac:dyDescent="0.3">
      <c r="A86" s="405" t="s">
        <v>84</v>
      </c>
      <c r="B86" s="72" t="str">
        <f>TEXT(SUM($B82*BPct_HDSP,B83:B85),"##0.0%")&amp;" ("&amp;TEXT($I86*SUM($B82*BPct_HDSP,B83:B85),"$#,##0")&amp;")"</f>
        <v>0.0% ($0)</v>
      </c>
      <c r="C86" s="72" t="str">
        <f>TEXT(SUM($B82*BPct_Diabetes,C83:C85),"##0.0%")&amp;" ("&amp;TEXT($I86*SUM($B82*BPct_Diabetes,C83:C85),"$#,##0")&amp;")"</f>
        <v>0.0% ($0)</v>
      </c>
      <c r="D86" s="72" t="str">
        <f>TEXT(SUM($B82*BPct_NPAO,D83:D85),"##0.0%")&amp;" ("&amp;TEXT($I86*SUM($B82*BPct_NPAO,D83:D85),"$#,##0")&amp;")"</f>
        <v>0.0% ($0)</v>
      </c>
      <c r="E86" s="217" t="str">
        <f>TEXT(SUM(E82:E85),"##0.0%")&amp;" ("&amp;TEXT($I86*SUM(E82:E85),"$#,##0")&amp;")"</f>
        <v>0.0% ($0)</v>
      </c>
      <c r="F86" s="218" t="str">
        <f>TEXT(SUM(B82:E85),"##0.0%")&amp;" ("&amp;TEXT($I86*SUM(B82:E85),"$#,##0")&amp;")"</f>
        <v>0.0% ($0)</v>
      </c>
      <c r="G86" s="555" t="s">
        <v>88</v>
      </c>
      <c r="H86" s="556"/>
      <c r="I86" s="272">
        <f>SUM(I85,I75)</f>
        <v>0</v>
      </c>
      <c r="J86" s="472"/>
      <c r="K86" s="423"/>
      <c r="L86" s="423"/>
      <c r="M86" s="423"/>
      <c r="N86" s="423"/>
      <c r="O86" s="423"/>
      <c r="P86" s="423" t="b">
        <f>IF(AND(SUM(B82:E85)&lt;&gt;1,I86&gt;0),FALSE,TRUE)</f>
        <v>1</v>
      </c>
      <c r="Q86" s="423" t="s">
        <v>218</v>
      </c>
    </row>
    <row r="88" spans="1:17" ht="13.5" thickBot="1" x14ac:dyDescent="0.25"/>
    <row r="89" spans="1:17" s="313" customFormat="1" ht="39.950000000000003" customHeight="1" x14ac:dyDescent="0.25">
      <c r="A89" s="521" t="s">
        <v>51</v>
      </c>
      <c r="B89" s="522"/>
      <c r="C89" s="522"/>
      <c r="D89" s="522"/>
      <c r="E89" s="522"/>
      <c r="F89" s="551"/>
      <c r="G89" s="521" t="s">
        <v>61</v>
      </c>
      <c r="H89" s="522"/>
      <c r="I89" s="522"/>
      <c r="J89" s="467" t="s">
        <v>13</v>
      </c>
      <c r="K89" s="423"/>
      <c r="L89" s="423"/>
      <c r="M89" s="423"/>
      <c r="N89" s="423"/>
      <c r="O89" s="423"/>
      <c r="P89" s="423"/>
      <c r="Q89" s="423"/>
    </row>
    <row r="90" spans="1:17" s="315" customFormat="1" ht="39.75" customHeight="1" x14ac:dyDescent="0.25">
      <c r="A90" s="406" t="s">
        <v>24</v>
      </c>
      <c r="B90" s="517"/>
      <c r="C90" s="517"/>
      <c r="D90" s="517"/>
      <c r="E90" s="517"/>
      <c r="F90" s="552"/>
      <c r="G90" s="541" t="s">
        <v>50</v>
      </c>
      <c r="H90" s="542"/>
      <c r="I90" s="268"/>
      <c r="J90" s="469"/>
      <c r="K90" s="425"/>
      <c r="L90" s="425"/>
      <c r="M90" s="425"/>
      <c r="N90" s="425"/>
      <c r="O90" s="425"/>
      <c r="P90" s="425"/>
      <c r="Q90" s="425"/>
    </row>
    <row r="91" spans="1:17" s="313" customFormat="1" ht="39.950000000000003" customHeight="1" x14ac:dyDescent="0.25">
      <c r="A91" s="406" t="s">
        <v>25</v>
      </c>
      <c r="B91" s="518"/>
      <c r="C91" s="553"/>
      <c r="D91" s="553"/>
      <c r="E91" s="553"/>
      <c r="F91" s="554"/>
      <c r="G91" s="541" t="s">
        <v>26</v>
      </c>
      <c r="H91" s="542"/>
      <c r="I91" s="269">
        <v>0</v>
      </c>
      <c r="J91" s="470"/>
      <c r="K91" s="423"/>
      <c r="L91" s="423"/>
      <c r="M91" s="423"/>
      <c r="N91" s="423"/>
      <c r="O91" s="423"/>
      <c r="P91" s="423"/>
      <c r="Q91" s="423"/>
    </row>
    <row r="92" spans="1:17" s="313" customFormat="1" ht="39.950000000000003" customHeight="1" x14ac:dyDescent="0.25">
      <c r="A92" s="531" t="s">
        <v>45</v>
      </c>
      <c r="B92" s="543"/>
      <c r="C92" s="544"/>
      <c r="D92" s="544"/>
      <c r="E92" s="544"/>
      <c r="F92" s="545"/>
      <c r="G92" s="549" t="s">
        <v>86</v>
      </c>
      <c r="H92" s="550"/>
      <c r="I92" s="270">
        <f>I91*I90</f>
        <v>0</v>
      </c>
      <c r="J92" s="471"/>
      <c r="K92" s="423"/>
      <c r="L92" s="423"/>
      <c r="M92" s="423"/>
      <c r="N92" s="423"/>
      <c r="O92" s="423"/>
      <c r="P92" s="423"/>
      <c r="Q92" s="423"/>
    </row>
    <row r="93" spans="1:17" s="313" customFormat="1" ht="39.950000000000003" customHeight="1" x14ac:dyDescent="0.25">
      <c r="A93" s="532"/>
      <c r="B93" s="546"/>
      <c r="C93" s="547"/>
      <c r="D93" s="547"/>
      <c r="E93" s="547"/>
      <c r="F93" s="548"/>
      <c r="G93" s="541" t="s">
        <v>10</v>
      </c>
      <c r="H93" s="542"/>
      <c r="I93" s="271">
        <v>0</v>
      </c>
      <c r="J93" s="470"/>
      <c r="K93" s="423"/>
      <c r="L93" s="423"/>
      <c r="M93" s="423"/>
      <c r="N93" s="423"/>
      <c r="O93" s="423"/>
      <c r="P93" s="423"/>
      <c r="Q93" s="423"/>
    </row>
    <row r="94" spans="1:17" s="313" customFormat="1" ht="39.950000000000003" customHeight="1" x14ac:dyDescent="0.25">
      <c r="A94" s="531" t="s">
        <v>46</v>
      </c>
      <c r="B94" s="543"/>
      <c r="C94" s="544"/>
      <c r="D94" s="544"/>
      <c r="E94" s="544"/>
      <c r="F94" s="545"/>
      <c r="G94" s="541" t="s">
        <v>53</v>
      </c>
      <c r="H94" s="542"/>
      <c r="I94" s="271">
        <v>0</v>
      </c>
      <c r="J94" s="470"/>
      <c r="K94" s="423"/>
      <c r="L94" s="423"/>
      <c r="M94" s="423"/>
      <c r="N94" s="423"/>
      <c r="O94" s="423"/>
      <c r="P94" s="423"/>
      <c r="Q94" s="423"/>
    </row>
    <row r="95" spans="1:17" s="313" customFormat="1" ht="39.950000000000003" customHeight="1" x14ac:dyDescent="0.25">
      <c r="A95" s="532"/>
      <c r="B95" s="546"/>
      <c r="C95" s="547"/>
      <c r="D95" s="547"/>
      <c r="E95" s="547"/>
      <c r="F95" s="548"/>
      <c r="G95" s="541" t="s">
        <v>9</v>
      </c>
      <c r="H95" s="542"/>
      <c r="I95" s="271">
        <v>0</v>
      </c>
      <c r="J95" s="470"/>
      <c r="K95" s="423"/>
      <c r="L95" s="423"/>
      <c r="M95" s="423"/>
      <c r="N95" s="423"/>
      <c r="O95" s="423"/>
      <c r="P95" s="423"/>
      <c r="Q95" s="423"/>
    </row>
    <row r="96" spans="1:17" s="313" customFormat="1" ht="39.950000000000003" customHeight="1" thickBot="1" x14ac:dyDescent="0.3">
      <c r="A96" s="407" t="s">
        <v>47</v>
      </c>
      <c r="B96" s="536"/>
      <c r="C96" s="537"/>
      <c r="D96" s="537"/>
      <c r="E96" s="537"/>
      <c r="F96" s="538"/>
      <c r="G96" s="273" t="s">
        <v>98</v>
      </c>
      <c r="H96" s="119" t="s">
        <v>52</v>
      </c>
      <c r="I96" s="271">
        <v>0</v>
      </c>
      <c r="J96" s="470"/>
      <c r="K96" s="423"/>
      <c r="L96" s="423"/>
      <c r="M96" s="423"/>
      <c r="N96" s="423"/>
      <c r="O96" s="423"/>
      <c r="P96" s="423"/>
      <c r="Q96" s="423"/>
    </row>
    <row r="97" spans="1:17" s="313" customFormat="1" ht="39.950000000000003" customHeight="1" x14ac:dyDescent="0.25">
      <c r="A97" s="539" t="s">
        <v>81</v>
      </c>
      <c r="B97" s="528"/>
      <c r="C97" s="528"/>
      <c r="D97" s="528"/>
      <c r="E97" s="528"/>
      <c r="F97" s="540"/>
      <c r="G97" s="273" t="s">
        <v>11</v>
      </c>
      <c r="H97" s="119" t="s">
        <v>52</v>
      </c>
      <c r="I97" s="271">
        <v>0</v>
      </c>
      <c r="J97" s="470"/>
      <c r="K97" s="423"/>
      <c r="L97" s="423"/>
      <c r="M97" s="423"/>
      <c r="N97" s="423"/>
      <c r="O97" s="423"/>
      <c r="P97" s="423"/>
      <c r="Q97" s="423"/>
    </row>
    <row r="98" spans="1:17" s="313" customFormat="1" ht="39.950000000000003" customHeight="1" x14ac:dyDescent="0.25">
      <c r="A98" s="49" t="s">
        <v>83</v>
      </c>
      <c r="B98" s="409" t="s">
        <v>6</v>
      </c>
      <c r="C98" s="409" t="s">
        <v>65</v>
      </c>
      <c r="D98" s="409" t="s">
        <v>4</v>
      </c>
      <c r="E98" s="48" t="s">
        <v>5</v>
      </c>
      <c r="F98" s="50" t="s">
        <v>70</v>
      </c>
      <c r="G98" s="273" t="s">
        <v>11</v>
      </c>
      <c r="H98" s="119" t="s">
        <v>52</v>
      </c>
      <c r="I98" s="271">
        <v>0</v>
      </c>
      <c r="J98" s="470"/>
      <c r="K98" s="423"/>
      <c r="L98" s="423" t="s">
        <v>6</v>
      </c>
      <c r="M98" s="423" t="s">
        <v>65</v>
      </c>
      <c r="N98" s="423" t="s">
        <v>4</v>
      </c>
      <c r="O98" s="423" t="s">
        <v>5</v>
      </c>
      <c r="P98" s="423"/>
      <c r="Q98" s="423"/>
    </row>
    <row r="99" spans="1:17" s="313" customFormat="1" ht="39.950000000000003" customHeight="1" x14ac:dyDescent="0.25">
      <c r="A99" s="406" t="s">
        <v>128</v>
      </c>
      <c r="B99" s="509">
        <v>0</v>
      </c>
      <c r="C99" s="510"/>
      <c r="D99" s="511"/>
      <c r="E99" s="303">
        <v>0</v>
      </c>
      <c r="F99" s="51" t="str">
        <f>TEXT(B99,"##0.0%")&amp;" ("&amp;TEXT($I103*B99,"$#,##0")&amp;")"</f>
        <v>0.0% ($0)</v>
      </c>
      <c r="G99" s="273" t="s">
        <v>11</v>
      </c>
      <c r="H99" s="119" t="s">
        <v>52</v>
      </c>
      <c r="I99" s="271">
        <v>0</v>
      </c>
      <c r="J99" s="470"/>
      <c r="K99" s="423" t="s">
        <v>40</v>
      </c>
      <c r="L99" s="426">
        <f>SUM(B99:E99)*I103</f>
        <v>0</v>
      </c>
      <c r="M99" s="426"/>
      <c r="N99" s="426"/>
      <c r="O99" s="426"/>
      <c r="P99" s="423"/>
      <c r="Q99" s="423"/>
    </row>
    <row r="100" spans="1:17" s="313" customFormat="1" ht="39.950000000000003" customHeight="1" x14ac:dyDescent="0.25">
      <c r="A100" s="406" t="s">
        <v>67</v>
      </c>
      <c r="B100" s="303">
        <v>0</v>
      </c>
      <c r="C100" s="303">
        <v>0</v>
      </c>
      <c r="D100" s="303">
        <v>0</v>
      </c>
      <c r="E100" s="303">
        <v>0</v>
      </c>
      <c r="F100" s="51" t="str">
        <f>TEXT(SUM(B100:E100),"##0.0%")&amp;" ("&amp;TEXT($I103*SUM(B100:E100),"$#,##0")&amp;")"</f>
        <v>0.0% ($0)</v>
      </c>
      <c r="G100" s="273" t="s">
        <v>11</v>
      </c>
      <c r="H100" s="119" t="s">
        <v>52</v>
      </c>
      <c r="I100" s="271">
        <v>0</v>
      </c>
      <c r="J100" s="470"/>
      <c r="K100" s="423" t="str">
        <f>"Domain 2"</f>
        <v>Domain 2</v>
      </c>
      <c r="L100" s="426">
        <f>B100*I103</f>
        <v>0</v>
      </c>
      <c r="M100" s="426">
        <f>C100*I103</f>
        <v>0</v>
      </c>
      <c r="N100" s="426">
        <f>D100*I103</f>
        <v>0</v>
      </c>
      <c r="O100" s="426">
        <f>E100*I103</f>
        <v>0</v>
      </c>
      <c r="P100" s="423"/>
      <c r="Q100" s="423"/>
    </row>
    <row r="101" spans="1:17" s="313" customFormat="1" ht="39.950000000000003" customHeight="1" x14ac:dyDescent="0.25">
      <c r="A101" s="406" t="s">
        <v>68</v>
      </c>
      <c r="B101" s="303">
        <v>0</v>
      </c>
      <c r="C101" s="303">
        <v>0</v>
      </c>
      <c r="D101" s="303">
        <v>0</v>
      </c>
      <c r="E101" s="303">
        <v>0</v>
      </c>
      <c r="F101" s="51" t="str">
        <f>TEXT(SUM(B101:E101),"##0.0%")&amp;" ("&amp;TEXT($I103*SUM(B101:E101),"$#,##0")&amp;")"</f>
        <v>0.0% ($0)</v>
      </c>
      <c r="G101" s="273" t="s">
        <v>11</v>
      </c>
      <c r="H101" s="119" t="s">
        <v>52</v>
      </c>
      <c r="I101" s="271">
        <v>0</v>
      </c>
      <c r="J101" s="470"/>
      <c r="K101" s="423" t="str">
        <f>"Domain 3"</f>
        <v>Domain 3</v>
      </c>
      <c r="L101" s="426">
        <f>B101*I103</f>
        <v>0</v>
      </c>
      <c r="M101" s="426">
        <f>C101*I103</f>
        <v>0</v>
      </c>
      <c r="N101" s="426">
        <f>D101*I103</f>
        <v>0</v>
      </c>
      <c r="O101" s="426">
        <f>E101*I103</f>
        <v>0</v>
      </c>
      <c r="P101" s="423"/>
      <c r="Q101" s="423"/>
    </row>
    <row r="102" spans="1:17" s="313" customFormat="1" ht="39.950000000000003" customHeight="1" x14ac:dyDescent="0.25">
      <c r="A102" s="407" t="s">
        <v>69</v>
      </c>
      <c r="B102" s="303">
        <v>0</v>
      </c>
      <c r="C102" s="303">
        <v>0</v>
      </c>
      <c r="D102" s="303">
        <v>0</v>
      </c>
      <c r="E102" s="303">
        <v>0</v>
      </c>
      <c r="F102" s="51" t="str">
        <f>TEXT(SUM(B102:E102),"##0.0%")&amp;" ("&amp;TEXT($I103*SUM(B102:E102),"$#,##0")&amp;")"</f>
        <v>0.0% ($0)</v>
      </c>
      <c r="G102" s="549" t="s">
        <v>87</v>
      </c>
      <c r="H102" s="550"/>
      <c r="I102" s="270">
        <f>SUM(I93:I101)</f>
        <v>0</v>
      </c>
      <c r="J102" s="468"/>
      <c r="K102" s="423" t="str">
        <f>"Domain 4"</f>
        <v>Domain 4</v>
      </c>
      <c r="L102" s="426">
        <f>B102*I103</f>
        <v>0</v>
      </c>
      <c r="M102" s="426">
        <f>C102*I103</f>
        <v>0</v>
      </c>
      <c r="N102" s="426">
        <f>D102*I103</f>
        <v>0</v>
      </c>
      <c r="O102" s="426">
        <f>E102*I103</f>
        <v>0</v>
      </c>
      <c r="P102" s="423"/>
      <c r="Q102" s="423"/>
    </row>
    <row r="103" spans="1:17" s="313" customFormat="1" ht="39.950000000000003" customHeight="1" thickBot="1" x14ac:dyDescent="0.3">
      <c r="A103" s="405" t="s">
        <v>84</v>
      </c>
      <c r="B103" s="72" t="str">
        <f>TEXT(SUM($B99*BPct_HDSP,B100:B102),"##0.0%")&amp;" ("&amp;TEXT($I103*SUM($B99*BPct_HDSP,B100:B102),"$#,##0")&amp;")"</f>
        <v>0.0% ($0)</v>
      </c>
      <c r="C103" s="72" t="str">
        <f>TEXT(SUM($B99*BPct_Diabetes,C100:C102),"##0.0%")&amp;" ("&amp;TEXT($I103*SUM($B99*BPct_Diabetes,C100:C102),"$#,##0")&amp;")"</f>
        <v>0.0% ($0)</v>
      </c>
      <c r="D103" s="72" t="str">
        <f>TEXT(SUM($B99*BPct_NPAO,D100:D102),"##0.0%")&amp;" ("&amp;TEXT($I103*SUM($B99*BPct_NPAO,D100:D102),"$#,##0")&amp;")"</f>
        <v>0.0% ($0)</v>
      </c>
      <c r="E103" s="217" t="str">
        <f>TEXT(SUM(E99:E102),"##0.0%")&amp;" ("&amp;TEXT($I103*SUM(E99:E102),"$#,##0")&amp;")"</f>
        <v>0.0% ($0)</v>
      </c>
      <c r="F103" s="218" t="str">
        <f>TEXT(SUM(B99:E102),"##0.0%")&amp;" ("&amp;TEXT($I103*SUM(B99:E102),"$#,##0")&amp;")"</f>
        <v>0.0% ($0)</v>
      </c>
      <c r="G103" s="555" t="s">
        <v>88</v>
      </c>
      <c r="H103" s="556"/>
      <c r="I103" s="272">
        <f>SUM(I102,I92)</f>
        <v>0</v>
      </c>
      <c r="J103" s="472"/>
      <c r="K103" s="423"/>
      <c r="L103" s="423"/>
      <c r="M103" s="423"/>
      <c r="N103" s="423"/>
      <c r="O103" s="423"/>
      <c r="P103" s="423" t="b">
        <f>IF(AND(SUM(B99:E102)&lt;&gt;1,I103&gt;0),FALSE,TRUE)</f>
        <v>1</v>
      </c>
      <c r="Q103" s="423" t="s">
        <v>218</v>
      </c>
    </row>
    <row r="105" spans="1:17" s="313" customFormat="1" ht="13.5" thickBot="1" x14ac:dyDescent="0.25">
      <c r="A105" s="36"/>
      <c r="B105" s="36"/>
      <c r="C105" s="36"/>
      <c r="D105" s="36"/>
      <c r="E105" s="36"/>
      <c r="F105" s="38"/>
      <c r="G105" s="35"/>
      <c r="H105" s="35"/>
      <c r="I105" s="35"/>
      <c r="J105" s="466"/>
      <c r="K105" s="423"/>
      <c r="L105" s="423"/>
      <c r="M105" s="423"/>
      <c r="N105" s="423"/>
      <c r="O105" s="423"/>
      <c r="P105" s="423"/>
      <c r="Q105" s="423"/>
    </row>
    <row r="106" spans="1:17" s="313" customFormat="1" ht="39.950000000000003" customHeight="1" x14ac:dyDescent="0.25">
      <c r="A106" s="521" t="s">
        <v>51</v>
      </c>
      <c r="B106" s="522"/>
      <c r="C106" s="522"/>
      <c r="D106" s="522"/>
      <c r="E106" s="522"/>
      <c r="F106" s="551"/>
      <c r="G106" s="521" t="s">
        <v>61</v>
      </c>
      <c r="H106" s="522"/>
      <c r="I106" s="522"/>
      <c r="J106" s="467" t="s">
        <v>13</v>
      </c>
      <c r="K106" s="423"/>
      <c r="L106" s="423"/>
      <c r="M106" s="423"/>
      <c r="N106" s="423"/>
      <c r="O106" s="423"/>
      <c r="P106" s="423"/>
      <c r="Q106" s="423"/>
    </row>
    <row r="107" spans="1:17" s="315" customFormat="1" ht="39.75" customHeight="1" x14ac:dyDescent="0.25">
      <c r="A107" s="406" t="s">
        <v>24</v>
      </c>
      <c r="B107" s="517"/>
      <c r="C107" s="517"/>
      <c r="D107" s="517"/>
      <c r="E107" s="517"/>
      <c r="F107" s="552"/>
      <c r="G107" s="541" t="s">
        <v>50</v>
      </c>
      <c r="H107" s="542"/>
      <c r="I107" s="268"/>
      <c r="J107" s="469"/>
      <c r="K107" s="425"/>
      <c r="L107" s="425"/>
      <c r="M107" s="425"/>
      <c r="N107" s="425"/>
      <c r="O107" s="425"/>
      <c r="P107" s="425"/>
      <c r="Q107" s="425"/>
    </row>
    <row r="108" spans="1:17" s="313" customFormat="1" ht="39.950000000000003" customHeight="1" x14ac:dyDescent="0.25">
      <c r="A108" s="406" t="s">
        <v>25</v>
      </c>
      <c r="B108" s="518"/>
      <c r="C108" s="553"/>
      <c r="D108" s="553"/>
      <c r="E108" s="553"/>
      <c r="F108" s="554"/>
      <c r="G108" s="541" t="s">
        <v>26</v>
      </c>
      <c r="H108" s="542"/>
      <c r="I108" s="269">
        <v>0</v>
      </c>
      <c r="J108" s="470"/>
      <c r="K108" s="423"/>
      <c r="L108" s="423"/>
      <c r="M108" s="423"/>
      <c r="N108" s="423"/>
      <c r="O108" s="423"/>
      <c r="P108" s="423"/>
      <c r="Q108" s="423"/>
    </row>
    <row r="109" spans="1:17" s="313" customFormat="1" ht="39.950000000000003" customHeight="1" x14ac:dyDescent="0.25">
      <c r="A109" s="531" t="s">
        <v>45</v>
      </c>
      <c r="B109" s="543"/>
      <c r="C109" s="544"/>
      <c r="D109" s="544"/>
      <c r="E109" s="544"/>
      <c r="F109" s="545"/>
      <c r="G109" s="549" t="s">
        <v>86</v>
      </c>
      <c r="H109" s="550"/>
      <c r="I109" s="270">
        <f>I108*I107</f>
        <v>0</v>
      </c>
      <c r="J109" s="471"/>
      <c r="K109" s="423"/>
      <c r="L109" s="423"/>
      <c r="M109" s="423"/>
      <c r="N109" s="423"/>
      <c r="O109" s="423"/>
      <c r="P109" s="423"/>
      <c r="Q109" s="423"/>
    </row>
    <row r="110" spans="1:17" s="313" customFormat="1" ht="39.950000000000003" customHeight="1" x14ac:dyDescent="0.25">
      <c r="A110" s="532"/>
      <c r="B110" s="546"/>
      <c r="C110" s="547"/>
      <c r="D110" s="547"/>
      <c r="E110" s="547"/>
      <c r="F110" s="548"/>
      <c r="G110" s="541" t="s">
        <v>10</v>
      </c>
      <c r="H110" s="542"/>
      <c r="I110" s="271">
        <v>0</v>
      </c>
      <c r="J110" s="470"/>
      <c r="K110" s="423"/>
      <c r="L110" s="423"/>
      <c r="M110" s="423"/>
      <c r="N110" s="423"/>
      <c r="O110" s="423"/>
      <c r="P110" s="423"/>
      <c r="Q110" s="423"/>
    </row>
    <row r="111" spans="1:17" s="313" customFormat="1" ht="39.950000000000003" customHeight="1" x14ac:dyDescent="0.25">
      <c r="A111" s="531" t="s">
        <v>46</v>
      </c>
      <c r="B111" s="543"/>
      <c r="C111" s="544"/>
      <c r="D111" s="544"/>
      <c r="E111" s="544"/>
      <c r="F111" s="545"/>
      <c r="G111" s="541" t="s">
        <v>53</v>
      </c>
      <c r="H111" s="542"/>
      <c r="I111" s="271">
        <v>0</v>
      </c>
      <c r="J111" s="470"/>
      <c r="K111" s="423"/>
      <c r="L111" s="423"/>
      <c r="M111" s="423"/>
      <c r="N111" s="423"/>
      <c r="O111" s="423"/>
      <c r="P111" s="423"/>
      <c r="Q111" s="423"/>
    </row>
    <row r="112" spans="1:17" s="313" customFormat="1" ht="39.950000000000003" customHeight="1" x14ac:dyDescent="0.25">
      <c r="A112" s="532"/>
      <c r="B112" s="546"/>
      <c r="C112" s="547"/>
      <c r="D112" s="547"/>
      <c r="E112" s="547"/>
      <c r="F112" s="548"/>
      <c r="G112" s="541" t="s">
        <v>9</v>
      </c>
      <c r="H112" s="542"/>
      <c r="I112" s="271">
        <v>0</v>
      </c>
      <c r="J112" s="470"/>
      <c r="K112" s="423"/>
      <c r="L112" s="423"/>
      <c r="M112" s="423"/>
      <c r="N112" s="423"/>
      <c r="O112" s="423"/>
      <c r="P112" s="423"/>
      <c r="Q112" s="423"/>
    </row>
    <row r="113" spans="1:17" s="313" customFormat="1" ht="39.950000000000003" customHeight="1" thickBot="1" x14ac:dyDescent="0.3">
      <c r="A113" s="407" t="s">
        <v>47</v>
      </c>
      <c r="B113" s="536"/>
      <c r="C113" s="537"/>
      <c r="D113" s="537"/>
      <c r="E113" s="537"/>
      <c r="F113" s="538"/>
      <c r="G113" s="273" t="s">
        <v>98</v>
      </c>
      <c r="H113" s="119" t="s">
        <v>52</v>
      </c>
      <c r="I113" s="271">
        <v>0</v>
      </c>
      <c r="J113" s="470"/>
      <c r="K113" s="423"/>
      <c r="L113" s="423"/>
      <c r="M113" s="423"/>
      <c r="N113" s="423"/>
      <c r="O113" s="423"/>
      <c r="P113" s="423"/>
      <c r="Q113" s="423"/>
    </row>
    <row r="114" spans="1:17" s="313" customFormat="1" ht="39.950000000000003" customHeight="1" x14ac:dyDescent="0.25">
      <c r="A114" s="539" t="s">
        <v>81</v>
      </c>
      <c r="B114" s="528"/>
      <c r="C114" s="528"/>
      <c r="D114" s="528"/>
      <c r="E114" s="528"/>
      <c r="F114" s="540"/>
      <c r="G114" s="273" t="s">
        <v>11</v>
      </c>
      <c r="H114" s="119" t="s">
        <v>52</v>
      </c>
      <c r="I114" s="271">
        <v>0</v>
      </c>
      <c r="J114" s="470"/>
      <c r="K114" s="423"/>
      <c r="L114" s="423"/>
      <c r="M114" s="423"/>
      <c r="N114" s="423"/>
      <c r="O114" s="423"/>
      <c r="P114" s="423"/>
      <c r="Q114" s="423"/>
    </row>
    <row r="115" spans="1:17" s="313" customFormat="1" ht="39.950000000000003" customHeight="1" x14ac:dyDescent="0.25">
      <c r="A115" s="49" t="s">
        <v>83</v>
      </c>
      <c r="B115" s="409" t="s">
        <v>6</v>
      </c>
      <c r="C115" s="409" t="s">
        <v>65</v>
      </c>
      <c r="D115" s="409" t="s">
        <v>4</v>
      </c>
      <c r="E115" s="48" t="s">
        <v>5</v>
      </c>
      <c r="F115" s="50" t="s">
        <v>70</v>
      </c>
      <c r="G115" s="273" t="s">
        <v>11</v>
      </c>
      <c r="H115" s="119" t="s">
        <v>52</v>
      </c>
      <c r="I115" s="271">
        <v>0</v>
      </c>
      <c r="J115" s="470"/>
      <c r="K115" s="423"/>
      <c r="L115" s="423" t="s">
        <v>6</v>
      </c>
      <c r="M115" s="423" t="s">
        <v>65</v>
      </c>
      <c r="N115" s="423" t="s">
        <v>4</v>
      </c>
      <c r="O115" s="423" t="s">
        <v>5</v>
      </c>
      <c r="P115" s="423"/>
      <c r="Q115" s="423"/>
    </row>
    <row r="116" spans="1:17" s="313" customFormat="1" ht="39.950000000000003" customHeight="1" x14ac:dyDescent="0.25">
      <c r="A116" s="406" t="s">
        <v>128</v>
      </c>
      <c r="B116" s="509">
        <v>0</v>
      </c>
      <c r="C116" s="510"/>
      <c r="D116" s="511"/>
      <c r="E116" s="303">
        <v>0</v>
      </c>
      <c r="F116" s="51" t="str">
        <f>TEXT(B116,"##0.0%")&amp;" ("&amp;TEXT($I120*B116,"$#,##0")&amp;")"</f>
        <v>0.0% ($0)</v>
      </c>
      <c r="G116" s="273" t="s">
        <v>11</v>
      </c>
      <c r="H116" s="119" t="s">
        <v>52</v>
      </c>
      <c r="I116" s="271">
        <v>0</v>
      </c>
      <c r="J116" s="470"/>
      <c r="K116" s="423" t="s">
        <v>40</v>
      </c>
      <c r="L116" s="426">
        <f>SUM(B116:E116)*I120</f>
        <v>0</v>
      </c>
      <c r="M116" s="426"/>
      <c r="N116" s="426"/>
      <c r="O116" s="426"/>
      <c r="P116" s="423"/>
      <c r="Q116" s="423"/>
    </row>
    <row r="117" spans="1:17" s="313" customFormat="1" ht="39.950000000000003" customHeight="1" x14ac:dyDescent="0.25">
      <c r="A117" s="406" t="s">
        <v>67</v>
      </c>
      <c r="B117" s="303">
        <v>0</v>
      </c>
      <c r="C117" s="303">
        <v>0</v>
      </c>
      <c r="D117" s="303">
        <v>0</v>
      </c>
      <c r="E117" s="303">
        <v>0</v>
      </c>
      <c r="F117" s="51" t="str">
        <f>TEXT(SUM(B117:E117),"##0.0%")&amp;" ("&amp;TEXT($I120*SUM(B117:E117),"$#,##0")&amp;")"</f>
        <v>0.0% ($0)</v>
      </c>
      <c r="G117" s="273" t="s">
        <v>11</v>
      </c>
      <c r="H117" s="119" t="s">
        <v>52</v>
      </c>
      <c r="I117" s="271">
        <v>0</v>
      </c>
      <c r="J117" s="470"/>
      <c r="K117" s="423" t="str">
        <f>"Domain 2"</f>
        <v>Domain 2</v>
      </c>
      <c r="L117" s="426">
        <f>B117*I120</f>
        <v>0</v>
      </c>
      <c r="M117" s="426">
        <f>C117*I120</f>
        <v>0</v>
      </c>
      <c r="N117" s="426">
        <f>D117*I120</f>
        <v>0</v>
      </c>
      <c r="O117" s="426">
        <f>E117*I120</f>
        <v>0</v>
      </c>
      <c r="P117" s="423"/>
      <c r="Q117" s="423"/>
    </row>
    <row r="118" spans="1:17" s="313" customFormat="1" ht="39.950000000000003" customHeight="1" x14ac:dyDescent="0.25">
      <c r="A118" s="406" t="s">
        <v>68</v>
      </c>
      <c r="B118" s="303">
        <v>0</v>
      </c>
      <c r="C118" s="303">
        <v>0</v>
      </c>
      <c r="D118" s="303">
        <v>0</v>
      </c>
      <c r="E118" s="303">
        <v>0</v>
      </c>
      <c r="F118" s="51" t="str">
        <f>TEXT(SUM(B118:E118),"##0.0%")&amp;" ("&amp;TEXT($I120*SUM(B118:E118),"$#,##0")&amp;")"</f>
        <v>0.0% ($0)</v>
      </c>
      <c r="G118" s="273" t="s">
        <v>11</v>
      </c>
      <c r="H118" s="119" t="s">
        <v>52</v>
      </c>
      <c r="I118" s="271">
        <v>0</v>
      </c>
      <c r="J118" s="470"/>
      <c r="K118" s="423" t="str">
        <f>"Domain 3"</f>
        <v>Domain 3</v>
      </c>
      <c r="L118" s="426">
        <f>B118*I120</f>
        <v>0</v>
      </c>
      <c r="M118" s="426">
        <f>C118*I120</f>
        <v>0</v>
      </c>
      <c r="N118" s="426">
        <f>D118*I120</f>
        <v>0</v>
      </c>
      <c r="O118" s="426">
        <f>E118*I120</f>
        <v>0</v>
      </c>
      <c r="P118" s="423"/>
      <c r="Q118" s="423"/>
    </row>
    <row r="119" spans="1:17" s="313" customFormat="1" ht="39.950000000000003" customHeight="1" x14ac:dyDescent="0.25">
      <c r="A119" s="407" t="s">
        <v>69</v>
      </c>
      <c r="B119" s="303">
        <v>0</v>
      </c>
      <c r="C119" s="303">
        <v>0</v>
      </c>
      <c r="D119" s="303">
        <v>0</v>
      </c>
      <c r="E119" s="303">
        <v>0</v>
      </c>
      <c r="F119" s="51" t="str">
        <f>TEXT(SUM(B119:E119),"##0.0%")&amp;" ("&amp;TEXT($I120*SUM(B119:E119),"$#,##0")&amp;")"</f>
        <v>0.0% ($0)</v>
      </c>
      <c r="G119" s="549" t="s">
        <v>87</v>
      </c>
      <c r="H119" s="550"/>
      <c r="I119" s="270">
        <f>SUM(I110:I118)</f>
        <v>0</v>
      </c>
      <c r="J119" s="468"/>
      <c r="K119" s="423" t="str">
        <f>"Domain 4"</f>
        <v>Domain 4</v>
      </c>
      <c r="L119" s="426">
        <f>B119*I120</f>
        <v>0</v>
      </c>
      <c r="M119" s="426">
        <f>C119*I120</f>
        <v>0</v>
      </c>
      <c r="N119" s="426">
        <f>D119*I120</f>
        <v>0</v>
      </c>
      <c r="O119" s="426">
        <f>E119*I120</f>
        <v>0</v>
      </c>
      <c r="P119" s="423"/>
      <c r="Q119" s="423"/>
    </row>
    <row r="120" spans="1:17" s="313" customFormat="1" ht="39.950000000000003" customHeight="1" thickBot="1" x14ac:dyDescent="0.3">
      <c r="A120" s="405" t="s">
        <v>84</v>
      </c>
      <c r="B120" s="72" t="str">
        <f>TEXT(SUM($B116*BPct_HDSP,B117:B119),"##0.0%")&amp;" ("&amp;TEXT($I120*SUM($B116*BPct_HDSP,B117:B119),"$#,##0")&amp;")"</f>
        <v>0.0% ($0)</v>
      </c>
      <c r="C120" s="72" t="str">
        <f>TEXT(SUM($B116*BPct_Diabetes,C117:C119),"##0.0%")&amp;" ("&amp;TEXT($I120*SUM($B116*BPct_Diabetes,C117:C119),"$#,##0")&amp;")"</f>
        <v>0.0% ($0)</v>
      </c>
      <c r="D120" s="72" t="str">
        <f>TEXT(SUM($B116*BPct_NPAO,D117:D119),"##0.0%")&amp;" ("&amp;TEXT($I120*SUM($B116*BPct_NPAO,D117:D119),"$#,##0")&amp;")"</f>
        <v>0.0% ($0)</v>
      </c>
      <c r="E120" s="217" t="str">
        <f>TEXT(SUM(E116:E119),"##0.0%")&amp;" ("&amp;TEXT($I120*SUM(E116:E119),"$#,##0")&amp;")"</f>
        <v>0.0% ($0)</v>
      </c>
      <c r="F120" s="218" t="str">
        <f>TEXT(SUM(B116:E119),"##0.0%")&amp;" ("&amp;TEXT($I120*SUM(B116:E119),"$#,##0")&amp;")"</f>
        <v>0.0% ($0)</v>
      </c>
      <c r="G120" s="555" t="s">
        <v>88</v>
      </c>
      <c r="H120" s="556"/>
      <c r="I120" s="272">
        <f>SUM(I119,I109)</f>
        <v>0</v>
      </c>
      <c r="J120" s="472"/>
      <c r="K120" s="423"/>
      <c r="L120" s="423"/>
      <c r="M120" s="423"/>
      <c r="N120" s="423"/>
      <c r="O120" s="423"/>
      <c r="P120" s="423" t="b">
        <f>IF(AND(SUM(B116:E119)&lt;&gt;1,I120&gt;0),FALSE,TRUE)</f>
        <v>1</v>
      </c>
      <c r="Q120" s="423" t="s">
        <v>218</v>
      </c>
    </row>
    <row r="122" spans="1:17" ht="13.5" thickBot="1" x14ac:dyDescent="0.25"/>
    <row r="123" spans="1:17" s="313" customFormat="1" ht="39.950000000000003" customHeight="1" x14ac:dyDescent="0.25">
      <c r="A123" s="521" t="s">
        <v>51</v>
      </c>
      <c r="B123" s="522"/>
      <c r="C123" s="522"/>
      <c r="D123" s="522"/>
      <c r="E123" s="522"/>
      <c r="F123" s="551"/>
      <c r="G123" s="521" t="s">
        <v>61</v>
      </c>
      <c r="H123" s="522"/>
      <c r="I123" s="522"/>
      <c r="J123" s="467" t="s">
        <v>13</v>
      </c>
      <c r="K123" s="423"/>
      <c r="L123" s="423"/>
      <c r="M123" s="423"/>
      <c r="N123" s="423"/>
      <c r="O123" s="423"/>
      <c r="P123" s="423"/>
      <c r="Q123" s="423"/>
    </row>
    <row r="124" spans="1:17" s="315" customFormat="1" ht="39.75" customHeight="1" x14ac:dyDescent="0.25">
      <c r="A124" s="406" t="s">
        <v>24</v>
      </c>
      <c r="B124" s="517"/>
      <c r="C124" s="517"/>
      <c r="D124" s="517"/>
      <c r="E124" s="517"/>
      <c r="F124" s="552"/>
      <c r="G124" s="541" t="s">
        <v>50</v>
      </c>
      <c r="H124" s="542"/>
      <c r="I124" s="268"/>
      <c r="J124" s="469"/>
      <c r="K124" s="425"/>
      <c r="L124" s="425"/>
      <c r="M124" s="425"/>
      <c r="N124" s="425"/>
      <c r="O124" s="425"/>
      <c r="P124" s="425"/>
      <c r="Q124" s="425"/>
    </row>
    <row r="125" spans="1:17" s="313" customFormat="1" ht="39.950000000000003" customHeight="1" x14ac:dyDescent="0.25">
      <c r="A125" s="406" t="s">
        <v>25</v>
      </c>
      <c r="B125" s="518"/>
      <c r="C125" s="553"/>
      <c r="D125" s="553"/>
      <c r="E125" s="553"/>
      <c r="F125" s="554"/>
      <c r="G125" s="541" t="s">
        <v>26</v>
      </c>
      <c r="H125" s="542"/>
      <c r="I125" s="269">
        <v>0</v>
      </c>
      <c r="J125" s="470"/>
      <c r="K125" s="423"/>
      <c r="L125" s="423"/>
      <c r="M125" s="423"/>
      <c r="N125" s="423"/>
      <c r="O125" s="423"/>
      <c r="P125" s="423"/>
      <c r="Q125" s="423"/>
    </row>
    <row r="126" spans="1:17" s="313" customFormat="1" ht="39.950000000000003" customHeight="1" x14ac:dyDescent="0.25">
      <c r="A126" s="531" t="s">
        <v>45</v>
      </c>
      <c r="B126" s="543"/>
      <c r="C126" s="544"/>
      <c r="D126" s="544"/>
      <c r="E126" s="544"/>
      <c r="F126" s="545"/>
      <c r="G126" s="549" t="s">
        <v>86</v>
      </c>
      <c r="H126" s="550"/>
      <c r="I126" s="270">
        <f>I125*I124</f>
        <v>0</v>
      </c>
      <c r="J126" s="471"/>
      <c r="K126" s="423"/>
      <c r="L126" s="423"/>
      <c r="M126" s="423"/>
      <c r="N126" s="423"/>
      <c r="O126" s="423"/>
      <c r="P126" s="423"/>
      <c r="Q126" s="423"/>
    </row>
    <row r="127" spans="1:17" s="313" customFormat="1" ht="39.950000000000003" customHeight="1" x14ac:dyDescent="0.25">
      <c r="A127" s="532"/>
      <c r="B127" s="546"/>
      <c r="C127" s="547"/>
      <c r="D127" s="547"/>
      <c r="E127" s="547"/>
      <c r="F127" s="548"/>
      <c r="G127" s="541" t="s">
        <v>10</v>
      </c>
      <c r="H127" s="542"/>
      <c r="I127" s="271">
        <v>0</v>
      </c>
      <c r="J127" s="470"/>
      <c r="K127" s="423"/>
      <c r="L127" s="423"/>
      <c r="M127" s="423"/>
      <c r="N127" s="423"/>
      <c r="O127" s="423"/>
      <c r="P127" s="423"/>
      <c r="Q127" s="423"/>
    </row>
    <row r="128" spans="1:17" s="313" customFormat="1" ht="39.950000000000003" customHeight="1" x14ac:dyDescent="0.25">
      <c r="A128" s="531" t="s">
        <v>46</v>
      </c>
      <c r="B128" s="543"/>
      <c r="C128" s="544"/>
      <c r="D128" s="544"/>
      <c r="E128" s="544"/>
      <c r="F128" s="545"/>
      <c r="G128" s="541" t="s">
        <v>53</v>
      </c>
      <c r="H128" s="542"/>
      <c r="I128" s="271">
        <v>0</v>
      </c>
      <c r="J128" s="470"/>
      <c r="K128" s="423"/>
      <c r="L128" s="423"/>
      <c r="M128" s="423"/>
      <c r="N128" s="423"/>
      <c r="O128" s="423"/>
      <c r="P128" s="423"/>
      <c r="Q128" s="423"/>
    </row>
    <row r="129" spans="1:17" s="313" customFormat="1" ht="39.950000000000003" customHeight="1" x14ac:dyDescent="0.25">
      <c r="A129" s="532"/>
      <c r="B129" s="546"/>
      <c r="C129" s="547"/>
      <c r="D129" s="547"/>
      <c r="E129" s="547"/>
      <c r="F129" s="548"/>
      <c r="G129" s="541" t="s">
        <v>9</v>
      </c>
      <c r="H129" s="542"/>
      <c r="I129" s="271">
        <v>0</v>
      </c>
      <c r="J129" s="470"/>
      <c r="K129" s="423"/>
      <c r="L129" s="423"/>
      <c r="M129" s="423"/>
      <c r="N129" s="423"/>
      <c r="O129" s="423"/>
      <c r="P129" s="423"/>
      <c r="Q129" s="423"/>
    </row>
    <row r="130" spans="1:17" s="313" customFormat="1" ht="39.950000000000003" customHeight="1" thickBot="1" x14ac:dyDescent="0.3">
      <c r="A130" s="407" t="s">
        <v>47</v>
      </c>
      <c r="B130" s="536"/>
      <c r="C130" s="537"/>
      <c r="D130" s="537"/>
      <c r="E130" s="537"/>
      <c r="F130" s="538"/>
      <c r="G130" s="273" t="s">
        <v>98</v>
      </c>
      <c r="H130" s="119" t="s">
        <v>52</v>
      </c>
      <c r="I130" s="271">
        <v>0</v>
      </c>
      <c r="J130" s="470"/>
      <c r="K130" s="423"/>
      <c r="L130" s="423"/>
      <c r="M130" s="423"/>
      <c r="N130" s="423"/>
      <c r="O130" s="423"/>
      <c r="P130" s="423"/>
      <c r="Q130" s="423"/>
    </row>
    <row r="131" spans="1:17" s="313" customFormat="1" ht="39.950000000000003" customHeight="1" x14ac:dyDescent="0.25">
      <c r="A131" s="539" t="s">
        <v>81</v>
      </c>
      <c r="B131" s="528"/>
      <c r="C131" s="528"/>
      <c r="D131" s="528"/>
      <c r="E131" s="528"/>
      <c r="F131" s="540"/>
      <c r="G131" s="273" t="s">
        <v>11</v>
      </c>
      <c r="H131" s="119" t="s">
        <v>52</v>
      </c>
      <c r="I131" s="271">
        <v>0</v>
      </c>
      <c r="J131" s="470"/>
      <c r="K131" s="423"/>
      <c r="L131" s="423"/>
      <c r="M131" s="423"/>
      <c r="N131" s="423"/>
      <c r="O131" s="423"/>
      <c r="P131" s="423"/>
      <c r="Q131" s="423"/>
    </row>
    <row r="132" spans="1:17" s="313" customFormat="1" ht="39.950000000000003" customHeight="1" x14ac:dyDescent="0.25">
      <c r="A132" s="49" t="s">
        <v>83</v>
      </c>
      <c r="B132" s="409" t="s">
        <v>6</v>
      </c>
      <c r="C132" s="409" t="s">
        <v>65</v>
      </c>
      <c r="D132" s="409" t="s">
        <v>4</v>
      </c>
      <c r="E132" s="48" t="s">
        <v>5</v>
      </c>
      <c r="F132" s="50" t="s">
        <v>70</v>
      </c>
      <c r="G132" s="273" t="s">
        <v>11</v>
      </c>
      <c r="H132" s="119" t="s">
        <v>52</v>
      </c>
      <c r="I132" s="271">
        <v>0</v>
      </c>
      <c r="J132" s="470"/>
      <c r="K132" s="423"/>
      <c r="L132" s="423" t="s">
        <v>6</v>
      </c>
      <c r="M132" s="423" t="s">
        <v>65</v>
      </c>
      <c r="N132" s="423" t="s">
        <v>4</v>
      </c>
      <c r="O132" s="423" t="s">
        <v>5</v>
      </c>
      <c r="P132" s="423"/>
      <c r="Q132" s="423"/>
    </row>
    <row r="133" spans="1:17" s="313" customFormat="1" ht="39.950000000000003" customHeight="1" x14ac:dyDescent="0.25">
      <c r="A133" s="406" t="s">
        <v>128</v>
      </c>
      <c r="B133" s="509">
        <v>0</v>
      </c>
      <c r="C133" s="510"/>
      <c r="D133" s="511"/>
      <c r="E133" s="303">
        <v>0</v>
      </c>
      <c r="F133" s="51" t="str">
        <f>TEXT(B133,"##0.0%")&amp;" ("&amp;TEXT($I137*B133,"$#,##0")&amp;")"</f>
        <v>0.0% ($0)</v>
      </c>
      <c r="G133" s="273" t="s">
        <v>11</v>
      </c>
      <c r="H133" s="119" t="s">
        <v>52</v>
      </c>
      <c r="I133" s="271">
        <v>0</v>
      </c>
      <c r="J133" s="470"/>
      <c r="K133" s="423" t="s">
        <v>40</v>
      </c>
      <c r="L133" s="426">
        <f>SUM(B133:E133)*I137</f>
        <v>0</v>
      </c>
      <c r="M133" s="426"/>
      <c r="N133" s="426"/>
      <c r="O133" s="426"/>
      <c r="P133" s="423"/>
      <c r="Q133" s="423"/>
    </row>
    <row r="134" spans="1:17" s="313" customFormat="1" ht="39.950000000000003" customHeight="1" x14ac:dyDescent="0.25">
      <c r="A134" s="406" t="s">
        <v>67</v>
      </c>
      <c r="B134" s="303">
        <v>0</v>
      </c>
      <c r="C134" s="303">
        <v>0</v>
      </c>
      <c r="D134" s="303">
        <v>0</v>
      </c>
      <c r="E134" s="303">
        <v>0</v>
      </c>
      <c r="F134" s="51" t="str">
        <f>TEXT(SUM(B134:E134),"##0.0%")&amp;" ("&amp;TEXT($I137*SUM(B134:E134),"$#,##0")&amp;")"</f>
        <v>0.0% ($0)</v>
      </c>
      <c r="G134" s="273" t="s">
        <v>11</v>
      </c>
      <c r="H134" s="119" t="s">
        <v>52</v>
      </c>
      <c r="I134" s="271">
        <v>0</v>
      </c>
      <c r="J134" s="470"/>
      <c r="K134" s="423" t="str">
        <f>"Domain 2"</f>
        <v>Domain 2</v>
      </c>
      <c r="L134" s="426">
        <f>B134*I137</f>
        <v>0</v>
      </c>
      <c r="M134" s="426">
        <f>C134*I137</f>
        <v>0</v>
      </c>
      <c r="N134" s="426">
        <f>D134*I137</f>
        <v>0</v>
      </c>
      <c r="O134" s="426">
        <f>E134*I137</f>
        <v>0</v>
      </c>
      <c r="P134" s="423"/>
      <c r="Q134" s="423"/>
    </row>
    <row r="135" spans="1:17" s="313" customFormat="1" ht="39.950000000000003" customHeight="1" x14ac:dyDescent="0.25">
      <c r="A135" s="406" t="s">
        <v>68</v>
      </c>
      <c r="B135" s="303">
        <v>0</v>
      </c>
      <c r="C135" s="303">
        <v>0</v>
      </c>
      <c r="D135" s="303">
        <v>0</v>
      </c>
      <c r="E135" s="303">
        <v>0</v>
      </c>
      <c r="F135" s="51" t="str">
        <f>TEXT(SUM(B135:E135),"##0.0%")&amp;" ("&amp;TEXT($I137*SUM(B135:E135),"$#,##0")&amp;")"</f>
        <v>0.0% ($0)</v>
      </c>
      <c r="G135" s="273" t="s">
        <v>11</v>
      </c>
      <c r="H135" s="119" t="s">
        <v>52</v>
      </c>
      <c r="I135" s="271">
        <v>0</v>
      </c>
      <c r="J135" s="470"/>
      <c r="K135" s="423" t="str">
        <f>"Domain 3"</f>
        <v>Domain 3</v>
      </c>
      <c r="L135" s="426">
        <f>B135*I137</f>
        <v>0</v>
      </c>
      <c r="M135" s="426">
        <f>C135*I137</f>
        <v>0</v>
      </c>
      <c r="N135" s="426">
        <f>D135*I137</f>
        <v>0</v>
      </c>
      <c r="O135" s="426">
        <f>E135*I137</f>
        <v>0</v>
      </c>
      <c r="P135" s="423"/>
      <c r="Q135" s="423"/>
    </row>
    <row r="136" spans="1:17" s="313" customFormat="1" ht="39.950000000000003" customHeight="1" x14ac:dyDescent="0.25">
      <c r="A136" s="407" t="s">
        <v>69</v>
      </c>
      <c r="B136" s="303">
        <v>0</v>
      </c>
      <c r="C136" s="303">
        <v>0</v>
      </c>
      <c r="D136" s="303">
        <v>0</v>
      </c>
      <c r="E136" s="303">
        <v>0</v>
      </c>
      <c r="F136" s="51" t="str">
        <f>TEXT(SUM(B136:E136),"##0.0%")&amp;" ("&amp;TEXT($I137*SUM(B136:E136),"$#,##0")&amp;")"</f>
        <v>0.0% ($0)</v>
      </c>
      <c r="G136" s="549" t="s">
        <v>87</v>
      </c>
      <c r="H136" s="550"/>
      <c r="I136" s="270">
        <f>SUM(I127:I135)</f>
        <v>0</v>
      </c>
      <c r="J136" s="468"/>
      <c r="K136" s="423" t="str">
        <f>"Domain 4"</f>
        <v>Domain 4</v>
      </c>
      <c r="L136" s="426">
        <f>B136*I137</f>
        <v>0</v>
      </c>
      <c r="M136" s="426">
        <f>C136*I137</f>
        <v>0</v>
      </c>
      <c r="N136" s="426">
        <f>D136*I137</f>
        <v>0</v>
      </c>
      <c r="O136" s="426">
        <f>E136*I137</f>
        <v>0</v>
      </c>
      <c r="P136" s="423"/>
      <c r="Q136" s="423"/>
    </row>
    <row r="137" spans="1:17" s="313" customFormat="1" ht="39.950000000000003" customHeight="1" thickBot="1" x14ac:dyDescent="0.3">
      <c r="A137" s="405" t="s">
        <v>84</v>
      </c>
      <c r="B137" s="72" t="str">
        <f>TEXT(SUM($B133*BPct_HDSP,B134:B136),"##0.0%")&amp;" ("&amp;TEXT($I137*SUM($B133*BPct_HDSP,B134:B136),"$#,##0")&amp;")"</f>
        <v>0.0% ($0)</v>
      </c>
      <c r="C137" s="72" t="str">
        <f>TEXT(SUM($B133*BPct_Diabetes,C134:C136),"##0.0%")&amp;" ("&amp;TEXT($I137*SUM($B133*BPct_Diabetes,C134:C136),"$#,##0")&amp;")"</f>
        <v>0.0% ($0)</v>
      </c>
      <c r="D137" s="72" t="str">
        <f>TEXT(SUM($B133*BPct_NPAO,D134:D136),"##0.0%")&amp;" ("&amp;TEXT($I137*SUM($B133*BPct_NPAO,D134:D136),"$#,##0")&amp;")"</f>
        <v>0.0% ($0)</v>
      </c>
      <c r="E137" s="217" t="str">
        <f>TEXT(SUM(E133:E136),"##0.0%")&amp;" ("&amp;TEXT($I137*SUM(E133:E136),"$#,##0")&amp;")"</f>
        <v>0.0% ($0)</v>
      </c>
      <c r="F137" s="218" t="str">
        <f>TEXT(SUM(B133:E136),"##0.0%")&amp;" ("&amp;TEXT($I137*SUM(B133:E136),"$#,##0")&amp;")"</f>
        <v>0.0% ($0)</v>
      </c>
      <c r="G137" s="555" t="s">
        <v>88</v>
      </c>
      <c r="H137" s="556"/>
      <c r="I137" s="272">
        <f>SUM(I136,I126)</f>
        <v>0</v>
      </c>
      <c r="J137" s="472"/>
      <c r="K137" s="423"/>
      <c r="L137" s="423"/>
      <c r="M137" s="423"/>
      <c r="N137" s="423"/>
      <c r="O137" s="423"/>
      <c r="P137" s="423" t="b">
        <f>IF(AND(SUM(B133:E136)&lt;&gt;1,I137&gt;0),FALSE,TRUE)</f>
        <v>1</v>
      </c>
      <c r="Q137" s="423" t="s">
        <v>218</v>
      </c>
    </row>
    <row r="139" spans="1:17" ht="13.5" thickBot="1" x14ac:dyDescent="0.25"/>
    <row r="140" spans="1:17" s="313" customFormat="1" ht="39.950000000000003" customHeight="1" x14ac:dyDescent="0.25">
      <c r="A140" s="521" t="s">
        <v>51</v>
      </c>
      <c r="B140" s="522"/>
      <c r="C140" s="522"/>
      <c r="D140" s="522"/>
      <c r="E140" s="522"/>
      <c r="F140" s="551"/>
      <c r="G140" s="521" t="s">
        <v>61</v>
      </c>
      <c r="H140" s="522"/>
      <c r="I140" s="522"/>
      <c r="J140" s="467" t="s">
        <v>13</v>
      </c>
      <c r="K140" s="423"/>
      <c r="L140" s="423"/>
      <c r="M140" s="423"/>
      <c r="N140" s="423"/>
      <c r="O140" s="423"/>
      <c r="P140" s="423"/>
      <c r="Q140" s="423"/>
    </row>
    <row r="141" spans="1:17" s="315" customFormat="1" ht="39.75" customHeight="1" x14ac:dyDescent="0.25">
      <c r="A141" s="406" t="s">
        <v>24</v>
      </c>
      <c r="B141" s="517"/>
      <c r="C141" s="517"/>
      <c r="D141" s="517"/>
      <c r="E141" s="517"/>
      <c r="F141" s="552"/>
      <c r="G141" s="541" t="s">
        <v>50</v>
      </c>
      <c r="H141" s="542"/>
      <c r="I141" s="268"/>
      <c r="J141" s="469"/>
      <c r="K141" s="425"/>
      <c r="L141" s="425"/>
      <c r="M141" s="425"/>
      <c r="N141" s="425"/>
      <c r="O141" s="425"/>
      <c r="P141" s="425"/>
      <c r="Q141" s="425"/>
    </row>
    <row r="142" spans="1:17" s="313" customFormat="1" ht="39.950000000000003" customHeight="1" x14ac:dyDescent="0.25">
      <c r="A142" s="406" t="s">
        <v>25</v>
      </c>
      <c r="B142" s="518"/>
      <c r="C142" s="553"/>
      <c r="D142" s="553"/>
      <c r="E142" s="553"/>
      <c r="F142" s="554"/>
      <c r="G142" s="541" t="s">
        <v>26</v>
      </c>
      <c r="H142" s="542"/>
      <c r="I142" s="269">
        <v>0</v>
      </c>
      <c r="J142" s="470"/>
      <c r="K142" s="423"/>
      <c r="L142" s="423"/>
      <c r="M142" s="423"/>
      <c r="N142" s="423"/>
      <c r="O142" s="423"/>
      <c r="P142" s="423"/>
      <c r="Q142" s="423"/>
    </row>
    <row r="143" spans="1:17" s="313" customFormat="1" ht="39.950000000000003" customHeight="1" x14ac:dyDescent="0.25">
      <c r="A143" s="531" t="s">
        <v>45</v>
      </c>
      <c r="B143" s="543"/>
      <c r="C143" s="544"/>
      <c r="D143" s="544"/>
      <c r="E143" s="544"/>
      <c r="F143" s="545"/>
      <c r="G143" s="549" t="s">
        <v>86</v>
      </c>
      <c r="H143" s="550"/>
      <c r="I143" s="270">
        <f>I142*I141</f>
        <v>0</v>
      </c>
      <c r="J143" s="471"/>
      <c r="K143" s="423"/>
      <c r="L143" s="423"/>
      <c r="M143" s="423"/>
      <c r="N143" s="423"/>
      <c r="O143" s="423"/>
      <c r="P143" s="423"/>
      <c r="Q143" s="423"/>
    </row>
    <row r="144" spans="1:17" s="313" customFormat="1" ht="39.950000000000003" customHeight="1" x14ac:dyDescent="0.25">
      <c r="A144" s="532"/>
      <c r="B144" s="546"/>
      <c r="C144" s="547"/>
      <c r="D144" s="547"/>
      <c r="E144" s="547"/>
      <c r="F144" s="548"/>
      <c r="G144" s="541" t="s">
        <v>10</v>
      </c>
      <c r="H144" s="542"/>
      <c r="I144" s="271">
        <v>0</v>
      </c>
      <c r="J144" s="470"/>
      <c r="K144" s="423"/>
      <c r="L144" s="423"/>
      <c r="M144" s="423"/>
      <c r="N144" s="423"/>
      <c r="O144" s="423"/>
      <c r="P144" s="423"/>
      <c r="Q144" s="423"/>
    </row>
    <row r="145" spans="1:17" s="313" customFormat="1" ht="39.950000000000003" customHeight="1" x14ac:dyDescent="0.25">
      <c r="A145" s="531" t="s">
        <v>46</v>
      </c>
      <c r="B145" s="543"/>
      <c r="C145" s="544"/>
      <c r="D145" s="544"/>
      <c r="E145" s="544"/>
      <c r="F145" s="545"/>
      <c r="G145" s="541" t="s">
        <v>53</v>
      </c>
      <c r="H145" s="542"/>
      <c r="I145" s="271">
        <v>0</v>
      </c>
      <c r="J145" s="470"/>
      <c r="K145" s="423"/>
      <c r="L145" s="423"/>
      <c r="M145" s="423"/>
      <c r="N145" s="423"/>
      <c r="O145" s="423"/>
      <c r="P145" s="423"/>
      <c r="Q145" s="423"/>
    </row>
    <row r="146" spans="1:17" s="313" customFormat="1" ht="39.950000000000003" customHeight="1" x14ac:dyDescent="0.25">
      <c r="A146" s="532"/>
      <c r="B146" s="546"/>
      <c r="C146" s="547"/>
      <c r="D146" s="547"/>
      <c r="E146" s="547"/>
      <c r="F146" s="548"/>
      <c r="G146" s="541" t="s">
        <v>9</v>
      </c>
      <c r="H146" s="542"/>
      <c r="I146" s="271">
        <v>0</v>
      </c>
      <c r="J146" s="470"/>
      <c r="K146" s="423"/>
      <c r="L146" s="423"/>
      <c r="M146" s="423"/>
      <c r="N146" s="423"/>
      <c r="O146" s="423"/>
      <c r="P146" s="423"/>
      <c r="Q146" s="423"/>
    </row>
    <row r="147" spans="1:17" s="313" customFormat="1" ht="39.950000000000003" customHeight="1" thickBot="1" x14ac:dyDescent="0.3">
      <c r="A147" s="407" t="s">
        <v>47</v>
      </c>
      <c r="B147" s="536"/>
      <c r="C147" s="537"/>
      <c r="D147" s="537"/>
      <c r="E147" s="537"/>
      <c r="F147" s="538"/>
      <c r="G147" s="273" t="s">
        <v>98</v>
      </c>
      <c r="H147" s="119" t="s">
        <v>52</v>
      </c>
      <c r="I147" s="271">
        <v>0</v>
      </c>
      <c r="J147" s="470"/>
      <c r="K147" s="423"/>
      <c r="L147" s="423"/>
      <c r="M147" s="423"/>
      <c r="N147" s="423"/>
      <c r="O147" s="423"/>
      <c r="P147" s="423"/>
      <c r="Q147" s="423"/>
    </row>
    <row r="148" spans="1:17" s="313" customFormat="1" ht="39.950000000000003" customHeight="1" x14ac:dyDescent="0.25">
      <c r="A148" s="539" t="s">
        <v>81</v>
      </c>
      <c r="B148" s="528"/>
      <c r="C148" s="528"/>
      <c r="D148" s="528"/>
      <c r="E148" s="528"/>
      <c r="F148" s="540"/>
      <c r="G148" s="273" t="s">
        <v>11</v>
      </c>
      <c r="H148" s="119" t="s">
        <v>52</v>
      </c>
      <c r="I148" s="271">
        <v>0</v>
      </c>
      <c r="J148" s="470"/>
      <c r="K148" s="423"/>
      <c r="L148" s="423"/>
      <c r="M148" s="423"/>
      <c r="N148" s="423"/>
      <c r="O148" s="423"/>
      <c r="P148" s="423"/>
      <c r="Q148" s="423"/>
    </row>
    <row r="149" spans="1:17" s="313" customFormat="1" ht="39.950000000000003" customHeight="1" x14ac:dyDescent="0.25">
      <c r="A149" s="49" t="s">
        <v>83</v>
      </c>
      <c r="B149" s="409" t="s">
        <v>6</v>
      </c>
      <c r="C149" s="409" t="s">
        <v>65</v>
      </c>
      <c r="D149" s="409" t="s">
        <v>4</v>
      </c>
      <c r="E149" s="48" t="s">
        <v>5</v>
      </c>
      <c r="F149" s="50" t="s">
        <v>70</v>
      </c>
      <c r="G149" s="273" t="s">
        <v>11</v>
      </c>
      <c r="H149" s="119" t="s">
        <v>52</v>
      </c>
      <c r="I149" s="271">
        <v>0</v>
      </c>
      <c r="J149" s="470"/>
      <c r="K149" s="423"/>
      <c r="L149" s="423" t="s">
        <v>6</v>
      </c>
      <c r="M149" s="423" t="s">
        <v>65</v>
      </c>
      <c r="N149" s="423" t="s">
        <v>4</v>
      </c>
      <c r="O149" s="423" t="s">
        <v>5</v>
      </c>
      <c r="P149" s="423"/>
      <c r="Q149" s="423"/>
    </row>
    <row r="150" spans="1:17" s="313" customFormat="1" ht="39.950000000000003" customHeight="1" x14ac:dyDescent="0.25">
      <c r="A150" s="406" t="s">
        <v>128</v>
      </c>
      <c r="B150" s="509">
        <v>0</v>
      </c>
      <c r="C150" s="510"/>
      <c r="D150" s="511"/>
      <c r="E150" s="303">
        <v>0</v>
      </c>
      <c r="F150" s="51" t="str">
        <f>TEXT(B150,"##0.0%")&amp;" ("&amp;TEXT($I154*B150,"$#,##0")&amp;")"</f>
        <v>0.0% ($0)</v>
      </c>
      <c r="G150" s="273" t="s">
        <v>11</v>
      </c>
      <c r="H150" s="119" t="s">
        <v>52</v>
      </c>
      <c r="I150" s="271">
        <v>0</v>
      </c>
      <c r="J150" s="470"/>
      <c r="K150" s="423" t="s">
        <v>40</v>
      </c>
      <c r="L150" s="426">
        <f>SUM(B150:E150)*I154</f>
        <v>0</v>
      </c>
      <c r="M150" s="426"/>
      <c r="N150" s="426"/>
      <c r="O150" s="426"/>
      <c r="P150" s="423"/>
      <c r="Q150" s="423"/>
    </row>
    <row r="151" spans="1:17" s="313" customFormat="1" ht="39.950000000000003" customHeight="1" x14ac:dyDescent="0.25">
      <c r="A151" s="406" t="s">
        <v>67</v>
      </c>
      <c r="B151" s="303">
        <v>0</v>
      </c>
      <c r="C151" s="303">
        <v>0</v>
      </c>
      <c r="D151" s="303">
        <v>0</v>
      </c>
      <c r="E151" s="303">
        <v>0</v>
      </c>
      <c r="F151" s="51" t="str">
        <f>TEXT(SUM(B151:E151),"##0.0%")&amp;" ("&amp;TEXT($I154*SUM(B151:E151),"$#,##0")&amp;")"</f>
        <v>0.0% ($0)</v>
      </c>
      <c r="G151" s="273" t="s">
        <v>11</v>
      </c>
      <c r="H151" s="119" t="s">
        <v>52</v>
      </c>
      <c r="I151" s="271">
        <v>0</v>
      </c>
      <c r="J151" s="470"/>
      <c r="K151" s="423" t="str">
        <f>"Domain 2"</f>
        <v>Domain 2</v>
      </c>
      <c r="L151" s="426">
        <f>B151*I154</f>
        <v>0</v>
      </c>
      <c r="M151" s="426">
        <f>C151*I154</f>
        <v>0</v>
      </c>
      <c r="N151" s="426">
        <f>D151*I154</f>
        <v>0</v>
      </c>
      <c r="O151" s="426">
        <f>E151*I154</f>
        <v>0</v>
      </c>
      <c r="P151" s="423"/>
      <c r="Q151" s="423"/>
    </row>
    <row r="152" spans="1:17" s="313" customFormat="1" ht="39.950000000000003" customHeight="1" x14ac:dyDescent="0.25">
      <c r="A152" s="406" t="s">
        <v>68</v>
      </c>
      <c r="B152" s="303">
        <v>0</v>
      </c>
      <c r="C152" s="303">
        <v>0</v>
      </c>
      <c r="D152" s="303">
        <v>0</v>
      </c>
      <c r="E152" s="303">
        <v>0</v>
      </c>
      <c r="F152" s="51" t="str">
        <f>TEXT(SUM(B152:E152),"##0.0%")&amp;" ("&amp;TEXT($I154*SUM(B152:E152),"$#,##0")&amp;")"</f>
        <v>0.0% ($0)</v>
      </c>
      <c r="G152" s="273" t="s">
        <v>11</v>
      </c>
      <c r="H152" s="119" t="s">
        <v>52</v>
      </c>
      <c r="I152" s="271">
        <v>0</v>
      </c>
      <c r="J152" s="470"/>
      <c r="K152" s="423" t="str">
        <f>"Domain 3"</f>
        <v>Domain 3</v>
      </c>
      <c r="L152" s="426">
        <f>B152*I154</f>
        <v>0</v>
      </c>
      <c r="M152" s="426">
        <f>C152*I154</f>
        <v>0</v>
      </c>
      <c r="N152" s="426">
        <f>D152*I154</f>
        <v>0</v>
      </c>
      <c r="O152" s="426">
        <f>E152*I154</f>
        <v>0</v>
      </c>
      <c r="P152" s="423"/>
      <c r="Q152" s="423"/>
    </row>
    <row r="153" spans="1:17" s="313" customFormat="1" ht="39.950000000000003" customHeight="1" x14ac:dyDescent="0.25">
      <c r="A153" s="407" t="s">
        <v>69</v>
      </c>
      <c r="B153" s="303">
        <v>0</v>
      </c>
      <c r="C153" s="303">
        <v>0</v>
      </c>
      <c r="D153" s="303">
        <v>0</v>
      </c>
      <c r="E153" s="303">
        <v>0</v>
      </c>
      <c r="F153" s="51" t="str">
        <f>TEXT(SUM(B153:E153),"##0.0%")&amp;" ("&amp;TEXT($I154*SUM(B153:E153),"$#,##0")&amp;")"</f>
        <v>0.0% ($0)</v>
      </c>
      <c r="G153" s="549" t="s">
        <v>87</v>
      </c>
      <c r="H153" s="550"/>
      <c r="I153" s="270">
        <f>SUM(I144:I152)</f>
        <v>0</v>
      </c>
      <c r="J153" s="468"/>
      <c r="K153" s="423" t="str">
        <f>"Domain 4"</f>
        <v>Domain 4</v>
      </c>
      <c r="L153" s="426">
        <f>B153*I154</f>
        <v>0</v>
      </c>
      <c r="M153" s="426">
        <f>C153*I154</f>
        <v>0</v>
      </c>
      <c r="N153" s="426">
        <f>D153*I154</f>
        <v>0</v>
      </c>
      <c r="O153" s="426">
        <f>E153*I154</f>
        <v>0</v>
      </c>
      <c r="P153" s="423"/>
      <c r="Q153" s="423"/>
    </row>
    <row r="154" spans="1:17" s="313" customFormat="1" ht="39.950000000000003" customHeight="1" thickBot="1" x14ac:dyDescent="0.3">
      <c r="A154" s="405" t="s">
        <v>84</v>
      </c>
      <c r="B154" s="72" t="str">
        <f>TEXT(SUM($B150*BPct_HDSP,B151:B153),"##0.0%")&amp;" ("&amp;TEXT($I154*SUM($B150*BPct_HDSP,B151:B153),"$#,##0")&amp;")"</f>
        <v>0.0% ($0)</v>
      </c>
      <c r="C154" s="72" t="str">
        <f>TEXT(SUM($B150*BPct_Diabetes,C151:C153),"##0.0%")&amp;" ("&amp;TEXT($I154*SUM($B150*BPct_Diabetes,C151:C153),"$#,##0")&amp;")"</f>
        <v>0.0% ($0)</v>
      </c>
      <c r="D154" s="72" t="str">
        <f>TEXT(SUM($B150*BPct_NPAO,D151:D153),"##0.0%")&amp;" ("&amp;TEXT($I154*SUM($B150*BPct_NPAO,D151:D153),"$#,##0")&amp;")"</f>
        <v>0.0% ($0)</v>
      </c>
      <c r="E154" s="217" t="str">
        <f>TEXT(SUM(E150:E153),"##0.0%")&amp;" ("&amp;TEXT($I154*SUM(E150:E153),"$#,##0")&amp;")"</f>
        <v>0.0% ($0)</v>
      </c>
      <c r="F154" s="218" t="str">
        <f>TEXT(SUM(B150:E153),"##0.0%")&amp;" ("&amp;TEXT($I154*SUM(B150:E153),"$#,##0")&amp;")"</f>
        <v>0.0% ($0)</v>
      </c>
      <c r="G154" s="555" t="s">
        <v>88</v>
      </c>
      <c r="H154" s="556"/>
      <c r="I154" s="272">
        <f>SUM(I153,I143)</f>
        <v>0</v>
      </c>
      <c r="J154" s="472"/>
      <c r="K154" s="423"/>
      <c r="L154" s="423"/>
      <c r="M154" s="423"/>
      <c r="N154" s="423"/>
      <c r="O154" s="423"/>
      <c r="P154" s="423" t="b">
        <f>IF(AND(SUM(B150:E153)&lt;&gt;1,I154&gt;0),FALSE,TRUE)</f>
        <v>1</v>
      </c>
      <c r="Q154" s="423" t="s">
        <v>218</v>
      </c>
    </row>
    <row r="156" spans="1:17" ht="13.5" thickBot="1" x14ac:dyDescent="0.25"/>
    <row r="157" spans="1:17" s="313" customFormat="1" ht="39.950000000000003" customHeight="1" x14ac:dyDescent="0.25">
      <c r="A157" s="521" t="s">
        <v>51</v>
      </c>
      <c r="B157" s="522"/>
      <c r="C157" s="522"/>
      <c r="D157" s="522"/>
      <c r="E157" s="522"/>
      <c r="F157" s="551"/>
      <c r="G157" s="521" t="s">
        <v>61</v>
      </c>
      <c r="H157" s="522"/>
      <c r="I157" s="522"/>
      <c r="J157" s="467" t="s">
        <v>13</v>
      </c>
      <c r="K157" s="423"/>
      <c r="L157" s="423"/>
      <c r="M157" s="423"/>
      <c r="N157" s="423"/>
      <c r="O157" s="423"/>
      <c r="P157" s="423"/>
      <c r="Q157" s="423"/>
    </row>
    <row r="158" spans="1:17" s="315" customFormat="1" ht="39.75" customHeight="1" x14ac:dyDescent="0.25">
      <c r="A158" s="406" t="s">
        <v>24</v>
      </c>
      <c r="B158" s="517"/>
      <c r="C158" s="517"/>
      <c r="D158" s="517"/>
      <c r="E158" s="517"/>
      <c r="F158" s="552"/>
      <c r="G158" s="541" t="s">
        <v>50</v>
      </c>
      <c r="H158" s="542"/>
      <c r="I158" s="268"/>
      <c r="J158" s="469"/>
      <c r="K158" s="425"/>
      <c r="L158" s="425"/>
      <c r="M158" s="425"/>
      <c r="N158" s="425"/>
      <c r="O158" s="425"/>
      <c r="P158" s="425"/>
      <c r="Q158" s="425"/>
    </row>
    <row r="159" spans="1:17" s="313" customFormat="1" ht="39.950000000000003" customHeight="1" x14ac:dyDescent="0.25">
      <c r="A159" s="406" t="s">
        <v>25</v>
      </c>
      <c r="B159" s="518"/>
      <c r="C159" s="553"/>
      <c r="D159" s="553"/>
      <c r="E159" s="553"/>
      <c r="F159" s="554"/>
      <c r="G159" s="541" t="s">
        <v>26</v>
      </c>
      <c r="H159" s="542"/>
      <c r="I159" s="269">
        <v>0</v>
      </c>
      <c r="J159" s="470"/>
      <c r="K159" s="423"/>
      <c r="L159" s="423"/>
      <c r="M159" s="423"/>
      <c r="N159" s="423"/>
      <c r="O159" s="423"/>
      <c r="P159" s="423"/>
      <c r="Q159" s="423"/>
    </row>
    <row r="160" spans="1:17" s="313" customFormat="1" ht="39.950000000000003" customHeight="1" x14ac:dyDescent="0.25">
      <c r="A160" s="531" t="s">
        <v>45</v>
      </c>
      <c r="B160" s="543"/>
      <c r="C160" s="544"/>
      <c r="D160" s="544"/>
      <c r="E160" s="544"/>
      <c r="F160" s="545"/>
      <c r="G160" s="549" t="s">
        <v>86</v>
      </c>
      <c r="H160" s="550"/>
      <c r="I160" s="270">
        <f>I159*I158</f>
        <v>0</v>
      </c>
      <c r="J160" s="471"/>
      <c r="K160" s="423"/>
      <c r="L160" s="423"/>
      <c r="M160" s="423"/>
      <c r="N160" s="423"/>
      <c r="O160" s="423"/>
      <c r="P160" s="423"/>
      <c r="Q160" s="423"/>
    </row>
    <row r="161" spans="1:17" s="313" customFormat="1" ht="39.950000000000003" customHeight="1" x14ac:dyDescent="0.25">
      <c r="A161" s="532"/>
      <c r="B161" s="546"/>
      <c r="C161" s="547"/>
      <c r="D161" s="547"/>
      <c r="E161" s="547"/>
      <c r="F161" s="548"/>
      <c r="G161" s="541" t="s">
        <v>10</v>
      </c>
      <c r="H161" s="542"/>
      <c r="I161" s="271">
        <v>0</v>
      </c>
      <c r="J161" s="470"/>
      <c r="K161" s="423"/>
      <c r="L161" s="423"/>
      <c r="M161" s="423"/>
      <c r="N161" s="423"/>
      <c r="O161" s="423"/>
      <c r="P161" s="423"/>
      <c r="Q161" s="423"/>
    </row>
    <row r="162" spans="1:17" s="313" customFormat="1" ht="39.950000000000003" customHeight="1" x14ac:dyDescent="0.25">
      <c r="A162" s="531" t="s">
        <v>46</v>
      </c>
      <c r="B162" s="543"/>
      <c r="C162" s="544"/>
      <c r="D162" s="544"/>
      <c r="E162" s="544"/>
      <c r="F162" s="545"/>
      <c r="G162" s="541" t="s">
        <v>53</v>
      </c>
      <c r="H162" s="542"/>
      <c r="I162" s="271">
        <v>0</v>
      </c>
      <c r="J162" s="470"/>
      <c r="K162" s="423"/>
      <c r="L162" s="423"/>
      <c r="M162" s="423"/>
      <c r="N162" s="423"/>
      <c r="O162" s="423"/>
      <c r="P162" s="423"/>
      <c r="Q162" s="423"/>
    </row>
    <row r="163" spans="1:17" s="313" customFormat="1" ht="39.950000000000003" customHeight="1" x14ac:dyDescent="0.25">
      <c r="A163" s="532"/>
      <c r="B163" s="546"/>
      <c r="C163" s="547"/>
      <c r="D163" s="547"/>
      <c r="E163" s="547"/>
      <c r="F163" s="548"/>
      <c r="G163" s="541" t="s">
        <v>9</v>
      </c>
      <c r="H163" s="542"/>
      <c r="I163" s="271">
        <v>0</v>
      </c>
      <c r="J163" s="470"/>
      <c r="K163" s="423"/>
      <c r="L163" s="423"/>
      <c r="M163" s="423"/>
      <c r="N163" s="423"/>
      <c r="O163" s="423"/>
      <c r="P163" s="423"/>
      <c r="Q163" s="423"/>
    </row>
    <row r="164" spans="1:17" s="313" customFormat="1" ht="39.950000000000003" customHeight="1" thickBot="1" x14ac:dyDescent="0.3">
      <c r="A164" s="407" t="s">
        <v>47</v>
      </c>
      <c r="B164" s="536"/>
      <c r="C164" s="537"/>
      <c r="D164" s="537"/>
      <c r="E164" s="537"/>
      <c r="F164" s="538"/>
      <c r="G164" s="273" t="s">
        <v>98</v>
      </c>
      <c r="H164" s="119" t="s">
        <v>52</v>
      </c>
      <c r="I164" s="271">
        <v>0</v>
      </c>
      <c r="J164" s="470"/>
      <c r="K164" s="423"/>
      <c r="L164" s="423"/>
      <c r="M164" s="423"/>
      <c r="N164" s="423"/>
      <c r="O164" s="423"/>
      <c r="P164" s="423"/>
      <c r="Q164" s="423"/>
    </row>
    <row r="165" spans="1:17" s="313" customFormat="1" ht="39.950000000000003" customHeight="1" x14ac:dyDescent="0.25">
      <c r="A165" s="539" t="s">
        <v>81</v>
      </c>
      <c r="B165" s="528"/>
      <c r="C165" s="528"/>
      <c r="D165" s="528"/>
      <c r="E165" s="528"/>
      <c r="F165" s="540"/>
      <c r="G165" s="273" t="s">
        <v>11</v>
      </c>
      <c r="H165" s="119" t="s">
        <v>52</v>
      </c>
      <c r="I165" s="271">
        <v>0</v>
      </c>
      <c r="J165" s="470"/>
      <c r="K165" s="423"/>
      <c r="L165" s="423"/>
      <c r="M165" s="423"/>
      <c r="N165" s="423"/>
      <c r="O165" s="423"/>
      <c r="P165" s="423"/>
      <c r="Q165" s="423"/>
    </row>
    <row r="166" spans="1:17" s="313" customFormat="1" ht="39.950000000000003" customHeight="1" x14ac:dyDescent="0.25">
      <c r="A166" s="49" t="s">
        <v>83</v>
      </c>
      <c r="B166" s="409" t="s">
        <v>6</v>
      </c>
      <c r="C166" s="409" t="s">
        <v>65</v>
      </c>
      <c r="D166" s="409" t="s">
        <v>4</v>
      </c>
      <c r="E166" s="48" t="s">
        <v>5</v>
      </c>
      <c r="F166" s="50" t="s">
        <v>70</v>
      </c>
      <c r="G166" s="273" t="s">
        <v>11</v>
      </c>
      <c r="H166" s="119" t="s">
        <v>52</v>
      </c>
      <c r="I166" s="271">
        <v>0</v>
      </c>
      <c r="J166" s="470"/>
      <c r="K166" s="423"/>
      <c r="L166" s="423" t="s">
        <v>6</v>
      </c>
      <c r="M166" s="423" t="s">
        <v>65</v>
      </c>
      <c r="N166" s="423" t="s">
        <v>4</v>
      </c>
      <c r="O166" s="423" t="s">
        <v>5</v>
      </c>
      <c r="P166" s="423"/>
      <c r="Q166" s="423"/>
    </row>
    <row r="167" spans="1:17" s="313" customFormat="1" ht="39.950000000000003" customHeight="1" x14ac:dyDescent="0.25">
      <c r="A167" s="406" t="s">
        <v>128</v>
      </c>
      <c r="B167" s="509">
        <v>0</v>
      </c>
      <c r="C167" s="510"/>
      <c r="D167" s="511"/>
      <c r="E167" s="303">
        <v>0</v>
      </c>
      <c r="F167" s="51" t="str">
        <f>TEXT(B167,"##0.0%")&amp;" ("&amp;TEXT($I171*B167,"$#,##0")&amp;")"</f>
        <v>0.0% ($0)</v>
      </c>
      <c r="G167" s="273" t="s">
        <v>11</v>
      </c>
      <c r="H167" s="119" t="s">
        <v>52</v>
      </c>
      <c r="I167" s="271">
        <v>0</v>
      </c>
      <c r="J167" s="470"/>
      <c r="K167" s="423" t="s">
        <v>40</v>
      </c>
      <c r="L167" s="426">
        <f>SUM(B167:E167)*I171</f>
        <v>0</v>
      </c>
      <c r="M167" s="426"/>
      <c r="N167" s="426"/>
      <c r="O167" s="426"/>
      <c r="P167" s="423"/>
      <c r="Q167" s="423"/>
    </row>
    <row r="168" spans="1:17" s="313" customFormat="1" ht="39.950000000000003" customHeight="1" x14ac:dyDescent="0.25">
      <c r="A168" s="406" t="s">
        <v>67</v>
      </c>
      <c r="B168" s="303">
        <v>0</v>
      </c>
      <c r="C168" s="303">
        <v>0</v>
      </c>
      <c r="D168" s="303">
        <v>0</v>
      </c>
      <c r="E168" s="303">
        <v>0</v>
      </c>
      <c r="F168" s="51" t="str">
        <f>TEXT(SUM(B168:E168),"##0.0%")&amp;" ("&amp;TEXT($I171*SUM(B168:E168),"$#,##0")&amp;")"</f>
        <v>0.0% ($0)</v>
      </c>
      <c r="G168" s="273" t="s">
        <v>11</v>
      </c>
      <c r="H168" s="119" t="s">
        <v>52</v>
      </c>
      <c r="I168" s="271">
        <v>0</v>
      </c>
      <c r="J168" s="470"/>
      <c r="K168" s="423" t="str">
        <f>"Domain 2"</f>
        <v>Domain 2</v>
      </c>
      <c r="L168" s="426">
        <f>B168*I171</f>
        <v>0</v>
      </c>
      <c r="M168" s="426">
        <f>C168*I171</f>
        <v>0</v>
      </c>
      <c r="N168" s="426">
        <f>D168*I171</f>
        <v>0</v>
      </c>
      <c r="O168" s="426">
        <f>E168*I171</f>
        <v>0</v>
      </c>
      <c r="P168" s="423"/>
      <c r="Q168" s="423"/>
    </row>
    <row r="169" spans="1:17" s="313" customFormat="1" ht="39.950000000000003" customHeight="1" x14ac:dyDescent="0.25">
      <c r="A169" s="406" t="s">
        <v>68</v>
      </c>
      <c r="B169" s="303">
        <v>0</v>
      </c>
      <c r="C169" s="303">
        <v>0</v>
      </c>
      <c r="D169" s="303">
        <v>0</v>
      </c>
      <c r="E169" s="303">
        <v>0</v>
      </c>
      <c r="F169" s="51" t="str">
        <f>TEXT(SUM(B169:E169),"##0.0%")&amp;" ("&amp;TEXT($I171*SUM(B169:E169),"$#,##0")&amp;")"</f>
        <v>0.0% ($0)</v>
      </c>
      <c r="G169" s="273" t="s">
        <v>11</v>
      </c>
      <c r="H169" s="119" t="s">
        <v>52</v>
      </c>
      <c r="I169" s="271">
        <v>0</v>
      </c>
      <c r="J169" s="470"/>
      <c r="K169" s="423" t="str">
        <f>"Domain 3"</f>
        <v>Domain 3</v>
      </c>
      <c r="L169" s="426">
        <f>B169*I171</f>
        <v>0</v>
      </c>
      <c r="M169" s="426">
        <f>C169*I171</f>
        <v>0</v>
      </c>
      <c r="N169" s="426">
        <f>D169*I171</f>
        <v>0</v>
      </c>
      <c r="O169" s="426">
        <f>E169*I171</f>
        <v>0</v>
      </c>
      <c r="P169" s="423"/>
      <c r="Q169" s="423"/>
    </row>
    <row r="170" spans="1:17" s="313" customFormat="1" ht="39.950000000000003" customHeight="1" x14ac:dyDescent="0.25">
      <c r="A170" s="407" t="s">
        <v>69</v>
      </c>
      <c r="B170" s="303">
        <v>0</v>
      </c>
      <c r="C170" s="303">
        <v>0</v>
      </c>
      <c r="D170" s="303">
        <v>0</v>
      </c>
      <c r="E170" s="303">
        <v>0</v>
      </c>
      <c r="F170" s="51" t="str">
        <f>TEXT(SUM(B170:E170),"##0.0%")&amp;" ("&amp;TEXT($I171*SUM(B170:E170),"$#,##0")&amp;")"</f>
        <v>0.0% ($0)</v>
      </c>
      <c r="G170" s="549" t="s">
        <v>87</v>
      </c>
      <c r="H170" s="550"/>
      <c r="I170" s="270">
        <f>SUM(I161:I169)</f>
        <v>0</v>
      </c>
      <c r="J170" s="468"/>
      <c r="K170" s="423" t="str">
        <f>"Domain 4"</f>
        <v>Domain 4</v>
      </c>
      <c r="L170" s="426">
        <f>B170*I171</f>
        <v>0</v>
      </c>
      <c r="M170" s="426">
        <f>C170*I171</f>
        <v>0</v>
      </c>
      <c r="N170" s="426">
        <f>D170*I171</f>
        <v>0</v>
      </c>
      <c r="O170" s="426">
        <f>E170*I171</f>
        <v>0</v>
      </c>
      <c r="P170" s="423"/>
      <c r="Q170" s="423"/>
    </row>
    <row r="171" spans="1:17" s="313" customFormat="1" ht="39.950000000000003" customHeight="1" thickBot="1" x14ac:dyDescent="0.3">
      <c r="A171" s="405" t="s">
        <v>84</v>
      </c>
      <c r="B171" s="72" t="str">
        <f>TEXT(SUM($B167*BPct_HDSP,B168:B170),"##0.0%")&amp;" ("&amp;TEXT($I171*SUM($B167*BPct_HDSP,B168:B170),"$#,##0")&amp;")"</f>
        <v>0.0% ($0)</v>
      </c>
      <c r="C171" s="72" t="str">
        <f>TEXT(SUM($B167*BPct_Diabetes,C168:C170),"##0.0%")&amp;" ("&amp;TEXT($I171*SUM($B167*BPct_Diabetes,C168:C170),"$#,##0")&amp;")"</f>
        <v>0.0% ($0)</v>
      </c>
      <c r="D171" s="72" t="str">
        <f>TEXT(SUM($B167*BPct_NPAO,D168:D170),"##0.0%")&amp;" ("&amp;TEXT($I171*SUM($B167*BPct_NPAO,D168:D170),"$#,##0")&amp;")"</f>
        <v>0.0% ($0)</v>
      </c>
      <c r="E171" s="217" t="str">
        <f>TEXT(SUM(E167:E170),"##0.0%")&amp;" ("&amp;TEXT($I171*SUM(E167:E170),"$#,##0")&amp;")"</f>
        <v>0.0% ($0)</v>
      </c>
      <c r="F171" s="218" t="str">
        <f>TEXT(SUM(B167:E170),"##0.0%")&amp;" ("&amp;TEXT($I171*SUM(B167:E170),"$#,##0")&amp;")"</f>
        <v>0.0% ($0)</v>
      </c>
      <c r="G171" s="555" t="s">
        <v>88</v>
      </c>
      <c r="H171" s="556"/>
      <c r="I171" s="272">
        <f>SUM(I170,I160)</f>
        <v>0</v>
      </c>
      <c r="J171" s="472"/>
      <c r="K171" s="423"/>
      <c r="L171" s="423"/>
      <c r="M171" s="423"/>
      <c r="N171" s="423"/>
      <c r="O171" s="423"/>
      <c r="P171" s="423" t="b">
        <f>IF(AND(SUM(B167:E170)&lt;&gt;1,I171&gt;0),FALSE,TRUE)</f>
        <v>1</v>
      </c>
      <c r="Q171" s="423" t="s">
        <v>218</v>
      </c>
    </row>
    <row r="173" spans="1:17" ht="13.5" thickBot="1" x14ac:dyDescent="0.25"/>
    <row r="174" spans="1:17" s="313" customFormat="1" ht="39.950000000000003" customHeight="1" x14ac:dyDescent="0.25">
      <c r="A174" s="521" t="s">
        <v>51</v>
      </c>
      <c r="B174" s="522"/>
      <c r="C174" s="522"/>
      <c r="D174" s="522"/>
      <c r="E174" s="522"/>
      <c r="F174" s="551"/>
      <c r="G174" s="521" t="s">
        <v>61</v>
      </c>
      <c r="H174" s="522"/>
      <c r="I174" s="522"/>
      <c r="J174" s="467" t="s">
        <v>13</v>
      </c>
      <c r="K174" s="423"/>
      <c r="L174" s="423"/>
      <c r="M174" s="423"/>
      <c r="N174" s="423"/>
      <c r="O174" s="423"/>
      <c r="P174" s="423"/>
      <c r="Q174" s="423"/>
    </row>
    <row r="175" spans="1:17" s="315" customFormat="1" ht="39.75" customHeight="1" x14ac:dyDescent="0.25">
      <c r="A175" s="406" t="s">
        <v>24</v>
      </c>
      <c r="B175" s="517"/>
      <c r="C175" s="517"/>
      <c r="D175" s="517"/>
      <c r="E175" s="517"/>
      <c r="F175" s="552"/>
      <c r="G175" s="541" t="s">
        <v>50</v>
      </c>
      <c r="H175" s="542"/>
      <c r="I175" s="268"/>
      <c r="J175" s="469"/>
      <c r="K175" s="425"/>
      <c r="L175" s="425"/>
      <c r="M175" s="425"/>
      <c r="N175" s="425"/>
      <c r="O175" s="425"/>
      <c r="P175" s="425"/>
      <c r="Q175" s="425"/>
    </row>
    <row r="176" spans="1:17" s="313" customFormat="1" ht="39.950000000000003" customHeight="1" x14ac:dyDescent="0.25">
      <c r="A176" s="406" t="s">
        <v>25</v>
      </c>
      <c r="B176" s="518"/>
      <c r="C176" s="553"/>
      <c r="D176" s="553"/>
      <c r="E176" s="553"/>
      <c r="F176" s="554"/>
      <c r="G176" s="541" t="s">
        <v>26</v>
      </c>
      <c r="H176" s="542"/>
      <c r="I176" s="269">
        <v>0</v>
      </c>
      <c r="J176" s="470"/>
      <c r="K176" s="423"/>
      <c r="L176" s="423"/>
      <c r="M176" s="423"/>
      <c r="N176" s="423"/>
      <c r="O176" s="423"/>
      <c r="P176" s="423"/>
      <c r="Q176" s="423"/>
    </row>
    <row r="177" spans="1:17" s="313" customFormat="1" ht="39.950000000000003" customHeight="1" x14ac:dyDescent="0.25">
      <c r="A177" s="531" t="s">
        <v>45</v>
      </c>
      <c r="B177" s="543"/>
      <c r="C177" s="544"/>
      <c r="D177" s="544"/>
      <c r="E177" s="544"/>
      <c r="F177" s="545"/>
      <c r="G177" s="549" t="s">
        <v>86</v>
      </c>
      <c r="H177" s="550"/>
      <c r="I177" s="270">
        <f>I176*I175</f>
        <v>0</v>
      </c>
      <c r="J177" s="471"/>
      <c r="K177" s="423"/>
      <c r="L177" s="423"/>
      <c r="M177" s="423"/>
      <c r="N177" s="423"/>
      <c r="O177" s="423"/>
      <c r="P177" s="423"/>
      <c r="Q177" s="423"/>
    </row>
    <row r="178" spans="1:17" s="313" customFormat="1" ht="39.950000000000003" customHeight="1" x14ac:dyDescent="0.25">
      <c r="A178" s="532"/>
      <c r="B178" s="546"/>
      <c r="C178" s="547"/>
      <c r="D178" s="547"/>
      <c r="E178" s="547"/>
      <c r="F178" s="548"/>
      <c r="G178" s="541" t="s">
        <v>10</v>
      </c>
      <c r="H178" s="542"/>
      <c r="I178" s="271">
        <v>0</v>
      </c>
      <c r="J178" s="470"/>
      <c r="K178" s="423"/>
      <c r="L178" s="423"/>
      <c r="M178" s="423"/>
      <c r="N178" s="423"/>
      <c r="O178" s="423"/>
      <c r="P178" s="423"/>
      <c r="Q178" s="423"/>
    </row>
    <row r="179" spans="1:17" s="313" customFormat="1" ht="39.950000000000003" customHeight="1" x14ac:dyDescent="0.25">
      <c r="A179" s="531" t="s">
        <v>46</v>
      </c>
      <c r="B179" s="543"/>
      <c r="C179" s="544"/>
      <c r="D179" s="544"/>
      <c r="E179" s="544"/>
      <c r="F179" s="545"/>
      <c r="G179" s="541" t="s">
        <v>53</v>
      </c>
      <c r="H179" s="542"/>
      <c r="I179" s="271">
        <v>0</v>
      </c>
      <c r="J179" s="470"/>
      <c r="K179" s="423"/>
      <c r="L179" s="423"/>
      <c r="M179" s="423"/>
      <c r="N179" s="423"/>
      <c r="O179" s="423"/>
      <c r="P179" s="423"/>
      <c r="Q179" s="423"/>
    </row>
    <row r="180" spans="1:17" s="313" customFormat="1" ht="39.950000000000003" customHeight="1" x14ac:dyDescent="0.25">
      <c r="A180" s="532"/>
      <c r="B180" s="546"/>
      <c r="C180" s="547"/>
      <c r="D180" s="547"/>
      <c r="E180" s="547"/>
      <c r="F180" s="548"/>
      <c r="G180" s="541" t="s">
        <v>9</v>
      </c>
      <c r="H180" s="542"/>
      <c r="I180" s="271">
        <v>0</v>
      </c>
      <c r="J180" s="470"/>
      <c r="K180" s="423"/>
      <c r="L180" s="423"/>
      <c r="M180" s="423"/>
      <c r="N180" s="423"/>
      <c r="O180" s="423"/>
      <c r="P180" s="423"/>
      <c r="Q180" s="423"/>
    </row>
    <row r="181" spans="1:17" s="313" customFormat="1" ht="39.950000000000003" customHeight="1" thickBot="1" x14ac:dyDescent="0.3">
      <c r="A181" s="407" t="s">
        <v>47</v>
      </c>
      <c r="B181" s="536"/>
      <c r="C181" s="537"/>
      <c r="D181" s="537"/>
      <c r="E181" s="537"/>
      <c r="F181" s="538"/>
      <c r="G181" s="273" t="s">
        <v>98</v>
      </c>
      <c r="H181" s="119" t="s">
        <v>52</v>
      </c>
      <c r="I181" s="271">
        <v>0</v>
      </c>
      <c r="J181" s="470"/>
      <c r="K181" s="423"/>
      <c r="L181" s="423"/>
      <c r="M181" s="423"/>
      <c r="N181" s="423"/>
      <c r="O181" s="423"/>
      <c r="P181" s="423"/>
      <c r="Q181" s="423"/>
    </row>
    <row r="182" spans="1:17" s="313" customFormat="1" ht="39.950000000000003" customHeight="1" x14ac:dyDescent="0.25">
      <c r="A182" s="539" t="s">
        <v>81</v>
      </c>
      <c r="B182" s="528"/>
      <c r="C182" s="528"/>
      <c r="D182" s="528"/>
      <c r="E182" s="528"/>
      <c r="F182" s="540"/>
      <c r="G182" s="273" t="s">
        <v>11</v>
      </c>
      <c r="H182" s="119" t="s">
        <v>52</v>
      </c>
      <c r="I182" s="271">
        <v>0</v>
      </c>
      <c r="J182" s="470"/>
      <c r="K182" s="423"/>
      <c r="L182" s="423"/>
      <c r="M182" s="423"/>
      <c r="N182" s="423"/>
      <c r="O182" s="423"/>
      <c r="P182" s="423"/>
      <c r="Q182" s="423"/>
    </row>
    <row r="183" spans="1:17" s="313" customFormat="1" ht="39.950000000000003" customHeight="1" x14ac:dyDescent="0.25">
      <c r="A183" s="49" t="s">
        <v>83</v>
      </c>
      <c r="B183" s="409" t="s">
        <v>6</v>
      </c>
      <c r="C183" s="409" t="s">
        <v>65</v>
      </c>
      <c r="D183" s="409" t="s">
        <v>4</v>
      </c>
      <c r="E183" s="48" t="s">
        <v>5</v>
      </c>
      <c r="F183" s="50" t="s">
        <v>70</v>
      </c>
      <c r="G183" s="273" t="s">
        <v>11</v>
      </c>
      <c r="H183" s="119" t="s">
        <v>52</v>
      </c>
      <c r="I183" s="271">
        <v>0</v>
      </c>
      <c r="J183" s="470"/>
      <c r="K183" s="423"/>
      <c r="L183" s="423" t="s">
        <v>6</v>
      </c>
      <c r="M183" s="423" t="s">
        <v>65</v>
      </c>
      <c r="N183" s="423" t="s">
        <v>4</v>
      </c>
      <c r="O183" s="423" t="s">
        <v>5</v>
      </c>
      <c r="P183" s="423"/>
      <c r="Q183" s="423"/>
    </row>
    <row r="184" spans="1:17" s="313" customFormat="1" ht="39.950000000000003" customHeight="1" x14ac:dyDescent="0.25">
      <c r="A184" s="406" t="s">
        <v>128</v>
      </c>
      <c r="B184" s="509">
        <v>0</v>
      </c>
      <c r="C184" s="510"/>
      <c r="D184" s="511"/>
      <c r="E184" s="303">
        <v>0</v>
      </c>
      <c r="F184" s="51" t="str">
        <f>TEXT(B184,"##0.0%")&amp;" ("&amp;TEXT($I188*B184,"$#,##0")&amp;")"</f>
        <v>0.0% ($0)</v>
      </c>
      <c r="G184" s="273" t="s">
        <v>11</v>
      </c>
      <c r="H184" s="119" t="s">
        <v>52</v>
      </c>
      <c r="I184" s="271">
        <v>0</v>
      </c>
      <c r="J184" s="470"/>
      <c r="K184" s="423" t="s">
        <v>40</v>
      </c>
      <c r="L184" s="426">
        <f>SUM(B184:E184)*I188</f>
        <v>0</v>
      </c>
      <c r="M184" s="426"/>
      <c r="N184" s="426"/>
      <c r="O184" s="426"/>
      <c r="P184" s="423"/>
      <c r="Q184" s="423"/>
    </row>
    <row r="185" spans="1:17" s="313" customFormat="1" ht="39.950000000000003" customHeight="1" x14ac:dyDescent="0.25">
      <c r="A185" s="406" t="s">
        <v>67</v>
      </c>
      <c r="B185" s="303">
        <v>0</v>
      </c>
      <c r="C185" s="303">
        <v>0</v>
      </c>
      <c r="D185" s="303">
        <v>0</v>
      </c>
      <c r="E185" s="303">
        <v>0</v>
      </c>
      <c r="F185" s="51" t="str">
        <f>TEXT(SUM(B185:E185),"##0.0%")&amp;" ("&amp;TEXT($I188*SUM(B185:E185),"$#,##0")&amp;")"</f>
        <v>0.0% ($0)</v>
      </c>
      <c r="G185" s="273" t="s">
        <v>11</v>
      </c>
      <c r="H185" s="119" t="s">
        <v>52</v>
      </c>
      <c r="I185" s="271">
        <v>0</v>
      </c>
      <c r="J185" s="470"/>
      <c r="K185" s="423" t="str">
        <f>"Domain 2"</f>
        <v>Domain 2</v>
      </c>
      <c r="L185" s="426">
        <f>B185*I188</f>
        <v>0</v>
      </c>
      <c r="M185" s="426">
        <f>C185*I188</f>
        <v>0</v>
      </c>
      <c r="N185" s="426">
        <f>D185*I188</f>
        <v>0</v>
      </c>
      <c r="O185" s="426">
        <f>E185*I188</f>
        <v>0</v>
      </c>
      <c r="P185" s="423"/>
      <c r="Q185" s="423"/>
    </row>
    <row r="186" spans="1:17" s="313" customFormat="1" ht="39.950000000000003" customHeight="1" x14ac:dyDescent="0.25">
      <c r="A186" s="406" t="s">
        <v>68</v>
      </c>
      <c r="B186" s="303">
        <v>0</v>
      </c>
      <c r="C186" s="303">
        <v>0</v>
      </c>
      <c r="D186" s="303">
        <v>0</v>
      </c>
      <c r="E186" s="303">
        <v>0</v>
      </c>
      <c r="F186" s="51" t="str">
        <f>TEXT(SUM(B186:E186),"##0.0%")&amp;" ("&amp;TEXT($I188*SUM(B186:E186),"$#,##0")&amp;")"</f>
        <v>0.0% ($0)</v>
      </c>
      <c r="G186" s="273" t="s">
        <v>11</v>
      </c>
      <c r="H186" s="119" t="s">
        <v>52</v>
      </c>
      <c r="I186" s="271">
        <v>0</v>
      </c>
      <c r="J186" s="470"/>
      <c r="K186" s="423" t="str">
        <f>"Domain 3"</f>
        <v>Domain 3</v>
      </c>
      <c r="L186" s="426">
        <f>B186*I188</f>
        <v>0</v>
      </c>
      <c r="M186" s="426">
        <f>C186*I188</f>
        <v>0</v>
      </c>
      <c r="N186" s="426">
        <f>D186*I188</f>
        <v>0</v>
      </c>
      <c r="O186" s="426">
        <f>E186*I188</f>
        <v>0</v>
      </c>
      <c r="P186" s="423"/>
      <c r="Q186" s="423"/>
    </row>
    <row r="187" spans="1:17" s="313" customFormat="1" ht="39.950000000000003" customHeight="1" x14ac:dyDescent="0.25">
      <c r="A187" s="407" t="s">
        <v>69</v>
      </c>
      <c r="B187" s="303">
        <v>0</v>
      </c>
      <c r="C187" s="303">
        <v>0</v>
      </c>
      <c r="D187" s="303">
        <v>0</v>
      </c>
      <c r="E187" s="303">
        <v>0</v>
      </c>
      <c r="F187" s="51" t="str">
        <f>TEXT(SUM(B187:E187),"##0.0%")&amp;" ("&amp;TEXT($I188*SUM(B187:E187),"$#,##0")&amp;")"</f>
        <v>0.0% ($0)</v>
      </c>
      <c r="G187" s="549" t="s">
        <v>87</v>
      </c>
      <c r="H187" s="550"/>
      <c r="I187" s="270">
        <f>SUM(I178:I186)</f>
        <v>0</v>
      </c>
      <c r="J187" s="468"/>
      <c r="K187" s="423" t="str">
        <f>"Domain 4"</f>
        <v>Domain 4</v>
      </c>
      <c r="L187" s="426">
        <f>B187*I188</f>
        <v>0</v>
      </c>
      <c r="M187" s="426">
        <f>C187*I188</f>
        <v>0</v>
      </c>
      <c r="N187" s="426">
        <f>D187*I188</f>
        <v>0</v>
      </c>
      <c r="O187" s="426">
        <f>E187*I188</f>
        <v>0</v>
      </c>
      <c r="P187" s="423"/>
      <c r="Q187" s="423"/>
    </row>
    <row r="188" spans="1:17" s="313" customFormat="1" ht="39.950000000000003" customHeight="1" thickBot="1" x14ac:dyDescent="0.3">
      <c r="A188" s="405" t="s">
        <v>84</v>
      </c>
      <c r="B188" s="72" t="str">
        <f>TEXT(SUM($B184*BPct_HDSP,B185:B187),"##0.0%")&amp;" ("&amp;TEXT($I188*SUM($B184*BPct_HDSP,B185:B187),"$#,##0")&amp;")"</f>
        <v>0.0% ($0)</v>
      </c>
      <c r="C188" s="72" t="str">
        <f>TEXT(SUM($B184*BPct_Diabetes,C185:C187),"##0.0%")&amp;" ("&amp;TEXT($I188*SUM($B184*BPct_Diabetes,C185:C187),"$#,##0")&amp;")"</f>
        <v>0.0% ($0)</v>
      </c>
      <c r="D188" s="72" t="str">
        <f>TEXT(SUM($B184*BPct_NPAO,D185:D187),"##0.0%")&amp;" ("&amp;TEXT($I188*SUM($B184*BPct_NPAO,D185:D187),"$#,##0")&amp;")"</f>
        <v>0.0% ($0)</v>
      </c>
      <c r="E188" s="217" t="str">
        <f>TEXT(SUM(E184:E187),"##0.0%")&amp;" ("&amp;TEXT($I188*SUM(E184:E187),"$#,##0")&amp;")"</f>
        <v>0.0% ($0)</v>
      </c>
      <c r="F188" s="218" t="str">
        <f>TEXT(SUM(B184:E187),"##0.0%")&amp;" ("&amp;TEXT($I188*SUM(B184:E187),"$#,##0")&amp;")"</f>
        <v>0.0% ($0)</v>
      </c>
      <c r="G188" s="555" t="s">
        <v>88</v>
      </c>
      <c r="H188" s="556"/>
      <c r="I188" s="272">
        <f>SUM(I187,I177)</f>
        <v>0</v>
      </c>
      <c r="J188" s="472"/>
      <c r="K188" s="423"/>
      <c r="L188" s="423"/>
      <c r="M188" s="423"/>
      <c r="N188" s="423"/>
      <c r="O188" s="423"/>
      <c r="P188" s="423" t="b">
        <f>IF(AND(SUM(B184:E187)&lt;&gt;1,I188&gt;0),FALSE,TRUE)</f>
        <v>1</v>
      </c>
      <c r="Q188" s="423" t="s">
        <v>218</v>
      </c>
    </row>
    <row r="190" spans="1:17" s="313" customFormat="1" ht="13.5" thickBot="1" x14ac:dyDescent="0.25">
      <c r="A190" s="36"/>
      <c r="B190" s="36"/>
      <c r="C190" s="36"/>
      <c r="D190" s="36"/>
      <c r="E190" s="36"/>
      <c r="F190" s="38"/>
      <c r="G190" s="35"/>
      <c r="H190" s="35"/>
      <c r="I190" s="35"/>
      <c r="J190" s="466"/>
      <c r="K190" s="423"/>
      <c r="L190" s="423"/>
      <c r="M190" s="423"/>
      <c r="N190" s="423"/>
      <c r="O190" s="423"/>
      <c r="P190" s="423"/>
      <c r="Q190" s="423"/>
    </row>
    <row r="191" spans="1:17" s="313" customFormat="1" ht="39.950000000000003" customHeight="1" x14ac:dyDescent="0.25">
      <c r="A191" s="521" t="s">
        <v>51</v>
      </c>
      <c r="B191" s="522"/>
      <c r="C191" s="522"/>
      <c r="D191" s="522"/>
      <c r="E191" s="522"/>
      <c r="F191" s="551"/>
      <c r="G191" s="521" t="s">
        <v>61</v>
      </c>
      <c r="H191" s="522"/>
      <c r="I191" s="522"/>
      <c r="J191" s="467" t="s">
        <v>13</v>
      </c>
      <c r="K191" s="423"/>
      <c r="L191" s="423"/>
      <c r="M191" s="423"/>
      <c r="N191" s="423"/>
      <c r="O191" s="423"/>
      <c r="P191" s="423"/>
      <c r="Q191" s="423"/>
    </row>
    <row r="192" spans="1:17" s="315" customFormat="1" ht="39.75" customHeight="1" x14ac:dyDescent="0.25">
      <c r="A192" s="406" t="s">
        <v>24</v>
      </c>
      <c r="B192" s="517"/>
      <c r="C192" s="517"/>
      <c r="D192" s="517"/>
      <c r="E192" s="517"/>
      <c r="F192" s="552"/>
      <c r="G192" s="541" t="s">
        <v>50</v>
      </c>
      <c r="H192" s="542"/>
      <c r="I192" s="268"/>
      <c r="J192" s="469"/>
      <c r="K192" s="425"/>
      <c r="L192" s="425"/>
      <c r="M192" s="425"/>
      <c r="N192" s="425"/>
      <c r="O192" s="425"/>
      <c r="P192" s="425"/>
      <c r="Q192" s="425"/>
    </row>
    <row r="193" spans="1:17" s="313" customFormat="1" ht="39.950000000000003" customHeight="1" x14ac:dyDescent="0.25">
      <c r="A193" s="406" t="s">
        <v>25</v>
      </c>
      <c r="B193" s="518"/>
      <c r="C193" s="553"/>
      <c r="D193" s="553"/>
      <c r="E193" s="553"/>
      <c r="F193" s="554"/>
      <c r="G193" s="541" t="s">
        <v>26</v>
      </c>
      <c r="H193" s="542"/>
      <c r="I193" s="269">
        <v>0</v>
      </c>
      <c r="J193" s="470"/>
      <c r="K193" s="423"/>
      <c r="L193" s="423"/>
      <c r="M193" s="423"/>
      <c r="N193" s="423"/>
      <c r="O193" s="423"/>
      <c r="P193" s="423"/>
      <c r="Q193" s="423"/>
    </row>
    <row r="194" spans="1:17" s="313" customFormat="1" ht="39.950000000000003" customHeight="1" x14ac:dyDescent="0.25">
      <c r="A194" s="531" t="s">
        <v>45</v>
      </c>
      <c r="B194" s="543"/>
      <c r="C194" s="544"/>
      <c r="D194" s="544"/>
      <c r="E194" s="544"/>
      <c r="F194" s="545"/>
      <c r="G194" s="549" t="s">
        <v>86</v>
      </c>
      <c r="H194" s="550"/>
      <c r="I194" s="270">
        <f>I193*I192</f>
        <v>0</v>
      </c>
      <c r="J194" s="471"/>
      <c r="K194" s="423"/>
      <c r="L194" s="423"/>
      <c r="M194" s="423"/>
      <c r="N194" s="423"/>
      <c r="O194" s="423"/>
      <c r="P194" s="423"/>
      <c r="Q194" s="423"/>
    </row>
    <row r="195" spans="1:17" s="313" customFormat="1" ht="39.950000000000003" customHeight="1" x14ac:dyDescent="0.25">
      <c r="A195" s="532"/>
      <c r="B195" s="546"/>
      <c r="C195" s="547"/>
      <c r="D195" s="547"/>
      <c r="E195" s="547"/>
      <c r="F195" s="548"/>
      <c r="G195" s="541" t="s">
        <v>10</v>
      </c>
      <c r="H195" s="542"/>
      <c r="I195" s="271">
        <v>0</v>
      </c>
      <c r="J195" s="470"/>
      <c r="K195" s="423"/>
      <c r="L195" s="423"/>
      <c r="M195" s="423"/>
      <c r="N195" s="423"/>
      <c r="O195" s="423"/>
      <c r="P195" s="423"/>
      <c r="Q195" s="423"/>
    </row>
    <row r="196" spans="1:17" s="313" customFormat="1" ht="39.950000000000003" customHeight="1" x14ac:dyDescent="0.25">
      <c r="A196" s="531" t="s">
        <v>46</v>
      </c>
      <c r="B196" s="543"/>
      <c r="C196" s="544"/>
      <c r="D196" s="544"/>
      <c r="E196" s="544"/>
      <c r="F196" s="545"/>
      <c r="G196" s="541" t="s">
        <v>53</v>
      </c>
      <c r="H196" s="542"/>
      <c r="I196" s="271">
        <v>0</v>
      </c>
      <c r="J196" s="470"/>
      <c r="K196" s="423"/>
      <c r="L196" s="423"/>
      <c r="M196" s="423"/>
      <c r="N196" s="423"/>
      <c r="O196" s="423"/>
      <c r="P196" s="423"/>
      <c r="Q196" s="423"/>
    </row>
    <row r="197" spans="1:17" s="313" customFormat="1" ht="39.950000000000003" customHeight="1" x14ac:dyDescent="0.25">
      <c r="A197" s="532"/>
      <c r="B197" s="546"/>
      <c r="C197" s="547"/>
      <c r="D197" s="547"/>
      <c r="E197" s="547"/>
      <c r="F197" s="548"/>
      <c r="G197" s="541" t="s">
        <v>9</v>
      </c>
      <c r="H197" s="542"/>
      <c r="I197" s="271">
        <v>0</v>
      </c>
      <c r="J197" s="470"/>
      <c r="K197" s="423"/>
      <c r="L197" s="423"/>
      <c r="M197" s="423"/>
      <c r="N197" s="423"/>
      <c r="O197" s="423"/>
      <c r="P197" s="423"/>
      <c r="Q197" s="423"/>
    </row>
    <row r="198" spans="1:17" s="313" customFormat="1" ht="39.950000000000003" customHeight="1" thickBot="1" x14ac:dyDescent="0.3">
      <c r="A198" s="407" t="s">
        <v>47</v>
      </c>
      <c r="B198" s="536"/>
      <c r="C198" s="537"/>
      <c r="D198" s="537"/>
      <c r="E198" s="537"/>
      <c r="F198" s="538"/>
      <c r="G198" s="273" t="s">
        <v>98</v>
      </c>
      <c r="H198" s="119" t="s">
        <v>52</v>
      </c>
      <c r="I198" s="271">
        <v>0</v>
      </c>
      <c r="J198" s="470"/>
      <c r="K198" s="423"/>
      <c r="L198" s="423"/>
      <c r="M198" s="423"/>
      <c r="N198" s="423"/>
      <c r="O198" s="423"/>
      <c r="P198" s="423"/>
      <c r="Q198" s="423"/>
    </row>
    <row r="199" spans="1:17" s="313" customFormat="1" ht="39.950000000000003" customHeight="1" x14ac:dyDescent="0.25">
      <c r="A199" s="539" t="s">
        <v>81</v>
      </c>
      <c r="B199" s="528"/>
      <c r="C199" s="528"/>
      <c r="D199" s="528"/>
      <c r="E199" s="528"/>
      <c r="F199" s="540"/>
      <c r="G199" s="273" t="s">
        <v>11</v>
      </c>
      <c r="H199" s="119" t="s">
        <v>52</v>
      </c>
      <c r="I199" s="271">
        <v>0</v>
      </c>
      <c r="J199" s="470"/>
      <c r="K199" s="423"/>
      <c r="L199" s="423"/>
      <c r="M199" s="423"/>
      <c r="N199" s="423"/>
      <c r="O199" s="423"/>
      <c r="P199" s="423"/>
      <c r="Q199" s="423"/>
    </row>
    <row r="200" spans="1:17" s="313" customFormat="1" ht="39.950000000000003" customHeight="1" x14ac:dyDescent="0.25">
      <c r="A200" s="49" t="s">
        <v>83</v>
      </c>
      <c r="B200" s="409" t="s">
        <v>6</v>
      </c>
      <c r="C200" s="409" t="s">
        <v>65</v>
      </c>
      <c r="D200" s="409" t="s">
        <v>4</v>
      </c>
      <c r="E200" s="48" t="s">
        <v>5</v>
      </c>
      <c r="F200" s="50" t="s">
        <v>70</v>
      </c>
      <c r="G200" s="273" t="s">
        <v>11</v>
      </c>
      <c r="H200" s="119" t="s">
        <v>52</v>
      </c>
      <c r="I200" s="271">
        <v>0</v>
      </c>
      <c r="J200" s="470"/>
      <c r="K200" s="423"/>
      <c r="L200" s="423" t="s">
        <v>6</v>
      </c>
      <c r="M200" s="423" t="s">
        <v>65</v>
      </c>
      <c r="N200" s="423" t="s">
        <v>4</v>
      </c>
      <c r="O200" s="423" t="s">
        <v>5</v>
      </c>
      <c r="P200" s="423"/>
      <c r="Q200" s="423"/>
    </row>
    <row r="201" spans="1:17" s="313" customFormat="1" ht="39.950000000000003" customHeight="1" x14ac:dyDescent="0.25">
      <c r="A201" s="406" t="s">
        <v>128</v>
      </c>
      <c r="B201" s="509">
        <v>0</v>
      </c>
      <c r="C201" s="510"/>
      <c r="D201" s="511"/>
      <c r="E201" s="303">
        <v>0</v>
      </c>
      <c r="F201" s="51" t="str">
        <f>TEXT(B201,"##0.0%")&amp;" ("&amp;TEXT($I205*B201,"$#,##0")&amp;")"</f>
        <v>0.0% ($0)</v>
      </c>
      <c r="G201" s="273" t="s">
        <v>11</v>
      </c>
      <c r="H201" s="119" t="s">
        <v>52</v>
      </c>
      <c r="I201" s="271">
        <v>0</v>
      </c>
      <c r="J201" s="470"/>
      <c r="K201" s="423" t="s">
        <v>40</v>
      </c>
      <c r="L201" s="426">
        <f>SUM(B201:E201)*I205</f>
        <v>0</v>
      </c>
      <c r="M201" s="426"/>
      <c r="N201" s="426"/>
      <c r="O201" s="426"/>
      <c r="P201" s="423"/>
      <c r="Q201" s="423"/>
    </row>
    <row r="202" spans="1:17" s="313" customFormat="1" ht="39.950000000000003" customHeight="1" x14ac:dyDescent="0.25">
      <c r="A202" s="406" t="s">
        <v>67</v>
      </c>
      <c r="B202" s="303">
        <v>0</v>
      </c>
      <c r="C202" s="303">
        <v>0</v>
      </c>
      <c r="D202" s="303">
        <v>0</v>
      </c>
      <c r="E202" s="303">
        <v>0</v>
      </c>
      <c r="F202" s="51" t="str">
        <f>TEXT(SUM(B202:E202),"##0.0%")&amp;" ("&amp;TEXT($I205*SUM(B202:E202),"$#,##0")&amp;")"</f>
        <v>0.0% ($0)</v>
      </c>
      <c r="G202" s="273" t="s">
        <v>11</v>
      </c>
      <c r="H202" s="119" t="s">
        <v>52</v>
      </c>
      <c r="I202" s="271">
        <v>0</v>
      </c>
      <c r="J202" s="470"/>
      <c r="K202" s="423" t="str">
        <f>"Domain 2"</f>
        <v>Domain 2</v>
      </c>
      <c r="L202" s="426">
        <f>B202*I205</f>
        <v>0</v>
      </c>
      <c r="M202" s="426">
        <f>C202*I205</f>
        <v>0</v>
      </c>
      <c r="N202" s="426">
        <f>D202*I205</f>
        <v>0</v>
      </c>
      <c r="O202" s="426">
        <f>E202*I205</f>
        <v>0</v>
      </c>
      <c r="P202" s="423"/>
      <c r="Q202" s="423"/>
    </row>
    <row r="203" spans="1:17" s="313" customFormat="1" ht="39.950000000000003" customHeight="1" x14ac:dyDescent="0.25">
      <c r="A203" s="406" t="s">
        <v>68</v>
      </c>
      <c r="B203" s="303">
        <v>0</v>
      </c>
      <c r="C203" s="303">
        <v>0</v>
      </c>
      <c r="D203" s="303">
        <v>0</v>
      </c>
      <c r="E203" s="303">
        <v>0</v>
      </c>
      <c r="F203" s="51" t="str">
        <f>TEXT(SUM(B203:E203),"##0.0%")&amp;" ("&amp;TEXT($I205*SUM(B203:E203),"$#,##0")&amp;")"</f>
        <v>0.0% ($0)</v>
      </c>
      <c r="G203" s="273" t="s">
        <v>11</v>
      </c>
      <c r="H203" s="119" t="s">
        <v>52</v>
      </c>
      <c r="I203" s="271">
        <v>0</v>
      </c>
      <c r="J203" s="470"/>
      <c r="K203" s="423" t="str">
        <f>"Domain 3"</f>
        <v>Domain 3</v>
      </c>
      <c r="L203" s="426">
        <f>B203*I205</f>
        <v>0</v>
      </c>
      <c r="M203" s="426">
        <f>C203*I205</f>
        <v>0</v>
      </c>
      <c r="N203" s="426">
        <f>D203*I205</f>
        <v>0</v>
      </c>
      <c r="O203" s="426">
        <f>E203*I205</f>
        <v>0</v>
      </c>
      <c r="P203" s="423"/>
      <c r="Q203" s="423"/>
    </row>
    <row r="204" spans="1:17" s="313" customFormat="1" ht="39.950000000000003" customHeight="1" x14ac:dyDescent="0.25">
      <c r="A204" s="407" t="s">
        <v>69</v>
      </c>
      <c r="B204" s="303">
        <v>0</v>
      </c>
      <c r="C204" s="303">
        <v>0</v>
      </c>
      <c r="D204" s="303">
        <v>0</v>
      </c>
      <c r="E204" s="303">
        <v>0</v>
      </c>
      <c r="F204" s="51" t="str">
        <f>TEXT(SUM(B204:E204),"##0.0%")&amp;" ("&amp;TEXT($I205*SUM(B204:E204),"$#,##0")&amp;")"</f>
        <v>0.0% ($0)</v>
      </c>
      <c r="G204" s="549" t="s">
        <v>87</v>
      </c>
      <c r="H204" s="550"/>
      <c r="I204" s="270">
        <f>SUM(I195:I203)</f>
        <v>0</v>
      </c>
      <c r="J204" s="468"/>
      <c r="K204" s="423" t="str">
        <f>"Domain 4"</f>
        <v>Domain 4</v>
      </c>
      <c r="L204" s="426">
        <f>B204*I205</f>
        <v>0</v>
      </c>
      <c r="M204" s="426">
        <f>C204*I205</f>
        <v>0</v>
      </c>
      <c r="N204" s="426">
        <f>D204*I205</f>
        <v>0</v>
      </c>
      <c r="O204" s="426">
        <f>E204*I205</f>
        <v>0</v>
      </c>
      <c r="P204" s="423"/>
      <c r="Q204" s="423"/>
    </row>
    <row r="205" spans="1:17" s="313" customFormat="1" ht="39.950000000000003" customHeight="1" thickBot="1" x14ac:dyDescent="0.3">
      <c r="A205" s="405" t="s">
        <v>84</v>
      </c>
      <c r="B205" s="72" t="str">
        <f>TEXT(SUM($B201*BPct_HDSP,B202:B204),"##0.0%")&amp;" ("&amp;TEXT($I205*SUM($B201*BPct_HDSP,B202:B204),"$#,##0")&amp;")"</f>
        <v>0.0% ($0)</v>
      </c>
      <c r="C205" s="72" t="str">
        <f>TEXT(SUM($B201*BPct_Diabetes,C202:C204),"##0.0%")&amp;" ("&amp;TEXT($I205*SUM($B201*BPct_Diabetes,C202:C204),"$#,##0")&amp;")"</f>
        <v>0.0% ($0)</v>
      </c>
      <c r="D205" s="72" t="str">
        <f>TEXT(SUM($B201*BPct_NPAO,D202:D204),"##0.0%")&amp;" ("&amp;TEXT($I205*SUM($B201*BPct_NPAO,D202:D204),"$#,##0")&amp;")"</f>
        <v>0.0% ($0)</v>
      </c>
      <c r="E205" s="217" t="str">
        <f>TEXT(SUM(E201:E204),"##0.0%")&amp;" ("&amp;TEXT($I205*SUM(E201:E204),"$#,##0")&amp;")"</f>
        <v>0.0% ($0)</v>
      </c>
      <c r="F205" s="218" t="str">
        <f>TEXT(SUM(B201:E204),"##0.0%")&amp;" ("&amp;TEXT($I205*SUM(B201:E204),"$#,##0")&amp;")"</f>
        <v>0.0% ($0)</v>
      </c>
      <c r="G205" s="555" t="s">
        <v>88</v>
      </c>
      <c r="H205" s="556"/>
      <c r="I205" s="272">
        <f>SUM(I204,I194)</f>
        <v>0</v>
      </c>
      <c r="J205" s="472"/>
      <c r="K205" s="423"/>
      <c r="L205" s="423"/>
      <c r="M205" s="423"/>
      <c r="N205" s="423"/>
      <c r="O205" s="423"/>
      <c r="P205" s="423" t="b">
        <f>IF(AND(SUM(B201:E204)&lt;&gt;1,I205&gt;0),FALSE,TRUE)</f>
        <v>1</v>
      </c>
      <c r="Q205" s="423" t="s">
        <v>218</v>
      </c>
    </row>
    <row r="207" spans="1:17" ht="13.5" thickBot="1" x14ac:dyDescent="0.25"/>
    <row r="208" spans="1:17" s="313" customFormat="1" ht="39.950000000000003" customHeight="1" x14ac:dyDescent="0.25">
      <c r="A208" s="521" t="s">
        <v>51</v>
      </c>
      <c r="B208" s="522"/>
      <c r="C208" s="522"/>
      <c r="D208" s="522"/>
      <c r="E208" s="522"/>
      <c r="F208" s="551"/>
      <c r="G208" s="521" t="s">
        <v>61</v>
      </c>
      <c r="H208" s="522"/>
      <c r="I208" s="522"/>
      <c r="J208" s="467" t="s">
        <v>13</v>
      </c>
      <c r="K208" s="423"/>
      <c r="L208" s="423"/>
      <c r="M208" s="423"/>
      <c r="N208" s="423"/>
      <c r="O208" s="423"/>
      <c r="P208" s="423"/>
      <c r="Q208" s="423"/>
    </row>
    <row r="209" spans="1:17" s="315" customFormat="1" ht="39.75" customHeight="1" x14ac:dyDescent="0.25">
      <c r="A209" s="406" t="s">
        <v>24</v>
      </c>
      <c r="B209" s="517"/>
      <c r="C209" s="517"/>
      <c r="D209" s="517"/>
      <c r="E209" s="517"/>
      <c r="F209" s="552"/>
      <c r="G209" s="541" t="s">
        <v>50</v>
      </c>
      <c r="H209" s="542"/>
      <c r="I209" s="268"/>
      <c r="J209" s="469"/>
      <c r="K209" s="425"/>
      <c r="L209" s="425"/>
      <c r="M209" s="425"/>
      <c r="N209" s="425"/>
      <c r="O209" s="425"/>
      <c r="P209" s="425"/>
      <c r="Q209" s="425"/>
    </row>
    <row r="210" spans="1:17" s="313" customFormat="1" ht="39.950000000000003" customHeight="1" x14ac:dyDescent="0.25">
      <c r="A210" s="406" t="s">
        <v>25</v>
      </c>
      <c r="B210" s="518"/>
      <c r="C210" s="553"/>
      <c r="D210" s="553"/>
      <c r="E210" s="553"/>
      <c r="F210" s="554"/>
      <c r="G210" s="541" t="s">
        <v>26</v>
      </c>
      <c r="H210" s="542"/>
      <c r="I210" s="269">
        <v>0</v>
      </c>
      <c r="J210" s="470"/>
      <c r="K210" s="423"/>
      <c r="L210" s="423"/>
      <c r="M210" s="423"/>
      <c r="N210" s="423"/>
      <c r="O210" s="423"/>
      <c r="P210" s="423"/>
      <c r="Q210" s="423"/>
    </row>
    <row r="211" spans="1:17" s="313" customFormat="1" ht="39.950000000000003" customHeight="1" x14ac:dyDescent="0.25">
      <c r="A211" s="531" t="s">
        <v>45</v>
      </c>
      <c r="B211" s="543"/>
      <c r="C211" s="544"/>
      <c r="D211" s="544"/>
      <c r="E211" s="544"/>
      <c r="F211" s="545"/>
      <c r="G211" s="549" t="s">
        <v>86</v>
      </c>
      <c r="H211" s="550"/>
      <c r="I211" s="270">
        <f>I210*I209</f>
        <v>0</v>
      </c>
      <c r="J211" s="471"/>
      <c r="K211" s="423"/>
      <c r="L211" s="423"/>
      <c r="M211" s="423"/>
      <c r="N211" s="423"/>
      <c r="O211" s="423"/>
      <c r="P211" s="423"/>
      <c r="Q211" s="423"/>
    </row>
    <row r="212" spans="1:17" s="313" customFormat="1" ht="39.950000000000003" customHeight="1" x14ac:dyDescent="0.25">
      <c r="A212" s="532"/>
      <c r="B212" s="546"/>
      <c r="C212" s="547"/>
      <c r="D212" s="547"/>
      <c r="E212" s="547"/>
      <c r="F212" s="548"/>
      <c r="G212" s="541" t="s">
        <v>10</v>
      </c>
      <c r="H212" s="542"/>
      <c r="I212" s="271">
        <v>0</v>
      </c>
      <c r="J212" s="470"/>
      <c r="K212" s="423"/>
      <c r="L212" s="423"/>
      <c r="M212" s="423"/>
      <c r="N212" s="423"/>
      <c r="O212" s="423"/>
      <c r="P212" s="423"/>
      <c r="Q212" s="423"/>
    </row>
    <row r="213" spans="1:17" s="313" customFormat="1" ht="39.950000000000003" customHeight="1" x14ac:dyDescent="0.25">
      <c r="A213" s="531" t="s">
        <v>46</v>
      </c>
      <c r="B213" s="543"/>
      <c r="C213" s="544"/>
      <c r="D213" s="544"/>
      <c r="E213" s="544"/>
      <c r="F213" s="545"/>
      <c r="G213" s="541" t="s">
        <v>53</v>
      </c>
      <c r="H213" s="542"/>
      <c r="I213" s="271">
        <v>0</v>
      </c>
      <c r="J213" s="470"/>
      <c r="K213" s="423"/>
      <c r="L213" s="423"/>
      <c r="M213" s="423"/>
      <c r="N213" s="423"/>
      <c r="O213" s="423"/>
      <c r="P213" s="423"/>
      <c r="Q213" s="423"/>
    </row>
    <row r="214" spans="1:17" s="313" customFormat="1" ht="39.950000000000003" customHeight="1" x14ac:dyDescent="0.25">
      <c r="A214" s="532"/>
      <c r="B214" s="546"/>
      <c r="C214" s="547"/>
      <c r="D214" s="547"/>
      <c r="E214" s="547"/>
      <c r="F214" s="548"/>
      <c r="G214" s="541" t="s">
        <v>9</v>
      </c>
      <c r="H214" s="542"/>
      <c r="I214" s="271">
        <v>0</v>
      </c>
      <c r="J214" s="470"/>
      <c r="K214" s="423"/>
      <c r="L214" s="423"/>
      <c r="M214" s="423"/>
      <c r="N214" s="423"/>
      <c r="O214" s="423"/>
      <c r="P214" s="423"/>
      <c r="Q214" s="423"/>
    </row>
    <row r="215" spans="1:17" s="313" customFormat="1" ht="39.950000000000003" customHeight="1" thickBot="1" x14ac:dyDescent="0.3">
      <c r="A215" s="407" t="s">
        <v>47</v>
      </c>
      <c r="B215" s="536"/>
      <c r="C215" s="537"/>
      <c r="D215" s="537"/>
      <c r="E215" s="537"/>
      <c r="F215" s="538"/>
      <c r="G215" s="273" t="s">
        <v>98</v>
      </c>
      <c r="H215" s="119" t="s">
        <v>52</v>
      </c>
      <c r="I215" s="271">
        <v>0</v>
      </c>
      <c r="J215" s="470"/>
      <c r="K215" s="423"/>
      <c r="L215" s="423"/>
      <c r="M215" s="423"/>
      <c r="N215" s="423"/>
      <c r="O215" s="423"/>
      <c r="P215" s="423"/>
      <c r="Q215" s="423"/>
    </row>
    <row r="216" spans="1:17" s="313" customFormat="1" ht="39.950000000000003" customHeight="1" x14ac:dyDescent="0.25">
      <c r="A216" s="539" t="s">
        <v>81</v>
      </c>
      <c r="B216" s="528"/>
      <c r="C216" s="528"/>
      <c r="D216" s="528"/>
      <c r="E216" s="528"/>
      <c r="F216" s="540"/>
      <c r="G216" s="273" t="s">
        <v>11</v>
      </c>
      <c r="H216" s="119" t="s">
        <v>52</v>
      </c>
      <c r="I216" s="271">
        <v>0</v>
      </c>
      <c r="J216" s="470"/>
      <c r="K216" s="423"/>
      <c r="L216" s="423"/>
      <c r="M216" s="423"/>
      <c r="N216" s="423"/>
      <c r="O216" s="423"/>
      <c r="P216" s="423"/>
      <c r="Q216" s="423"/>
    </row>
    <row r="217" spans="1:17" s="313" customFormat="1" ht="39.950000000000003" customHeight="1" x14ac:dyDescent="0.25">
      <c r="A217" s="49" t="s">
        <v>83</v>
      </c>
      <c r="B217" s="409" t="s">
        <v>6</v>
      </c>
      <c r="C217" s="409" t="s">
        <v>65</v>
      </c>
      <c r="D217" s="409" t="s">
        <v>4</v>
      </c>
      <c r="E217" s="48" t="s">
        <v>5</v>
      </c>
      <c r="F217" s="50" t="s">
        <v>70</v>
      </c>
      <c r="G217" s="273" t="s">
        <v>11</v>
      </c>
      <c r="H217" s="119" t="s">
        <v>52</v>
      </c>
      <c r="I217" s="271">
        <v>0</v>
      </c>
      <c r="J217" s="470"/>
      <c r="K217" s="423"/>
      <c r="L217" s="423" t="s">
        <v>6</v>
      </c>
      <c r="M217" s="423" t="s">
        <v>65</v>
      </c>
      <c r="N217" s="423" t="s">
        <v>4</v>
      </c>
      <c r="O217" s="423" t="s">
        <v>5</v>
      </c>
      <c r="P217" s="423"/>
      <c r="Q217" s="423"/>
    </row>
    <row r="218" spans="1:17" s="313" customFormat="1" ht="39.950000000000003" customHeight="1" x14ac:dyDescent="0.25">
      <c r="A218" s="406" t="s">
        <v>128</v>
      </c>
      <c r="B218" s="509">
        <v>0</v>
      </c>
      <c r="C218" s="510"/>
      <c r="D218" s="511"/>
      <c r="E218" s="303">
        <v>0</v>
      </c>
      <c r="F218" s="51" t="str">
        <f>TEXT(B218,"##0.0%")&amp;" ("&amp;TEXT($I222*B218,"$#,##0")&amp;")"</f>
        <v>0.0% ($0)</v>
      </c>
      <c r="G218" s="273" t="s">
        <v>11</v>
      </c>
      <c r="H218" s="119" t="s">
        <v>52</v>
      </c>
      <c r="I218" s="271">
        <v>0</v>
      </c>
      <c r="J218" s="470"/>
      <c r="K218" s="423" t="s">
        <v>40</v>
      </c>
      <c r="L218" s="426">
        <f>SUM(B218:E218)*I222</f>
        <v>0</v>
      </c>
      <c r="M218" s="426"/>
      <c r="N218" s="426"/>
      <c r="O218" s="426"/>
      <c r="P218" s="423"/>
      <c r="Q218" s="423"/>
    </row>
    <row r="219" spans="1:17" s="313" customFormat="1" ht="39.950000000000003" customHeight="1" x14ac:dyDescent="0.25">
      <c r="A219" s="406" t="s">
        <v>67</v>
      </c>
      <c r="B219" s="303">
        <v>0</v>
      </c>
      <c r="C219" s="303">
        <v>0</v>
      </c>
      <c r="D219" s="303">
        <v>0</v>
      </c>
      <c r="E219" s="303">
        <v>0</v>
      </c>
      <c r="F219" s="51" t="str">
        <f>TEXT(SUM(B219:E219),"##0.0%")&amp;" ("&amp;TEXT($I222*SUM(B219:E219),"$#,##0")&amp;")"</f>
        <v>0.0% ($0)</v>
      </c>
      <c r="G219" s="273" t="s">
        <v>11</v>
      </c>
      <c r="H219" s="119" t="s">
        <v>52</v>
      </c>
      <c r="I219" s="271">
        <v>0</v>
      </c>
      <c r="J219" s="470"/>
      <c r="K219" s="423" t="str">
        <f>"Domain 2"</f>
        <v>Domain 2</v>
      </c>
      <c r="L219" s="426">
        <f>B219*I222</f>
        <v>0</v>
      </c>
      <c r="M219" s="426">
        <f>C219*I222</f>
        <v>0</v>
      </c>
      <c r="N219" s="426">
        <f>D219*I222</f>
        <v>0</v>
      </c>
      <c r="O219" s="426">
        <f>E219*I222</f>
        <v>0</v>
      </c>
      <c r="P219" s="423"/>
      <c r="Q219" s="423"/>
    </row>
    <row r="220" spans="1:17" s="313" customFormat="1" ht="39.950000000000003" customHeight="1" x14ac:dyDescent="0.25">
      <c r="A220" s="406" t="s">
        <v>68</v>
      </c>
      <c r="B220" s="303">
        <v>0</v>
      </c>
      <c r="C220" s="303">
        <v>0</v>
      </c>
      <c r="D220" s="303">
        <v>0</v>
      </c>
      <c r="E220" s="303">
        <v>0</v>
      </c>
      <c r="F220" s="51" t="str">
        <f>TEXT(SUM(B220:E220),"##0.0%")&amp;" ("&amp;TEXT($I222*SUM(B220:E220),"$#,##0")&amp;")"</f>
        <v>0.0% ($0)</v>
      </c>
      <c r="G220" s="273" t="s">
        <v>11</v>
      </c>
      <c r="H220" s="119" t="s">
        <v>52</v>
      </c>
      <c r="I220" s="271">
        <v>0</v>
      </c>
      <c r="J220" s="470"/>
      <c r="K220" s="423" t="str">
        <f>"Domain 3"</f>
        <v>Domain 3</v>
      </c>
      <c r="L220" s="426">
        <f>B220*I222</f>
        <v>0</v>
      </c>
      <c r="M220" s="426">
        <f>C220*I222</f>
        <v>0</v>
      </c>
      <c r="N220" s="426">
        <f>D220*I222</f>
        <v>0</v>
      </c>
      <c r="O220" s="426">
        <f>E220*I222</f>
        <v>0</v>
      </c>
      <c r="P220" s="423"/>
      <c r="Q220" s="423"/>
    </row>
    <row r="221" spans="1:17" s="313" customFormat="1" ht="39.950000000000003" customHeight="1" x14ac:dyDescent="0.25">
      <c r="A221" s="407" t="s">
        <v>69</v>
      </c>
      <c r="B221" s="303">
        <v>0</v>
      </c>
      <c r="C221" s="303">
        <v>0</v>
      </c>
      <c r="D221" s="303">
        <v>0</v>
      </c>
      <c r="E221" s="303">
        <v>0</v>
      </c>
      <c r="F221" s="51" t="str">
        <f>TEXT(SUM(B221:E221),"##0.0%")&amp;" ("&amp;TEXT($I222*SUM(B221:E221),"$#,##0")&amp;")"</f>
        <v>0.0% ($0)</v>
      </c>
      <c r="G221" s="549" t="s">
        <v>87</v>
      </c>
      <c r="H221" s="550"/>
      <c r="I221" s="270">
        <f>SUM(I212:I220)</f>
        <v>0</v>
      </c>
      <c r="J221" s="468"/>
      <c r="K221" s="423" t="str">
        <f>"Domain 4"</f>
        <v>Domain 4</v>
      </c>
      <c r="L221" s="426">
        <f>B221*I222</f>
        <v>0</v>
      </c>
      <c r="M221" s="426">
        <f>C221*I222</f>
        <v>0</v>
      </c>
      <c r="N221" s="426">
        <f>D221*I222</f>
        <v>0</v>
      </c>
      <c r="O221" s="426">
        <f>E221*I222</f>
        <v>0</v>
      </c>
      <c r="P221" s="423"/>
      <c r="Q221" s="423"/>
    </row>
    <row r="222" spans="1:17" s="313" customFormat="1" ht="39.950000000000003" customHeight="1" thickBot="1" x14ac:dyDescent="0.3">
      <c r="A222" s="405" t="s">
        <v>84</v>
      </c>
      <c r="B222" s="72" t="str">
        <f>TEXT(SUM($B218*BPct_HDSP,B219:B221),"##0.0%")&amp;" ("&amp;TEXT($I222*SUM($B218*BPct_HDSP,B219:B221),"$#,##0")&amp;")"</f>
        <v>0.0% ($0)</v>
      </c>
      <c r="C222" s="72" t="str">
        <f>TEXT(SUM($B218*BPct_Diabetes,C219:C221),"##0.0%")&amp;" ("&amp;TEXT($I222*SUM($B218*BPct_Diabetes,C219:C221),"$#,##0")&amp;")"</f>
        <v>0.0% ($0)</v>
      </c>
      <c r="D222" s="72" t="str">
        <f>TEXT(SUM($B218*BPct_NPAO,D219:D221),"##0.0%")&amp;" ("&amp;TEXT($I222*SUM($B218*BPct_NPAO,D219:D221),"$#,##0")&amp;")"</f>
        <v>0.0% ($0)</v>
      </c>
      <c r="E222" s="217" t="str">
        <f>TEXT(SUM(E218:E221),"##0.0%")&amp;" ("&amp;TEXT($I222*SUM(E218:E221),"$#,##0")&amp;")"</f>
        <v>0.0% ($0)</v>
      </c>
      <c r="F222" s="218" t="str">
        <f>TEXT(SUM(B218:E221),"##0.0%")&amp;" ("&amp;TEXT($I222*SUM(B218:E221),"$#,##0")&amp;")"</f>
        <v>0.0% ($0)</v>
      </c>
      <c r="G222" s="555" t="s">
        <v>88</v>
      </c>
      <c r="H222" s="556"/>
      <c r="I222" s="272">
        <f>SUM(I221,I211)</f>
        <v>0</v>
      </c>
      <c r="J222" s="472"/>
      <c r="K222" s="423"/>
      <c r="L222" s="423"/>
      <c r="M222" s="423"/>
      <c r="N222" s="423"/>
      <c r="O222" s="423"/>
      <c r="P222" s="423" t="b">
        <f>IF(AND(SUM(B218:E221)&lt;&gt;1,I222&gt;0),FALSE,TRUE)</f>
        <v>1</v>
      </c>
      <c r="Q222" s="423" t="s">
        <v>218</v>
      </c>
    </row>
    <row r="224" spans="1:17" ht="13.5" thickBot="1" x14ac:dyDescent="0.25"/>
    <row r="225" spans="1:17" s="313" customFormat="1" ht="39.950000000000003" customHeight="1" x14ac:dyDescent="0.25">
      <c r="A225" s="521" t="s">
        <v>51</v>
      </c>
      <c r="B225" s="522"/>
      <c r="C225" s="522"/>
      <c r="D225" s="522"/>
      <c r="E225" s="522"/>
      <c r="F225" s="551"/>
      <c r="G225" s="521" t="s">
        <v>61</v>
      </c>
      <c r="H225" s="522"/>
      <c r="I225" s="522"/>
      <c r="J225" s="467" t="s">
        <v>13</v>
      </c>
      <c r="K225" s="423"/>
      <c r="L225" s="423"/>
      <c r="M225" s="423"/>
      <c r="N225" s="423"/>
      <c r="O225" s="423"/>
      <c r="P225" s="423"/>
      <c r="Q225" s="423"/>
    </row>
    <row r="226" spans="1:17" s="315" customFormat="1" ht="39.75" customHeight="1" x14ac:dyDescent="0.25">
      <c r="A226" s="406" t="s">
        <v>24</v>
      </c>
      <c r="B226" s="517"/>
      <c r="C226" s="517"/>
      <c r="D226" s="517"/>
      <c r="E226" s="517"/>
      <c r="F226" s="552"/>
      <c r="G226" s="541" t="s">
        <v>50</v>
      </c>
      <c r="H226" s="542"/>
      <c r="I226" s="268"/>
      <c r="J226" s="469"/>
      <c r="K226" s="425"/>
      <c r="L226" s="425"/>
      <c r="M226" s="425"/>
      <c r="N226" s="425"/>
      <c r="O226" s="425"/>
      <c r="P226" s="425"/>
      <c r="Q226" s="425"/>
    </row>
    <row r="227" spans="1:17" s="313" customFormat="1" ht="39.950000000000003" customHeight="1" x14ac:dyDescent="0.25">
      <c r="A227" s="406" t="s">
        <v>25</v>
      </c>
      <c r="B227" s="518"/>
      <c r="C227" s="553"/>
      <c r="D227" s="553"/>
      <c r="E227" s="553"/>
      <c r="F227" s="554"/>
      <c r="G227" s="541" t="s">
        <v>26</v>
      </c>
      <c r="H227" s="542"/>
      <c r="I227" s="269">
        <v>0</v>
      </c>
      <c r="J227" s="470"/>
      <c r="K227" s="423"/>
      <c r="L227" s="423"/>
      <c r="M227" s="423"/>
      <c r="N227" s="423"/>
      <c r="O227" s="423"/>
      <c r="P227" s="423"/>
      <c r="Q227" s="423"/>
    </row>
    <row r="228" spans="1:17" s="313" customFormat="1" ht="39.950000000000003" customHeight="1" x14ac:dyDescent="0.25">
      <c r="A228" s="531" t="s">
        <v>45</v>
      </c>
      <c r="B228" s="543"/>
      <c r="C228" s="544"/>
      <c r="D228" s="544"/>
      <c r="E228" s="544"/>
      <c r="F228" s="545"/>
      <c r="G228" s="549" t="s">
        <v>86</v>
      </c>
      <c r="H228" s="550"/>
      <c r="I228" s="270">
        <f>I227*I226</f>
        <v>0</v>
      </c>
      <c r="J228" s="471"/>
      <c r="K228" s="423"/>
      <c r="L228" s="423"/>
      <c r="M228" s="423"/>
      <c r="N228" s="423"/>
      <c r="O228" s="423"/>
      <c r="P228" s="423"/>
      <c r="Q228" s="423"/>
    </row>
    <row r="229" spans="1:17" s="313" customFormat="1" ht="39.950000000000003" customHeight="1" x14ac:dyDescent="0.25">
      <c r="A229" s="532"/>
      <c r="B229" s="546"/>
      <c r="C229" s="547"/>
      <c r="D229" s="547"/>
      <c r="E229" s="547"/>
      <c r="F229" s="548"/>
      <c r="G229" s="541" t="s">
        <v>10</v>
      </c>
      <c r="H229" s="542"/>
      <c r="I229" s="271">
        <v>0</v>
      </c>
      <c r="J229" s="470"/>
      <c r="K229" s="423"/>
      <c r="L229" s="423"/>
      <c r="M229" s="423"/>
      <c r="N229" s="423"/>
      <c r="O229" s="423"/>
      <c r="P229" s="423"/>
      <c r="Q229" s="423"/>
    </row>
    <row r="230" spans="1:17" s="313" customFormat="1" ht="39.950000000000003" customHeight="1" x14ac:dyDescent="0.25">
      <c r="A230" s="531" t="s">
        <v>46</v>
      </c>
      <c r="B230" s="543"/>
      <c r="C230" s="544"/>
      <c r="D230" s="544"/>
      <c r="E230" s="544"/>
      <c r="F230" s="545"/>
      <c r="G230" s="541" t="s">
        <v>53</v>
      </c>
      <c r="H230" s="542"/>
      <c r="I230" s="271">
        <v>0</v>
      </c>
      <c r="J230" s="470"/>
      <c r="K230" s="423"/>
      <c r="L230" s="423"/>
      <c r="M230" s="423"/>
      <c r="N230" s="423"/>
      <c r="O230" s="423"/>
      <c r="P230" s="423"/>
      <c r="Q230" s="423"/>
    </row>
    <row r="231" spans="1:17" s="313" customFormat="1" ht="39.950000000000003" customHeight="1" x14ac:dyDescent="0.25">
      <c r="A231" s="532"/>
      <c r="B231" s="546"/>
      <c r="C231" s="547"/>
      <c r="D231" s="547"/>
      <c r="E231" s="547"/>
      <c r="F231" s="548"/>
      <c r="G231" s="541" t="s">
        <v>9</v>
      </c>
      <c r="H231" s="542"/>
      <c r="I231" s="271">
        <v>0</v>
      </c>
      <c r="J231" s="470"/>
      <c r="K231" s="423"/>
      <c r="L231" s="423"/>
      <c r="M231" s="423"/>
      <c r="N231" s="423"/>
      <c r="O231" s="423"/>
      <c r="P231" s="423"/>
      <c r="Q231" s="423"/>
    </row>
    <row r="232" spans="1:17" s="313" customFormat="1" ht="39.950000000000003" customHeight="1" thickBot="1" x14ac:dyDescent="0.3">
      <c r="A232" s="407" t="s">
        <v>47</v>
      </c>
      <c r="B232" s="536"/>
      <c r="C232" s="537"/>
      <c r="D232" s="537"/>
      <c r="E232" s="537"/>
      <c r="F232" s="538"/>
      <c r="G232" s="273" t="s">
        <v>98</v>
      </c>
      <c r="H232" s="119" t="s">
        <v>52</v>
      </c>
      <c r="I232" s="271">
        <v>0</v>
      </c>
      <c r="J232" s="470"/>
      <c r="K232" s="423"/>
      <c r="L232" s="423"/>
      <c r="M232" s="423"/>
      <c r="N232" s="423"/>
      <c r="O232" s="423"/>
      <c r="P232" s="423"/>
      <c r="Q232" s="423"/>
    </row>
    <row r="233" spans="1:17" s="313" customFormat="1" ht="39.950000000000003" customHeight="1" x14ac:dyDescent="0.25">
      <c r="A233" s="539" t="s">
        <v>81</v>
      </c>
      <c r="B233" s="528"/>
      <c r="C233" s="528"/>
      <c r="D233" s="528"/>
      <c r="E233" s="528"/>
      <c r="F233" s="540"/>
      <c r="G233" s="273" t="s">
        <v>11</v>
      </c>
      <c r="H233" s="119" t="s">
        <v>52</v>
      </c>
      <c r="I233" s="271">
        <v>0</v>
      </c>
      <c r="J233" s="470"/>
      <c r="K233" s="423"/>
      <c r="L233" s="423"/>
      <c r="M233" s="423"/>
      <c r="N233" s="423"/>
      <c r="O233" s="423"/>
      <c r="P233" s="423"/>
      <c r="Q233" s="423"/>
    </row>
    <row r="234" spans="1:17" s="313" customFormat="1" ht="39.950000000000003" customHeight="1" x14ac:dyDescent="0.25">
      <c r="A234" s="49" t="s">
        <v>83</v>
      </c>
      <c r="B234" s="409" t="s">
        <v>6</v>
      </c>
      <c r="C234" s="409" t="s">
        <v>65</v>
      </c>
      <c r="D234" s="409" t="s">
        <v>4</v>
      </c>
      <c r="E234" s="48" t="s">
        <v>5</v>
      </c>
      <c r="F234" s="50" t="s">
        <v>70</v>
      </c>
      <c r="G234" s="273" t="s">
        <v>11</v>
      </c>
      <c r="H234" s="119" t="s">
        <v>52</v>
      </c>
      <c r="I234" s="271">
        <v>0</v>
      </c>
      <c r="J234" s="470"/>
      <c r="K234" s="423"/>
      <c r="L234" s="423" t="s">
        <v>6</v>
      </c>
      <c r="M234" s="423" t="s">
        <v>65</v>
      </c>
      <c r="N234" s="423" t="s">
        <v>4</v>
      </c>
      <c r="O234" s="423" t="s">
        <v>5</v>
      </c>
      <c r="P234" s="423"/>
      <c r="Q234" s="423"/>
    </row>
    <row r="235" spans="1:17" s="313" customFormat="1" ht="39.950000000000003" customHeight="1" x14ac:dyDescent="0.25">
      <c r="A235" s="406" t="s">
        <v>128</v>
      </c>
      <c r="B235" s="509">
        <v>0</v>
      </c>
      <c r="C235" s="510"/>
      <c r="D235" s="511"/>
      <c r="E235" s="303">
        <v>0</v>
      </c>
      <c r="F235" s="51" t="str">
        <f>TEXT(B235,"##0.0%")&amp;" ("&amp;TEXT($I239*B235,"$#,##0")&amp;")"</f>
        <v>0.0% ($0)</v>
      </c>
      <c r="G235" s="273" t="s">
        <v>11</v>
      </c>
      <c r="H235" s="119" t="s">
        <v>52</v>
      </c>
      <c r="I235" s="271">
        <v>0</v>
      </c>
      <c r="J235" s="470"/>
      <c r="K235" s="423" t="s">
        <v>40</v>
      </c>
      <c r="L235" s="426">
        <f>SUM(B235:E235)*I239</f>
        <v>0</v>
      </c>
      <c r="M235" s="426"/>
      <c r="N235" s="426"/>
      <c r="O235" s="426"/>
      <c r="P235" s="423"/>
      <c r="Q235" s="423"/>
    </row>
    <row r="236" spans="1:17" s="313" customFormat="1" ht="39.950000000000003" customHeight="1" x14ac:dyDescent="0.25">
      <c r="A236" s="406" t="s">
        <v>67</v>
      </c>
      <c r="B236" s="303">
        <v>0</v>
      </c>
      <c r="C236" s="303">
        <v>0</v>
      </c>
      <c r="D236" s="303">
        <v>0</v>
      </c>
      <c r="E236" s="303">
        <v>0</v>
      </c>
      <c r="F236" s="51" t="str">
        <f>TEXT(SUM(B236:E236),"##0.0%")&amp;" ("&amp;TEXT($I239*SUM(B236:E236),"$#,##0")&amp;")"</f>
        <v>0.0% ($0)</v>
      </c>
      <c r="G236" s="273" t="s">
        <v>11</v>
      </c>
      <c r="H236" s="119" t="s">
        <v>52</v>
      </c>
      <c r="I236" s="271">
        <v>0</v>
      </c>
      <c r="J236" s="470"/>
      <c r="K236" s="423" t="str">
        <f>"Domain 2"</f>
        <v>Domain 2</v>
      </c>
      <c r="L236" s="426">
        <f>B236*I239</f>
        <v>0</v>
      </c>
      <c r="M236" s="426">
        <f>C236*I239</f>
        <v>0</v>
      </c>
      <c r="N236" s="426">
        <f>D236*I239</f>
        <v>0</v>
      </c>
      <c r="O236" s="426">
        <f>E236*I239</f>
        <v>0</v>
      </c>
      <c r="P236" s="423"/>
      <c r="Q236" s="423"/>
    </row>
    <row r="237" spans="1:17" s="313" customFormat="1" ht="39.950000000000003" customHeight="1" x14ac:dyDescent="0.25">
      <c r="A237" s="406" t="s">
        <v>68</v>
      </c>
      <c r="B237" s="303">
        <v>0</v>
      </c>
      <c r="C237" s="303">
        <v>0</v>
      </c>
      <c r="D237" s="303">
        <v>0</v>
      </c>
      <c r="E237" s="303">
        <v>0</v>
      </c>
      <c r="F237" s="51" t="str">
        <f>TEXT(SUM(B237:E237),"##0.0%")&amp;" ("&amp;TEXT($I239*SUM(B237:E237),"$#,##0")&amp;")"</f>
        <v>0.0% ($0)</v>
      </c>
      <c r="G237" s="273" t="s">
        <v>11</v>
      </c>
      <c r="H237" s="119" t="s">
        <v>52</v>
      </c>
      <c r="I237" s="271">
        <v>0</v>
      </c>
      <c r="J237" s="470"/>
      <c r="K237" s="423" t="str">
        <f>"Domain 3"</f>
        <v>Domain 3</v>
      </c>
      <c r="L237" s="426">
        <f>B237*I239</f>
        <v>0</v>
      </c>
      <c r="M237" s="426">
        <f>C237*I239</f>
        <v>0</v>
      </c>
      <c r="N237" s="426">
        <f>D237*I239</f>
        <v>0</v>
      </c>
      <c r="O237" s="426">
        <f>E237*I239</f>
        <v>0</v>
      </c>
      <c r="P237" s="423"/>
      <c r="Q237" s="423"/>
    </row>
    <row r="238" spans="1:17" s="313" customFormat="1" ht="39.950000000000003" customHeight="1" x14ac:dyDescent="0.25">
      <c r="A238" s="407" t="s">
        <v>69</v>
      </c>
      <c r="B238" s="303">
        <v>0</v>
      </c>
      <c r="C238" s="303">
        <v>0</v>
      </c>
      <c r="D238" s="303">
        <v>0</v>
      </c>
      <c r="E238" s="303">
        <v>0</v>
      </c>
      <c r="F238" s="51" t="str">
        <f>TEXT(SUM(B238:E238),"##0.0%")&amp;" ("&amp;TEXT($I239*SUM(B238:E238),"$#,##0")&amp;")"</f>
        <v>0.0% ($0)</v>
      </c>
      <c r="G238" s="549" t="s">
        <v>87</v>
      </c>
      <c r="H238" s="550"/>
      <c r="I238" s="270">
        <f>SUM(I229:I237)</f>
        <v>0</v>
      </c>
      <c r="J238" s="468"/>
      <c r="K238" s="423" t="str">
        <f>"Domain 4"</f>
        <v>Domain 4</v>
      </c>
      <c r="L238" s="426">
        <f>B238*I239</f>
        <v>0</v>
      </c>
      <c r="M238" s="426">
        <f>C238*I239</f>
        <v>0</v>
      </c>
      <c r="N238" s="426">
        <f>D238*I239</f>
        <v>0</v>
      </c>
      <c r="O238" s="426">
        <f>E238*I239</f>
        <v>0</v>
      </c>
      <c r="P238" s="423"/>
      <c r="Q238" s="423"/>
    </row>
    <row r="239" spans="1:17" s="313" customFormat="1" ht="39.950000000000003" customHeight="1" thickBot="1" x14ac:dyDescent="0.3">
      <c r="A239" s="405" t="s">
        <v>84</v>
      </c>
      <c r="B239" s="72" t="str">
        <f>TEXT(SUM($B235*BPct_HDSP,B236:B238),"##0.0%")&amp;" ("&amp;TEXT($I239*SUM($B235*BPct_HDSP,B236:B238),"$#,##0")&amp;")"</f>
        <v>0.0% ($0)</v>
      </c>
      <c r="C239" s="72" t="str">
        <f>TEXT(SUM($B235*BPct_Diabetes,C236:C238),"##0.0%")&amp;" ("&amp;TEXT($I239*SUM($B235*BPct_Diabetes,C236:C238),"$#,##0")&amp;")"</f>
        <v>0.0% ($0)</v>
      </c>
      <c r="D239" s="72" t="str">
        <f>TEXT(SUM($B235*BPct_NPAO,D236:D238),"##0.0%")&amp;" ("&amp;TEXT($I239*SUM($B235*BPct_NPAO,D236:D238),"$#,##0")&amp;")"</f>
        <v>0.0% ($0)</v>
      </c>
      <c r="E239" s="217" t="str">
        <f>TEXT(SUM(E235:E238),"##0.0%")&amp;" ("&amp;TEXT($I239*SUM(E235:E238),"$#,##0")&amp;")"</f>
        <v>0.0% ($0)</v>
      </c>
      <c r="F239" s="218" t="str">
        <f>TEXT(SUM(B235:E238),"##0.0%")&amp;" ("&amp;TEXT($I239*SUM(B235:E238),"$#,##0")&amp;")"</f>
        <v>0.0% ($0)</v>
      </c>
      <c r="G239" s="555" t="s">
        <v>88</v>
      </c>
      <c r="H239" s="556"/>
      <c r="I239" s="272">
        <f>SUM(I238,I228)</f>
        <v>0</v>
      </c>
      <c r="J239" s="472"/>
      <c r="K239" s="423"/>
      <c r="L239" s="423"/>
      <c r="M239" s="423"/>
      <c r="N239" s="423"/>
      <c r="O239" s="423"/>
      <c r="P239" s="423" t="b">
        <f>IF(AND(SUM(B235:E238)&lt;&gt;1,I239&gt;0),FALSE,TRUE)</f>
        <v>1</v>
      </c>
      <c r="Q239" s="423" t="s">
        <v>218</v>
      </c>
    </row>
    <row r="241" spans="1:17" ht="13.5" thickBot="1" x14ac:dyDescent="0.25"/>
    <row r="242" spans="1:17" s="313" customFormat="1" ht="39.950000000000003" customHeight="1" x14ac:dyDescent="0.25">
      <c r="A242" s="521" t="s">
        <v>51</v>
      </c>
      <c r="B242" s="522"/>
      <c r="C242" s="522"/>
      <c r="D242" s="522"/>
      <c r="E242" s="522"/>
      <c r="F242" s="551"/>
      <c r="G242" s="521" t="s">
        <v>61</v>
      </c>
      <c r="H242" s="522"/>
      <c r="I242" s="522"/>
      <c r="J242" s="467" t="s">
        <v>13</v>
      </c>
      <c r="K242" s="423"/>
      <c r="L242" s="423"/>
      <c r="M242" s="423"/>
      <c r="N242" s="423"/>
      <c r="O242" s="423"/>
      <c r="P242" s="423"/>
      <c r="Q242" s="423"/>
    </row>
    <row r="243" spans="1:17" s="315" customFormat="1" ht="39.75" customHeight="1" x14ac:dyDescent="0.25">
      <c r="A243" s="406" t="s">
        <v>24</v>
      </c>
      <c r="B243" s="517"/>
      <c r="C243" s="517"/>
      <c r="D243" s="517"/>
      <c r="E243" s="517"/>
      <c r="F243" s="552"/>
      <c r="G243" s="541" t="s">
        <v>50</v>
      </c>
      <c r="H243" s="542"/>
      <c r="I243" s="268"/>
      <c r="J243" s="469"/>
      <c r="K243" s="425"/>
      <c r="L243" s="425"/>
      <c r="M243" s="425"/>
      <c r="N243" s="425"/>
      <c r="O243" s="425"/>
      <c r="P243" s="425"/>
      <c r="Q243" s="425"/>
    </row>
    <row r="244" spans="1:17" s="313" customFormat="1" ht="39.950000000000003" customHeight="1" x14ac:dyDescent="0.25">
      <c r="A244" s="406" t="s">
        <v>25</v>
      </c>
      <c r="B244" s="518"/>
      <c r="C244" s="553"/>
      <c r="D244" s="553"/>
      <c r="E244" s="553"/>
      <c r="F244" s="554"/>
      <c r="G244" s="541" t="s">
        <v>26</v>
      </c>
      <c r="H244" s="542"/>
      <c r="I244" s="269">
        <v>0</v>
      </c>
      <c r="J244" s="470"/>
      <c r="K244" s="423"/>
      <c r="L244" s="423"/>
      <c r="M244" s="423"/>
      <c r="N244" s="423"/>
      <c r="O244" s="423"/>
      <c r="P244" s="423"/>
      <c r="Q244" s="423"/>
    </row>
    <row r="245" spans="1:17" s="313" customFormat="1" ht="39.950000000000003" customHeight="1" x14ac:dyDescent="0.25">
      <c r="A245" s="531" t="s">
        <v>45</v>
      </c>
      <c r="B245" s="543"/>
      <c r="C245" s="544"/>
      <c r="D245" s="544"/>
      <c r="E245" s="544"/>
      <c r="F245" s="545"/>
      <c r="G245" s="549" t="s">
        <v>86</v>
      </c>
      <c r="H245" s="550"/>
      <c r="I245" s="270">
        <f>I244*I243</f>
        <v>0</v>
      </c>
      <c r="J245" s="471"/>
      <c r="K245" s="423"/>
      <c r="L245" s="423"/>
      <c r="M245" s="423"/>
      <c r="N245" s="423"/>
      <c r="O245" s="423"/>
      <c r="P245" s="423"/>
      <c r="Q245" s="423"/>
    </row>
    <row r="246" spans="1:17" s="313" customFormat="1" ht="39.950000000000003" customHeight="1" x14ac:dyDescent="0.25">
      <c r="A246" s="532"/>
      <c r="B246" s="546"/>
      <c r="C246" s="547"/>
      <c r="D246" s="547"/>
      <c r="E246" s="547"/>
      <c r="F246" s="548"/>
      <c r="G246" s="541" t="s">
        <v>10</v>
      </c>
      <c r="H246" s="542"/>
      <c r="I246" s="271">
        <v>0</v>
      </c>
      <c r="J246" s="470"/>
      <c r="K246" s="423"/>
      <c r="L246" s="423"/>
      <c r="M246" s="423"/>
      <c r="N246" s="423"/>
      <c r="O246" s="423"/>
      <c r="P246" s="423"/>
      <c r="Q246" s="423"/>
    </row>
    <row r="247" spans="1:17" s="313" customFormat="1" ht="39.950000000000003" customHeight="1" x14ac:dyDescent="0.25">
      <c r="A247" s="531" t="s">
        <v>46</v>
      </c>
      <c r="B247" s="543"/>
      <c r="C247" s="544"/>
      <c r="D247" s="544"/>
      <c r="E247" s="544"/>
      <c r="F247" s="545"/>
      <c r="G247" s="541" t="s">
        <v>53</v>
      </c>
      <c r="H247" s="542"/>
      <c r="I247" s="271">
        <v>0</v>
      </c>
      <c r="J247" s="470"/>
      <c r="K247" s="423"/>
      <c r="L247" s="423"/>
      <c r="M247" s="423"/>
      <c r="N247" s="423"/>
      <c r="O247" s="423"/>
      <c r="P247" s="423"/>
      <c r="Q247" s="423"/>
    </row>
    <row r="248" spans="1:17" s="313" customFormat="1" ht="39.950000000000003" customHeight="1" x14ac:dyDescent="0.25">
      <c r="A248" s="532"/>
      <c r="B248" s="546"/>
      <c r="C248" s="547"/>
      <c r="D248" s="547"/>
      <c r="E248" s="547"/>
      <c r="F248" s="548"/>
      <c r="G248" s="541" t="s">
        <v>9</v>
      </c>
      <c r="H248" s="542"/>
      <c r="I248" s="271">
        <v>0</v>
      </c>
      <c r="J248" s="470"/>
      <c r="K248" s="423"/>
      <c r="L248" s="423"/>
      <c r="M248" s="423"/>
      <c r="N248" s="423"/>
      <c r="O248" s="423"/>
      <c r="P248" s="423"/>
      <c r="Q248" s="423"/>
    </row>
    <row r="249" spans="1:17" s="313" customFormat="1" ht="39.950000000000003" customHeight="1" thickBot="1" x14ac:dyDescent="0.3">
      <c r="A249" s="407" t="s">
        <v>47</v>
      </c>
      <c r="B249" s="536"/>
      <c r="C249" s="537"/>
      <c r="D249" s="537"/>
      <c r="E249" s="537"/>
      <c r="F249" s="538"/>
      <c r="G249" s="273" t="s">
        <v>98</v>
      </c>
      <c r="H249" s="119" t="s">
        <v>52</v>
      </c>
      <c r="I249" s="271">
        <v>0</v>
      </c>
      <c r="J249" s="470"/>
      <c r="K249" s="423"/>
      <c r="L249" s="423"/>
      <c r="M249" s="423"/>
      <c r="N249" s="423"/>
      <c r="O249" s="423"/>
      <c r="P249" s="423"/>
      <c r="Q249" s="423"/>
    </row>
    <row r="250" spans="1:17" s="313" customFormat="1" ht="39.950000000000003" customHeight="1" x14ac:dyDescent="0.25">
      <c r="A250" s="539" t="s">
        <v>81</v>
      </c>
      <c r="B250" s="528"/>
      <c r="C250" s="528"/>
      <c r="D250" s="528"/>
      <c r="E250" s="528"/>
      <c r="F250" s="540"/>
      <c r="G250" s="273" t="s">
        <v>11</v>
      </c>
      <c r="H250" s="119" t="s">
        <v>52</v>
      </c>
      <c r="I250" s="271">
        <v>0</v>
      </c>
      <c r="J250" s="470"/>
      <c r="K250" s="423"/>
      <c r="L250" s="423"/>
      <c r="M250" s="423"/>
      <c r="N250" s="423"/>
      <c r="O250" s="423"/>
      <c r="P250" s="423"/>
      <c r="Q250" s="423"/>
    </row>
    <row r="251" spans="1:17" s="313" customFormat="1" ht="39.950000000000003" customHeight="1" x14ac:dyDescent="0.25">
      <c r="A251" s="49" t="s">
        <v>83</v>
      </c>
      <c r="B251" s="409" t="s">
        <v>6</v>
      </c>
      <c r="C251" s="409" t="s">
        <v>65</v>
      </c>
      <c r="D251" s="409" t="s">
        <v>4</v>
      </c>
      <c r="E251" s="48" t="s">
        <v>5</v>
      </c>
      <c r="F251" s="50" t="s">
        <v>70</v>
      </c>
      <c r="G251" s="273" t="s">
        <v>11</v>
      </c>
      <c r="H251" s="119" t="s">
        <v>52</v>
      </c>
      <c r="I251" s="271">
        <v>0</v>
      </c>
      <c r="J251" s="470"/>
      <c r="K251" s="423"/>
      <c r="L251" s="423" t="s">
        <v>6</v>
      </c>
      <c r="M251" s="423" t="s">
        <v>65</v>
      </c>
      <c r="N251" s="423" t="s">
        <v>4</v>
      </c>
      <c r="O251" s="423" t="s">
        <v>5</v>
      </c>
      <c r="P251" s="423"/>
      <c r="Q251" s="423"/>
    </row>
    <row r="252" spans="1:17" s="313" customFormat="1" ht="39.950000000000003" customHeight="1" x14ac:dyDescent="0.25">
      <c r="A252" s="406" t="s">
        <v>128</v>
      </c>
      <c r="B252" s="509">
        <v>0</v>
      </c>
      <c r="C252" s="510"/>
      <c r="D252" s="511"/>
      <c r="E252" s="303">
        <v>0</v>
      </c>
      <c r="F252" s="51" t="str">
        <f>TEXT(B252,"##0.0%")&amp;" ("&amp;TEXT($I256*B252,"$#,##0")&amp;")"</f>
        <v>0.0% ($0)</v>
      </c>
      <c r="G252" s="273" t="s">
        <v>11</v>
      </c>
      <c r="H252" s="119" t="s">
        <v>52</v>
      </c>
      <c r="I252" s="271">
        <v>0</v>
      </c>
      <c r="J252" s="470"/>
      <c r="K252" s="423" t="s">
        <v>40</v>
      </c>
      <c r="L252" s="426">
        <f>SUM(B252:E252)*I256</f>
        <v>0</v>
      </c>
      <c r="M252" s="426"/>
      <c r="N252" s="426"/>
      <c r="O252" s="426"/>
      <c r="P252" s="423"/>
      <c r="Q252" s="423"/>
    </row>
    <row r="253" spans="1:17" s="313" customFormat="1" ht="39.950000000000003" customHeight="1" x14ac:dyDescent="0.25">
      <c r="A253" s="406" t="s">
        <v>67</v>
      </c>
      <c r="B253" s="303">
        <v>0</v>
      </c>
      <c r="C253" s="303">
        <v>0</v>
      </c>
      <c r="D253" s="303">
        <v>0</v>
      </c>
      <c r="E253" s="303">
        <v>0</v>
      </c>
      <c r="F253" s="51" t="str">
        <f>TEXT(SUM(B253:E253),"##0.0%")&amp;" ("&amp;TEXT($I256*SUM(B253:E253),"$#,##0")&amp;")"</f>
        <v>0.0% ($0)</v>
      </c>
      <c r="G253" s="273" t="s">
        <v>11</v>
      </c>
      <c r="H253" s="119" t="s">
        <v>52</v>
      </c>
      <c r="I253" s="271">
        <v>0</v>
      </c>
      <c r="J253" s="470"/>
      <c r="K253" s="423" t="str">
        <f>"Domain 2"</f>
        <v>Domain 2</v>
      </c>
      <c r="L253" s="426">
        <f>B253*I256</f>
        <v>0</v>
      </c>
      <c r="M253" s="426">
        <f>C253*I256</f>
        <v>0</v>
      </c>
      <c r="N253" s="426">
        <f>D253*I256</f>
        <v>0</v>
      </c>
      <c r="O253" s="426">
        <f>E253*I256</f>
        <v>0</v>
      </c>
      <c r="P253" s="423"/>
      <c r="Q253" s="423"/>
    </row>
    <row r="254" spans="1:17" s="313" customFormat="1" ht="39.950000000000003" customHeight="1" x14ac:dyDescent="0.25">
      <c r="A254" s="406" t="s">
        <v>68</v>
      </c>
      <c r="B254" s="303">
        <v>0</v>
      </c>
      <c r="C254" s="303">
        <v>0</v>
      </c>
      <c r="D254" s="303">
        <v>0</v>
      </c>
      <c r="E254" s="303">
        <v>0</v>
      </c>
      <c r="F254" s="51" t="str">
        <f>TEXT(SUM(B254:E254),"##0.0%")&amp;" ("&amp;TEXT($I256*SUM(B254:E254),"$#,##0")&amp;")"</f>
        <v>0.0% ($0)</v>
      </c>
      <c r="G254" s="273" t="s">
        <v>11</v>
      </c>
      <c r="H254" s="119" t="s">
        <v>52</v>
      </c>
      <c r="I254" s="271">
        <v>0</v>
      </c>
      <c r="J254" s="470"/>
      <c r="K254" s="423" t="str">
        <f>"Domain 3"</f>
        <v>Domain 3</v>
      </c>
      <c r="L254" s="426">
        <f>B254*I256</f>
        <v>0</v>
      </c>
      <c r="M254" s="426">
        <f>C254*I256</f>
        <v>0</v>
      </c>
      <c r="N254" s="426">
        <f>D254*I256</f>
        <v>0</v>
      </c>
      <c r="O254" s="426">
        <f>E254*I256</f>
        <v>0</v>
      </c>
      <c r="P254" s="423"/>
      <c r="Q254" s="423"/>
    </row>
    <row r="255" spans="1:17" s="313" customFormat="1" ht="39.950000000000003" customHeight="1" x14ac:dyDescent="0.25">
      <c r="A255" s="407" t="s">
        <v>69</v>
      </c>
      <c r="B255" s="303">
        <v>0</v>
      </c>
      <c r="C255" s="303">
        <v>0</v>
      </c>
      <c r="D255" s="303">
        <v>0</v>
      </c>
      <c r="E255" s="303">
        <v>0</v>
      </c>
      <c r="F255" s="51" t="str">
        <f>TEXT(SUM(B255:E255),"##0.0%")&amp;" ("&amp;TEXT($I256*SUM(B255:E255),"$#,##0")&amp;")"</f>
        <v>0.0% ($0)</v>
      </c>
      <c r="G255" s="549" t="s">
        <v>87</v>
      </c>
      <c r="H255" s="550"/>
      <c r="I255" s="270">
        <f>SUM(I246:I254)</f>
        <v>0</v>
      </c>
      <c r="J255" s="468"/>
      <c r="K255" s="423" t="str">
        <f>"Domain 4"</f>
        <v>Domain 4</v>
      </c>
      <c r="L255" s="426">
        <f>B255*I256</f>
        <v>0</v>
      </c>
      <c r="M255" s="426">
        <f>C255*I256</f>
        <v>0</v>
      </c>
      <c r="N255" s="426">
        <f>D255*I256</f>
        <v>0</v>
      </c>
      <c r="O255" s="426">
        <f>E255*I256</f>
        <v>0</v>
      </c>
      <c r="P255" s="423"/>
      <c r="Q255" s="423"/>
    </row>
    <row r="256" spans="1:17" s="313" customFormat="1" ht="39.950000000000003" customHeight="1" thickBot="1" x14ac:dyDescent="0.3">
      <c r="A256" s="405" t="s">
        <v>84</v>
      </c>
      <c r="B256" s="72" t="str">
        <f>TEXT(SUM($B252*BPct_HDSP,B253:B255),"##0.0%")&amp;" ("&amp;TEXT($I256*SUM($B252*BPct_HDSP,B253:B255),"$#,##0")&amp;")"</f>
        <v>0.0% ($0)</v>
      </c>
      <c r="C256" s="72" t="str">
        <f>TEXT(SUM($B252*BPct_Diabetes,C253:C255),"##0.0%")&amp;" ("&amp;TEXT($I256*SUM($B252*BPct_Diabetes,C253:C255),"$#,##0")&amp;")"</f>
        <v>0.0% ($0)</v>
      </c>
      <c r="D256" s="72" t="str">
        <f>TEXT(SUM($B252*BPct_NPAO,D253:D255),"##0.0%")&amp;" ("&amp;TEXT($I256*SUM($B252*BPct_NPAO,D253:D255),"$#,##0")&amp;")"</f>
        <v>0.0% ($0)</v>
      </c>
      <c r="E256" s="217" t="str">
        <f>TEXT(SUM(E252:E255),"##0.0%")&amp;" ("&amp;TEXT($I256*SUM(E252:E255),"$#,##0")&amp;")"</f>
        <v>0.0% ($0)</v>
      </c>
      <c r="F256" s="218" t="str">
        <f>TEXT(SUM(B252:E255),"##0.0%")&amp;" ("&amp;TEXT($I256*SUM(B252:E255),"$#,##0")&amp;")"</f>
        <v>0.0% ($0)</v>
      </c>
      <c r="G256" s="555" t="s">
        <v>88</v>
      </c>
      <c r="H256" s="556"/>
      <c r="I256" s="272">
        <f>SUM(I255,I245)</f>
        <v>0</v>
      </c>
      <c r="J256" s="472"/>
      <c r="K256" s="423"/>
      <c r="L256" s="423"/>
      <c r="M256" s="423"/>
      <c r="N256" s="423"/>
      <c r="O256" s="423"/>
      <c r="P256" s="423" t="b">
        <f>IF(AND(SUM(B252:E255)&lt;&gt;1,I256&gt;0),FALSE,TRUE)</f>
        <v>1</v>
      </c>
      <c r="Q256" s="423" t="s">
        <v>218</v>
      </c>
    </row>
    <row r="258" spans="1:17" ht="13.5" thickBot="1" x14ac:dyDescent="0.25"/>
    <row r="259" spans="1:17" s="313" customFormat="1" ht="39.950000000000003" customHeight="1" x14ac:dyDescent="0.25">
      <c r="A259" s="521" t="s">
        <v>51</v>
      </c>
      <c r="B259" s="522"/>
      <c r="C259" s="522"/>
      <c r="D259" s="522"/>
      <c r="E259" s="522"/>
      <c r="F259" s="551"/>
      <c r="G259" s="521" t="s">
        <v>61</v>
      </c>
      <c r="H259" s="522"/>
      <c r="I259" s="522"/>
      <c r="J259" s="467" t="s">
        <v>13</v>
      </c>
      <c r="K259" s="423"/>
      <c r="L259" s="423"/>
      <c r="M259" s="423"/>
      <c r="N259" s="423"/>
      <c r="O259" s="423"/>
      <c r="P259" s="423"/>
      <c r="Q259" s="423"/>
    </row>
    <row r="260" spans="1:17" s="315" customFormat="1" ht="39.75" customHeight="1" x14ac:dyDescent="0.25">
      <c r="A260" s="406" t="s">
        <v>24</v>
      </c>
      <c r="B260" s="517"/>
      <c r="C260" s="517"/>
      <c r="D260" s="517"/>
      <c r="E260" s="517"/>
      <c r="F260" s="552"/>
      <c r="G260" s="541" t="s">
        <v>50</v>
      </c>
      <c r="H260" s="542"/>
      <c r="I260" s="268"/>
      <c r="J260" s="469"/>
      <c r="K260" s="425"/>
      <c r="L260" s="425"/>
      <c r="M260" s="425"/>
      <c r="N260" s="425"/>
      <c r="O260" s="425"/>
      <c r="P260" s="425"/>
      <c r="Q260" s="425"/>
    </row>
    <row r="261" spans="1:17" s="313" customFormat="1" ht="39.950000000000003" customHeight="1" x14ac:dyDescent="0.25">
      <c r="A261" s="406" t="s">
        <v>25</v>
      </c>
      <c r="B261" s="518"/>
      <c r="C261" s="553"/>
      <c r="D261" s="553"/>
      <c r="E261" s="553"/>
      <c r="F261" s="554"/>
      <c r="G261" s="541" t="s">
        <v>26</v>
      </c>
      <c r="H261" s="542"/>
      <c r="I261" s="269">
        <v>0</v>
      </c>
      <c r="J261" s="470"/>
      <c r="K261" s="423"/>
      <c r="L261" s="423"/>
      <c r="M261" s="423"/>
      <c r="N261" s="423"/>
      <c r="O261" s="423"/>
      <c r="P261" s="423"/>
      <c r="Q261" s="423"/>
    </row>
    <row r="262" spans="1:17" s="313" customFormat="1" ht="39.950000000000003" customHeight="1" x14ac:dyDescent="0.25">
      <c r="A262" s="531" t="s">
        <v>45</v>
      </c>
      <c r="B262" s="543"/>
      <c r="C262" s="544"/>
      <c r="D262" s="544"/>
      <c r="E262" s="544"/>
      <c r="F262" s="545"/>
      <c r="G262" s="549" t="s">
        <v>86</v>
      </c>
      <c r="H262" s="550"/>
      <c r="I262" s="270">
        <f>I261*I260</f>
        <v>0</v>
      </c>
      <c r="J262" s="471"/>
      <c r="K262" s="423"/>
      <c r="L262" s="423"/>
      <c r="M262" s="423"/>
      <c r="N262" s="423"/>
      <c r="O262" s="423"/>
      <c r="P262" s="423"/>
      <c r="Q262" s="423"/>
    </row>
    <row r="263" spans="1:17" s="313" customFormat="1" ht="39.950000000000003" customHeight="1" x14ac:dyDescent="0.25">
      <c r="A263" s="532"/>
      <c r="B263" s="546"/>
      <c r="C263" s="547"/>
      <c r="D263" s="547"/>
      <c r="E263" s="547"/>
      <c r="F263" s="548"/>
      <c r="G263" s="541" t="s">
        <v>10</v>
      </c>
      <c r="H263" s="542"/>
      <c r="I263" s="271">
        <v>0</v>
      </c>
      <c r="J263" s="470"/>
      <c r="K263" s="423"/>
      <c r="L263" s="423"/>
      <c r="M263" s="423"/>
      <c r="N263" s="423"/>
      <c r="O263" s="423"/>
      <c r="P263" s="423"/>
      <c r="Q263" s="423"/>
    </row>
    <row r="264" spans="1:17" s="313" customFormat="1" ht="39.950000000000003" customHeight="1" x14ac:dyDescent="0.25">
      <c r="A264" s="531" t="s">
        <v>46</v>
      </c>
      <c r="B264" s="543"/>
      <c r="C264" s="544"/>
      <c r="D264" s="544"/>
      <c r="E264" s="544"/>
      <c r="F264" s="545"/>
      <c r="G264" s="541" t="s">
        <v>53</v>
      </c>
      <c r="H264" s="542"/>
      <c r="I264" s="271">
        <v>0</v>
      </c>
      <c r="J264" s="470"/>
      <c r="K264" s="423"/>
      <c r="L264" s="423"/>
      <c r="M264" s="423"/>
      <c r="N264" s="423"/>
      <c r="O264" s="423"/>
      <c r="P264" s="423"/>
      <c r="Q264" s="423"/>
    </row>
    <row r="265" spans="1:17" s="313" customFormat="1" ht="39.950000000000003" customHeight="1" x14ac:dyDescent="0.25">
      <c r="A265" s="532"/>
      <c r="B265" s="546"/>
      <c r="C265" s="547"/>
      <c r="D265" s="547"/>
      <c r="E265" s="547"/>
      <c r="F265" s="548"/>
      <c r="G265" s="541" t="s">
        <v>9</v>
      </c>
      <c r="H265" s="542"/>
      <c r="I265" s="271">
        <v>0</v>
      </c>
      <c r="J265" s="470"/>
      <c r="K265" s="423"/>
      <c r="L265" s="423"/>
      <c r="M265" s="423"/>
      <c r="N265" s="423"/>
      <c r="O265" s="423"/>
      <c r="P265" s="423"/>
      <c r="Q265" s="423"/>
    </row>
    <row r="266" spans="1:17" s="313" customFormat="1" ht="39.950000000000003" customHeight="1" thickBot="1" x14ac:dyDescent="0.3">
      <c r="A266" s="407" t="s">
        <v>47</v>
      </c>
      <c r="B266" s="536"/>
      <c r="C266" s="537"/>
      <c r="D266" s="537"/>
      <c r="E266" s="537"/>
      <c r="F266" s="538"/>
      <c r="G266" s="273" t="s">
        <v>98</v>
      </c>
      <c r="H266" s="119" t="s">
        <v>52</v>
      </c>
      <c r="I266" s="271">
        <v>0</v>
      </c>
      <c r="J266" s="470"/>
      <c r="K266" s="423"/>
      <c r="L266" s="423"/>
      <c r="M266" s="423"/>
      <c r="N266" s="423"/>
      <c r="O266" s="423"/>
      <c r="P266" s="423"/>
      <c r="Q266" s="423"/>
    </row>
    <row r="267" spans="1:17" s="313" customFormat="1" ht="39.950000000000003" customHeight="1" x14ac:dyDescent="0.25">
      <c r="A267" s="539" t="s">
        <v>81</v>
      </c>
      <c r="B267" s="528"/>
      <c r="C267" s="528"/>
      <c r="D267" s="528"/>
      <c r="E267" s="528"/>
      <c r="F267" s="540"/>
      <c r="G267" s="273" t="s">
        <v>11</v>
      </c>
      <c r="H267" s="119" t="s">
        <v>52</v>
      </c>
      <c r="I267" s="271">
        <v>0</v>
      </c>
      <c r="J267" s="470"/>
      <c r="K267" s="423"/>
      <c r="L267" s="423"/>
      <c r="M267" s="423"/>
      <c r="N267" s="423"/>
      <c r="O267" s="423"/>
      <c r="P267" s="423"/>
      <c r="Q267" s="423"/>
    </row>
    <row r="268" spans="1:17" s="313" customFormat="1" ht="39.950000000000003" customHeight="1" x14ac:dyDescent="0.25">
      <c r="A268" s="49" t="s">
        <v>83</v>
      </c>
      <c r="B268" s="409" t="s">
        <v>6</v>
      </c>
      <c r="C268" s="409" t="s">
        <v>65</v>
      </c>
      <c r="D268" s="409" t="s">
        <v>4</v>
      </c>
      <c r="E268" s="48" t="s">
        <v>5</v>
      </c>
      <c r="F268" s="50" t="s">
        <v>70</v>
      </c>
      <c r="G268" s="273" t="s">
        <v>11</v>
      </c>
      <c r="H268" s="119" t="s">
        <v>52</v>
      </c>
      <c r="I268" s="271">
        <v>0</v>
      </c>
      <c r="J268" s="470"/>
      <c r="K268" s="423"/>
      <c r="L268" s="423" t="s">
        <v>6</v>
      </c>
      <c r="M268" s="423" t="s">
        <v>65</v>
      </c>
      <c r="N268" s="423" t="s">
        <v>4</v>
      </c>
      <c r="O268" s="423" t="s">
        <v>5</v>
      </c>
      <c r="P268" s="423"/>
      <c r="Q268" s="423"/>
    </row>
    <row r="269" spans="1:17" s="313" customFormat="1" ht="39.950000000000003" customHeight="1" x14ac:dyDescent="0.25">
      <c r="A269" s="406" t="s">
        <v>128</v>
      </c>
      <c r="B269" s="509">
        <v>0</v>
      </c>
      <c r="C269" s="510"/>
      <c r="D269" s="511"/>
      <c r="E269" s="303">
        <v>0</v>
      </c>
      <c r="F269" s="51" t="str">
        <f>TEXT(B269,"##0.0%")&amp;" ("&amp;TEXT($I273*B269,"$#,##0")&amp;")"</f>
        <v>0.0% ($0)</v>
      </c>
      <c r="G269" s="273" t="s">
        <v>11</v>
      </c>
      <c r="H269" s="119" t="s">
        <v>52</v>
      </c>
      <c r="I269" s="271">
        <v>0</v>
      </c>
      <c r="J269" s="470"/>
      <c r="K269" s="423" t="s">
        <v>40</v>
      </c>
      <c r="L269" s="426">
        <f>SUM(B269:E269)*I273</f>
        <v>0</v>
      </c>
      <c r="M269" s="426"/>
      <c r="N269" s="426"/>
      <c r="O269" s="426"/>
      <c r="P269" s="423"/>
      <c r="Q269" s="423"/>
    </row>
    <row r="270" spans="1:17" s="313" customFormat="1" ht="39.950000000000003" customHeight="1" x14ac:dyDescent="0.25">
      <c r="A270" s="406" t="s">
        <v>67</v>
      </c>
      <c r="B270" s="303">
        <v>0</v>
      </c>
      <c r="C270" s="303">
        <v>0</v>
      </c>
      <c r="D270" s="303">
        <v>0</v>
      </c>
      <c r="E270" s="303">
        <v>0</v>
      </c>
      <c r="F270" s="51" t="str">
        <f>TEXT(SUM(B270:E270),"##0.0%")&amp;" ("&amp;TEXT($I273*SUM(B270:E270),"$#,##0")&amp;")"</f>
        <v>0.0% ($0)</v>
      </c>
      <c r="G270" s="273" t="s">
        <v>11</v>
      </c>
      <c r="H270" s="119" t="s">
        <v>52</v>
      </c>
      <c r="I270" s="271">
        <v>0</v>
      </c>
      <c r="J270" s="470"/>
      <c r="K270" s="423" t="str">
        <f>"Domain 2"</f>
        <v>Domain 2</v>
      </c>
      <c r="L270" s="426">
        <f>B270*I273</f>
        <v>0</v>
      </c>
      <c r="M270" s="426">
        <f>C270*I273</f>
        <v>0</v>
      </c>
      <c r="N270" s="426">
        <f>D270*I273</f>
        <v>0</v>
      </c>
      <c r="O270" s="426">
        <f>E270*I273</f>
        <v>0</v>
      </c>
      <c r="P270" s="423"/>
      <c r="Q270" s="423"/>
    </row>
    <row r="271" spans="1:17" s="313" customFormat="1" ht="39.950000000000003" customHeight="1" x14ac:dyDescent="0.25">
      <c r="A271" s="406" t="s">
        <v>68</v>
      </c>
      <c r="B271" s="303">
        <v>0</v>
      </c>
      <c r="C271" s="303">
        <v>0</v>
      </c>
      <c r="D271" s="303">
        <v>0</v>
      </c>
      <c r="E271" s="303">
        <v>0</v>
      </c>
      <c r="F271" s="51" t="str">
        <f>TEXT(SUM(B271:E271),"##0.0%")&amp;" ("&amp;TEXT($I273*SUM(B271:E271),"$#,##0")&amp;")"</f>
        <v>0.0% ($0)</v>
      </c>
      <c r="G271" s="273" t="s">
        <v>11</v>
      </c>
      <c r="H271" s="119" t="s">
        <v>52</v>
      </c>
      <c r="I271" s="271">
        <v>0</v>
      </c>
      <c r="J271" s="470"/>
      <c r="K271" s="423" t="str">
        <f>"Domain 3"</f>
        <v>Domain 3</v>
      </c>
      <c r="L271" s="426">
        <f>B271*I273</f>
        <v>0</v>
      </c>
      <c r="M271" s="426">
        <f>C271*I273</f>
        <v>0</v>
      </c>
      <c r="N271" s="426">
        <f>D271*I273</f>
        <v>0</v>
      </c>
      <c r="O271" s="426">
        <f>E271*I273</f>
        <v>0</v>
      </c>
      <c r="P271" s="423"/>
      <c r="Q271" s="423"/>
    </row>
    <row r="272" spans="1:17" s="313" customFormat="1" ht="39.950000000000003" customHeight="1" x14ac:dyDescent="0.25">
      <c r="A272" s="407" t="s">
        <v>69</v>
      </c>
      <c r="B272" s="303">
        <v>0</v>
      </c>
      <c r="C272" s="303">
        <v>0</v>
      </c>
      <c r="D272" s="303">
        <v>0</v>
      </c>
      <c r="E272" s="303">
        <v>0</v>
      </c>
      <c r="F272" s="51" t="str">
        <f>TEXT(SUM(B272:E272),"##0.0%")&amp;" ("&amp;TEXT($I273*SUM(B272:E272),"$#,##0")&amp;")"</f>
        <v>0.0% ($0)</v>
      </c>
      <c r="G272" s="549" t="s">
        <v>87</v>
      </c>
      <c r="H272" s="550"/>
      <c r="I272" s="270">
        <f>SUM(I263:I271)</f>
        <v>0</v>
      </c>
      <c r="J272" s="468"/>
      <c r="K272" s="423" t="str">
        <f>"Domain 4"</f>
        <v>Domain 4</v>
      </c>
      <c r="L272" s="426">
        <f>B272*I273</f>
        <v>0</v>
      </c>
      <c r="M272" s="426">
        <f>C272*I273</f>
        <v>0</v>
      </c>
      <c r="N272" s="426">
        <f>D272*I273</f>
        <v>0</v>
      </c>
      <c r="O272" s="426">
        <f>E272*I273</f>
        <v>0</v>
      </c>
      <c r="P272" s="423"/>
      <c r="Q272" s="423"/>
    </row>
    <row r="273" spans="1:17" s="313" customFormat="1" ht="39.950000000000003" customHeight="1" thickBot="1" x14ac:dyDescent="0.3">
      <c r="A273" s="405" t="s">
        <v>84</v>
      </c>
      <c r="B273" s="72" t="str">
        <f>TEXT(SUM($B269*BPct_HDSP,B270:B272),"##0.0%")&amp;" ("&amp;TEXT($I273*SUM($B269*BPct_HDSP,B270:B272),"$#,##0")&amp;")"</f>
        <v>0.0% ($0)</v>
      </c>
      <c r="C273" s="72" t="str">
        <f>TEXT(SUM($B269*BPct_Diabetes,C270:C272),"##0.0%")&amp;" ("&amp;TEXT($I273*SUM($B269*BPct_Diabetes,C270:C272),"$#,##0")&amp;")"</f>
        <v>0.0% ($0)</v>
      </c>
      <c r="D273" s="72" t="str">
        <f>TEXT(SUM($B269*BPct_NPAO,D270:D272),"##0.0%")&amp;" ("&amp;TEXT($I273*SUM($B269*BPct_NPAO,D270:D272),"$#,##0")&amp;")"</f>
        <v>0.0% ($0)</v>
      </c>
      <c r="E273" s="217" t="str">
        <f>TEXT(SUM(E269:E272),"##0.0%")&amp;" ("&amp;TEXT($I273*SUM(E269:E272),"$#,##0")&amp;")"</f>
        <v>0.0% ($0)</v>
      </c>
      <c r="F273" s="218" t="str">
        <f>TEXT(SUM(B269:E272),"##0.0%")&amp;" ("&amp;TEXT($I273*SUM(B269:E272),"$#,##0")&amp;")"</f>
        <v>0.0% ($0)</v>
      </c>
      <c r="G273" s="555" t="s">
        <v>88</v>
      </c>
      <c r="H273" s="556"/>
      <c r="I273" s="272">
        <f>SUM(I272,I262)</f>
        <v>0</v>
      </c>
      <c r="J273" s="472"/>
      <c r="K273" s="423"/>
      <c r="L273" s="423"/>
      <c r="M273" s="423"/>
      <c r="N273" s="423"/>
      <c r="O273" s="423"/>
      <c r="P273" s="423" t="b">
        <f>IF(AND(SUM(B269:E272)&lt;&gt;1,I273&gt;0),FALSE,TRUE)</f>
        <v>1</v>
      </c>
      <c r="Q273" s="423" t="s">
        <v>218</v>
      </c>
    </row>
    <row r="275" spans="1:17" s="313" customFormat="1" ht="13.5" thickBot="1" x14ac:dyDescent="0.25">
      <c r="A275" s="36"/>
      <c r="B275" s="36"/>
      <c r="C275" s="36"/>
      <c r="D275" s="36"/>
      <c r="E275" s="36"/>
      <c r="F275" s="38"/>
      <c r="G275" s="35"/>
      <c r="H275" s="35"/>
      <c r="I275" s="35"/>
      <c r="J275" s="466"/>
      <c r="K275" s="423"/>
      <c r="L275" s="423"/>
      <c r="M275" s="423"/>
      <c r="N275" s="423"/>
      <c r="O275" s="423"/>
      <c r="P275" s="423"/>
      <c r="Q275" s="423"/>
    </row>
    <row r="276" spans="1:17" s="313" customFormat="1" ht="39.950000000000003" customHeight="1" x14ac:dyDescent="0.25">
      <c r="A276" s="521" t="s">
        <v>51</v>
      </c>
      <c r="B276" s="522"/>
      <c r="C276" s="522"/>
      <c r="D276" s="522"/>
      <c r="E276" s="522"/>
      <c r="F276" s="551"/>
      <c r="G276" s="521" t="s">
        <v>61</v>
      </c>
      <c r="H276" s="522"/>
      <c r="I276" s="522"/>
      <c r="J276" s="467" t="s">
        <v>13</v>
      </c>
      <c r="K276" s="423"/>
      <c r="L276" s="423"/>
      <c r="M276" s="423"/>
      <c r="N276" s="423"/>
      <c r="O276" s="423"/>
      <c r="P276" s="423"/>
      <c r="Q276" s="423"/>
    </row>
    <row r="277" spans="1:17" s="315" customFormat="1" ht="39.75" customHeight="1" x14ac:dyDescent="0.25">
      <c r="A277" s="406" t="s">
        <v>24</v>
      </c>
      <c r="B277" s="517"/>
      <c r="C277" s="517"/>
      <c r="D277" s="517"/>
      <c r="E277" s="517"/>
      <c r="F277" s="552"/>
      <c r="G277" s="541" t="s">
        <v>50</v>
      </c>
      <c r="H277" s="542"/>
      <c r="I277" s="268"/>
      <c r="J277" s="469"/>
      <c r="K277" s="425"/>
      <c r="L277" s="425"/>
      <c r="M277" s="425"/>
      <c r="N277" s="425"/>
      <c r="O277" s="425"/>
      <c r="P277" s="425"/>
      <c r="Q277" s="425"/>
    </row>
    <row r="278" spans="1:17" s="313" customFormat="1" ht="39.950000000000003" customHeight="1" x14ac:dyDescent="0.25">
      <c r="A278" s="406" t="s">
        <v>25</v>
      </c>
      <c r="B278" s="518"/>
      <c r="C278" s="553"/>
      <c r="D278" s="553"/>
      <c r="E278" s="553"/>
      <c r="F278" s="554"/>
      <c r="G278" s="541" t="s">
        <v>26</v>
      </c>
      <c r="H278" s="542"/>
      <c r="I278" s="269">
        <v>0</v>
      </c>
      <c r="J278" s="470"/>
      <c r="K278" s="423"/>
      <c r="L278" s="423"/>
      <c r="M278" s="423"/>
      <c r="N278" s="423"/>
      <c r="O278" s="423"/>
      <c r="P278" s="423"/>
      <c r="Q278" s="423"/>
    </row>
    <row r="279" spans="1:17" s="313" customFormat="1" ht="39.950000000000003" customHeight="1" x14ac:dyDescent="0.25">
      <c r="A279" s="531" t="s">
        <v>45</v>
      </c>
      <c r="B279" s="543"/>
      <c r="C279" s="544"/>
      <c r="D279" s="544"/>
      <c r="E279" s="544"/>
      <c r="F279" s="545"/>
      <c r="G279" s="549" t="s">
        <v>86</v>
      </c>
      <c r="H279" s="550"/>
      <c r="I279" s="270">
        <f>I278*I277</f>
        <v>0</v>
      </c>
      <c r="J279" s="471"/>
      <c r="K279" s="423"/>
      <c r="L279" s="423"/>
      <c r="M279" s="423"/>
      <c r="N279" s="423"/>
      <c r="O279" s="423"/>
      <c r="P279" s="423"/>
      <c r="Q279" s="423"/>
    </row>
    <row r="280" spans="1:17" s="313" customFormat="1" ht="39.950000000000003" customHeight="1" x14ac:dyDescent="0.25">
      <c r="A280" s="532"/>
      <c r="B280" s="546"/>
      <c r="C280" s="547"/>
      <c r="D280" s="547"/>
      <c r="E280" s="547"/>
      <c r="F280" s="548"/>
      <c r="G280" s="541" t="s">
        <v>10</v>
      </c>
      <c r="H280" s="542"/>
      <c r="I280" s="271">
        <v>0</v>
      </c>
      <c r="J280" s="470"/>
      <c r="K280" s="423"/>
      <c r="L280" s="423"/>
      <c r="M280" s="423"/>
      <c r="N280" s="423"/>
      <c r="O280" s="423"/>
      <c r="P280" s="423"/>
      <c r="Q280" s="423"/>
    </row>
    <row r="281" spans="1:17" s="313" customFormat="1" ht="39.950000000000003" customHeight="1" x14ac:dyDescent="0.25">
      <c r="A281" s="531" t="s">
        <v>46</v>
      </c>
      <c r="B281" s="543"/>
      <c r="C281" s="544"/>
      <c r="D281" s="544"/>
      <c r="E281" s="544"/>
      <c r="F281" s="545"/>
      <c r="G281" s="541" t="s">
        <v>53</v>
      </c>
      <c r="H281" s="542"/>
      <c r="I281" s="271">
        <v>0</v>
      </c>
      <c r="J281" s="470"/>
      <c r="K281" s="423"/>
      <c r="L281" s="423"/>
      <c r="M281" s="423"/>
      <c r="N281" s="423"/>
      <c r="O281" s="423"/>
      <c r="P281" s="423"/>
      <c r="Q281" s="423"/>
    </row>
    <row r="282" spans="1:17" s="313" customFormat="1" ht="39.950000000000003" customHeight="1" x14ac:dyDescent="0.25">
      <c r="A282" s="532"/>
      <c r="B282" s="546"/>
      <c r="C282" s="547"/>
      <c r="D282" s="547"/>
      <c r="E282" s="547"/>
      <c r="F282" s="548"/>
      <c r="G282" s="541" t="s">
        <v>9</v>
      </c>
      <c r="H282" s="542"/>
      <c r="I282" s="271">
        <v>0</v>
      </c>
      <c r="J282" s="470"/>
      <c r="K282" s="423"/>
      <c r="L282" s="423"/>
      <c r="M282" s="423"/>
      <c r="N282" s="423"/>
      <c r="O282" s="423"/>
      <c r="P282" s="423"/>
      <c r="Q282" s="423"/>
    </row>
    <row r="283" spans="1:17" s="313" customFormat="1" ht="39.950000000000003" customHeight="1" thickBot="1" x14ac:dyDescent="0.3">
      <c r="A283" s="407" t="s">
        <v>47</v>
      </c>
      <c r="B283" s="536"/>
      <c r="C283" s="537"/>
      <c r="D283" s="537"/>
      <c r="E283" s="537"/>
      <c r="F283" s="538"/>
      <c r="G283" s="273" t="s">
        <v>98</v>
      </c>
      <c r="H283" s="119" t="s">
        <v>52</v>
      </c>
      <c r="I283" s="271">
        <v>0</v>
      </c>
      <c r="J283" s="470"/>
      <c r="K283" s="423"/>
      <c r="L283" s="423"/>
      <c r="M283" s="423"/>
      <c r="N283" s="423"/>
      <c r="O283" s="423"/>
      <c r="P283" s="423"/>
      <c r="Q283" s="423"/>
    </row>
    <row r="284" spans="1:17" s="313" customFormat="1" ht="39.950000000000003" customHeight="1" x14ac:dyDescent="0.25">
      <c r="A284" s="539" t="s">
        <v>81</v>
      </c>
      <c r="B284" s="528"/>
      <c r="C284" s="528"/>
      <c r="D284" s="528"/>
      <c r="E284" s="528"/>
      <c r="F284" s="540"/>
      <c r="G284" s="273" t="s">
        <v>11</v>
      </c>
      <c r="H284" s="119" t="s">
        <v>52</v>
      </c>
      <c r="I284" s="271">
        <v>0</v>
      </c>
      <c r="J284" s="470"/>
      <c r="K284" s="423"/>
      <c r="L284" s="423"/>
      <c r="M284" s="423"/>
      <c r="N284" s="423"/>
      <c r="O284" s="423"/>
      <c r="P284" s="423"/>
      <c r="Q284" s="423"/>
    </row>
    <row r="285" spans="1:17" s="313" customFormat="1" ht="39.950000000000003" customHeight="1" x14ac:dyDescent="0.25">
      <c r="A285" s="49" t="s">
        <v>83</v>
      </c>
      <c r="B285" s="409" t="s">
        <v>6</v>
      </c>
      <c r="C285" s="409" t="s">
        <v>65</v>
      </c>
      <c r="D285" s="409" t="s">
        <v>4</v>
      </c>
      <c r="E285" s="48" t="s">
        <v>5</v>
      </c>
      <c r="F285" s="50" t="s">
        <v>70</v>
      </c>
      <c r="G285" s="273" t="s">
        <v>11</v>
      </c>
      <c r="H285" s="119" t="s">
        <v>52</v>
      </c>
      <c r="I285" s="271">
        <v>0</v>
      </c>
      <c r="J285" s="470"/>
      <c r="K285" s="423"/>
      <c r="L285" s="423" t="s">
        <v>6</v>
      </c>
      <c r="M285" s="423" t="s">
        <v>65</v>
      </c>
      <c r="N285" s="423" t="s">
        <v>4</v>
      </c>
      <c r="O285" s="423" t="s">
        <v>5</v>
      </c>
      <c r="P285" s="423"/>
      <c r="Q285" s="423"/>
    </row>
    <row r="286" spans="1:17" s="313" customFormat="1" ht="39.950000000000003" customHeight="1" x14ac:dyDescent="0.25">
      <c r="A286" s="406" t="s">
        <v>128</v>
      </c>
      <c r="B286" s="509">
        <v>0</v>
      </c>
      <c r="C286" s="510"/>
      <c r="D286" s="511"/>
      <c r="E286" s="303">
        <v>0</v>
      </c>
      <c r="F286" s="51" t="str">
        <f>TEXT(B286,"##0.0%")&amp;" ("&amp;TEXT($I290*B286,"$#,##0")&amp;")"</f>
        <v>0.0% ($0)</v>
      </c>
      <c r="G286" s="273" t="s">
        <v>11</v>
      </c>
      <c r="H286" s="119" t="s">
        <v>52</v>
      </c>
      <c r="I286" s="271">
        <v>0</v>
      </c>
      <c r="J286" s="470"/>
      <c r="K286" s="423" t="s">
        <v>40</v>
      </c>
      <c r="L286" s="426">
        <f>SUM(B286:E286)*I290</f>
        <v>0</v>
      </c>
      <c r="M286" s="426"/>
      <c r="N286" s="426"/>
      <c r="O286" s="426"/>
      <c r="P286" s="423"/>
      <c r="Q286" s="423"/>
    </row>
    <row r="287" spans="1:17" s="313" customFormat="1" ht="39.950000000000003" customHeight="1" x14ac:dyDescent="0.25">
      <c r="A287" s="406" t="s">
        <v>67</v>
      </c>
      <c r="B287" s="303">
        <v>0</v>
      </c>
      <c r="C287" s="303">
        <v>0</v>
      </c>
      <c r="D287" s="303">
        <v>0</v>
      </c>
      <c r="E287" s="303">
        <v>0</v>
      </c>
      <c r="F287" s="51" t="str">
        <f>TEXT(SUM(B287:E287),"##0.0%")&amp;" ("&amp;TEXT($I290*SUM(B287:E287),"$#,##0")&amp;")"</f>
        <v>0.0% ($0)</v>
      </c>
      <c r="G287" s="273" t="s">
        <v>11</v>
      </c>
      <c r="H287" s="119" t="s">
        <v>52</v>
      </c>
      <c r="I287" s="271">
        <v>0</v>
      </c>
      <c r="J287" s="470"/>
      <c r="K287" s="423" t="str">
        <f>"Domain 2"</f>
        <v>Domain 2</v>
      </c>
      <c r="L287" s="426">
        <f>B287*I290</f>
        <v>0</v>
      </c>
      <c r="M287" s="426">
        <f>C287*I290</f>
        <v>0</v>
      </c>
      <c r="N287" s="426">
        <f>D287*I290</f>
        <v>0</v>
      </c>
      <c r="O287" s="426">
        <f>E287*I290</f>
        <v>0</v>
      </c>
      <c r="P287" s="423"/>
      <c r="Q287" s="423"/>
    </row>
    <row r="288" spans="1:17" s="313" customFormat="1" ht="39.950000000000003" customHeight="1" x14ac:dyDescent="0.25">
      <c r="A288" s="406" t="s">
        <v>68</v>
      </c>
      <c r="B288" s="303">
        <v>0</v>
      </c>
      <c r="C288" s="303">
        <v>0</v>
      </c>
      <c r="D288" s="303">
        <v>0</v>
      </c>
      <c r="E288" s="303">
        <v>0</v>
      </c>
      <c r="F288" s="51" t="str">
        <f>TEXT(SUM(B288:E288),"##0.0%")&amp;" ("&amp;TEXT($I290*SUM(B288:E288),"$#,##0")&amp;")"</f>
        <v>0.0% ($0)</v>
      </c>
      <c r="G288" s="273" t="s">
        <v>11</v>
      </c>
      <c r="H288" s="119" t="s">
        <v>52</v>
      </c>
      <c r="I288" s="271">
        <v>0</v>
      </c>
      <c r="J288" s="470"/>
      <c r="K288" s="423" t="str">
        <f>"Domain 3"</f>
        <v>Domain 3</v>
      </c>
      <c r="L288" s="426">
        <f>B288*I290</f>
        <v>0</v>
      </c>
      <c r="M288" s="426">
        <f>C288*I290</f>
        <v>0</v>
      </c>
      <c r="N288" s="426">
        <f>D288*I290</f>
        <v>0</v>
      </c>
      <c r="O288" s="426">
        <f>E288*I290</f>
        <v>0</v>
      </c>
      <c r="P288" s="423"/>
      <c r="Q288" s="423"/>
    </row>
    <row r="289" spans="1:17" s="313" customFormat="1" ht="39.950000000000003" customHeight="1" x14ac:dyDescent="0.25">
      <c r="A289" s="407" t="s">
        <v>69</v>
      </c>
      <c r="B289" s="303">
        <v>0</v>
      </c>
      <c r="C289" s="303">
        <v>0</v>
      </c>
      <c r="D289" s="303">
        <v>0</v>
      </c>
      <c r="E289" s="303">
        <v>0</v>
      </c>
      <c r="F289" s="51" t="str">
        <f>TEXT(SUM(B289:E289),"##0.0%")&amp;" ("&amp;TEXT($I290*SUM(B289:E289),"$#,##0")&amp;")"</f>
        <v>0.0% ($0)</v>
      </c>
      <c r="G289" s="549" t="s">
        <v>87</v>
      </c>
      <c r="H289" s="550"/>
      <c r="I289" s="270">
        <f>SUM(I280:I288)</f>
        <v>0</v>
      </c>
      <c r="J289" s="468"/>
      <c r="K289" s="423" t="str">
        <f>"Domain 4"</f>
        <v>Domain 4</v>
      </c>
      <c r="L289" s="426">
        <f>B289*I290</f>
        <v>0</v>
      </c>
      <c r="M289" s="426">
        <f>C289*I290</f>
        <v>0</v>
      </c>
      <c r="N289" s="426">
        <f>D289*I290</f>
        <v>0</v>
      </c>
      <c r="O289" s="426">
        <f>E289*I290</f>
        <v>0</v>
      </c>
      <c r="P289" s="423"/>
      <c r="Q289" s="423"/>
    </row>
    <row r="290" spans="1:17" s="313" customFormat="1" ht="39.950000000000003" customHeight="1" thickBot="1" x14ac:dyDescent="0.3">
      <c r="A290" s="405" t="s">
        <v>84</v>
      </c>
      <c r="B290" s="72" t="str">
        <f>TEXT(SUM($B286*BPct_HDSP,B287:B289),"##0.0%")&amp;" ("&amp;TEXT($I290*SUM($B286*BPct_HDSP,B287:B289),"$#,##0")&amp;")"</f>
        <v>0.0% ($0)</v>
      </c>
      <c r="C290" s="72" t="str">
        <f>TEXT(SUM($B286*BPct_Diabetes,C287:C289),"##0.0%")&amp;" ("&amp;TEXT($I290*SUM($B286*BPct_Diabetes,C287:C289),"$#,##0")&amp;")"</f>
        <v>0.0% ($0)</v>
      </c>
      <c r="D290" s="72" t="str">
        <f>TEXT(SUM($B286*BPct_NPAO,D287:D289),"##0.0%")&amp;" ("&amp;TEXT($I290*SUM($B286*BPct_NPAO,D287:D289),"$#,##0")&amp;")"</f>
        <v>0.0% ($0)</v>
      </c>
      <c r="E290" s="217" t="str">
        <f>TEXT(SUM(E286:E289),"##0.0%")&amp;" ("&amp;TEXT($I290*SUM(E286:E289),"$#,##0")&amp;")"</f>
        <v>0.0% ($0)</v>
      </c>
      <c r="F290" s="218" t="str">
        <f>TEXT(SUM(B286:E289),"##0.0%")&amp;" ("&amp;TEXT($I290*SUM(B286:E289),"$#,##0")&amp;")"</f>
        <v>0.0% ($0)</v>
      </c>
      <c r="G290" s="555" t="s">
        <v>88</v>
      </c>
      <c r="H290" s="556"/>
      <c r="I290" s="272">
        <f>SUM(I289,I279)</f>
        <v>0</v>
      </c>
      <c r="J290" s="472"/>
      <c r="K290" s="423"/>
      <c r="L290" s="423"/>
      <c r="M290" s="423"/>
      <c r="N290" s="423"/>
      <c r="O290" s="423"/>
      <c r="P290" s="423" t="b">
        <f>IF(AND(SUM(B286:E289)&lt;&gt;1,I290&gt;0),FALSE,TRUE)</f>
        <v>1</v>
      </c>
      <c r="Q290" s="423" t="s">
        <v>218</v>
      </c>
    </row>
    <row r="292" spans="1:17" ht="13.5" thickBot="1" x14ac:dyDescent="0.25"/>
    <row r="293" spans="1:17" s="313" customFormat="1" ht="39.950000000000003" customHeight="1" x14ac:dyDescent="0.25">
      <c r="A293" s="521" t="s">
        <v>51</v>
      </c>
      <c r="B293" s="522"/>
      <c r="C293" s="522"/>
      <c r="D293" s="522"/>
      <c r="E293" s="522"/>
      <c r="F293" s="551"/>
      <c r="G293" s="521" t="s">
        <v>61</v>
      </c>
      <c r="H293" s="522"/>
      <c r="I293" s="522"/>
      <c r="J293" s="467" t="s">
        <v>13</v>
      </c>
      <c r="K293" s="423"/>
      <c r="L293" s="423"/>
      <c r="M293" s="423"/>
      <c r="N293" s="423"/>
      <c r="O293" s="423"/>
      <c r="P293" s="423"/>
      <c r="Q293" s="423"/>
    </row>
    <row r="294" spans="1:17" s="315" customFormat="1" ht="39.75" customHeight="1" x14ac:dyDescent="0.25">
      <c r="A294" s="406" t="s">
        <v>24</v>
      </c>
      <c r="B294" s="517"/>
      <c r="C294" s="517"/>
      <c r="D294" s="517"/>
      <c r="E294" s="517"/>
      <c r="F294" s="552"/>
      <c r="G294" s="541" t="s">
        <v>50</v>
      </c>
      <c r="H294" s="542"/>
      <c r="I294" s="268"/>
      <c r="J294" s="469"/>
      <c r="K294" s="425"/>
      <c r="L294" s="425"/>
      <c r="M294" s="425"/>
      <c r="N294" s="425"/>
      <c r="O294" s="425"/>
      <c r="P294" s="425"/>
      <c r="Q294" s="425"/>
    </row>
    <row r="295" spans="1:17" s="313" customFormat="1" ht="39.950000000000003" customHeight="1" x14ac:dyDescent="0.25">
      <c r="A295" s="406" t="s">
        <v>25</v>
      </c>
      <c r="B295" s="518"/>
      <c r="C295" s="553"/>
      <c r="D295" s="553"/>
      <c r="E295" s="553"/>
      <c r="F295" s="554"/>
      <c r="G295" s="541" t="s">
        <v>26</v>
      </c>
      <c r="H295" s="542"/>
      <c r="I295" s="269">
        <v>0</v>
      </c>
      <c r="J295" s="470"/>
      <c r="K295" s="423"/>
      <c r="L295" s="423"/>
      <c r="M295" s="423"/>
      <c r="N295" s="423"/>
      <c r="O295" s="423"/>
      <c r="P295" s="423"/>
      <c r="Q295" s="423"/>
    </row>
    <row r="296" spans="1:17" s="313" customFormat="1" ht="39.950000000000003" customHeight="1" x14ac:dyDescent="0.25">
      <c r="A296" s="531" t="s">
        <v>45</v>
      </c>
      <c r="B296" s="543"/>
      <c r="C296" s="544"/>
      <c r="D296" s="544"/>
      <c r="E296" s="544"/>
      <c r="F296" s="545"/>
      <c r="G296" s="549" t="s">
        <v>86</v>
      </c>
      <c r="H296" s="550"/>
      <c r="I296" s="270">
        <f>I295*I294</f>
        <v>0</v>
      </c>
      <c r="J296" s="471"/>
      <c r="K296" s="423"/>
      <c r="L296" s="423"/>
      <c r="M296" s="423"/>
      <c r="N296" s="423"/>
      <c r="O296" s="423"/>
      <c r="P296" s="423"/>
      <c r="Q296" s="423"/>
    </row>
    <row r="297" spans="1:17" s="313" customFormat="1" ht="39.950000000000003" customHeight="1" x14ac:dyDescent="0.25">
      <c r="A297" s="532"/>
      <c r="B297" s="546"/>
      <c r="C297" s="547"/>
      <c r="D297" s="547"/>
      <c r="E297" s="547"/>
      <c r="F297" s="548"/>
      <c r="G297" s="541" t="s">
        <v>10</v>
      </c>
      <c r="H297" s="542"/>
      <c r="I297" s="271">
        <v>0</v>
      </c>
      <c r="J297" s="470"/>
      <c r="K297" s="423"/>
      <c r="L297" s="423"/>
      <c r="M297" s="423"/>
      <c r="N297" s="423"/>
      <c r="O297" s="423"/>
      <c r="P297" s="423"/>
      <c r="Q297" s="423"/>
    </row>
    <row r="298" spans="1:17" s="313" customFormat="1" ht="39.950000000000003" customHeight="1" x14ac:dyDescent="0.25">
      <c r="A298" s="531" t="s">
        <v>46</v>
      </c>
      <c r="B298" s="543"/>
      <c r="C298" s="544"/>
      <c r="D298" s="544"/>
      <c r="E298" s="544"/>
      <c r="F298" s="545"/>
      <c r="G298" s="541" t="s">
        <v>53</v>
      </c>
      <c r="H298" s="542"/>
      <c r="I298" s="271">
        <v>0</v>
      </c>
      <c r="J298" s="470"/>
      <c r="K298" s="423"/>
      <c r="L298" s="423"/>
      <c r="M298" s="423"/>
      <c r="N298" s="423"/>
      <c r="O298" s="423"/>
      <c r="P298" s="423"/>
      <c r="Q298" s="423"/>
    </row>
    <row r="299" spans="1:17" s="313" customFormat="1" ht="39.950000000000003" customHeight="1" x14ac:dyDescent="0.25">
      <c r="A299" s="532"/>
      <c r="B299" s="546"/>
      <c r="C299" s="547"/>
      <c r="D299" s="547"/>
      <c r="E299" s="547"/>
      <c r="F299" s="548"/>
      <c r="G299" s="541" t="s">
        <v>9</v>
      </c>
      <c r="H299" s="542"/>
      <c r="I299" s="271">
        <v>0</v>
      </c>
      <c r="J299" s="470"/>
      <c r="K299" s="423"/>
      <c r="L299" s="423"/>
      <c r="M299" s="423"/>
      <c r="N299" s="423"/>
      <c r="O299" s="423"/>
      <c r="P299" s="423"/>
      <c r="Q299" s="423"/>
    </row>
    <row r="300" spans="1:17" s="313" customFormat="1" ht="39.950000000000003" customHeight="1" thickBot="1" x14ac:dyDescent="0.3">
      <c r="A300" s="407" t="s">
        <v>47</v>
      </c>
      <c r="B300" s="536"/>
      <c r="C300" s="537"/>
      <c r="D300" s="537"/>
      <c r="E300" s="537"/>
      <c r="F300" s="538"/>
      <c r="G300" s="273" t="s">
        <v>98</v>
      </c>
      <c r="H300" s="119" t="s">
        <v>52</v>
      </c>
      <c r="I300" s="271">
        <v>0</v>
      </c>
      <c r="J300" s="470"/>
      <c r="K300" s="423"/>
      <c r="L300" s="423"/>
      <c r="M300" s="423"/>
      <c r="N300" s="423"/>
      <c r="O300" s="423"/>
      <c r="P300" s="423"/>
      <c r="Q300" s="423"/>
    </row>
    <row r="301" spans="1:17" s="313" customFormat="1" ht="39.950000000000003" customHeight="1" x14ac:dyDescent="0.25">
      <c r="A301" s="539" t="s">
        <v>81</v>
      </c>
      <c r="B301" s="528"/>
      <c r="C301" s="528"/>
      <c r="D301" s="528"/>
      <c r="E301" s="528"/>
      <c r="F301" s="540"/>
      <c r="G301" s="273" t="s">
        <v>11</v>
      </c>
      <c r="H301" s="119" t="s">
        <v>52</v>
      </c>
      <c r="I301" s="271">
        <v>0</v>
      </c>
      <c r="J301" s="470"/>
      <c r="K301" s="423"/>
      <c r="L301" s="423"/>
      <c r="M301" s="423"/>
      <c r="N301" s="423"/>
      <c r="O301" s="423"/>
      <c r="P301" s="423"/>
      <c r="Q301" s="423"/>
    </row>
    <row r="302" spans="1:17" s="313" customFormat="1" ht="39.950000000000003" customHeight="1" x14ac:dyDescent="0.25">
      <c r="A302" s="49" t="s">
        <v>83</v>
      </c>
      <c r="B302" s="409" t="s">
        <v>6</v>
      </c>
      <c r="C302" s="409" t="s">
        <v>65</v>
      </c>
      <c r="D302" s="409" t="s">
        <v>4</v>
      </c>
      <c r="E302" s="48" t="s">
        <v>5</v>
      </c>
      <c r="F302" s="50" t="s">
        <v>70</v>
      </c>
      <c r="G302" s="273" t="s">
        <v>11</v>
      </c>
      <c r="H302" s="119" t="s">
        <v>52</v>
      </c>
      <c r="I302" s="271">
        <v>0</v>
      </c>
      <c r="J302" s="470"/>
      <c r="K302" s="423"/>
      <c r="L302" s="423" t="s">
        <v>6</v>
      </c>
      <c r="M302" s="423" t="s">
        <v>65</v>
      </c>
      <c r="N302" s="423" t="s">
        <v>4</v>
      </c>
      <c r="O302" s="423" t="s">
        <v>5</v>
      </c>
      <c r="P302" s="423"/>
      <c r="Q302" s="423"/>
    </row>
    <row r="303" spans="1:17" s="313" customFormat="1" ht="39.950000000000003" customHeight="1" x14ac:dyDescent="0.25">
      <c r="A303" s="406" t="s">
        <v>128</v>
      </c>
      <c r="B303" s="509">
        <v>0</v>
      </c>
      <c r="C303" s="510"/>
      <c r="D303" s="511"/>
      <c r="E303" s="303">
        <v>0</v>
      </c>
      <c r="F303" s="51" t="str">
        <f>TEXT(B303,"##0.0%")&amp;" ("&amp;TEXT($I307*B303,"$#,##0")&amp;")"</f>
        <v>0.0% ($0)</v>
      </c>
      <c r="G303" s="273" t="s">
        <v>11</v>
      </c>
      <c r="H303" s="119" t="s">
        <v>52</v>
      </c>
      <c r="I303" s="271">
        <v>0</v>
      </c>
      <c r="J303" s="470"/>
      <c r="K303" s="423" t="s">
        <v>40</v>
      </c>
      <c r="L303" s="426">
        <f>SUM(B303:E303)*I307</f>
        <v>0</v>
      </c>
      <c r="M303" s="426"/>
      <c r="N303" s="426"/>
      <c r="O303" s="426"/>
      <c r="P303" s="423"/>
      <c r="Q303" s="423"/>
    </row>
    <row r="304" spans="1:17" s="313" customFormat="1" ht="39.950000000000003" customHeight="1" x14ac:dyDescent="0.25">
      <c r="A304" s="406" t="s">
        <v>67</v>
      </c>
      <c r="B304" s="303">
        <v>0</v>
      </c>
      <c r="C304" s="303">
        <v>0</v>
      </c>
      <c r="D304" s="303">
        <v>0</v>
      </c>
      <c r="E304" s="303">
        <v>0</v>
      </c>
      <c r="F304" s="51" t="str">
        <f>TEXT(SUM(B304:E304),"##0.0%")&amp;" ("&amp;TEXT($I307*SUM(B304:E304),"$#,##0")&amp;")"</f>
        <v>0.0% ($0)</v>
      </c>
      <c r="G304" s="273" t="s">
        <v>11</v>
      </c>
      <c r="H304" s="119" t="s">
        <v>52</v>
      </c>
      <c r="I304" s="271">
        <v>0</v>
      </c>
      <c r="J304" s="470"/>
      <c r="K304" s="423" t="str">
        <f>"Domain 2"</f>
        <v>Domain 2</v>
      </c>
      <c r="L304" s="426">
        <f>B304*I307</f>
        <v>0</v>
      </c>
      <c r="M304" s="426">
        <f>C304*I307</f>
        <v>0</v>
      </c>
      <c r="N304" s="426">
        <f>D304*I307</f>
        <v>0</v>
      </c>
      <c r="O304" s="426">
        <f>E304*I307</f>
        <v>0</v>
      </c>
      <c r="P304" s="423"/>
      <c r="Q304" s="423"/>
    </row>
    <row r="305" spans="1:17" s="313" customFormat="1" ht="39.950000000000003" customHeight="1" x14ac:dyDescent="0.25">
      <c r="A305" s="406" t="s">
        <v>68</v>
      </c>
      <c r="B305" s="303">
        <v>0</v>
      </c>
      <c r="C305" s="303">
        <v>0</v>
      </c>
      <c r="D305" s="303">
        <v>0</v>
      </c>
      <c r="E305" s="303">
        <v>0</v>
      </c>
      <c r="F305" s="51" t="str">
        <f>TEXT(SUM(B305:E305),"##0.0%")&amp;" ("&amp;TEXT($I307*SUM(B305:E305),"$#,##0")&amp;")"</f>
        <v>0.0% ($0)</v>
      </c>
      <c r="G305" s="273" t="s">
        <v>11</v>
      </c>
      <c r="H305" s="119" t="s">
        <v>52</v>
      </c>
      <c r="I305" s="271">
        <v>0</v>
      </c>
      <c r="J305" s="470"/>
      <c r="K305" s="423" t="str">
        <f>"Domain 3"</f>
        <v>Domain 3</v>
      </c>
      <c r="L305" s="426">
        <f>B305*I307</f>
        <v>0</v>
      </c>
      <c r="M305" s="426">
        <f>C305*I307</f>
        <v>0</v>
      </c>
      <c r="N305" s="426">
        <f>D305*I307</f>
        <v>0</v>
      </c>
      <c r="O305" s="426">
        <f>E305*I307</f>
        <v>0</v>
      </c>
      <c r="P305" s="423"/>
      <c r="Q305" s="423"/>
    </row>
    <row r="306" spans="1:17" s="313" customFormat="1" ht="39.950000000000003" customHeight="1" x14ac:dyDescent="0.25">
      <c r="A306" s="407" t="s">
        <v>69</v>
      </c>
      <c r="B306" s="303">
        <v>0</v>
      </c>
      <c r="C306" s="303">
        <v>0</v>
      </c>
      <c r="D306" s="303">
        <v>0</v>
      </c>
      <c r="E306" s="303">
        <v>0</v>
      </c>
      <c r="F306" s="51" t="str">
        <f>TEXT(SUM(B306:E306),"##0.0%")&amp;" ("&amp;TEXT($I307*SUM(B306:E306),"$#,##0")&amp;")"</f>
        <v>0.0% ($0)</v>
      </c>
      <c r="G306" s="549" t="s">
        <v>87</v>
      </c>
      <c r="H306" s="550"/>
      <c r="I306" s="270">
        <f>SUM(I297:I305)</f>
        <v>0</v>
      </c>
      <c r="J306" s="468"/>
      <c r="K306" s="423" t="str">
        <f>"Domain 4"</f>
        <v>Domain 4</v>
      </c>
      <c r="L306" s="426">
        <f>B306*I307</f>
        <v>0</v>
      </c>
      <c r="M306" s="426">
        <f>C306*I307</f>
        <v>0</v>
      </c>
      <c r="N306" s="426">
        <f>D306*I307</f>
        <v>0</v>
      </c>
      <c r="O306" s="426">
        <f>E306*I307</f>
        <v>0</v>
      </c>
      <c r="P306" s="423"/>
      <c r="Q306" s="423"/>
    </row>
    <row r="307" spans="1:17" s="313" customFormat="1" ht="39.950000000000003" customHeight="1" thickBot="1" x14ac:dyDescent="0.3">
      <c r="A307" s="405" t="s">
        <v>84</v>
      </c>
      <c r="B307" s="72" t="str">
        <f>TEXT(SUM($B303*BPct_HDSP,B304:B306),"##0.0%")&amp;" ("&amp;TEXT($I307*SUM($B303*BPct_HDSP,B304:B306),"$#,##0")&amp;")"</f>
        <v>0.0% ($0)</v>
      </c>
      <c r="C307" s="72" t="str">
        <f>TEXT(SUM($B303*BPct_Diabetes,C304:C306),"##0.0%")&amp;" ("&amp;TEXT($I307*SUM($B303*BPct_Diabetes,C304:C306),"$#,##0")&amp;")"</f>
        <v>0.0% ($0)</v>
      </c>
      <c r="D307" s="72" t="str">
        <f>TEXT(SUM($B303*BPct_NPAO,D304:D306),"##0.0%")&amp;" ("&amp;TEXT($I307*SUM($B303*BPct_NPAO,D304:D306),"$#,##0")&amp;")"</f>
        <v>0.0% ($0)</v>
      </c>
      <c r="E307" s="217" t="str">
        <f>TEXT(SUM(E303:E306),"##0.0%")&amp;" ("&amp;TEXT($I307*SUM(E303:E306),"$#,##0")&amp;")"</f>
        <v>0.0% ($0)</v>
      </c>
      <c r="F307" s="218" t="str">
        <f>TEXT(SUM(B303:E306),"##0.0%")&amp;" ("&amp;TEXT($I307*SUM(B303:E306),"$#,##0")&amp;")"</f>
        <v>0.0% ($0)</v>
      </c>
      <c r="G307" s="555" t="s">
        <v>88</v>
      </c>
      <c r="H307" s="556"/>
      <c r="I307" s="272">
        <f>SUM(I306,I296)</f>
        <v>0</v>
      </c>
      <c r="J307" s="472"/>
      <c r="K307" s="423"/>
      <c r="L307" s="423"/>
      <c r="M307" s="423"/>
      <c r="N307" s="423"/>
      <c r="O307" s="423"/>
      <c r="P307" s="423" t="b">
        <f>IF(AND(SUM(B303:E306)&lt;&gt;1,I307&gt;0),FALSE,TRUE)</f>
        <v>1</v>
      </c>
      <c r="Q307" s="423" t="s">
        <v>218</v>
      </c>
    </row>
    <row r="309" spans="1:17" ht="13.5" thickBot="1" x14ac:dyDescent="0.25"/>
    <row r="310" spans="1:17" s="313" customFormat="1" ht="39.950000000000003" customHeight="1" x14ac:dyDescent="0.25">
      <c r="A310" s="521" t="s">
        <v>51</v>
      </c>
      <c r="B310" s="522"/>
      <c r="C310" s="522"/>
      <c r="D310" s="522"/>
      <c r="E310" s="522"/>
      <c r="F310" s="551"/>
      <c r="G310" s="521" t="s">
        <v>61</v>
      </c>
      <c r="H310" s="522"/>
      <c r="I310" s="522"/>
      <c r="J310" s="467" t="s">
        <v>13</v>
      </c>
      <c r="K310" s="423"/>
      <c r="L310" s="423"/>
      <c r="M310" s="423"/>
      <c r="N310" s="423"/>
      <c r="O310" s="423"/>
      <c r="P310" s="423"/>
      <c r="Q310" s="423"/>
    </row>
    <row r="311" spans="1:17" s="315" customFormat="1" ht="39.75" customHeight="1" x14ac:dyDescent="0.25">
      <c r="A311" s="406" t="s">
        <v>24</v>
      </c>
      <c r="B311" s="517"/>
      <c r="C311" s="517"/>
      <c r="D311" s="517"/>
      <c r="E311" s="517"/>
      <c r="F311" s="552"/>
      <c r="G311" s="541" t="s">
        <v>50</v>
      </c>
      <c r="H311" s="542"/>
      <c r="I311" s="268"/>
      <c r="J311" s="469"/>
      <c r="K311" s="425"/>
      <c r="L311" s="425"/>
      <c r="M311" s="425"/>
      <c r="N311" s="425"/>
      <c r="O311" s="425"/>
      <c r="P311" s="425"/>
      <c r="Q311" s="425"/>
    </row>
    <row r="312" spans="1:17" s="313" customFormat="1" ht="39.950000000000003" customHeight="1" x14ac:dyDescent="0.25">
      <c r="A312" s="406" t="s">
        <v>25</v>
      </c>
      <c r="B312" s="518"/>
      <c r="C312" s="553"/>
      <c r="D312" s="553"/>
      <c r="E312" s="553"/>
      <c r="F312" s="554"/>
      <c r="G312" s="541" t="s">
        <v>26</v>
      </c>
      <c r="H312" s="542"/>
      <c r="I312" s="269">
        <v>0</v>
      </c>
      <c r="J312" s="470"/>
      <c r="K312" s="423"/>
      <c r="L312" s="423"/>
      <c r="M312" s="423"/>
      <c r="N312" s="423"/>
      <c r="O312" s="423"/>
      <c r="P312" s="423"/>
      <c r="Q312" s="423"/>
    </row>
    <row r="313" spans="1:17" s="313" customFormat="1" ht="39.950000000000003" customHeight="1" x14ac:dyDescent="0.25">
      <c r="A313" s="531" t="s">
        <v>45</v>
      </c>
      <c r="B313" s="543"/>
      <c r="C313" s="544"/>
      <c r="D313" s="544"/>
      <c r="E313" s="544"/>
      <c r="F313" s="545"/>
      <c r="G313" s="549" t="s">
        <v>86</v>
      </c>
      <c r="H313" s="550"/>
      <c r="I313" s="270">
        <f>I312*I311</f>
        <v>0</v>
      </c>
      <c r="J313" s="471"/>
      <c r="K313" s="423"/>
      <c r="L313" s="423"/>
      <c r="M313" s="423"/>
      <c r="N313" s="423"/>
      <c r="O313" s="423"/>
      <c r="P313" s="423"/>
      <c r="Q313" s="423"/>
    </row>
    <row r="314" spans="1:17" s="313" customFormat="1" ht="39.950000000000003" customHeight="1" x14ac:dyDescent="0.25">
      <c r="A314" s="532"/>
      <c r="B314" s="546"/>
      <c r="C314" s="547"/>
      <c r="D314" s="547"/>
      <c r="E314" s="547"/>
      <c r="F314" s="548"/>
      <c r="G314" s="541" t="s">
        <v>10</v>
      </c>
      <c r="H314" s="542"/>
      <c r="I314" s="271">
        <v>0</v>
      </c>
      <c r="J314" s="470"/>
      <c r="K314" s="423"/>
      <c r="L314" s="423"/>
      <c r="M314" s="423"/>
      <c r="N314" s="423"/>
      <c r="O314" s="423"/>
      <c r="P314" s="423"/>
      <c r="Q314" s="423"/>
    </row>
    <row r="315" spans="1:17" s="313" customFormat="1" ht="39.950000000000003" customHeight="1" x14ac:dyDescent="0.25">
      <c r="A315" s="531" t="s">
        <v>46</v>
      </c>
      <c r="B315" s="543"/>
      <c r="C315" s="544"/>
      <c r="D315" s="544"/>
      <c r="E315" s="544"/>
      <c r="F315" s="545"/>
      <c r="G315" s="541" t="s">
        <v>53</v>
      </c>
      <c r="H315" s="542"/>
      <c r="I315" s="271">
        <v>0</v>
      </c>
      <c r="J315" s="470"/>
      <c r="K315" s="423"/>
      <c r="L315" s="423"/>
      <c r="M315" s="423"/>
      <c r="N315" s="423"/>
      <c r="O315" s="423"/>
      <c r="P315" s="423"/>
      <c r="Q315" s="423"/>
    </row>
    <row r="316" spans="1:17" s="313" customFormat="1" ht="39.950000000000003" customHeight="1" x14ac:dyDescent="0.25">
      <c r="A316" s="532"/>
      <c r="B316" s="546"/>
      <c r="C316" s="547"/>
      <c r="D316" s="547"/>
      <c r="E316" s="547"/>
      <c r="F316" s="548"/>
      <c r="G316" s="541" t="s">
        <v>9</v>
      </c>
      <c r="H316" s="542"/>
      <c r="I316" s="271">
        <v>0</v>
      </c>
      <c r="J316" s="470"/>
      <c r="K316" s="423"/>
      <c r="L316" s="423"/>
      <c r="M316" s="423"/>
      <c r="N316" s="423"/>
      <c r="O316" s="423"/>
      <c r="P316" s="423"/>
      <c r="Q316" s="423"/>
    </row>
    <row r="317" spans="1:17" s="313" customFormat="1" ht="39.950000000000003" customHeight="1" thickBot="1" x14ac:dyDescent="0.3">
      <c r="A317" s="407" t="s">
        <v>47</v>
      </c>
      <c r="B317" s="536"/>
      <c r="C317" s="537"/>
      <c r="D317" s="537"/>
      <c r="E317" s="537"/>
      <c r="F317" s="538"/>
      <c r="G317" s="273" t="s">
        <v>98</v>
      </c>
      <c r="H317" s="119" t="s">
        <v>52</v>
      </c>
      <c r="I317" s="271">
        <v>0</v>
      </c>
      <c r="J317" s="470"/>
      <c r="K317" s="423"/>
      <c r="L317" s="423"/>
      <c r="M317" s="423"/>
      <c r="N317" s="423"/>
      <c r="O317" s="423"/>
      <c r="P317" s="423"/>
      <c r="Q317" s="423"/>
    </row>
    <row r="318" spans="1:17" s="313" customFormat="1" ht="39.950000000000003" customHeight="1" x14ac:dyDescent="0.25">
      <c r="A318" s="539" t="s">
        <v>81</v>
      </c>
      <c r="B318" s="528"/>
      <c r="C318" s="528"/>
      <c r="D318" s="528"/>
      <c r="E318" s="528"/>
      <c r="F318" s="540"/>
      <c r="G318" s="273" t="s">
        <v>11</v>
      </c>
      <c r="H318" s="119" t="s">
        <v>52</v>
      </c>
      <c r="I318" s="271">
        <v>0</v>
      </c>
      <c r="J318" s="470"/>
      <c r="K318" s="423"/>
      <c r="L318" s="423"/>
      <c r="M318" s="423"/>
      <c r="N318" s="423"/>
      <c r="O318" s="423"/>
      <c r="P318" s="423"/>
      <c r="Q318" s="423"/>
    </row>
    <row r="319" spans="1:17" s="313" customFormat="1" ht="39.950000000000003" customHeight="1" x14ac:dyDescent="0.25">
      <c r="A319" s="49" t="s">
        <v>83</v>
      </c>
      <c r="B319" s="409" t="s">
        <v>6</v>
      </c>
      <c r="C319" s="409" t="s">
        <v>65</v>
      </c>
      <c r="D319" s="409" t="s">
        <v>4</v>
      </c>
      <c r="E319" s="48" t="s">
        <v>5</v>
      </c>
      <c r="F319" s="50" t="s">
        <v>70</v>
      </c>
      <c r="G319" s="273" t="s">
        <v>11</v>
      </c>
      <c r="H319" s="119" t="s">
        <v>52</v>
      </c>
      <c r="I319" s="271">
        <v>0</v>
      </c>
      <c r="J319" s="470"/>
      <c r="K319" s="423"/>
      <c r="L319" s="423" t="s">
        <v>6</v>
      </c>
      <c r="M319" s="423" t="s">
        <v>65</v>
      </c>
      <c r="N319" s="423" t="s">
        <v>4</v>
      </c>
      <c r="O319" s="423" t="s">
        <v>5</v>
      </c>
      <c r="P319" s="423"/>
      <c r="Q319" s="423"/>
    </row>
    <row r="320" spans="1:17" s="313" customFormat="1" ht="39.950000000000003" customHeight="1" x14ac:dyDescent="0.25">
      <c r="A320" s="406" t="s">
        <v>128</v>
      </c>
      <c r="B320" s="509">
        <v>0</v>
      </c>
      <c r="C320" s="510"/>
      <c r="D320" s="511"/>
      <c r="E320" s="303">
        <v>0</v>
      </c>
      <c r="F320" s="51" t="str">
        <f>TEXT(B320,"##0.0%")&amp;" ("&amp;TEXT($I324*B320,"$#,##0")&amp;")"</f>
        <v>0.0% ($0)</v>
      </c>
      <c r="G320" s="273" t="s">
        <v>11</v>
      </c>
      <c r="H320" s="119" t="s">
        <v>52</v>
      </c>
      <c r="I320" s="271">
        <v>0</v>
      </c>
      <c r="J320" s="470"/>
      <c r="K320" s="423" t="s">
        <v>40</v>
      </c>
      <c r="L320" s="426">
        <f>SUM(B320:E320)*I324</f>
        <v>0</v>
      </c>
      <c r="M320" s="426"/>
      <c r="N320" s="426"/>
      <c r="O320" s="426"/>
      <c r="P320" s="423"/>
      <c r="Q320" s="423"/>
    </row>
    <row r="321" spans="1:17" s="313" customFormat="1" ht="39.950000000000003" customHeight="1" x14ac:dyDescent="0.25">
      <c r="A321" s="406" t="s">
        <v>67</v>
      </c>
      <c r="B321" s="303">
        <v>0</v>
      </c>
      <c r="C321" s="303">
        <v>0</v>
      </c>
      <c r="D321" s="303">
        <v>0</v>
      </c>
      <c r="E321" s="303">
        <v>0</v>
      </c>
      <c r="F321" s="51" t="str">
        <f>TEXT(SUM(B321:E321),"##0.0%")&amp;" ("&amp;TEXT($I324*SUM(B321:E321),"$#,##0")&amp;")"</f>
        <v>0.0% ($0)</v>
      </c>
      <c r="G321" s="273" t="s">
        <v>11</v>
      </c>
      <c r="H321" s="119" t="s">
        <v>52</v>
      </c>
      <c r="I321" s="271">
        <v>0</v>
      </c>
      <c r="J321" s="470"/>
      <c r="K321" s="423" t="str">
        <f>"Domain 2"</f>
        <v>Domain 2</v>
      </c>
      <c r="L321" s="426">
        <f>B321*I324</f>
        <v>0</v>
      </c>
      <c r="M321" s="426">
        <f>C321*I324</f>
        <v>0</v>
      </c>
      <c r="N321" s="426">
        <f>D321*I324</f>
        <v>0</v>
      </c>
      <c r="O321" s="426">
        <f>E321*I324</f>
        <v>0</v>
      </c>
      <c r="P321" s="423"/>
      <c r="Q321" s="423"/>
    </row>
    <row r="322" spans="1:17" s="313" customFormat="1" ht="39.950000000000003" customHeight="1" x14ac:dyDescent="0.25">
      <c r="A322" s="406" t="s">
        <v>68</v>
      </c>
      <c r="B322" s="303">
        <v>0</v>
      </c>
      <c r="C322" s="303">
        <v>0</v>
      </c>
      <c r="D322" s="303">
        <v>0</v>
      </c>
      <c r="E322" s="303">
        <v>0</v>
      </c>
      <c r="F322" s="51" t="str">
        <f>TEXT(SUM(B322:E322),"##0.0%")&amp;" ("&amp;TEXT($I324*SUM(B322:E322),"$#,##0")&amp;")"</f>
        <v>0.0% ($0)</v>
      </c>
      <c r="G322" s="273" t="s">
        <v>11</v>
      </c>
      <c r="H322" s="119" t="s">
        <v>52</v>
      </c>
      <c r="I322" s="271">
        <v>0</v>
      </c>
      <c r="J322" s="470"/>
      <c r="K322" s="423" t="str">
        <f>"Domain 3"</f>
        <v>Domain 3</v>
      </c>
      <c r="L322" s="426">
        <f>B322*I324</f>
        <v>0</v>
      </c>
      <c r="M322" s="426">
        <f>C322*I324</f>
        <v>0</v>
      </c>
      <c r="N322" s="426">
        <f>D322*I324</f>
        <v>0</v>
      </c>
      <c r="O322" s="426">
        <f>E322*I324</f>
        <v>0</v>
      </c>
      <c r="P322" s="423"/>
      <c r="Q322" s="423"/>
    </row>
    <row r="323" spans="1:17" s="313" customFormat="1" ht="39.950000000000003" customHeight="1" x14ac:dyDescent="0.25">
      <c r="A323" s="407" t="s">
        <v>69</v>
      </c>
      <c r="B323" s="303">
        <v>0</v>
      </c>
      <c r="C323" s="303">
        <v>0</v>
      </c>
      <c r="D323" s="303">
        <v>0</v>
      </c>
      <c r="E323" s="303">
        <v>0</v>
      </c>
      <c r="F323" s="51" t="str">
        <f>TEXT(SUM(B323:E323),"##0.0%")&amp;" ("&amp;TEXT($I324*SUM(B323:E323),"$#,##0")&amp;")"</f>
        <v>0.0% ($0)</v>
      </c>
      <c r="G323" s="549" t="s">
        <v>87</v>
      </c>
      <c r="H323" s="550"/>
      <c r="I323" s="270">
        <f>SUM(I314:I322)</f>
        <v>0</v>
      </c>
      <c r="J323" s="468"/>
      <c r="K323" s="423" t="str">
        <f>"Domain 4"</f>
        <v>Domain 4</v>
      </c>
      <c r="L323" s="426">
        <f>B323*I324</f>
        <v>0</v>
      </c>
      <c r="M323" s="426">
        <f>C323*I324</f>
        <v>0</v>
      </c>
      <c r="N323" s="426">
        <f>D323*I324</f>
        <v>0</v>
      </c>
      <c r="O323" s="426">
        <f>E323*I324</f>
        <v>0</v>
      </c>
      <c r="P323" s="423"/>
      <c r="Q323" s="423"/>
    </row>
    <row r="324" spans="1:17" s="313" customFormat="1" ht="39.950000000000003" customHeight="1" thickBot="1" x14ac:dyDescent="0.3">
      <c r="A324" s="405" t="s">
        <v>84</v>
      </c>
      <c r="B324" s="72" t="str">
        <f>TEXT(SUM($B320*BPct_HDSP,B321:B323),"##0.0%")&amp;" ("&amp;TEXT($I324*SUM($B320*BPct_HDSP,B321:B323),"$#,##0")&amp;")"</f>
        <v>0.0% ($0)</v>
      </c>
      <c r="C324" s="72" t="str">
        <f>TEXT(SUM($B320*BPct_Diabetes,C321:C323),"##0.0%")&amp;" ("&amp;TEXT($I324*SUM($B320*BPct_Diabetes,C321:C323),"$#,##0")&amp;")"</f>
        <v>0.0% ($0)</v>
      </c>
      <c r="D324" s="72" t="str">
        <f>TEXT(SUM($B320*BPct_NPAO,D321:D323),"##0.0%")&amp;" ("&amp;TEXT($I324*SUM($B320*BPct_NPAO,D321:D323),"$#,##0")&amp;")"</f>
        <v>0.0% ($0)</v>
      </c>
      <c r="E324" s="217" t="str">
        <f>TEXT(SUM(E320:E323),"##0.0%")&amp;" ("&amp;TEXT($I324*SUM(E320:E323),"$#,##0")&amp;")"</f>
        <v>0.0% ($0)</v>
      </c>
      <c r="F324" s="218" t="str">
        <f>TEXT(SUM(B320:E323),"##0.0%")&amp;" ("&amp;TEXT($I324*SUM(B320:E323),"$#,##0")&amp;")"</f>
        <v>0.0% ($0)</v>
      </c>
      <c r="G324" s="555" t="s">
        <v>88</v>
      </c>
      <c r="H324" s="556"/>
      <c r="I324" s="272">
        <f>SUM(I323,I313)</f>
        <v>0</v>
      </c>
      <c r="J324" s="472"/>
      <c r="K324" s="423"/>
      <c r="L324" s="423"/>
      <c r="M324" s="423"/>
      <c r="N324" s="423"/>
      <c r="O324" s="423"/>
      <c r="P324" s="423" t="b">
        <f>IF(AND(SUM(B320:E323)&lt;&gt;1,I324&gt;0),FALSE,TRUE)</f>
        <v>1</v>
      </c>
      <c r="Q324" s="423" t="s">
        <v>218</v>
      </c>
    </row>
    <row r="326" spans="1:17" ht="13.5" thickBot="1" x14ac:dyDescent="0.25"/>
    <row r="327" spans="1:17" s="313" customFormat="1" ht="39.950000000000003" customHeight="1" x14ac:dyDescent="0.25">
      <c r="A327" s="521" t="s">
        <v>51</v>
      </c>
      <c r="B327" s="522"/>
      <c r="C327" s="522"/>
      <c r="D327" s="522"/>
      <c r="E327" s="522"/>
      <c r="F327" s="551"/>
      <c r="G327" s="521" t="s">
        <v>61</v>
      </c>
      <c r="H327" s="522"/>
      <c r="I327" s="522"/>
      <c r="J327" s="467" t="s">
        <v>13</v>
      </c>
      <c r="K327" s="423"/>
      <c r="L327" s="423"/>
      <c r="M327" s="423"/>
      <c r="N327" s="423"/>
      <c r="O327" s="423"/>
      <c r="P327" s="423"/>
      <c r="Q327" s="423"/>
    </row>
    <row r="328" spans="1:17" s="315" customFormat="1" ht="39.75" customHeight="1" x14ac:dyDescent="0.25">
      <c r="A328" s="406" t="s">
        <v>24</v>
      </c>
      <c r="B328" s="517"/>
      <c r="C328" s="517"/>
      <c r="D328" s="517"/>
      <c r="E328" s="517"/>
      <c r="F328" s="552"/>
      <c r="G328" s="541" t="s">
        <v>50</v>
      </c>
      <c r="H328" s="542"/>
      <c r="I328" s="268"/>
      <c r="J328" s="469"/>
      <c r="K328" s="425"/>
      <c r="L328" s="425"/>
      <c r="M328" s="425"/>
      <c r="N328" s="425"/>
      <c r="O328" s="425"/>
      <c r="P328" s="425"/>
      <c r="Q328" s="425"/>
    </row>
    <row r="329" spans="1:17" s="313" customFormat="1" ht="39.950000000000003" customHeight="1" x14ac:dyDescent="0.25">
      <c r="A329" s="406" t="s">
        <v>25</v>
      </c>
      <c r="B329" s="518"/>
      <c r="C329" s="553"/>
      <c r="D329" s="553"/>
      <c r="E329" s="553"/>
      <c r="F329" s="554"/>
      <c r="G329" s="541" t="s">
        <v>26</v>
      </c>
      <c r="H329" s="542"/>
      <c r="I329" s="269">
        <v>0</v>
      </c>
      <c r="J329" s="470"/>
      <c r="K329" s="423"/>
      <c r="L329" s="423"/>
      <c r="M329" s="423"/>
      <c r="N329" s="423"/>
      <c r="O329" s="423"/>
      <c r="P329" s="423"/>
      <c r="Q329" s="423"/>
    </row>
    <row r="330" spans="1:17" s="313" customFormat="1" ht="39.950000000000003" customHeight="1" x14ac:dyDescent="0.25">
      <c r="A330" s="531" t="s">
        <v>45</v>
      </c>
      <c r="B330" s="543"/>
      <c r="C330" s="544"/>
      <c r="D330" s="544"/>
      <c r="E330" s="544"/>
      <c r="F330" s="545"/>
      <c r="G330" s="549" t="s">
        <v>86</v>
      </c>
      <c r="H330" s="550"/>
      <c r="I330" s="270">
        <f>I329*I328</f>
        <v>0</v>
      </c>
      <c r="J330" s="471"/>
      <c r="K330" s="423"/>
      <c r="L330" s="423"/>
      <c r="M330" s="423"/>
      <c r="N330" s="423"/>
      <c r="O330" s="423"/>
      <c r="P330" s="423"/>
      <c r="Q330" s="423"/>
    </row>
    <row r="331" spans="1:17" s="313" customFormat="1" ht="39.950000000000003" customHeight="1" x14ac:dyDescent="0.25">
      <c r="A331" s="532"/>
      <c r="B331" s="546"/>
      <c r="C331" s="547"/>
      <c r="D331" s="547"/>
      <c r="E331" s="547"/>
      <c r="F331" s="548"/>
      <c r="G331" s="541" t="s">
        <v>10</v>
      </c>
      <c r="H331" s="542"/>
      <c r="I331" s="271">
        <v>0</v>
      </c>
      <c r="J331" s="470"/>
      <c r="K331" s="423"/>
      <c r="L331" s="423"/>
      <c r="M331" s="423"/>
      <c r="N331" s="423"/>
      <c r="O331" s="423"/>
      <c r="P331" s="423"/>
      <c r="Q331" s="423"/>
    </row>
    <row r="332" spans="1:17" s="313" customFormat="1" ht="39.950000000000003" customHeight="1" x14ac:dyDescent="0.25">
      <c r="A332" s="531" t="s">
        <v>46</v>
      </c>
      <c r="B332" s="543"/>
      <c r="C332" s="544"/>
      <c r="D332" s="544"/>
      <c r="E332" s="544"/>
      <c r="F332" s="545"/>
      <c r="G332" s="541" t="s">
        <v>53</v>
      </c>
      <c r="H332" s="542"/>
      <c r="I332" s="271">
        <v>0</v>
      </c>
      <c r="J332" s="470"/>
      <c r="K332" s="423"/>
      <c r="L332" s="423"/>
      <c r="M332" s="423"/>
      <c r="N332" s="423"/>
      <c r="O332" s="423"/>
      <c r="P332" s="423"/>
      <c r="Q332" s="423"/>
    </row>
    <row r="333" spans="1:17" s="313" customFormat="1" ht="39.950000000000003" customHeight="1" x14ac:dyDescent="0.25">
      <c r="A333" s="532"/>
      <c r="B333" s="546"/>
      <c r="C333" s="547"/>
      <c r="D333" s="547"/>
      <c r="E333" s="547"/>
      <c r="F333" s="548"/>
      <c r="G333" s="541" t="s">
        <v>9</v>
      </c>
      <c r="H333" s="542"/>
      <c r="I333" s="271">
        <v>0</v>
      </c>
      <c r="J333" s="470"/>
      <c r="K333" s="423"/>
      <c r="L333" s="423"/>
      <c r="M333" s="423"/>
      <c r="N333" s="423"/>
      <c r="O333" s="423"/>
      <c r="P333" s="423"/>
      <c r="Q333" s="423"/>
    </row>
    <row r="334" spans="1:17" s="313" customFormat="1" ht="39.950000000000003" customHeight="1" thickBot="1" x14ac:dyDescent="0.3">
      <c r="A334" s="407" t="s">
        <v>47</v>
      </c>
      <c r="B334" s="536"/>
      <c r="C334" s="537"/>
      <c r="D334" s="537"/>
      <c r="E334" s="537"/>
      <c r="F334" s="538"/>
      <c r="G334" s="273" t="s">
        <v>98</v>
      </c>
      <c r="H334" s="119" t="s">
        <v>52</v>
      </c>
      <c r="I334" s="271">
        <v>0</v>
      </c>
      <c r="J334" s="470"/>
      <c r="K334" s="423"/>
      <c r="L334" s="423"/>
      <c r="M334" s="423"/>
      <c r="N334" s="423"/>
      <c r="O334" s="423"/>
      <c r="P334" s="423"/>
      <c r="Q334" s="423"/>
    </row>
    <row r="335" spans="1:17" s="313" customFormat="1" ht="39.950000000000003" customHeight="1" x14ac:dyDescent="0.25">
      <c r="A335" s="539" t="s">
        <v>81</v>
      </c>
      <c r="B335" s="528"/>
      <c r="C335" s="528"/>
      <c r="D335" s="528"/>
      <c r="E335" s="528"/>
      <c r="F335" s="540"/>
      <c r="G335" s="273" t="s">
        <v>11</v>
      </c>
      <c r="H335" s="119" t="s">
        <v>52</v>
      </c>
      <c r="I335" s="271">
        <v>0</v>
      </c>
      <c r="J335" s="470"/>
      <c r="K335" s="423"/>
      <c r="L335" s="423"/>
      <c r="M335" s="423"/>
      <c r="N335" s="423"/>
      <c r="O335" s="423"/>
      <c r="P335" s="423"/>
      <c r="Q335" s="423"/>
    </row>
    <row r="336" spans="1:17" s="313" customFormat="1" ht="39.950000000000003" customHeight="1" x14ac:dyDescent="0.25">
      <c r="A336" s="49" t="s">
        <v>83</v>
      </c>
      <c r="B336" s="409" t="s">
        <v>6</v>
      </c>
      <c r="C336" s="409" t="s">
        <v>65</v>
      </c>
      <c r="D336" s="409" t="s">
        <v>4</v>
      </c>
      <c r="E336" s="48" t="s">
        <v>5</v>
      </c>
      <c r="F336" s="50" t="s">
        <v>70</v>
      </c>
      <c r="G336" s="273" t="s">
        <v>11</v>
      </c>
      <c r="H336" s="119" t="s">
        <v>52</v>
      </c>
      <c r="I336" s="271">
        <v>0</v>
      </c>
      <c r="J336" s="470"/>
      <c r="K336" s="423"/>
      <c r="L336" s="423" t="s">
        <v>6</v>
      </c>
      <c r="M336" s="423" t="s">
        <v>65</v>
      </c>
      <c r="N336" s="423" t="s">
        <v>4</v>
      </c>
      <c r="O336" s="423" t="s">
        <v>5</v>
      </c>
      <c r="P336" s="423"/>
      <c r="Q336" s="423"/>
    </row>
    <row r="337" spans="1:17" s="313" customFormat="1" ht="39.950000000000003" customHeight="1" x14ac:dyDescent="0.25">
      <c r="A337" s="406" t="s">
        <v>128</v>
      </c>
      <c r="B337" s="509">
        <v>0</v>
      </c>
      <c r="C337" s="510"/>
      <c r="D337" s="511"/>
      <c r="E337" s="303">
        <v>0</v>
      </c>
      <c r="F337" s="51" t="str">
        <f>TEXT(B337,"##0.0%")&amp;" ("&amp;TEXT($I341*B337,"$#,##0")&amp;")"</f>
        <v>0.0% ($0)</v>
      </c>
      <c r="G337" s="273" t="s">
        <v>11</v>
      </c>
      <c r="H337" s="119" t="s">
        <v>52</v>
      </c>
      <c r="I337" s="271">
        <v>0</v>
      </c>
      <c r="J337" s="470"/>
      <c r="K337" s="423" t="s">
        <v>40</v>
      </c>
      <c r="L337" s="426">
        <f>SUM(B337:E337)*I341</f>
        <v>0</v>
      </c>
      <c r="M337" s="426"/>
      <c r="N337" s="426"/>
      <c r="O337" s="426"/>
      <c r="P337" s="423"/>
      <c r="Q337" s="423"/>
    </row>
    <row r="338" spans="1:17" s="313" customFormat="1" ht="39.950000000000003" customHeight="1" x14ac:dyDescent="0.25">
      <c r="A338" s="406" t="s">
        <v>67</v>
      </c>
      <c r="B338" s="303">
        <v>0</v>
      </c>
      <c r="C338" s="303">
        <v>0</v>
      </c>
      <c r="D338" s="303">
        <v>0</v>
      </c>
      <c r="E338" s="303">
        <v>0</v>
      </c>
      <c r="F338" s="51" t="str">
        <f>TEXT(SUM(B338:E338),"##0.0%")&amp;" ("&amp;TEXT($I341*SUM(B338:E338),"$#,##0")&amp;")"</f>
        <v>0.0% ($0)</v>
      </c>
      <c r="G338" s="273" t="s">
        <v>11</v>
      </c>
      <c r="H338" s="119" t="s">
        <v>52</v>
      </c>
      <c r="I338" s="271">
        <v>0</v>
      </c>
      <c r="J338" s="470"/>
      <c r="K338" s="423" t="str">
        <f>"Domain 2"</f>
        <v>Domain 2</v>
      </c>
      <c r="L338" s="426">
        <f>B338*I341</f>
        <v>0</v>
      </c>
      <c r="M338" s="426">
        <f>C338*I341</f>
        <v>0</v>
      </c>
      <c r="N338" s="426">
        <f>D338*I341</f>
        <v>0</v>
      </c>
      <c r="O338" s="426">
        <f>E338*I341</f>
        <v>0</v>
      </c>
      <c r="P338" s="423"/>
      <c r="Q338" s="423"/>
    </row>
    <row r="339" spans="1:17" s="313" customFormat="1" ht="39.950000000000003" customHeight="1" x14ac:dyDescent="0.25">
      <c r="A339" s="406" t="s">
        <v>68</v>
      </c>
      <c r="B339" s="303">
        <v>0</v>
      </c>
      <c r="C339" s="303">
        <v>0</v>
      </c>
      <c r="D339" s="303">
        <v>0</v>
      </c>
      <c r="E339" s="303">
        <v>0</v>
      </c>
      <c r="F339" s="51" t="str">
        <f>TEXT(SUM(B339:E339),"##0.0%")&amp;" ("&amp;TEXT($I341*SUM(B339:E339),"$#,##0")&amp;")"</f>
        <v>0.0% ($0)</v>
      </c>
      <c r="G339" s="273" t="s">
        <v>11</v>
      </c>
      <c r="H339" s="119" t="s">
        <v>52</v>
      </c>
      <c r="I339" s="271">
        <v>0</v>
      </c>
      <c r="J339" s="470"/>
      <c r="K339" s="423" t="str">
        <f>"Domain 3"</f>
        <v>Domain 3</v>
      </c>
      <c r="L339" s="426">
        <f>B339*I341</f>
        <v>0</v>
      </c>
      <c r="M339" s="426">
        <f>C339*I341</f>
        <v>0</v>
      </c>
      <c r="N339" s="426">
        <f>D339*I341</f>
        <v>0</v>
      </c>
      <c r="O339" s="426">
        <f>E339*I341</f>
        <v>0</v>
      </c>
      <c r="P339" s="423"/>
      <c r="Q339" s="423"/>
    </row>
    <row r="340" spans="1:17" s="313" customFormat="1" ht="39.950000000000003" customHeight="1" x14ac:dyDescent="0.25">
      <c r="A340" s="407" t="s">
        <v>69</v>
      </c>
      <c r="B340" s="303">
        <v>0</v>
      </c>
      <c r="C340" s="303">
        <v>0</v>
      </c>
      <c r="D340" s="303">
        <v>0</v>
      </c>
      <c r="E340" s="303">
        <v>0</v>
      </c>
      <c r="F340" s="51" t="str">
        <f>TEXT(SUM(B340:E340),"##0.0%")&amp;" ("&amp;TEXT($I341*SUM(B340:E340),"$#,##0")&amp;")"</f>
        <v>0.0% ($0)</v>
      </c>
      <c r="G340" s="549" t="s">
        <v>87</v>
      </c>
      <c r="H340" s="550"/>
      <c r="I340" s="270">
        <f>SUM(I331:I339)</f>
        <v>0</v>
      </c>
      <c r="J340" s="468"/>
      <c r="K340" s="423" t="str">
        <f>"Domain 4"</f>
        <v>Domain 4</v>
      </c>
      <c r="L340" s="426">
        <f>B340*I341</f>
        <v>0</v>
      </c>
      <c r="M340" s="426">
        <f>C340*I341</f>
        <v>0</v>
      </c>
      <c r="N340" s="426">
        <f>D340*I341</f>
        <v>0</v>
      </c>
      <c r="O340" s="426">
        <f>E340*I341</f>
        <v>0</v>
      </c>
      <c r="P340" s="423"/>
      <c r="Q340" s="423"/>
    </row>
    <row r="341" spans="1:17" s="313" customFormat="1" ht="39.950000000000003" customHeight="1" thickBot="1" x14ac:dyDescent="0.3">
      <c r="A341" s="405" t="s">
        <v>84</v>
      </c>
      <c r="B341" s="72" t="str">
        <f>TEXT(SUM($B337*BPct_HDSP,B338:B340),"##0.0%")&amp;" ("&amp;TEXT($I341*SUM($B337*BPct_HDSP,B338:B340),"$#,##0")&amp;")"</f>
        <v>0.0% ($0)</v>
      </c>
      <c r="C341" s="72" t="str">
        <f>TEXT(SUM($B337*BPct_Diabetes,C338:C340),"##0.0%")&amp;" ("&amp;TEXT($I341*SUM($B337*BPct_Diabetes,C338:C340),"$#,##0")&amp;")"</f>
        <v>0.0% ($0)</v>
      </c>
      <c r="D341" s="72" t="str">
        <f>TEXT(SUM($B337*BPct_NPAO,D338:D340),"##0.0%")&amp;" ("&amp;TEXT($I341*SUM($B337*BPct_NPAO,D338:D340),"$#,##0")&amp;")"</f>
        <v>0.0% ($0)</v>
      </c>
      <c r="E341" s="217" t="str">
        <f>TEXT(SUM(E337:E340),"##0.0%")&amp;" ("&amp;TEXT($I341*SUM(E337:E340),"$#,##0")&amp;")"</f>
        <v>0.0% ($0)</v>
      </c>
      <c r="F341" s="218" t="str">
        <f>TEXT(SUM(B337:E340),"##0.0%")&amp;" ("&amp;TEXT($I341*SUM(B337:E340),"$#,##0")&amp;")"</f>
        <v>0.0% ($0)</v>
      </c>
      <c r="G341" s="555" t="s">
        <v>88</v>
      </c>
      <c r="H341" s="556"/>
      <c r="I341" s="272">
        <f>SUM(I340,I330)</f>
        <v>0</v>
      </c>
      <c r="J341" s="472"/>
      <c r="K341" s="423"/>
      <c r="L341" s="423"/>
      <c r="M341" s="423"/>
      <c r="N341" s="423"/>
      <c r="O341" s="423"/>
      <c r="P341" s="423" t="b">
        <f>IF(AND(SUM(B337:E340)&lt;&gt;1,I341&gt;0),FALSE,TRUE)</f>
        <v>1</v>
      </c>
      <c r="Q341" s="423" t="s">
        <v>218</v>
      </c>
    </row>
    <row r="343" spans="1:17" ht="13.5" thickBot="1" x14ac:dyDescent="0.25"/>
    <row r="344" spans="1:17" s="313" customFormat="1" ht="39.950000000000003" customHeight="1" x14ac:dyDescent="0.25">
      <c r="A344" s="521" t="s">
        <v>51</v>
      </c>
      <c r="B344" s="522"/>
      <c r="C344" s="522"/>
      <c r="D344" s="522"/>
      <c r="E344" s="522"/>
      <c r="F344" s="551"/>
      <c r="G344" s="521" t="s">
        <v>61</v>
      </c>
      <c r="H344" s="522"/>
      <c r="I344" s="522"/>
      <c r="J344" s="467" t="s">
        <v>13</v>
      </c>
      <c r="K344" s="423"/>
      <c r="L344" s="423"/>
      <c r="M344" s="423"/>
      <c r="N344" s="423"/>
      <c r="O344" s="423"/>
      <c r="P344" s="423"/>
      <c r="Q344" s="423"/>
    </row>
    <row r="345" spans="1:17" s="315" customFormat="1" ht="39.75" customHeight="1" x14ac:dyDescent="0.25">
      <c r="A345" s="406" t="s">
        <v>24</v>
      </c>
      <c r="B345" s="517"/>
      <c r="C345" s="517"/>
      <c r="D345" s="517"/>
      <c r="E345" s="517"/>
      <c r="F345" s="552"/>
      <c r="G345" s="541" t="s">
        <v>50</v>
      </c>
      <c r="H345" s="542"/>
      <c r="I345" s="268"/>
      <c r="J345" s="469"/>
      <c r="K345" s="425"/>
      <c r="L345" s="425"/>
      <c r="M345" s="425"/>
      <c r="N345" s="425"/>
      <c r="O345" s="425"/>
      <c r="P345" s="425"/>
      <c r="Q345" s="425"/>
    </row>
    <row r="346" spans="1:17" s="313" customFormat="1" ht="39.950000000000003" customHeight="1" x14ac:dyDescent="0.25">
      <c r="A346" s="406" t="s">
        <v>25</v>
      </c>
      <c r="B346" s="518"/>
      <c r="C346" s="553"/>
      <c r="D346" s="553"/>
      <c r="E346" s="553"/>
      <c r="F346" s="554"/>
      <c r="G346" s="541" t="s">
        <v>26</v>
      </c>
      <c r="H346" s="542"/>
      <c r="I346" s="269">
        <v>0</v>
      </c>
      <c r="J346" s="470"/>
      <c r="K346" s="423"/>
      <c r="L346" s="423"/>
      <c r="M346" s="423"/>
      <c r="N346" s="423"/>
      <c r="O346" s="423"/>
      <c r="P346" s="423"/>
      <c r="Q346" s="423"/>
    </row>
    <row r="347" spans="1:17" s="313" customFormat="1" ht="39.950000000000003" customHeight="1" x14ac:dyDescent="0.25">
      <c r="A347" s="531" t="s">
        <v>45</v>
      </c>
      <c r="B347" s="543"/>
      <c r="C347" s="544"/>
      <c r="D347" s="544"/>
      <c r="E347" s="544"/>
      <c r="F347" s="545"/>
      <c r="G347" s="549" t="s">
        <v>86</v>
      </c>
      <c r="H347" s="550"/>
      <c r="I347" s="270">
        <f>I346*I345</f>
        <v>0</v>
      </c>
      <c r="J347" s="471"/>
      <c r="K347" s="423"/>
      <c r="L347" s="423"/>
      <c r="M347" s="423"/>
      <c r="N347" s="423"/>
      <c r="O347" s="423"/>
      <c r="P347" s="423"/>
      <c r="Q347" s="423"/>
    </row>
    <row r="348" spans="1:17" s="313" customFormat="1" ht="39.950000000000003" customHeight="1" x14ac:dyDescent="0.25">
      <c r="A348" s="532"/>
      <c r="B348" s="546"/>
      <c r="C348" s="547"/>
      <c r="D348" s="547"/>
      <c r="E348" s="547"/>
      <c r="F348" s="548"/>
      <c r="G348" s="541" t="s">
        <v>10</v>
      </c>
      <c r="H348" s="542"/>
      <c r="I348" s="271">
        <v>0</v>
      </c>
      <c r="J348" s="470"/>
      <c r="K348" s="423"/>
      <c r="L348" s="423"/>
      <c r="M348" s="423"/>
      <c r="N348" s="423"/>
      <c r="O348" s="423"/>
      <c r="P348" s="423"/>
      <c r="Q348" s="423"/>
    </row>
    <row r="349" spans="1:17" s="313" customFormat="1" ht="39.950000000000003" customHeight="1" x14ac:dyDescent="0.25">
      <c r="A349" s="531" t="s">
        <v>46</v>
      </c>
      <c r="B349" s="543"/>
      <c r="C349" s="544"/>
      <c r="D349" s="544"/>
      <c r="E349" s="544"/>
      <c r="F349" s="545"/>
      <c r="G349" s="541" t="s">
        <v>53</v>
      </c>
      <c r="H349" s="542"/>
      <c r="I349" s="271">
        <v>0</v>
      </c>
      <c r="J349" s="470"/>
      <c r="K349" s="423"/>
      <c r="L349" s="423"/>
      <c r="M349" s="423"/>
      <c r="N349" s="423"/>
      <c r="O349" s="423"/>
      <c r="P349" s="423"/>
      <c r="Q349" s="423"/>
    </row>
    <row r="350" spans="1:17" s="313" customFormat="1" ht="39.950000000000003" customHeight="1" x14ac:dyDescent="0.25">
      <c r="A350" s="532"/>
      <c r="B350" s="546"/>
      <c r="C350" s="547"/>
      <c r="D350" s="547"/>
      <c r="E350" s="547"/>
      <c r="F350" s="548"/>
      <c r="G350" s="541" t="s">
        <v>9</v>
      </c>
      <c r="H350" s="542"/>
      <c r="I350" s="271">
        <v>0</v>
      </c>
      <c r="J350" s="470"/>
      <c r="K350" s="423"/>
      <c r="L350" s="423"/>
      <c r="M350" s="423"/>
      <c r="N350" s="423"/>
      <c r="O350" s="423"/>
      <c r="P350" s="423"/>
      <c r="Q350" s="423"/>
    </row>
    <row r="351" spans="1:17" s="313" customFormat="1" ht="39.950000000000003" customHeight="1" thickBot="1" x14ac:dyDescent="0.3">
      <c r="A351" s="407" t="s">
        <v>47</v>
      </c>
      <c r="B351" s="536"/>
      <c r="C351" s="537"/>
      <c r="D351" s="537"/>
      <c r="E351" s="537"/>
      <c r="F351" s="538"/>
      <c r="G351" s="273" t="s">
        <v>98</v>
      </c>
      <c r="H351" s="119" t="s">
        <v>52</v>
      </c>
      <c r="I351" s="271">
        <v>0</v>
      </c>
      <c r="J351" s="470"/>
      <c r="K351" s="423"/>
      <c r="L351" s="423"/>
      <c r="M351" s="423"/>
      <c r="N351" s="423"/>
      <c r="O351" s="423"/>
      <c r="P351" s="423"/>
      <c r="Q351" s="423"/>
    </row>
    <row r="352" spans="1:17" s="313" customFormat="1" ht="39.950000000000003" customHeight="1" x14ac:dyDescent="0.25">
      <c r="A352" s="539" t="s">
        <v>81</v>
      </c>
      <c r="B352" s="528"/>
      <c r="C352" s="528"/>
      <c r="D352" s="528"/>
      <c r="E352" s="528"/>
      <c r="F352" s="540"/>
      <c r="G352" s="273" t="s">
        <v>11</v>
      </c>
      <c r="H352" s="119" t="s">
        <v>52</v>
      </c>
      <c r="I352" s="271">
        <v>0</v>
      </c>
      <c r="J352" s="470"/>
      <c r="K352" s="423"/>
      <c r="L352" s="423"/>
      <c r="M352" s="423"/>
      <c r="N352" s="423"/>
      <c r="O352" s="423"/>
      <c r="P352" s="423"/>
      <c r="Q352" s="423"/>
    </row>
    <row r="353" spans="1:17" s="313" customFormat="1" ht="39.950000000000003" customHeight="1" x14ac:dyDescent="0.25">
      <c r="A353" s="49" t="s">
        <v>83</v>
      </c>
      <c r="B353" s="409" t="s">
        <v>6</v>
      </c>
      <c r="C353" s="409" t="s">
        <v>65</v>
      </c>
      <c r="D353" s="409" t="s">
        <v>4</v>
      </c>
      <c r="E353" s="48" t="s">
        <v>5</v>
      </c>
      <c r="F353" s="50" t="s">
        <v>70</v>
      </c>
      <c r="G353" s="273" t="s">
        <v>11</v>
      </c>
      <c r="H353" s="119" t="s">
        <v>52</v>
      </c>
      <c r="I353" s="271">
        <v>0</v>
      </c>
      <c r="J353" s="470"/>
      <c r="K353" s="423"/>
      <c r="L353" s="423" t="s">
        <v>6</v>
      </c>
      <c r="M353" s="423" t="s">
        <v>65</v>
      </c>
      <c r="N353" s="423" t="s">
        <v>4</v>
      </c>
      <c r="O353" s="423" t="s">
        <v>5</v>
      </c>
      <c r="P353" s="423"/>
      <c r="Q353" s="423"/>
    </row>
    <row r="354" spans="1:17" s="313" customFormat="1" ht="39.950000000000003" customHeight="1" x14ac:dyDescent="0.25">
      <c r="A354" s="406" t="s">
        <v>128</v>
      </c>
      <c r="B354" s="509">
        <v>0</v>
      </c>
      <c r="C354" s="510"/>
      <c r="D354" s="511"/>
      <c r="E354" s="303">
        <v>0</v>
      </c>
      <c r="F354" s="51" t="str">
        <f>TEXT(B354,"##0.0%")&amp;" ("&amp;TEXT($I358*B354,"$#,##0")&amp;")"</f>
        <v>0.0% ($0)</v>
      </c>
      <c r="G354" s="273" t="s">
        <v>11</v>
      </c>
      <c r="H354" s="119" t="s">
        <v>52</v>
      </c>
      <c r="I354" s="271">
        <v>0</v>
      </c>
      <c r="J354" s="470"/>
      <c r="K354" s="423" t="s">
        <v>40</v>
      </c>
      <c r="L354" s="426">
        <f>SUM(B354:E354)*I358</f>
        <v>0</v>
      </c>
      <c r="M354" s="426"/>
      <c r="N354" s="426"/>
      <c r="O354" s="426"/>
      <c r="P354" s="423"/>
      <c r="Q354" s="423"/>
    </row>
    <row r="355" spans="1:17" s="313" customFormat="1" ht="39.950000000000003" customHeight="1" x14ac:dyDescent="0.25">
      <c r="A355" s="406" t="s">
        <v>67</v>
      </c>
      <c r="B355" s="303">
        <v>0</v>
      </c>
      <c r="C355" s="303">
        <v>0</v>
      </c>
      <c r="D355" s="303">
        <v>0</v>
      </c>
      <c r="E355" s="303">
        <v>0</v>
      </c>
      <c r="F355" s="51" t="str">
        <f>TEXT(SUM(B355:E355),"##0.0%")&amp;" ("&amp;TEXT($I358*SUM(B355:E355),"$#,##0")&amp;")"</f>
        <v>0.0% ($0)</v>
      </c>
      <c r="G355" s="273" t="s">
        <v>11</v>
      </c>
      <c r="H355" s="119" t="s">
        <v>52</v>
      </c>
      <c r="I355" s="271">
        <v>0</v>
      </c>
      <c r="J355" s="470"/>
      <c r="K355" s="423" t="str">
        <f>"Domain 2"</f>
        <v>Domain 2</v>
      </c>
      <c r="L355" s="426">
        <f>B355*I358</f>
        <v>0</v>
      </c>
      <c r="M355" s="426">
        <f>C355*I358</f>
        <v>0</v>
      </c>
      <c r="N355" s="426">
        <f>D355*I358</f>
        <v>0</v>
      </c>
      <c r="O355" s="426">
        <f>E355*I358</f>
        <v>0</v>
      </c>
      <c r="P355" s="423"/>
      <c r="Q355" s="423"/>
    </row>
    <row r="356" spans="1:17" s="313" customFormat="1" ht="39.950000000000003" customHeight="1" x14ac:dyDescent="0.25">
      <c r="A356" s="406" t="s">
        <v>68</v>
      </c>
      <c r="B356" s="303">
        <v>0</v>
      </c>
      <c r="C356" s="303">
        <v>0</v>
      </c>
      <c r="D356" s="303">
        <v>0</v>
      </c>
      <c r="E356" s="303">
        <v>0</v>
      </c>
      <c r="F356" s="51" t="str">
        <f>TEXT(SUM(B356:E356),"##0.0%")&amp;" ("&amp;TEXT($I358*SUM(B356:E356),"$#,##0")&amp;")"</f>
        <v>0.0% ($0)</v>
      </c>
      <c r="G356" s="273" t="s">
        <v>11</v>
      </c>
      <c r="H356" s="119" t="s">
        <v>52</v>
      </c>
      <c r="I356" s="271">
        <v>0</v>
      </c>
      <c r="J356" s="470"/>
      <c r="K356" s="423" t="str">
        <f>"Domain 3"</f>
        <v>Domain 3</v>
      </c>
      <c r="L356" s="426">
        <f>B356*I358</f>
        <v>0</v>
      </c>
      <c r="M356" s="426">
        <f>C356*I358</f>
        <v>0</v>
      </c>
      <c r="N356" s="426">
        <f>D356*I358</f>
        <v>0</v>
      </c>
      <c r="O356" s="426">
        <f>E356*I358</f>
        <v>0</v>
      </c>
      <c r="P356" s="423"/>
      <c r="Q356" s="423"/>
    </row>
    <row r="357" spans="1:17" s="313" customFormat="1" ht="39.950000000000003" customHeight="1" x14ac:dyDescent="0.25">
      <c r="A357" s="407" t="s">
        <v>69</v>
      </c>
      <c r="B357" s="303">
        <v>0</v>
      </c>
      <c r="C357" s="303">
        <v>0</v>
      </c>
      <c r="D357" s="303">
        <v>0</v>
      </c>
      <c r="E357" s="303">
        <v>0</v>
      </c>
      <c r="F357" s="51" t="str">
        <f>TEXT(SUM(B357:E357),"##0.0%")&amp;" ("&amp;TEXT($I358*SUM(B357:E357),"$#,##0")&amp;")"</f>
        <v>0.0% ($0)</v>
      </c>
      <c r="G357" s="549" t="s">
        <v>87</v>
      </c>
      <c r="H357" s="550"/>
      <c r="I357" s="270">
        <f>SUM(I348:I356)</f>
        <v>0</v>
      </c>
      <c r="J357" s="468"/>
      <c r="K357" s="423" t="str">
        <f>"Domain 4"</f>
        <v>Domain 4</v>
      </c>
      <c r="L357" s="426">
        <f>B357*I358</f>
        <v>0</v>
      </c>
      <c r="M357" s="426">
        <f>C357*I358</f>
        <v>0</v>
      </c>
      <c r="N357" s="426">
        <f>D357*I358</f>
        <v>0</v>
      </c>
      <c r="O357" s="426">
        <f>E357*I358</f>
        <v>0</v>
      </c>
      <c r="P357" s="423"/>
      <c r="Q357" s="423"/>
    </row>
    <row r="358" spans="1:17" s="313" customFormat="1" ht="39.950000000000003" customHeight="1" thickBot="1" x14ac:dyDescent="0.3">
      <c r="A358" s="405" t="s">
        <v>84</v>
      </c>
      <c r="B358" s="72" t="str">
        <f>TEXT(SUM($B354*BPct_HDSP,B355:B357),"##0.0%")&amp;" ("&amp;TEXT($I358*SUM($B354*BPct_HDSP,B355:B357),"$#,##0")&amp;")"</f>
        <v>0.0% ($0)</v>
      </c>
      <c r="C358" s="72" t="str">
        <f>TEXT(SUM($B354*BPct_Diabetes,C355:C357),"##0.0%")&amp;" ("&amp;TEXT($I358*SUM($B354*BPct_Diabetes,C355:C357),"$#,##0")&amp;")"</f>
        <v>0.0% ($0)</v>
      </c>
      <c r="D358" s="72" t="str">
        <f>TEXT(SUM($B354*BPct_NPAO,D355:D357),"##0.0%")&amp;" ("&amp;TEXT($I358*SUM($B354*BPct_NPAO,D355:D357),"$#,##0")&amp;")"</f>
        <v>0.0% ($0)</v>
      </c>
      <c r="E358" s="217" t="str">
        <f>TEXT(SUM(E354:E357),"##0.0%")&amp;" ("&amp;TEXT($I358*SUM(E354:E357),"$#,##0")&amp;")"</f>
        <v>0.0% ($0)</v>
      </c>
      <c r="F358" s="218" t="str">
        <f>TEXT(SUM(B354:E357),"##0.0%")&amp;" ("&amp;TEXT($I358*SUM(B354:E357),"$#,##0")&amp;")"</f>
        <v>0.0% ($0)</v>
      </c>
      <c r="G358" s="555" t="s">
        <v>88</v>
      </c>
      <c r="H358" s="556"/>
      <c r="I358" s="272">
        <f>SUM(I357,I347)</f>
        <v>0</v>
      </c>
      <c r="J358" s="472"/>
      <c r="K358" s="423"/>
      <c r="L358" s="423"/>
      <c r="M358" s="423"/>
      <c r="N358" s="423"/>
      <c r="O358" s="423"/>
      <c r="P358" s="423" t="b">
        <f>IF(AND(SUM(B354:E357)&lt;&gt;1,I358&gt;0),FALSE,TRUE)</f>
        <v>1</v>
      </c>
      <c r="Q358" s="423" t="s">
        <v>218</v>
      </c>
    </row>
    <row r="360" spans="1:17" s="313" customFormat="1" ht="13.5" thickBot="1" x14ac:dyDescent="0.25">
      <c r="A360" s="36"/>
      <c r="B360" s="36"/>
      <c r="C360" s="36"/>
      <c r="D360" s="36"/>
      <c r="E360" s="36"/>
      <c r="F360" s="38"/>
      <c r="G360" s="35"/>
      <c r="H360" s="35"/>
      <c r="I360" s="35"/>
      <c r="J360" s="466"/>
      <c r="K360" s="423"/>
      <c r="L360" s="423"/>
      <c r="M360" s="423"/>
      <c r="N360" s="423"/>
      <c r="O360" s="423"/>
      <c r="P360" s="423"/>
      <c r="Q360" s="423"/>
    </row>
    <row r="361" spans="1:17" s="313" customFormat="1" ht="39.950000000000003" customHeight="1" x14ac:dyDescent="0.25">
      <c r="A361" s="521" t="s">
        <v>51</v>
      </c>
      <c r="B361" s="522"/>
      <c r="C361" s="522"/>
      <c r="D361" s="522"/>
      <c r="E361" s="522"/>
      <c r="F361" s="551"/>
      <c r="G361" s="521" t="s">
        <v>61</v>
      </c>
      <c r="H361" s="522"/>
      <c r="I361" s="522"/>
      <c r="J361" s="467" t="s">
        <v>13</v>
      </c>
      <c r="K361" s="423"/>
      <c r="L361" s="423"/>
      <c r="M361" s="423"/>
      <c r="N361" s="423"/>
      <c r="O361" s="423"/>
      <c r="P361" s="423"/>
      <c r="Q361" s="423"/>
    </row>
    <row r="362" spans="1:17" s="315" customFormat="1" ht="39.75" customHeight="1" x14ac:dyDescent="0.25">
      <c r="A362" s="406" t="s">
        <v>24</v>
      </c>
      <c r="B362" s="517"/>
      <c r="C362" s="517"/>
      <c r="D362" s="517"/>
      <c r="E362" s="517"/>
      <c r="F362" s="552"/>
      <c r="G362" s="541" t="s">
        <v>50</v>
      </c>
      <c r="H362" s="542"/>
      <c r="I362" s="268"/>
      <c r="J362" s="469"/>
      <c r="K362" s="425"/>
      <c r="L362" s="425"/>
      <c r="M362" s="425"/>
      <c r="N362" s="425"/>
      <c r="O362" s="425"/>
      <c r="P362" s="425"/>
      <c r="Q362" s="425"/>
    </row>
    <row r="363" spans="1:17" s="313" customFormat="1" ht="39.950000000000003" customHeight="1" x14ac:dyDescent="0.25">
      <c r="A363" s="406" t="s">
        <v>25</v>
      </c>
      <c r="B363" s="518"/>
      <c r="C363" s="553"/>
      <c r="D363" s="553"/>
      <c r="E363" s="553"/>
      <c r="F363" s="554"/>
      <c r="G363" s="541" t="s">
        <v>26</v>
      </c>
      <c r="H363" s="542"/>
      <c r="I363" s="269">
        <v>0</v>
      </c>
      <c r="J363" s="470"/>
      <c r="K363" s="423"/>
      <c r="L363" s="423"/>
      <c r="M363" s="423"/>
      <c r="N363" s="423"/>
      <c r="O363" s="423"/>
      <c r="P363" s="423"/>
      <c r="Q363" s="423"/>
    </row>
    <row r="364" spans="1:17" s="313" customFormat="1" ht="39.950000000000003" customHeight="1" x14ac:dyDescent="0.25">
      <c r="A364" s="531" t="s">
        <v>45</v>
      </c>
      <c r="B364" s="543"/>
      <c r="C364" s="544"/>
      <c r="D364" s="544"/>
      <c r="E364" s="544"/>
      <c r="F364" s="545"/>
      <c r="G364" s="549" t="s">
        <v>86</v>
      </c>
      <c r="H364" s="550"/>
      <c r="I364" s="270">
        <f>I363*I362</f>
        <v>0</v>
      </c>
      <c r="J364" s="471"/>
      <c r="K364" s="423"/>
      <c r="L364" s="423"/>
      <c r="M364" s="423"/>
      <c r="N364" s="423"/>
      <c r="O364" s="423"/>
      <c r="P364" s="423"/>
      <c r="Q364" s="423"/>
    </row>
    <row r="365" spans="1:17" s="313" customFormat="1" ht="39.950000000000003" customHeight="1" x14ac:dyDescent="0.25">
      <c r="A365" s="532"/>
      <c r="B365" s="546"/>
      <c r="C365" s="547"/>
      <c r="D365" s="547"/>
      <c r="E365" s="547"/>
      <c r="F365" s="548"/>
      <c r="G365" s="541" t="s">
        <v>10</v>
      </c>
      <c r="H365" s="542"/>
      <c r="I365" s="271">
        <v>0</v>
      </c>
      <c r="J365" s="470"/>
      <c r="K365" s="423"/>
      <c r="L365" s="423"/>
      <c r="M365" s="423"/>
      <c r="N365" s="423"/>
      <c r="O365" s="423"/>
      <c r="P365" s="423"/>
      <c r="Q365" s="423"/>
    </row>
    <row r="366" spans="1:17" s="313" customFormat="1" ht="39.950000000000003" customHeight="1" x14ac:dyDescent="0.25">
      <c r="A366" s="531" t="s">
        <v>46</v>
      </c>
      <c r="B366" s="543"/>
      <c r="C366" s="544"/>
      <c r="D366" s="544"/>
      <c r="E366" s="544"/>
      <c r="F366" s="545"/>
      <c r="G366" s="541" t="s">
        <v>53</v>
      </c>
      <c r="H366" s="542"/>
      <c r="I366" s="271">
        <v>0</v>
      </c>
      <c r="J366" s="470"/>
      <c r="K366" s="423"/>
      <c r="L366" s="423"/>
      <c r="M366" s="423"/>
      <c r="N366" s="423"/>
      <c r="O366" s="423"/>
      <c r="P366" s="423"/>
      <c r="Q366" s="423"/>
    </row>
    <row r="367" spans="1:17" s="313" customFormat="1" ht="39.950000000000003" customHeight="1" x14ac:dyDescent="0.25">
      <c r="A367" s="532"/>
      <c r="B367" s="546"/>
      <c r="C367" s="547"/>
      <c r="D367" s="547"/>
      <c r="E367" s="547"/>
      <c r="F367" s="548"/>
      <c r="G367" s="541" t="s">
        <v>9</v>
      </c>
      <c r="H367" s="542"/>
      <c r="I367" s="271">
        <v>0</v>
      </c>
      <c r="J367" s="470"/>
      <c r="K367" s="423"/>
      <c r="L367" s="423"/>
      <c r="M367" s="423"/>
      <c r="N367" s="423"/>
      <c r="O367" s="423"/>
      <c r="P367" s="423"/>
      <c r="Q367" s="423"/>
    </row>
    <row r="368" spans="1:17" s="313" customFormat="1" ht="39.950000000000003" customHeight="1" thickBot="1" x14ac:dyDescent="0.3">
      <c r="A368" s="407" t="s">
        <v>47</v>
      </c>
      <c r="B368" s="536"/>
      <c r="C368" s="537"/>
      <c r="D368" s="537"/>
      <c r="E368" s="537"/>
      <c r="F368" s="538"/>
      <c r="G368" s="273" t="s">
        <v>98</v>
      </c>
      <c r="H368" s="119" t="s">
        <v>52</v>
      </c>
      <c r="I368" s="271">
        <v>0</v>
      </c>
      <c r="J368" s="470"/>
      <c r="K368" s="423"/>
      <c r="L368" s="423"/>
      <c r="M368" s="423"/>
      <c r="N368" s="423"/>
      <c r="O368" s="423"/>
      <c r="P368" s="423"/>
      <c r="Q368" s="423"/>
    </row>
    <row r="369" spans="1:17" s="313" customFormat="1" ht="39.950000000000003" customHeight="1" x14ac:dyDescent="0.25">
      <c r="A369" s="539" t="s">
        <v>81</v>
      </c>
      <c r="B369" s="528"/>
      <c r="C369" s="528"/>
      <c r="D369" s="528"/>
      <c r="E369" s="528"/>
      <c r="F369" s="540"/>
      <c r="G369" s="273" t="s">
        <v>11</v>
      </c>
      <c r="H369" s="119" t="s">
        <v>52</v>
      </c>
      <c r="I369" s="271">
        <v>0</v>
      </c>
      <c r="J369" s="470"/>
      <c r="K369" s="423"/>
      <c r="L369" s="423"/>
      <c r="M369" s="423"/>
      <c r="N369" s="423"/>
      <c r="O369" s="423"/>
      <c r="P369" s="423"/>
      <c r="Q369" s="423"/>
    </row>
    <row r="370" spans="1:17" s="313" customFormat="1" ht="39.950000000000003" customHeight="1" x14ac:dyDescent="0.25">
      <c r="A370" s="49" t="s">
        <v>83</v>
      </c>
      <c r="B370" s="409" t="s">
        <v>6</v>
      </c>
      <c r="C370" s="409" t="s">
        <v>65</v>
      </c>
      <c r="D370" s="409" t="s">
        <v>4</v>
      </c>
      <c r="E370" s="48" t="s">
        <v>5</v>
      </c>
      <c r="F370" s="50" t="s">
        <v>70</v>
      </c>
      <c r="G370" s="273" t="s">
        <v>11</v>
      </c>
      <c r="H370" s="119" t="s">
        <v>52</v>
      </c>
      <c r="I370" s="271">
        <v>0</v>
      </c>
      <c r="J370" s="470"/>
      <c r="K370" s="423"/>
      <c r="L370" s="423" t="s">
        <v>6</v>
      </c>
      <c r="M370" s="423" t="s">
        <v>65</v>
      </c>
      <c r="N370" s="423" t="s">
        <v>4</v>
      </c>
      <c r="O370" s="423" t="s">
        <v>5</v>
      </c>
      <c r="P370" s="423"/>
      <c r="Q370" s="423"/>
    </row>
    <row r="371" spans="1:17" s="313" customFormat="1" ht="39.950000000000003" customHeight="1" x14ac:dyDescent="0.25">
      <c r="A371" s="406" t="s">
        <v>128</v>
      </c>
      <c r="B371" s="509">
        <v>0</v>
      </c>
      <c r="C371" s="510"/>
      <c r="D371" s="511"/>
      <c r="E371" s="303">
        <v>0</v>
      </c>
      <c r="F371" s="51" t="str">
        <f>TEXT(B371,"##0.0%")&amp;" ("&amp;TEXT($I375*B371,"$#,##0")&amp;")"</f>
        <v>0.0% ($0)</v>
      </c>
      <c r="G371" s="273" t="s">
        <v>11</v>
      </c>
      <c r="H371" s="119" t="s">
        <v>52</v>
      </c>
      <c r="I371" s="271">
        <v>0</v>
      </c>
      <c r="J371" s="470"/>
      <c r="K371" s="423" t="s">
        <v>40</v>
      </c>
      <c r="L371" s="426">
        <f>SUM(B371:E371)*I375</f>
        <v>0</v>
      </c>
      <c r="M371" s="426"/>
      <c r="N371" s="426"/>
      <c r="O371" s="426"/>
      <c r="P371" s="423"/>
      <c r="Q371" s="423"/>
    </row>
    <row r="372" spans="1:17" s="313" customFormat="1" ht="39.950000000000003" customHeight="1" x14ac:dyDescent="0.25">
      <c r="A372" s="406" t="s">
        <v>67</v>
      </c>
      <c r="B372" s="303">
        <v>0</v>
      </c>
      <c r="C372" s="303">
        <v>0</v>
      </c>
      <c r="D372" s="303">
        <v>0</v>
      </c>
      <c r="E372" s="303">
        <v>0</v>
      </c>
      <c r="F372" s="51" t="str">
        <f>TEXT(SUM(B372:E372),"##0.0%")&amp;" ("&amp;TEXT($I375*SUM(B372:E372),"$#,##0")&amp;")"</f>
        <v>0.0% ($0)</v>
      </c>
      <c r="G372" s="273" t="s">
        <v>11</v>
      </c>
      <c r="H372" s="119" t="s">
        <v>52</v>
      </c>
      <c r="I372" s="271">
        <v>0</v>
      </c>
      <c r="J372" s="470"/>
      <c r="K372" s="423" t="str">
        <f>"Domain 2"</f>
        <v>Domain 2</v>
      </c>
      <c r="L372" s="426">
        <f>B372*I375</f>
        <v>0</v>
      </c>
      <c r="M372" s="426">
        <f>C372*I375</f>
        <v>0</v>
      </c>
      <c r="N372" s="426">
        <f>D372*I375</f>
        <v>0</v>
      </c>
      <c r="O372" s="426">
        <f>E372*I375</f>
        <v>0</v>
      </c>
      <c r="P372" s="423"/>
      <c r="Q372" s="423"/>
    </row>
    <row r="373" spans="1:17" s="313" customFormat="1" ht="39.950000000000003" customHeight="1" x14ac:dyDescent="0.25">
      <c r="A373" s="406" t="s">
        <v>68</v>
      </c>
      <c r="B373" s="303">
        <v>0</v>
      </c>
      <c r="C373" s="303">
        <v>0</v>
      </c>
      <c r="D373" s="303">
        <v>0</v>
      </c>
      <c r="E373" s="303">
        <v>0</v>
      </c>
      <c r="F373" s="51" t="str">
        <f>TEXT(SUM(B373:E373),"##0.0%")&amp;" ("&amp;TEXT($I375*SUM(B373:E373),"$#,##0")&amp;")"</f>
        <v>0.0% ($0)</v>
      </c>
      <c r="G373" s="273" t="s">
        <v>11</v>
      </c>
      <c r="H373" s="119" t="s">
        <v>52</v>
      </c>
      <c r="I373" s="271">
        <v>0</v>
      </c>
      <c r="J373" s="470"/>
      <c r="K373" s="423" t="str">
        <f>"Domain 3"</f>
        <v>Domain 3</v>
      </c>
      <c r="L373" s="426">
        <f>B373*I375</f>
        <v>0</v>
      </c>
      <c r="M373" s="426">
        <f>C373*I375</f>
        <v>0</v>
      </c>
      <c r="N373" s="426">
        <f>D373*I375</f>
        <v>0</v>
      </c>
      <c r="O373" s="426">
        <f>E373*I375</f>
        <v>0</v>
      </c>
      <c r="P373" s="423"/>
      <c r="Q373" s="423"/>
    </row>
    <row r="374" spans="1:17" s="313" customFormat="1" ht="39.950000000000003" customHeight="1" x14ac:dyDescent="0.25">
      <c r="A374" s="407" t="s">
        <v>69</v>
      </c>
      <c r="B374" s="303">
        <v>0</v>
      </c>
      <c r="C374" s="303">
        <v>0</v>
      </c>
      <c r="D374" s="303">
        <v>0</v>
      </c>
      <c r="E374" s="303">
        <v>0</v>
      </c>
      <c r="F374" s="51" t="str">
        <f>TEXT(SUM(B374:E374),"##0.0%")&amp;" ("&amp;TEXT($I375*SUM(B374:E374),"$#,##0")&amp;")"</f>
        <v>0.0% ($0)</v>
      </c>
      <c r="G374" s="549" t="s">
        <v>87</v>
      </c>
      <c r="H374" s="550"/>
      <c r="I374" s="270">
        <f>SUM(I365:I373)</f>
        <v>0</v>
      </c>
      <c r="J374" s="468"/>
      <c r="K374" s="423" t="str">
        <f>"Domain 4"</f>
        <v>Domain 4</v>
      </c>
      <c r="L374" s="426">
        <f>B374*I375</f>
        <v>0</v>
      </c>
      <c r="M374" s="426">
        <f>C374*I375</f>
        <v>0</v>
      </c>
      <c r="N374" s="426">
        <f>D374*I375</f>
        <v>0</v>
      </c>
      <c r="O374" s="426">
        <f>E374*I375</f>
        <v>0</v>
      </c>
      <c r="P374" s="423"/>
      <c r="Q374" s="423"/>
    </row>
    <row r="375" spans="1:17" s="313" customFormat="1" ht="39.950000000000003" customHeight="1" thickBot="1" x14ac:dyDescent="0.3">
      <c r="A375" s="405" t="s">
        <v>84</v>
      </c>
      <c r="B375" s="72" t="str">
        <f>TEXT(SUM($B371*BPct_HDSP,B372:B374),"##0.0%")&amp;" ("&amp;TEXT($I375*SUM($B371*BPct_HDSP,B372:B374),"$#,##0")&amp;")"</f>
        <v>0.0% ($0)</v>
      </c>
      <c r="C375" s="72" t="str">
        <f>TEXT(SUM($B371*BPct_Diabetes,C372:C374),"##0.0%")&amp;" ("&amp;TEXT($I375*SUM($B371*BPct_Diabetes,C372:C374),"$#,##0")&amp;")"</f>
        <v>0.0% ($0)</v>
      </c>
      <c r="D375" s="72" t="str">
        <f>TEXT(SUM($B371*BPct_NPAO,D372:D374),"##0.0%")&amp;" ("&amp;TEXT($I375*SUM($B371*BPct_NPAO,D372:D374),"$#,##0")&amp;")"</f>
        <v>0.0% ($0)</v>
      </c>
      <c r="E375" s="217" t="str">
        <f>TEXT(SUM(E371:E374),"##0.0%")&amp;" ("&amp;TEXT($I375*SUM(E371:E374),"$#,##0")&amp;")"</f>
        <v>0.0% ($0)</v>
      </c>
      <c r="F375" s="218" t="str">
        <f>TEXT(SUM(B371:E374),"##0.0%")&amp;" ("&amp;TEXT($I375*SUM(B371:E374),"$#,##0")&amp;")"</f>
        <v>0.0% ($0)</v>
      </c>
      <c r="G375" s="555" t="s">
        <v>88</v>
      </c>
      <c r="H375" s="556"/>
      <c r="I375" s="272">
        <f>SUM(I374,I364)</f>
        <v>0</v>
      </c>
      <c r="J375" s="472"/>
      <c r="K375" s="423"/>
      <c r="L375" s="423"/>
      <c r="M375" s="423"/>
      <c r="N375" s="423"/>
      <c r="O375" s="423"/>
      <c r="P375" s="423" t="b">
        <f>IF(AND(SUM(B371:E374)&lt;&gt;1,I375&gt;0),FALSE,TRUE)</f>
        <v>1</v>
      </c>
      <c r="Q375" s="423" t="s">
        <v>218</v>
      </c>
    </row>
    <row r="377" spans="1:17" ht="13.5" thickBot="1" x14ac:dyDescent="0.25"/>
    <row r="378" spans="1:17" s="313" customFormat="1" ht="39.950000000000003" customHeight="1" x14ac:dyDescent="0.25">
      <c r="A378" s="521" t="s">
        <v>51</v>
      </c>
      <c r="B378" s="522"/>
      <c r="C378" s="522"/>
      <c r="D378" s="522"/>
      <c r="E378" s="522"/>
      <c r="F378" s="551"/>
      <c r="G378" s="521" t="s">
        <v>61</v>
      </c>
      <c r="H378" s="522"/>
      <c r="I378" s="522"/>
      <c r="J378" s="467" t="s">
        <v>13</v>
      </c>
      <c r="K378" s="423"/>
      <c r="L378" s="423"/>
      <c r="M378" s="423"/>
      <c r="N378" s="423"/>
      <c r="O378" s="423"/>
      <c r="P378" s="423"/>
      <c r="Q378" s="423"/>
    </row>
    <row r="379" spans="1:17" s="315" customFormat="1" ht="39.75" customHeight="1" x14ac:dyDescent="0.25">
      <c r="A379" s="406" t="s">
        <v>24</v>
      </c>
      <c r="B379" s="517"/>
      <c r="C379" s="517"/>
      <c r="D379" s="517"/>
      <c r="E379" s="517"/>
      <c r="F379" s="552"/>
      <c r="G379" s="541" t="s">
        <v>50</v>
      </c>
      <c r="H379" s="542"/>
      <c r="I379" s="268"/>
      <c r="J379" s="469"/>
      <c r="K379" s="425"/>
      <c r="L379" s="425"/>
      <c r="M379" s="425"/>
      <c r="N379" s="425"/>
      <c r="O379" s="425"/>
      <c r="P379" s="425"/>
      <c r="Q379" s="425"/>
    </row>
    <row r="380" spans="1:17" s="313" customFormat="1" ht="39.950000000000003" customHeight="1" x14ac:dyDescent="0.25">
      <c r="A380" s="406" t="s">
        <v>25</v>
      </c>
      <c r="B380" s="518"/>
      <c r="C380" s="553"/>
      <c r="D380" s="553"/>
      <c r="E380" s="553"/>
      <c r="F380" s="554"/>
      <c r="G380" s="541" t="s">
        <v>26</v>
      </c>
      <c r="H380" s="542"/>
      <c r="I380" s="269">
        <v>0</v>
      </c>
      <c r="J380" s="470"/>
      <c r="K380" s="423"/>
      <c r="L380" s="423"/>
      <c r="M380" s="423"/>
      <c r="N380" s="423"/>
      <c r="O380" s="423"/>
      <c r="P380" s="423"/>
      <c r="Q380" s="423"/>
    </row>
    <row r="381" spans="1:17" s="313" customFormat="1" ht="39.950000000000003" customHeight="1" x14ac:dyDescent="0.25">
      <c r="A381" s="531" t="s">
        <v>45</v>
      </c>
      <c r="B381" s="543"/>
      <c r="C381" s="544"/>
      <c r="D381" s="544"/>
      <c r="E381" s="544"/>
      <c r="F381" s="545"/>
      <c r="G381" s="549" t="s">
        <v>86</v>
      </c>
      <c r="H381" s="550"/>
      <c r="I381" s="270">
        <f>I380*I379</f>
        <v>0</v>
      </c>
      <c r="J381" s="471"/>
      <c r="K381" s="423"/>
      <c r="L381" s="423"/>
      <c r="M381" s="423"/>
      <c r="N381" s="423"/>
      <c r="O381" s="423"/>
      <c r="P381" s="423"/>
      <c r="Q381" s="423"/>
    </row>
    <row r="382" spans="1:17" s="313" customFormat="1" ht="39.950000000000003" customHeight="1" x14ac:dyDescent="0.25">
      <c r="A382" s="532"/>
      <c r="B382" s="546"/>
      <c r="C382" s="547"/>
      <c r="D382" s="547"/>
      <c r="E382" s="547"/>
      <c r="F382" s="548"/>
      <c r="G382" s="541" t="s">
        <v>10</v>
      </c>
      <c r="H382" s="542"/>
      <c r="I382" s="271">
        <v>0</v>
      </c>
      <c r="J382" s="470"/>
      <c r="K382" s="423"/>
      <c r="L382" s="423"/>
      <c r="M382" s="423"/>
      <c r="N382" s="423"/>
      <c r="O382" s="423"/>
      <c r="P382" s="423"/>
      <c r="Q382" s="423"/>
    </row>
    <row r="383" spans="1:17" s="313" customFormat="1" ht="39.950000000000003" customHeight="1" x14ac:dyDescent="0.25">
      <c r="A383" s="531" t="s">
        <v>46</v>
      </c>
      <c r="B383" s="543"/>
      <c r="C383" s="544"/>
      <c r="D383" s="544"/>
      <c r="E383" s="544"/>
      <c r="F383" s="545"/>
      <c r="G383" s="541" t="s">
        <v>53</v>
      </c>
      <c r="H383" s="542"/>
      <c r="I383" s="271">
        <v>0</v>
      </c>
      <c r="J383" s="470"/>
      <c r="K383" s="423"/>
      <c r="L383" s="423"/>
      <c r="M383" s="423"/>
      <c r="N383" s="423"/>
      <c r="O383" s="423"/>
      <c r="P383" s="423"/>
      <c r="Q383" s="423"/>
    </row>
    <row r="384" spans="1:17" s="313" customFormat="1" ht="39.950000000000003" customHeight="1" x14ac:dyDescent="0.25">
      <c r="A384" s="532"/>
      <c r="B384" s="546"/>
      <c r="C384" s="547"/>
      <c r="D384" s="547"/>
      <c r="E384" s="547"/>
      <c r="F384" s="548"/>
      <c r="G384" s="541" t="s">
        <v>9</v>
      </c>
      <c r="H384" s="542"/>
      <c r="I384" s="271">
        <v>0</v>
      </c>
      <c r="J384" s="470"/>
      <c r="K384" s="423"/>
      <c r="L384" s="423"/>
      <c r="M384" s="423"/>
      <c r="N384" s="423"/>
      <c r="O384" s="423"/>
      <c r="P384" s="423"/>
      <c r="Q384" s="423"/>
    </row>
    <row r="385" spans="1:17" s="313" customFormat="1" ht="39.950000000000003" customHeight="1" thickBot="1" x14ac:dyDescent="0.3">
      <c r="A385" s="407" t="s">
        <v>47</v>
      </c>
      <c r="B385" s="536"/>
      <c r="C385" s="537"/>
      <c r="D385" s="537"/>
      <c r="E385" s="537"/>
      <c r="F385" s="538"/>
      <c r="G385" s="273" t="s">
        <v>98</v>
      </c>
      <c r="H385" s="119" t="s">
        <v>52</v>
      </c>
      <c r="I385" s="271">
        <v>0</v>
      </c>
      <c r="J385" s="470"/>
      <c r="K385" s="423"/>
      <c r="L385" s="423"/>
      <c r="M385" s="423"/>
      <c r="N385" s="423"/>
      <c r="O385" s="423"/>
      <c r="P385" s="423"/>
      <c r="Q385" s="423"/>
    </row>
    <row r="386" spans="1:17" s="313" customFormat="1" ht="39.950000000000003" customHeight="1" x14ac:dyDescent="0.25">
      <c r="A386" s="539" t="s">
        <v>81</v>
      </c>
      <c r="B386" s="528"/>
      <c r="C386" s="528"/>
      <c r="D386" s="528"/>
      <c r="E386" s="528"/>
      <c r="F386" s="540"/>
      <c r="G386" s="273" t="s">
        <v>11</v>
      </c>
      <c r="H386" s="119" t="s">
        <v>52</v>
      </c>
      <c r="I386" s="271">
        <v>0</v>
      </c>
      <c r="J386" s="470"/>
      <c r="K386" s="423"/>
      <c r="L386" s="423"/>
      <c r="M386" s="423"/>
      <c r="N386" s="423"/>
      <c r="O386" s="423"/>
      <c r="P386" s="423"/>
      <c r="Q386" s="423"/>
    </row>
    <row r="387" spans="1:17" s="313" customFormat="1" ht="39.950000000000003" customHeight="1" x14ac:dyDescent="0.25">
      <c r="A387" s="49" t="s">
        <v>83</v>
      </c>
      <c r="B387" s="409" t="s">
        <v>6</v>
      </c>
      <c r="C387" s="409" t="s">
        <v>65</v>
      </c>
      <c r="D387" s="409" t="s">
        <v>4</v>
      </c>
      <c r="E387" s="48" t="s">
        <v>5</v>
      </c>
      <c r="F387" s="50" t="s">
        <v>70</v>
      </c>
      <c r="G387" s="273" t="s">
        <v>11</v>
      </c>
      <c r="H387" s="119" t="s">
        <v>52</v>
      </c>
      <c r="I387" s="271">
        <v>0</v>
      </c>
      <c r="J387" s="470"/>
      <c r="K387" s="423"/>
      <c r="L387" s="423" t="s">
        <v>6</v>
      </c>
      <c r="M387" s="423" t="s">
        <v>65</v>
      </c>
      <c r="N387" s="423" t="s">
        <v>4</v>
      </c>
      <c r="O387" s="423" t="s">
        <v>5</v>
      </c>
      <c r="P387" s="423"/>
      <c r="Q387" s="423"/>
    </row>
    <row r="388" spans="1:17" s="313" customFormat="1" ht="39.950000000000003" customHeight="1" x14ac:dyDescent="0.25">
      <c r="A388" s="406" t="s">
        <v>128</v>
      </c>
      <c r="B388" s="509">
        <v>0</v>
      </c>
      <c r="C388" s="510"/>
      <c r="D388" s="511"/>
      <c r="E388" s="303">
        <v>0</v>
      </c>
      <c r="F388" s="51" t="str">
        <f>TEXT(B388,"##0.0%")&amp;" ("&amp;TEXT($I392*B388,"$#,##0")&amp;")"</f>
        <v>0.0% ($0)</v>
      </c>
      <c r="G388" s="273" t="s">
        <v>11</v>
      </c>
      <c r="H388" s="119" t="s">
        <v>52</v>
      </c>
      <c r="I388" s="271">
        <v>0</v>
      </c>
      <c r="J388" s="470"/>
      <c r="K388" s="423" t="s">
        <v>40</v>
      </c>
      <c r="L388" s="426">
        <f>SUM(B388:E388)*I392</f>
        <v>0</v>
      </c>
      <c r="M388" s="426"/>
      <c r="N388" s="426"/>
      <c r="O388" s="426"/>
      <c r="P388" s="423"/>
      <c r="Q388" s="423"/>
    </row>
    <row r="389" spans="1:17" s="313" customFormat="1" ht="39.950000000000003" customHeight="1" x14ac:dyDescent="0.25">
      <c r="A389" s="406" t="s">
        <v>67</v>
      </c>
      <c r="B389" s="303">
        <v>0</v>
      </c>
      <c r="C389" s="303">
        <v>0</v>
      </c>
      <c r="D389" s="303">
        <v>0</v>
      </c>
      <c r="E389" s="303">
        <v>0</v>
      </c>
      <c r="F389" s="51" t="str">
        <f>TEXT(SUM(B389:E389),"##0.0%")&amp;" ("&amp;TEXT($I392*SUM(B389:E389),"$#,##0")&amp;")"</f>
        <v>0.0% ($0)</v>
      </c>
      <c r="G389" s="273" t="s">
        <v>11</v>
      </c>
      <c r="H389" s="119" t="s">
        <v>52</v>
      </c>
      <c r="I389" s="271">
        <v>0</v>
      </c>
      <c r="J389" s="470"/>
      <c r="K389" s="423" t="str">
        <f>"Domain 2"</f>
        <v>Domain 2</v>
      </c>
      <c r="L389" s="426">
        <f>B389*I392</f>
        <v>0</v>
      </c>
      <c r="M389" s="426">
        <f>C389*I392</f>
        <v>0</v>
      </c>
      <c r="N389" s="426">
        <f>D389*I392</f>
        <v>0</v>
      </c>
      <c r="O389" s="426">
        <f>E389*I392</f>
        <v>0</v>
      </c>
      <c r="P389" s="423"/>
      <c r="Q389" s="423"/>
    </row>
    <row r="390" spans="1:17" s="313" customFormat="1" ht="39.950000000000003" customHeight="1" x14ac:dyDescent="0.25">
      <c r="A390" s="406" t="s">
        <v>68</v>
      </c>
      <c r="B390" s="303">
        <v>0</v>
      </c>
      <c r="C390" s="303">
        <v>0</v>
      </c>
      <c r="D390" s="303">
        <v>0</v>
      </c>
      <c r="E390" s="303">
        <v>0</v>
      </c>
      <c r="F390" s="51" t="str">
        <f>TEXT(SUM(B390:E390),"##0.0%")&amp;" ("&amp;TEXT($I392*SUM(B390:E390),"$#,##0")&amp;")"</f>
        <v>0.0% ($0)</v>
      </c>
      <c r="G390" s="273" t="s">
        <v>11</v>
      </c>
      <c r="H390" s="119" t="s">
        <v>52</v>
      </c>
      <c r="I390" s="271">
        <v>0</v>
      </c>
      <c r="J390" s="470"/>
      <c r="K390" s="423" t="str">
        <f>"Domain 3"</f>
        <v>Domain 3</v>
      </c>
      <c r="L390" s="426">
        <f>B390*I392</f>
        <v>0</v>
      </c>
      <c r="M390" s="426">
        <f>C390*I392</f>
        <v>0</v>
      </c>
      <c r="N390" s="426">
        <f>D390*I392</f>
        <v>0</v>
      </c>
      <c r="O390" s="426">
        <f>E390*I392</f>
        <v>0</v>
      </c>
      <c r="P390" s="423"/>
      <c r="Q390" s="423"/>
    </row>
    <row r="391" spans="1:17" s="313" customFormat="1" ht="39.950000000000003" customHeight="1" x14ac:dyDescent="0.25">
      <c r="A391" s="407" t="s">
        <v>69</v>
      </c>
      <c r="B391" s="303">
        <v>0</v>
      </c>
      <c r="C391" s="303">
        <v>0</v>
      </c>
      <c r="D391" s="303">
        <v>0</v>
      </c>
      <c r="E391" s="303">
        <v>0</v>
      </c>
      <c r="F391" s="51" t="str">
        <f>TEXT(SUM(B391:E391),"##0.0%")&amp;" ("&amp;TEXT($I392*SUM(B391:E391),"$#,##0")&amp;")"</f>
        <v>0.0% ($0)</v>
      </c>
      <c r="G391" s="549" t="s">
        <v>87</v>
      </c>
      <c r="H391" s="550"/>
      <c r="I391" s="270">
        <f>SUM(I382:I390)</f>
        <v>0</v>
      </c>
      <c r="J391" s="468"/>
      <c r="K391" s="423" t="str">
        <f>"Domain 4"</f>
        <v>Domain 4</v>
      </c>
      <c r="L391" s="426">
        <f>B391*I392</f>
        <v>0</v>
      </c>
      <c r="M391" s="426">
        <f>C391*I392</f>
        <v>0</v>
      </c>
      <c r="N391" s="426">
        <f>D391*I392</f>
        <v>0</v>
      </c>
      <c r="O391" s="426">
        <f>E391*I392</f>
        <v>0</v>
      </c>
      <c r="P391" s="423"/>
      <c r="Q391" s="423"/>
    </row>
    <row r="392" spans="1:17" s="313" customFormat="1" ht="39.950000000000003" customHeight="1" thickBot="1" x14ac:dyDescent="0.3">
      <c r="A392" s="405" t="s">
        <v>84</v>
      </c>
      <c r="B392" s="72" t="str">
        <f>TEXT(SUM($B388*BPct_HDSP,B389:B391),"##0.0%")&amp;" ("&amp;TEXT($I392*SUM($B388*BPct_HDSP,B389:B391),"$#,##0")&amp;")"</f>
        <v>0.0% ($0)</v>
      </c>
      <c r="C392" s="72" t="str">
        <f>TEXT(SUM($B388*BPct_Diabetes,C389:C391),"##0.0%")&amp;" ("&amp;TEXT($I392*SUM($B388*BPct_Diabetes,C389:C391),"$#,##0")&amp;")"</f>
        <v>0.0% ($0)</v>
      </c>
      <c r="D392" s="72" t="str">
        <f>TEXT(SUM($B388*BPct_NPAO,D389:D391),"##0.0%")&amp;" ("&amp;TEXT($I392*SUM($B388*BPct_NPAO,D389:D391),"$#,##0")&amp;")"</f>
        <v>0.0% ($0)</v>
      </c>
      <c r="E392" s="217" t="str">
        <f>TEXT(SUM(E388:E391),"##0.0%")&amp;" ("&amp;TEXT($I392*SUM(E388:E391),"$#,##0")&amp;")"</f>
        <v>0.0% ($0)</v>
      </c>
      <c r="F392" s="218" t="str">
        <f>TEXT(SUM(B388:E391),"##0.0%")&amp;" ("&amp;TEXT($I392*SUM(B388:E391),"$#,##0")&amp;")"</f>
        <v>0.0% ($0)</v>
      </c>
      <c r="G392" s="555" t="s">
        <v>88</v>
      </c>
      <c r="H392" s="556"/>
      <c r="I392" s="272">
        <f>SUM(I391,I381)</f>
        <v>0</v>
      </c>
      <c r="J392" s="472"/>
      <c r="K392" s="423"/>
      <c r="L392" s="423"/>
      <c r="M392" s="423"/>
      <c r="N392" s="423"/>
      <c r="O392" s="423"/>
      <c r="P392" s="423" t="b">
        <f>IF(AND(SUM(B388:E391)&lt;&gt;1,I392&gt;0),FALSE,TRUE)</f>
        <v>1</v>
      </c>
      <c r="Q392" s="423" t="s">
        <v>218</v>
      </c>
    </row>
    <row r="394" spans="1:17" ht="13.5" thickBot="1" x14ac:dyDescent="0.25"/>
    <row r="395" spans="1:17" s="313" customFormat="1" ht="39.950000000000003" customHeight="1" x14ac:dyDescent="0.25">
      <c r="A395" s="521" t="s">
        <v>51</v>
      </c>
      <c r="B395" s="522"/>
      <c r="C395" s="522"/>
      <c r="D395" s="522"/>
      <c r="E395" s="522"/>
      <c r="F395" s="551"/>
      <c r="G395" s="521" t="s">
        <v>61</v>
      </c>
      <c r="H395" s="522"/>
      <c r="I395" s="522"/>
      <c r="J395" s="467" t="s">
        <v>13</v>
      </c>
      <c r="K395" s="423"/>
      <c r="L395" s="423"/>
      <c r="M395" s="423"/>
      <c r="N395" s="423"/>
      <c r="O395" s="423"/>
      <c r="P395" s="423"/>
      <c r="Q395" s="423"/>
    </row>
    <row r="396" spans="1:17" s="315" customFormat="1" ht="39.75" customHeight="1" x14ac:dyDescent="0.25">
      <c r="A396" s="406" t="s">
        <v>24</v>
      </c>
      <c r="B396" s="517"/>
      <c r="C396" s="517"/>
      <c r="D396" s="517"/>
      <c r="E396" s="517"/>
      <c r="F396" s="552"/>
      <c r="G396" s="541" t="s">
        <v>50</v>
      </c>
      <c r="H396" s="542"/>
      <c r="I396" s="268"/>
      <c r="J396" s="469"/>
      <c r="K396" s="425"/>
      <c r="L396" s="425"/>
      <c r="M396" s="425"/>
      <c r="N396" s="425"/>
      <c r="O396" s="425"/>
      <c r="P396" s="425"/>
      <c r="Q396" s="425"/>
    </row>
    <row r="397" spans="1:17" s="313" customFormat="1" ht="39.950000000000003" customHeight="1" x14ac:dyDescent="0.25">
      <c r="A397" s="406" t="s">
        <v>25</v>
      </c>
      <c r="B397" s="518"/>
      <c r="C397" s="553"/>
      <c r="D397" s="553"/>
      <c r="E397" s="553"/>
      <c r="F397" s="554"/>
      <c r="G397" s="541" t="s">
        <v>26</v>
      </c>
      <c r="H397" s="542"/>
      <c r="I397" s="269">
        <v>0</v>
      </c>
      <c r="J397" s="470"/>
      <c r="K397" s="423"/>
      <c r="L397" s="423"/>
      <c r="M397" s="423"/>
      <c r="N397" s="423"/>
      <c r="O397" s="423"/>
      <c r="P397" s="423"/>
      <c r="Q397" s="423"/>
    </row>
    <row r="398" spans="1:17" s="313" customFormat="1" ht="39.950000000000003" customHeight="1" x14ac:dyDescent="0.25">
      <c r="A398" s="531" t="s">
        <v>45</v>
      </c>
      <c r="B398" s="543"/>
      <c r="C398" s="544"/>
      <c r="D398" s="544"/>
      <c r="E398" s="544"/>
      <c r="F398" s="545"/>
      <c r="G398" s="549" t="s">
        <v>86</v>
      </c>
      <c r="H398" s="550"/>
      <c r="I398" s="270">
        <f>I397*I396</f>
        <v>0</v>
      </c>
      <c r="J398" s="471"/>
      <c r="K398" s="423"/>
      <c r="L398" s="423"/>
      <c r="M398" s="423"/>
      <c r="N398" s="423"/>
      <c r="O398" s="423"/>
      <c r="P398" s="423"/>
      <c r="Q398" s="423"/>
    </row>
    <row r="399" spans="1:17" s="313" customFormat="1" ht="39.950000000000003" customHeight="1" x14ac:dyDescent="0.25">
      <c r="A399" s="532"/>
      <c r="B399" s="546"/>
      <c r="C399" s="547"/>
      <c r="D399" s="547"/>
      <c r="E399" s="547"/>
      <c r="F399" s="548"/>
      <c r="G399" s="541" t="s">
        <v>10</v>
      </c>
      <c r="H399" s="542"/>
      <c r="I399" s="271">
        <v>0</v>
      </c>
      <c r="J399" s="470"/>
      <c r="K399" s="423"/>
      <c r="L399" s="423"/>
      <c r="M399" s="423"/>
      <c r="N399" s="423"/>
      <c r="O399" s="423"/>
      <c r="P399" s="423"/>
      <c r="Q399" s="423"/>
    </row>
    <row r="400" spans="1:17" s="313" customFormat="1" ht="39.950000000000003" customHeight="1" x14ac:dyDescent="0.25">
      <c r="A400" s="531" t="s">
        <v>46</v>
      </c>
      <c r="B400" s="543"/>
      <c r="C400" s="544"/>
      <c r="D400" s="544"/>
      <c r="E400" s="544"/>
      <c r="F400" s="545"/>
      <c r="G400" s="541" t="s">
        <v>53</v>
      </c>
      <c r="H400" s="542"/>
      <c r="I400" s="271">
        <v>0</v>
      </c>
      <c r="J400" s="470"/>
      <c r="K400" s="423"/>
      <c r="L400" s="423"/>
      <c r="M400" s="423"/>
      <c r="N400" s="423"/>
      <c r="O400" s="423"/>
      <c r="P400" s="423"/>
      <c r="Q400" s="423"/>
    </row>
    <row r="401" spans="1:17" s="313" customFormat="1" ht="39.950000000000003" customHeight="1" x14ac:dyDescent="0.25">
      <c r="A401" s="532"/>
      <c r="B401" s="546"/>
      <c r="C401" s="547"/>
      <c r="D401" s="547"/>
      <c r="E401" s="547"/>
      <c r="F401" s="548"/>
      <c r="G401" s="541" t="s">
        <v>9</v>
      </c>
      <c r="H401" s="542"/>
      <c r="I401" s="271">
        <v>0</v>
      </c>
      <c r="J401" s="470"/>
      <c r="K401" s="423"/>
      <c r="L401" s="423"/>
      <c r="M401" s="423"/>
      <c r="N401" s="423"/>
      <c r="O401" s="423"/>
      <c r="P401" s="423"/>
      <c r="Q401" s="423"/>
    </row>
    <row r="402" spans="1:17" s="313" customFormat="1" ht="39.950000000000003" customHeight="1" thickBot="1" x14ac:dyDescent="0.3">
      <c r="A402" s="407" t="s">
        <v>47</v>
      </c>
      <c r="B402" s="536"/>
      <c r="C402" s="537"/>
      <c r="D402" s="537"/>
      <c r="E402" s="537"/>
      <c r="F402" s="538"/>
      <c r="G402" s="273" t="s">
        <v>98</v>
      </c>
      <c r="H402" s="119" t="s">
        <v>52</v>
      </c>
      <c r="I402" s="271">
        <v>0</v>
      </c>
      <c r="J402" s="470"/>
      <c r="K402" s="423"/>
      <c r="L402" s="423"/>
      <c r="M402" s="423"/>
      <c r="N402" s="423"/>
      <c r="O402" s="423"/>
      <c r="P402" s="423"/>
      <c r="Q402" s="423"/>
    </row>
    <row r="403" spans="1:17" s="313" customFormat="1" ht="39.950000000000003" customHeight="1" x14ac:dyDescent="0.25">
      <c r="A403" s="539" t="s">
        <v>81</v>
      </c>
      <c r="B403" s="528"/>
      <c r="C403" s="528"/>
      <c r="D403" s="528"/>
      <c r="E403" s="528"/>
      <c r="F403" s="540"/>
      <c r="G403" s="273" t="s">
        <v>11</v>
      </c>
      <c r="H403" s="119" t="s">
        <v>52</v>
      </c>
      <c r="I403" s="271">
        <v>0</v>
      </c>
      <c r="J403" s="470"/>
      <c r="K403" s="423"/>
      <c r="L403" s="423"/>
      <c r="M403" s="423"/>
      <c r="N403" s="423"/>
      <c r="O403" s="423"/>
      <c r="P403" s="423"/>
      <c r="Q403" s="423"/>
    </row>
    <row r="404" spans="1:17" s="313" customFormat="1" ht="39.950000000000003" customHeight="1" x14ac:dyDescent="0.25">
      <c r="A404" s="49" t="s">
        <v>83</v>
      </c>
      <c r="B404" s="409" t="s">
        <v>6</v>
      </c>
      <c r="C404" s="409" t="s">
        <v>65</v>
      </c>
      <c r="D404" s="409" t="s">
        <v>4</v>
      </c>
      <c r="E404" s="48" t="s">
        <v>5</v>
      </c>
      <c r="F404" s="50" t="s">
        <v>70</v>
      </c>
      <c r="G404" s="273" t="s">
        <v>11</v>
      </c>
      <c r="H404" s="119" t="s">
        <v>52</v>
      </c>
      <c r="I404" s="271">
        <v>0</v>
      </c>
      <c r="J404" s="470"/>
      <c r="K404" s="423"/>
      <c r="L404" s="423" t="s">
        <v>6</v>
      </c>
      <c r="M404" s="423" t="s">
        <v>65</v>
      </c>
      <c r="N404" s="423" t="s">
        <v>4</v>
      </c>
      <c r="O404" s="423" t="s">
        <v>5</v>
      </c>
      <c r="P404" s="423"/>
      <c r="Q404" s="423"/>
    </row>
    <row r="405" spans="1:17" s="313" customFormat="1" ht="39.950000000000003" customHeight="1" x14ac:dyDescent="0.25">
      <c r="A405" s="406" t="s">
        <v>128</v>
      </c>
      <c r="B405" s="509">
        <v>0</v>
      </c>
      <c r="C405" s="510"/>
      <c r="D405" s="511"/>
      <c r="E405" s="303">
        <v>0</v>
      </c>
      <c r="F405" s="51" t="str">
        <f>TEXT(B405,"##0.0%")&amp;" ("&amp;TEXT($I409*B405,"$#,##0")&amp;")"</f>
        <v>0.0% ($0)</v>
      </c>
      <c r="G405" s="273" t="s">
        <v>11</v>
      </c>
      <c r="H405" s="119" t="s">
        <v>52</v>
      </c>
      <c r="I405" s="271">
        <v>0</v>
      </c>
      <c r="J405" s="470"/>
      <c r="K405" s="423" t="s">
        <v>40</v>
      </c>
      <c r="L405" s="426">
        <f>SUM(B405:E405)*I409</f>
        <v>0</v>
      </c>
      <c r="M405" s="426"/>
      <c r="N405" s="426"/>
      <c r="O405" s="426"/>
      <c r="P405" s="423"/>
      <c r="Q405" s="423"/>
    </row>
    <row r="406" spans="1:17" s="313" customFormat="1" ht="39.950000000000003" customHeight="1" x14ac:dyDescent="0.25">
      <c r="A406" s="406" t="s">
        <v>67</v>
      </c>
      <c r="B406" s="303">
        <v>0</v>
      </c>
      <c r="C406" s="303">
        <v>0</v>
      </c>
      <c r="D406" s="303">
        <v>0</v>
      </c>
      <c r="E406" s="303">
        <v>0</v>
      </c>
      <c r="F406" s="51" t="str">
        <f>TEXT(SUM(B406:E406),"##0.0%")&amp;" ("&amp;TEXT($I409*SUM(B406:E406),"$#,##0")&amp;")"</f>
        <v>0.0% ($0)</v>
      </c>
      <c r="G406" s="273" t="s">
        <v>11</v>
      </c>
      <c r="H406" s="119" t="s">
        <v>52</v>
      </c>
      <c r="I406" s="271">
        <v>0</v>
      </c>
      <c r="J406" s="470"/>
      <c r="K406" s="423" t="str">
        <f>"Domain 2"</f>
        <v>Domain 2</v>
      </c>
      <c r="L406" s="426">
        <f>B406*I409</f>
        <v>0</v>
      </c>
      <c r="M406" s="426">
        <f>C406*I409</f>
        <v>0</v>
      </c>
      <c r="N406" s="426">
        <f>D406*I409</f>
        <v>0</v>
      </c>
      <c r="O406" s="426">
        <f>E406*I409</f>
        <v>0</v>
      </c>
      <c r="P406" s="423"/>
      <c r="Q406" s="423"/>
    </row>
    <row r="407" spans="1:17" s="313" customFormat="1" ht="39.950000000000003" customHeight="1" x14ac:dyDescent="0.25">
      <c r="A407" s="406" t="s">
        <v>68</v>
      </c>
      <c r="B407" s="303">
        <v>0</v>
      </c>
      <c r="C407" s="303">
        <v>0</v>
      </c>
      <c r="D407" s="303">
        <v>0</v>
      </c>
      <c r="E407" s="303">
        <v>0</v>
      </c>
      <c r="F407" s="51" t="str">
        <f>TEXT(SUM(B407:E407),"##0.0%")&amp;" ("&amp;TEXT($I409*SUM(B407:E407),"$#,##0")&amp;")"</f>
        <v>0.0% ($0)</v>
      </c>
      <c r="G407" s="273" t="s">
        <v>11</v>
      </c>
      <c r="H407" s="119" t="s">
        <v>52</v>
      </c>
      <c r="I407" s="271">
        <v>0</v>
      </c>
      <c r="J407" s="470"/>
      <c r="K407" s="423" t="str">
        <f>"Domain 3"</f>
        <v>Domain 3</v>
      </c>
      <c r="L407" s="426">
        <f>B407*I409</f>
        <v>0</v>
      </c>
      <c r="M407" s="426">
        <f>C407*I409</f>
        <v>0</v>
      </c>
      <c r="N407" s="426">
        <f>D407*I409</f>
        <v>0</v>
      </c>
      <c r="O407" s="426">
        <f>E407*I409</f>
        <v>0</v>
      </c>
      <c r="P407" s="423"/>
      <c r="Q407" s="423"/>
    </row>
    <row r="408" spans="1:17" s="313" customFormat="1" ht="39.950000000000003" customHeight="1" x14ac:dyDescent="0.25">
      <c r="A408" s="407" t="s">
        <v>69</v>
      </c>
      <c r="B408" s="303">
        <v>0</v>
      </c>
      <c r="C408" s="303">
        <v>0</v>
      </c>
      <c r="D408" s="303">
        <v>0</v>
      </c>
      <c r="E408" s="303">
        <v>0</v>
      </c>
      <c r="F408" s="51" t="str">
        <f>TEXT(SUM(B408:E408),"##0.0%")&amp;" ("&amp;TEXT($I409*SUM(B408:E408),"$#,##0")&amp;")"</f>
        <v>0.0% ($0)</v>
      </c>
      <c r="G408" s="549" t="s">
        <v>87</v>
      </c>
      <c r="H408" s="550"/>
      <c r="I408" s="270">
        <f>SUM(I399:I407)</f>
        <v>0</v>
      </c>
      <c r="J408" s="468"/>
      <c r="K408" s="423" t="str">
        <f>"Domain 4"</f>
        <v>Domain 4</v>
      </c>
      <c r="L408" s="426">
        <f>B408*I409</f>
        <v>0</v>
      </c>
      <c r="M408" s="426">
        <f>C408*I409</f>
        <v>0</v>
      </c>
      <c r="N408" s="426">
        <f>D408*I409</f>
        <v>0</v>
      </c>
      <c r="O408" s="426">
        <f>E408*I409</f>
        <v>0</v>
      </c>
      <c r="P408" s="423"/>
      <c r="Q408" s="423"/>
    </row>
    <row r="409" spans="1:17" s="313" customFormat="1" ht="39.950000000000003" customHeight="1" thickBot="1" x14ac:dyDescent="0.3">
      <c r="A409" s="405" t="s">
        <v>84</v>
      </c>
      <c r="B409" s="72" t="str">
        <f>TEXT(SUM($B405*BPct_HDSP,B406:B408),"##0.0%")&amp;" ("&amp;TEXT($I409*SUM($B405*BPct_HDSP,B406:B408),"$#,##0")&amp;")"</f>
        <v>0.0% ($0)</v>
      </c>
      <c r="C409" s="72" t="str">
        <f>TEXT(SUM($B405*BPct_Diabetes,C406:C408),"##0.0%")&amp;" ("&amp;TEXT($I409*SUM($B405*BPct_Diabetes,C406:C408),"$#,##0")&amp;")"</f>
        <v>0.0% ($0)</v>
      </c>
      <c r="D409" s="72" t="str">
        <f>TEXT(SUM($B405*BPct_NPAO,D406:D408),"##0.0%")&amp;" ("&amp;TEXT($I409*SUM($B405*BPct_NPAO,D406:D408),"$#,##0")&amp;")"</f>
        <v>0.0% ($0)</v>
      </c>
      <c r="E409" s="217" t="str">
        <f>TEXT(SUM(E405:E408),"##0.0%")&amp;" ("&amp;TEXT($I409*SUM(E405:E408),"$#,##0")&amp;")"</f>
        <v>0.0% ($0)</v>
      </c>
      <c r="F409" s="218" t="str">
        <f>TEXT(SUM(B405:E408),"##0.0%")&amp;" ("&amp;TEXT($I409*SUM(B405:E408),"$#,##0")&amp;")"</f>
        <v>0.0% ($0)</v>
      </c>
      <c r="G409" s="555" t="s">
        <v>88</v>
      </c>
      <c r="H409" s="556"/>
      <c r="I409" s="272">
        <f>SUM(I408,I398)</f>
        <v>0</v>
      </c>
      <c r="J409" s="472"/>
      <c r="K409" s="423"/>
      <c r="L409" s="423"/>
      <c r="M409" s="423"/>
      <c r="N409" s="423"/>
      <c r="O409" s="423"/>
      <c r="P409" s="423" t="b">
        <f>IF(AND(SUM(B405:E408)&lt;&gt;1,I409&gt;0),FALSE,TRUE)</f>
        <v>1</v>
      </c>
      <c r="Q409" s="423" t="s">
        <v>218</v>
      </c>
    </row>
    <row r="411" spans="1:17" ht="13.5" thickBot="1" x14ac:dyDescent="0.25"/>
    <row r="412" spans="1:17" s="313" customFormat="1" ht="39.950000000000003" customHeight="1" x14ac:dyDescent="0.25">
      <c r="A412" s="521" t="s">
        <v>51</v>
      </c>
      <c r="B412" s="522"/>
      <c r="C412" s="522"/>
      <c r="D412" s="522"/>
      <c r="E412" s="522"/>
      <c r="F412" s="551"/>
      <c r="G412" s="521" t="s">
        <v>61</v>
      </c>
      <c r="H412" s="522"/>
      <c r="I412" s="522"/>
      <c r="J412" s="467" t="s">
        <v>13</v>
      </c>
      <c r="K412" s="423"/>
      <c r="L412" s="423"/>
      <c r="M412" s="423"/>
      <c r="N412" s="423"/>
      <c r="O412" s="423"/>
      <c r="P412" s="423"/>
      <c r="Q412" s="423"/>
    </row>
    <row r="413" spans="1:17" s="315" customFormat="1" ht="39.75" customHeight="1" x14ac:dyDescent="0.25">
      <c r="A413" s="406" t="s">
        <v>24</v>
      </c>
      <c r="B413" s="517"/>
      <c r="C413" s="517"/>
      <c r="D413" s="517"/>
      <c r="E413" s="517"/>
      <c r="F413" s="552"/>
      <c r="G413" s="541" t="s">
        <v>50</v>
      </c>
      <c r="H413" s="542"/>
      <c r="I413" s="268"/>
      <c r="J413" s="469"/>
      <c r="K413" s="425"/>
      <c r="L413" s="425"/>
      <c r="M413" s="425"/>
      <c r="N413" s="425"/>
      <c r="O413" s="425"/>
      <c r="P413" s="425"/>
      <c r="Q413" s="425"/>
    </row>
    <row r="414" spans="1:17" s="313" customFormat="1" ht="39.950000000000003" customHeight="1" x14ac:dyDescent="0.25">
      <c r="A414" s="406" t="s">
        <v>25</v>
      </c>
      <c r="B414" s="518"/>
      <c r="C414" s="553"/>
      <c r="D414" s="553"/>
      <c r="E414" s="553"/>
      <c r="F414" s="554"/>
      <c r="G414" s="541" t="s">
        <v>26</v>
      </c>
      <c r="H414" s="542"/>
      <c r="I414" s="269">
        <v>0</v>
      </c>
      <c r="J414" s="470"/>
      <c r="K414" s="423"/>
      <c r="L414" s="423"/>
      <c r="M414" s="423"/>
      <c r="N414" s="423"/>
      <c r="O414" s="423"/>
      <c r="P414" s="423"/>
      <c r="Q414" s="423"/>
    </row>
    <row r="415" spans="1:17" s="313" customFormat="1" ht="39.950000000000003" customHeight="1" x14ac:dyDescent="0.25">
      <c r="A415" s="531" t="s">
        <v>45</v>
      </c>
      <c r="B415" s="543"/>
      <c r="C415" s="544"/>
      <c r="D415" s="544"/>
      <c r="E415" s="544"/>
      <c r="F415" s="545"/>
      <c r="G415" s="549" t="s">
        <v>86</v>
      </c>
      <c r="H415" s="550"/>
      <c r="I415" s="270">
        <f>I414*I413</f>
        <v>0</v>
      </c>
      <c r="J415" s="471"/>
      <c r="K415" s="423"/>
      <c r="L415" s="423"/>
      <c r="M415" s="423"/>
      <c r="N415" s="423"/>
      <c r="O415" s="423"/>
      <c r="P415" s="423"/>
      <c r="Q415" s="423"/>
    </row>
    <row r="416" spans="1:17" s="313" customFormat="1" ht="39.950000000000003" customHeight="1" x14ac:dyDescent="0.25">
      <c r="A416" s="532"/>
      <c r="B416" s="546"/>
      <c r="C416" s="547"/>
      <c r="D416" s="547"/>
      <c r="E416" s="547"/>
      <c r="F416" s="548"/>
      <c r="G416" s="541" t="s">
        <v>10</v>
      </c>
      <c r="H416" s="542"/>
      <c r="I416" s="271">
        <v>0</v>
      </c>
      <c r="J416" s="470"/>
      <c r="K416" s="423"/>
      <c r="L416" s="423"/>
      <c r="M416" s="423"/>
      <c r="N416" s="423"/>
      <c r="O416" s="423"/>
      <c r="P416" s="423"/>
      <c r="Q416" s="423"/>
    </row>
    <row r="417" spans="1:17" s="313" customFormat="1" ht="39.950000000000003" customHeight="1" x14ac:dyDescent="0.25">
      <c r="A417" s="531" t="s">
        <v>46</v>
      </c>
      <c r="B417" s="543"/>
      <c r="C417" s="544"/>
      <c r="D417" s="544"/>
      <c r="E417" s="544"/>
      <c r="F417" s="545"/>
      <c r="G417" s="541" t="s">
        <v>53</v>
      </c>
      <c r="H417" s="542"/>
      <c r="I417" s="271">
        <v>0</v>
      </c>
      <c r="J417" s="470"/>
      <c r="K417" s="423"/>
      <c r="L417" s="423"/>
      <c r="M417" s="423"/>
      <c r="N417" s="423"/>
      <c r="O417" s="423"/>
      <c r="P417" s="423"/>
      <c r="Q417" s="423"/>
    </row>
    <row r="418" spans="1:17" s="313" customFormat="1" ht="39.950000000000003" customHeight="1" x14ac:dyDescent="0.25">
      <c r="A418" s="532"/>
      <c r="B418" s="546"/>
      <c r="C418" s="547"/>
      <c r="D418" s="547"/>
      <c r="E418" s="547"/>
      <c r="F418" s="548"/>
      <c r="G418" s="541" t="s">
        <v>9</v>
      </c>
      <c r="H418" s="542"/>
      <c r="I418" s="271">
        <v>0</v>
      </c>
      <c r="J418" s="470"/>
      <c r="K418" s="423"/>
      <c r="L418" s="423"/>
      <c r="M418" s="423"/>
      <c r="N418" s="423"/>
      <c r="O418" s="423"/>
      <c r="P418" s="423"/>
      <c r="Q418" s="423"/>
    </row>
    <row r="419" spans="1:17" s="313" customFormat="1" ht="39.950000000000003" customHeight="1" thickBot="1" x14ac:dyDescent="0.3">
      <c r="A419" s="407" t="s">
        <v>47</v>
      </c>
      <c r="B419" s="536"/>
      <c r="C419" s="537"/>
      <c r="D419" s="537"/>
      <c r="E419" s="537"/>
      <c r="F419" s="538"/>
      <c r="G419" s="273" t="s">
        <v>98</v>
      </c>
      <c r="H419" s="119" t="s">
        <v>52</v>
      </c>
      <c r="I419" s="271">
        <v>0</v>
      </c>
      <c r="J419" s="470"/>
      <c r="K419" s="423"/>
      <c r="L419" s="423"/>
      <c r="M419" s="423"/>
      <c r="N419" s="423"/>
      <c r="O419" s="423"/>
      <c r="P419" s="423"/>
      <c r="Q419" s="423"/>
    </row>
    <row r="420" spans="1:17" s="313" customFormat="1" ht="39.950000000000003" customHeight="1" x14ac:dyDescent="0.25">
      <c r="A420" s="539" t="s">
        <v>81</v>
      </c>
      <c r="B420" s="528"/>
      <c r="C420" s="528"/>
      <c r="D420" s="528"/>
      <c r="E420" s="528"/>
      <c r="F420" s="540"/>
      <c r="G420" s="273" t="s">
        <v>11</v>
      </c>
      <c r="H420" s="119" t="s">
        <v>52</v>
      </c>
      <c r="I420" s="271">
        <v>0</v>
      </c>
      <c r="J420" s="470"/>
      <c r="K420" s="423"/>
      <c r="L420" s="423"/>
      <c r="M420" s="423"/>
      <c r="N420" s="423"/>
      <c r="O420" s="423"/>
      <c r="P420" s="423"/>
      <c r="Q420" s="423"/>
    </row>
    <row r="421" spans="1:17" s="313" customFormat="1" ht="39.950000000000003" customHeight="1" x14ac:dyDescent="0.25">
      <c r="A421" s="49" t="s">
        <v>83</v>
      </c>
      <c r="B421" s="409" t="s">
        <v>6</v>
      </c>
      <c r="C421" s="409" t="s">
        <v>65</v>
      </c>
      <c r="D421" s="409" t="s">
        <v>4</v>
      </c>
      <c r="E421" s="48" t="s">
        <v>5</v>
      </c>
      <c r="F421" s="50" t="s">
        <v>70</v>
      </c>
      <c r="G421" s="273" t="s">
        <v>11</v>
      </c>
      <c r="H421" s="119" t="s">
        <v>52</v>
      </c>
      <c r="I421" s="271">
        <v>0</v>
      </c>
      <c r="J421" s="470"/>
      <c r="K421" s="423"/>
      <c r="L421" s="423" t="s">
        <v>6</v>
      </c>
      <c r="M421" s="423" t="s">
        <v>65</v>
      </c>
      <c r="N421" s="423" t="s">
        <v>4</v>
      </c>
      <c r="O421" s="423" t="s">
        <v>5</v>
      </c>
      <c r="P421" s="423"/>
      <c r="Q421" s="423"/>
    </row>
    <row r="422" spans="1:17" s="313" customFormat="1" ht="39.950000000000003" customHeight="1" x14ac:dyDescent="0.25">
      <c r="A422" s="406" t="s">
        <v>128</v>
      </c>
      <c r="B422" s="509">
        <v>0</v>
      </c>
      <c r="C422" s="510"/>
      <c r="D422" s="511"/>
      <c r="E422" s="303">
        <v>0</v>
      </c>
      <c r="F422" s="51" t="str">
        <f>TEXT(B422,"##0.0%")&amp;" ("&amp;TEXT($I426*B422,"$#,##0")&amp;")"</f>
        <v>0.0% ($0)</v>
      </c>
      <c r="G422" s="273" t="s">
        <v>11</v>
      </c>
      <c r="H422" s="119" t="s">
        <v>52</v>
      </c>
      <c r="I422" s="271">
        <v>0</v>
      </c>
      <c r="J422" s="470"/>
      <c r="K422" s="423" t="s">
        <v>40</v>
      </c>
      <c r="L422" s="426">
        <f>SUM(B422:E422)*I426</f>
        <v>0</v>
      </c>
      <c r="M422" s="426"/>
      <c r="N422" s="426"/>
      <c r="O422" s="426"/>
      <c r="P422" s="423"/>
      <c r="Q422" s="423"/>
    </row>
    <row r="423" spans="1:17" s="313" customFormat="1" ht="39.950000000000003" customHeight="1" x14ac:dyDescent="0.25">
      <c r="A423" s="406" t="s">
        <v>67</v>
      </c>
      <c r="B423" s="303">
        <v>0</v>
      </c>
      <c r="C423" s="303">
        <v>0</v>
      </c>
      <c r="D423" s="303">
        <v>0</v>
      </c>
      <c r="E423" s="303">
        <v>0</v>
      </c>
      <c r="F423" s="51" t="str">
        <f>TEXT(SUM(B423:E423),"##0.0%")&amp;" ("&amp;TEXT($I426*SUM(B423:E423),"$#,##0")&amp;")"</f>
        <v>0.0% ($0)</v>
      </c>
      <c r="G423" s="273" t="s">
        <v>11</v>
      </c>
      <c r="H423" s="119" t="s">
        <v>52</v>
      </c>
      <c r="I423" s="271">
        <v>0</v>
      </c>
      <c r="J423" s="470"/>
      <c r="K423" s="423" t="str">
        <f>"Domain 2"</f>
        <v>Domain 2</v>
      </c>
      <c r="L423" s="426">
        <f>B423*I426</f>
        <v>0</v>
      </c>
      <c r="M423" s="426">
        <f>C423*I426</f>
        <v>0</v>
      </c>
      <c r="N423" s="426">
        <f>D423*I426</f>
        <v>0</v>
      </c>
      <c r="O423" s="426">
        <f>E423*I426</f>
        <v>0</v>
      </c>
      <c r="P423" s="423"/>
      <c r="Q423" s="423"/>
    </row>
    <row r="424" spans="1:17" s="313" customFormat="1" ht="39.950000000000003" customHeight="1" x14ac:dyDescent="0.25">
      <c r="A424" s="406" t="s">
        <v>68</v>
      </c>
      <c r="B424" s="303">
        <v>0</v>
      </c>
      <c r="C424" s="303">
        <v>0</v>
      </c>
      <c r="D424" s="303">
        <v>0</v>
      </c>
      <c r="E424" s="303">
        <v>0</v>
      </c>
      <c r="F424" s="51" t="str">
        <f>TEXT(SUM(B424:E424),"##0.0%")&amp;" ("&amp;TEXT($I426*SUM(B424:E424),"$#,##0")&amp;")"</f>
        <v>0.0% ($0)</v>
      </c>
      <c r="G424" s="273" t="s">
        <v>11</v>
      </c>
      <c r="H424" s="119" t="s">
        <v>52</v>
      </c>
      <c r="I424" s="271">
        <v>0</v>
      </c>
      <c r="J424" s="470"/>
      <c r="K424" s="423" t="str">
        <f>"Domain 3"</f>
        <v>Domain 3</v>
      </c>
      <c r="L424" s="426">
        <f>B424*I426</f>
        <v>0</v>
      </c>
      <c r="M424" s="426">
        <f>C424*I426</f>
        <v>0</v>
      </c>
      <c r="N424" s="426">
        <f>D424*I426</f>
        <v>0</v>
      </c>
      <c r="O424" s="426">
        <f>E424*I426</f>
        <v>0</v>
      </c>
      <c r="P424" s="423"/>
      <c r="Q424" s="423"/>
    </row>
    <row r="425" spans="1:17" s="313" customFormat="1" ht="39.950000000000003" customHeight="1" x14ac:dyDescent="0.25">
      <c r="A425" s="407" t="s">
        <v>69</v>
      </c>
      <c r="B425" s="303">
        <v>0</v>
      </c>
      <c r="C425" s="303">
        <v>0</v>
      </c>
      <c r="D425" s="303">
        <v>0</v>
      </c>
      <c r="E425" s="303">
        <v>0</v>
      </c>
      <c r="F425" s="51" t="str">
        <f>TEXT(SUM(B425:E425),"##0.0%")&amp;" ("&amp;TEXT($I426*SUM(B425:E425),"$#,##0")&amp;")"</f>
        <v>0.0% ($0)</v>
      </c>
      <c r="G425" s="549" t="s">
        <v>87</v>
      </c>
      <c r="H425" s="550"/>
      <c r="I425" s="270">
        <f>SUM(I416:I424)</f>
        <v>0</v>
      </c>
      <c r="J425" s="468"/>
      <c r="K425" s="423" t="str">
        <f>"Domain 4"</f>
        <v>Domain 4</v>
      </c>
      <c r="L425" s="426">
        <f>B425*I426</f>
        <v>0</v>
      </c>
      <c r="M425" s="426">
        <f>C425*I426</f>
        <v>0</v>
      </c>
      <c r="N425" s="426">
        <f>D425*I426</f>
        <v>0</v>
      </c>
      <c r="O425" s="426">
        <f>E425*I426</f>
        <v>0</v>
      </c>
      <c r="P425" s="423"/>
      <c r="Q425" s="423"/>
    </row>
    <row r="426" spans="1:17" s="313" customFormat="1" ht="39.950000000000003" customHeight="1" thickBot="1" x14ac:dyDescent="0.3">
      <c r="A426" s="405" t="s">
        <v>84</v>
      </c>
      <c r="B426" s="72" t="str">
        <f>TEXT(SUM($B422*BPct_HDSP,B423:B425),"##0.0%")&amp;" ("&amp;TEXT($I426*SUM($B422*BPct_HDSP,B423:B425),"$#,##0")&amp;")"</f>
        <v>0.0% ($0)</v>
      </c>
      <c r="C426" s="72" t="str">
        <f>TEXT(SUM($B422*BPct_Diabetes,C423:C425),"##0.0%")&amp;" ("&amp;TEXT($I426*SUM($B422*BPct_Diabetes,C423:C425),"$#,##0")&amp;")"</f>
        <v>0.0% ($0)</v>
      </c>
      <c r="D426" s="72" t="str">
        <f>TEXT(SUM($B422*BPct_NPAO,D423:D425),"##0.0%")&amp;" ("&amp;TEXT($I426*SUM($B422*BPct_NPAO,D423:D425),"$#,##0")&amp;")"</f>
        <v>0.0% ($0)</v>
      </c>
      <c r="E426" s="217" t="str">
        <f>TEXT(SUM(E422:E425),"##0.0%")&amp;" ("&amp;TEXT($I426*SUM(E422:E425),"$#,##0")&amp;")"</f>
        <v>0.0% ($0)</v>
      </c>
      <c r="F426" s="218" t="str">
        <f>TEXT(SUM(B422:E425),"##0.0%")&amp;" ("&amp;TEXT($I426*SUM(B422:E425),"$#,##0")&amp;")"</f>
        <v>0.0% ($0)</v>
      </c>
      <c r="G426" s="555" t="s">
        <v>88</v>
      </c>
      <c r="H426" s="556"/>
      <c r="I426" s="272">
        <f>SUM(I425,I415)</f>
        <v>0</v>
      </c>
      <c r="J426" s="472"/>
      <c r="K426" s="423"/>
      <c r="L426" s="423"/>
      <c r="M426" s="423"/>
      <c r="N426" s="423"/>
      <c r="O426" s="423"/>
      <c r="P426" s="423" t="b">
        <f>IF(AND(SUM(B422:E425)&lt;&gt;1,I426&gt;0),FALSE,TRUE)</f>
        <v>1</v>
      </c>
      <c r="Q426" s="423" t="s">
        <v>218</v>
      </c>
    </row>
    <row r="428" spans="1:17" ht="13.5" thickBot="1" x14ac:dyDescent="0.25"/>
    <row r="429" spans="1:17" s="313" customFormat="1" ht="39.950000000000003" customHeight="1" x14ac:dyDescent="0.25">
      <c r="A429" s="521" t="s">
        <v>51</v>
      </c>
      <c r="B429" s="522"/>
      <c r="C429" s="522"/>
      <c r="D429" s="522"/>
      <c r="E429" s="522"/>
      <c r="F429" s="551"/>
      <c r="G429" s="521" t="s">
        <v>61</v>
      </c>
      <c r="H429" s="522"/>
      <c r="I429" s="522"/>
      <c r="J429" s="467" t="s">
        <v>13</v>
      </c>
      <c r="K429" s="423"/>
      <c r="L429" s="423"/>
      <c r="M429" s="423"/>
      <c r="N429" s="423"/>
      <c r="O429" s="423"/>
      <c r="P429" s="423"/>
      <c r="Q429" s="423"/>
    </row>
    <row r="430" spans="1:17" s="315" customFormat="1" ht="39.75" customHeight="1" x14ac:dyDescent="0.25">
      <c r="A430" s="406" t="s">
        <v>24</v>
      </c>
      <c r="B430" s="517"/>
      <c r="C430" s="517"/>
      <c r="D430" s="517"/>
      <c r="E430" s="517"/>
      <c r="F430" s="552"/>
      <c r="G430" s="541" t="s">
        <v>50</v>
      </c>
      <c r="H430" s="542"/>
      <c r="I430" s="268"/>
      <c r="J430" s="469"/>
      <c r="K430" s="425"/>
      <c r="L430" s="425"/>
      <c r="M430" s="425"/>
      <c r="N430" s="425"/>
      <c r="O430" s="425"/>
      <c r="P430" s="425"/>
      <c r="Q430" s="425"/>
    </row>
    <row r="431" spans="1:17" s="313" customFormat="1" ht="39.950000000000003" customHeight="1" x14ac:dyDescent="0.25">
      <c r="A431" s="406" t="s">
        <v>25</v>
      </c>
      <c r="B431" s="518"/>
      <c r="C431" s="553"/>
      <c r="D431" s="553"/>
      <c r="E431" s="553"/>
      <c r="F431" s="554"/>
      <c r="G431" s="541" t="s">
        <v>26</v>
      </c>
      <c r="H431" s="542"/>
      <c r="I431" s="269">
        <v>0</v>
      </c>
      <c r="J431" s="470"/>
      <c r="K431" s="423"/>
      <c r="L431" s="423"/>
      <c r="M431" s="423"/>
      <c r="N431" s="423"/>
      <c r="O431" s="423"/>
      <c r="P431" s="423"/>
      <c r="Q431" s="423"/>
    </row>
    <row r="432" spans="1:17" s="313" customFormat="1" ht="39.950000000000003" customHeight="1" x14ac:dyDescent="0.25">
      <c r="A432" s="531" t="s">
        <v>45</v>
      </c>
      <c r="B432" s="543"/>
      <c r="C432" s="544"/>
      <c r="D432" s="544"/>
      <c r="E432" s="544"/>
      <c r="F432" s="545"/>
      <c r="G432" s="549" t="s">
        <v>86</v>
      </c>
      <c r="H432" s="550"/>
      <c r="I432" s="270">
        <f>I431*I430</f>
        <v>0</v>
      </c>
      <c r="J432" s="471"/>
      <c r="K432" s="423"/>
      <c r="L432" s="423"/>
      <c r="M432" s="423"/>
      <c r="N432" s="423"/>
      <c r="O432" s="423"/>
      <c r="P432" s="423"/>
      <c r="Q432" s="423"/>
    </row>
    <row r="433" spans="1:17" s="313" customFormat="1" ht="39.950000000000003" customHeight="1" x14ac:dyDescent="0.25">
      <c r="A433" s="532"/>
      <c r="B433" s="546"/>
      <c r="C433" s="547"/>
      <c r="D433" s="547"/>
      <c r="E433" s="547"/>
      <c r="F433" s="548"/>
      <c r="G433" s="541" t="s">
        <v>10</v>
      </c>
      <c r="H433" s="542"/>
      <c r="I433" s="271">
        <v>0</v>
      </c>
      <c r="J433" s="470"/>
      <c r="K433" s="423"/>
      <c r="L433" s="423"/>
      <c r="M433" s="423"/>
      <c r="N433" s="423"/>
      <c r="O433" s="423"/>
      <c r="P433" s="423"/>
      <c r="Q433" s="423"/>
    </row>
    <row r="434" spans="1:17" s="313" customFormat="1" ht="39.950000000000003" customHeight="1" x14ac:dyDescent="0.25">
      <c r="A434" s="531" t="s">
        <v>46</v>
      </c>
      <c r="B434" s="543"/>
      <c r="C434" s="544"/>
      <c r="D434" s="544"/>
      <c r="E434" s="544"/>
      <c r="F434" s="545"/>
      <c r="G434" s="541" t="s">
        <v>53</v>
      </c>
      <c r="H434" s="542"/>
      <c r="I434" s="271">
        <v>0</v>
      </c>
      <c r="J434" s="470"/>
      <c r="K434" s="423"/>
      <c r="L434" s="423"/>
      <c r="M434" s="423"/>
      <c r="N434" s="423"/>
      <c r="O434" s="423"/>
      <c r="P434" s="423"/>
      <c r="Q434" s="423"/>
    </row>
    <row r="435" spans="1:17" s="313" customFormat="1" ht="39.950000000000003" customHeight="1" x14ac:dyDescent="0.25">
      <c r="A435" s="532"/>
      <c r="B435" s="546"/>
      <c r="C435" s="547"/>
      <c r="D435" s="547"/>
      <c r="E435" s="547"/>
      <c r="F435" s="548"/>
      <c r="G435" s="541" t="s">
        <v>9</v>
      </c>
      <c r="H435" s="542"/>
      <c r="I435" s="271">
        <v>0</v>
      </c>
      <c r="J435" s="470"/>
      <c r="K435" s="423"/>
      <c r="L435" s="423"/>
      <c r="M435" s="423"/>
      <c r="N435" s="423"/>
      <c r="O435" s="423"/>
      <c r="P435" s="423"/>
      <c r="Q435" s="423"/>
    </row>
    <row r="436" spans="1:17" s="313" customFormat="1" ht="39.950000000000003" customHeight="1" thickBot="1" x14ac:dyDescent="0.3">
      <c r="A436" s="407" t="s">
        <v>47</v>
      </c>
      <c r="B436" s="536"/>
      <c r="C436" s="537"/>
      <c r="D436" s="537"/>
      <c r="E436" s="537"/>
      <c r="F436" s="538"/>
      <c r="G436" s="273" t="s">
        <v>98</v>
      </c>
      <c r="H436" s="119" t="s">
        <v>52</v>
      </c>
      <c r="I436" s="271">
        <v>0</v>
      </c>
      <c r="J436" s="470"/>
      <c r="K436" s="423"/>
      <c r="L436" s="423"/>
      <c r="M436" s="423"/>
      <c r="N436" s="423"/>
      <c r="O436" s="423"/>
      <c r="P436" s="423"/>
      <c r="Q436" s="423"/>
    </row>
    <row r="437" spans="1:17" s="313" customFormat="1" ht="39.950000000000003" customHeight="1" x14ac:dyDescent="0.25">
      <c r="A437" s="539" t="s">
        <v>81</v>
      </c>
      <c r="B437" s="528"/>
      <c r="C437" s="528"/>
      <c r="D437" s="528"/>
      <c r="E437" s="528"/>
      <c r="F437" s="540"/>
      <c r="G437" s="273" t="s">
        <v>11</v>
      </c>
      <c r="H437" s="119" t="s">
        <v>52</v>
      </c>
      <c r="I437" s="271">
        <v>0</v>
      </c>
      <c r="J437" s="470"/>
      <c r="K437" s="423"/>
      <c r="L437" s="423"/>
      <c r="M437" s="423"/>
      <c r="N437" s="423"/>
      <c r="O437" s="423"/>
      <c r="P437" s="423"/>
      <c r="Q437" s="423"/>
    </row>
    <row r="438" spans="1:17" s="313" customFormat="1" ht="39.950000000000003" customHeight="1" x14ac:dyDescent="0.25">
      <c r="A438" s="49" t="s">
        <v>83</v>
      </c>
      <c r="B438" s="409" t="s">
        <v>6</v>
      </c>
      <c r="C438" s="409" t="s">
        <v>65</v>
      </c>
      <c r="D438" s="409" t="s">
        <v>4</v>
      </c>
      <c r="E438" s="48" t="s">
        <v>5</v>
      </c>
      <c r="F438" s="50" t="s">
        <v>70</v>
      </c>
      <c r="G438" s="273" t="s">
        <v>11</v>
      </c>
      <c r="H438" s="119" t="s">
        <v>52</v>
      </c>
      <c r="I438" s="271">
        <v>0</v>
      </c>
      <c r="J438" s="470"/>
      <c r="K438" s="423"/>
      <c r="L438" s="423" t="s">
        <v>6</v>
      </c>
      <c r="M438" s="423" t="s">
        <v>65</v>
      </c>
      <c r="N438" s="423" t="s">
        <v>4</v>
      </c>
      <c r="O438" s="423" t="s">
        <v>5</v>
      </c>
      <c r="P438" s="423"/>
      <c r="Q438" s="423"/>
    </row>
    <row r="439" spans="1:17" s="313" customFormat="1" ht="39.950000000000003" customHeight="1" x14ac:dyDescent="0.25">
      <c r="A439" s="406" t="s">
        <v>128</v>
      </c>
      <c r="B439" s="509">
        <v>0</v>
      </c>
      <c r="C439" s="510"/>
      <c r="D439" s="511"/>
      <c r="E439" s="303">
        <v>0</v>
      </c>
      <c r="F439" s="51" t="str">
        <f>TEXT(B439,"##0.0%")&amp;" ("&amp;TEXT($I443*B439,"$#,##0")&amp;")"</f>
        <v>0.0% ($0)</v>
      </c>
      <c r="G439" s="273" t="s">
        <v>11</v>
      </c>
      <c r="H439" s="119" t="s">
        <v>52</v>
      </c>
      <c r="I439" s="271">
        <v>0</v>
      </c>
      <c r="J439" s="470"/>
      <c r="K439" s="423" t="s">
        <v>40</v>
      </c>
      <c r="L439" s="426">
        <f>SUM(B439:E439)*I443</f>
        <v>0</v>
      </c>
      <c r="M439" s="426"/>
      <c r="N439" s="426"/>
      <c r="O439" s="426"/>
      <c r="P439" s="423"/>
      <c r="Q439" s="423"/>
    </row>
    <row r="440" spans="1:17" s="313" customFormat="1" ht="39.950000000000003" customHeight="1" x14ac:dyDescent="0.25">
      <c r="A440" s="406" t="s">
        <v>67</v>
      </c>
      <c r="B440" s="303">
        <v>0</v>
      </c>
      <c r="C440" s="303">
        <v>0</v>
      </c>
      <c r="D440" s="303">
        <v>0</v>
      </c>
      <c r="E440" s="303">
        <v>0</v>
      </c>
      <c r="F440" s="51" t="str">
        <f>TEXT(SUM(B440:E440),"##0.0%")&amp;" ("&amp;TEXT($I443*SUM(B440:E440),"$#,##0")&amp;")"</f>
        <v>0.0% ($0)</v>
      </c>
      <c r="G440" s="273" t="s">
        <v>11</v>
      </c>
      <c r="H440" s="119" t="s">
        <v>52</v>
      </c>
      <c r="I440" s="271">
        <v>0</v>
      </c>
      <c r="J440" s="470"/>
      <c r="K440" s="423" t="str">
        <f>"Domain 2"</f>
        <v>Domain 2</v>
      </c>
      <c r="L440" s="426">
        <f>B440*I443</f>
        <v>0</v>
      </c>
      <c r="M440" s="426">
        <f>C440*I443</f>
        <v>0</v>
      </c>
      <c r="N440" s="426">
        <f>D440*I443</f>
        <v>0</v>
      </c>
      <c r="O440" s="426">
        <f>E440*I443</f>
        <v>0</v>
      </c>
      <c r="P440" s="423"/>
      <c r="Q440" s="423"/>
    </row>
    <row r="441" spans="1:17" s="313" customFormat="1" ht="39.950000000000003" customHeight="1" x14ac:dyDescent="0.25">
      <c r="A441" s="406" t="s">
        <v>68</v>
      </c>
      <c r="B441" s="303">
        <v>0</v>
      </c>
      <c r="C441" s="303">
        <v>0</v>
      </c>
      <c r="D441" s="303">
        <v>0</v>
      </c>
      <c r="E441" s="303">
        <v>0</v>
      </c>
      <c r="F441" s="51" t="str">
        <f>TEXT(SUM(B441:E441),"##0.0%")&amp;" ("&amp;TEXT($I443*SUM(B441:E441),"$#,##0")&amp;")"</f>
        <v>0.0% ($0)</v>
      </c>
      <c r="G441" s="273" t="s">
        <v>11</v>
      </c>
      <c r="H441" s="119" t="s">
        <v>52</v>
      </c>
      <c r="I441" s="271">
        <v>0</v>
      </c>
      <c r="J441" s="470"/>
      <c r="K441" s="423" t="str">
        <f>"Domain 3"</f>
        <v>Domain 3</v>
      </c>
      <c r="L441" s="426">
        <f>B441*I443</f>
        <v>0</v>
      </c>
      <c r="M441" s="426">
        <f>C441*I443</f>
        <v>0</v>
      </c>
      <c r="N441" s="426">
        <f>D441*I443</f>
        <v>0</v>
      </c>
      <c r="O441" s="426">
        <f>E441*I443</f>
        <v>0</v>
      </c>
      <c r="P441" s="423"/>
      <c r="Q441" s="423"/>
    </row>
    <row r="442" spans="1:17" s="313" customFormat="1" ht="39.950000000000003" customHeight="1" x14ac:dyDescent="0.25">
      <c r="A442" s="407" t="s">
        <v>69</v>
      </c>
      <c r="B442" s="303">
        <v>0</v>
      </c>
      <c r="C442" s="303">
        <v>0</v>
      </c>
      <c r="D442" s="303">
        <v>0</v>
      </c>
      <c r="E442" s="303">
        <v>0</v>
      </c>
      <c r="F442" s="51" t="str">
        <f>TEXT(SUM(B442:E442),"##0.0%")&amp;" ("&amp;TEXT($I443*SUM(B442:E442),"$#,##0")&amp;")"</f>
        <v>0.0% ($0)</v>
      </c>
      <c r="G442" s="549" t="s">
        <v>87</v>
      </c>
      <c r="H442" s="550"/>
      <c r="I442" s="270">
        <f>SUM(I433:I441)</f>
        <v>0</v>
      </c>
      <c r="J442" s="468"/>
      <c r="K442" s="423" t="str">
        <f>"Domain 4"</f>
        <v>Domain 4</v>
      </c>
      <c r="L442" s="426">
        <f>B442*I443</f>
        <v>0</v>
      </c>
      <c r="M442" s="426">
        <f>C442*I443</f>
        <v>0</v>
      </c>
      <c r="N442" s="426">
        <f>D442*I443</f>
        <v>0</v>
      </c>
      <c r="O442" s="426">
        <f>E442*I443</f>
        <v>0</v>
      </c>
      <c r="P442" s="423"/>
      <c r="Q442" s="423"/>
    </row>
    <row r="443" spans="1:17" s="313" customFormat="1" ht="39.950000000000003" customHeight="1" thickBot="1" x14ac:dyDescent="0.3">
      <c r="A443" s="405" t="s">
        <v>84</v>
      </c>
      <c r="B443" s="72" t="str">
        <f>TEXT(SUM($B439*BPct_HDSP,B440:B442),"##0.0%")&amp;" ("&amp;TEXT($I443*SUM($B439*BPct_HDSP,B440:B442),"$#,##0")&amp;")"</f>
        <v>0.0% ($0)</v>
      </c>
      <c r="C443" s="72" t="str">
        <f>TEXT(SUM($B439*BPct_Diabetes,C440:C442),"##0.0%")&amp;" ("&amp;TEXT($I443*SUM($B439*BPct_Diabetes,C440:C442),"$#,##0")&amp;")"</f>
        <v>0.0% ($0)</v>
      </c>
      <c r="D443" s="72" t="str">
        <f>TEXT(SUM($B439*BPct_NPAO,D440:D442),"##0.0%")&amp;" ("&amp;TEXT($I443*SUM($B439*BPct_NPAO,D440:D442),"$#,##0")&amp;")"</f>
        <v>0.0% ($0)</v>
      </c>
      <c r="E443" s="217" t="str">
        <f>TEXT(SUM(E439:E442),"##0.0%")&amp;" ("&amp;TEXT($I443*SUM(E439:E442),"$#,##0")&amp;")"</f>
        <v>0.0% ($0)</v>
      </c>
      <c r="F443" s="218" t="str">
        <f>TEXT(SUM(B439:E442),"##0.0%")&amp;" ("&amp;TEXT($I443*SUM(B439:E442),"$#,##0")&amp;")"</f>
        <v>0.0% ($0)</v>
      </c>
      <c r="G443" s="555" t="s">
        <v>88</v>
      </c>
      <c r="H443" s="556"/>
      <c r="I443" s="272">
        <f>SUM(I442,I432)</f>
        <v>0</v>
      </c>
      <c r="J443" s="472"/>
      <c r="K443" s="423"/>
      <c r="L443" s="423"/>
      <c r="M443" s="423"/>
      <c r="N443" s="423"/>
      <c r="O443" s="423"/>
      <c r="P443" s="423" t="b">
        <f>IF(AND(SUM(B439:E442)&lt;&gt;1,I443&gt;0),FALSE,TRUE)</f>
        <v>1</v>
      </c>
      <c r="Q443" s="423" t="s">
        <v>218</v>
      </c>
    </row>
    <row r="445" spans="1:17" s="313" customFormat="1" ht="13.5" thickBot="1" x14ac:dyDescent="0.25">
      <c r="A445" s="36"/>
      <c r="B445" s="36"/>
      <c r="C445" s="36"/>
      <c r="D445" s="36"/>
      <c r="E445" s="36"/>
      <c r="F445" s="38"/>
      <c r="G445" s="35"/>
      <c r="H445" s="35"/>
      <c r="I445" s="35"/>
      <c r="J445" s="466"/>
      <c r="K445" s="423"/>
      <c r="L445" s="423"/>
      <c r="M445" s="423"/>
      <c r="N445" s="423"/>
      <c r="O445" s="423"/>
      <c r="P445" s="423"/>
      <c r="Q445" s="423"/>
    </row>
    <row r="446" spans="1:17" s="313" customFormat="1" ht="39.950000000000003" customHeight="1" x14ac:dyDescent="0.25">
      <c r="A446" s="521" t="s">
        <v>51</v>
      </c>
      <c r="B446" s="522"/>
      <c r="C446" s="522"/>
      <c r="D446" s="522"/>
      <c r="E446" s="522"/>
      <c r="F446" s="551"/>
      <c r="G446" s="521" t="s">
        <v>61</v>
      </c>
      <c r="H446" s="522"/>
      <c r="I446" s="522"/>
      <c r="J446" s="467" t="s">
        <v>13</v>
      </c>
      <c r="K446" s="423"/>
      <c r="L446" s="423"/>
      <c r="M446" s="423"/>
      <c r="N446" s="423"/>
      <c r="O446" s="423"/>
      <c r="P446" s="423"/>
      <c r="Q446" s="423"/>
    </row>
    <row r="447" spans="1:17" s="315" customFormat="1" ht="39.75" customHeight="1" x14ac:dyDescent="0.25">
      <c r="A447" s="406" t="s">
        <v>24</v>
      </c>
      <c r="B447" s="517"/>
      <c r="C447" s="517"/>
      <c r="D447" s="517"/>
      <c r="E447" s="517"/>
      <c r="F447" s="552"/>
      <c r="G447" s="541" t="s">
        <v>50</v>
      </c>
      <c r="H447" s="542"/>
      <c r="I447" s="268"/>
      <c r="J447" s="469"/>
      <c r="K447" s="425"/>
      <c r="L447" s="425"/>
      <c r="M447" s="425"/>
      <c r="N447" s="425"/>
      <c r="O447" s="425"/>
      <c r="P447" s="425"/>
      <c r="Q447" s="425"/>
    </row>
    <row r="448" spans="1:17" s="313" customFormat="1" ht="39.950000000000003" customHeight="1" x14ac:dyDescent="0.25">
      <c r="A448" s="406" t="s">
        <v>25</v>
      </c>
      <c r="B448" s="518"/>
      <c r="C448" s="553"/>
      <c r="D448" s="553"/>
      <c r="E448" s="553"/>
      <c r="F448" s="554"/>
      <c r="G448" s="541" t="s">
        <v>26</v>
      </c>
      <c r="H448" s="542"/>
      <c r="I448" s="269">
        <v>0</v>
      </c>
      <c r="J448" s="470"/>
      <c r="K448" s="423"/>
      <c r="L448" s="423"/>
      <c r="M448" s="423"/>
      <c r="N448" s="423"/>
      <c r="O448" s="423"/>
      <c r="P448" s="423"/>
      <c r="Q448" s="423"/>
    </row>
    <row r="449" spans="1:17" s="313" customFormat="1" ht="39.950000000000003" customHeight="1" x14ac:dyDescent="0.25">
      <c r="A449" s="531" t="s">
        <v>45</v>
      </c>
      <c r="B449" s="543"/>
      <c r="C449" s="544"/>
      <c r="D449" s="544"/>
      <c r="E449" s="544"/>
      <c r="F449" s="545"/>
      <c r="G449" s="549" t="s">
        <v>86</v>
      </c>
      <c r="H449" s="550"/>
      <c r="I449" s="270">
        <f>I448*I447</f>
        <v>0</v>
      </c>
      <c r="J449" s="471"/>
      <c r="K449" s="423"/>
      <c r="L449" s="423"/>
      <c r="M449" s="423"/>
      <c r="N449" s="423"/>
      <c r="O449" s="423"/>
      <c r="P449" s="423"/>
      <c r="Q449" s="423"/>
    </row>
    <row r="450" spans="1:17" s="313" customFormat="1" ht="39.950000000000003" customHeight="1" x14ac:dyDescent="0.25">
      <c r="A450" s="532"/>
      <c r="B450" s="546"/>
      <c r="C450" s="547"/>
      <c r="D450" s="547"/>
      <c r="E450" s="547"/>
      <c r="F450" s="548"/>
      <c r="G450" s="541" t="s">
        <v>10</v>
      </c>
      <c r="H450" s="542"/>
      <c r="I450" s="271">
        <v>0</v>
      </c>
      <c r="J450" s="470"/>
      <c r="K450" s="423"/>
      <c r="L450" s="423"/>
      <c r="M450" s="423"/>
      <c r="N450" s="423"/>
      <c r="O450" s="423"/>
      <c r="P450" s="423"/>
      <c r="Q450" s="423"/>
    </row>
    <row r="451" spans="1:17" s="313" customFormat="1" ht="39.950000000000003" customHeight="1" x14ac:dyDescent="0.25">
      <c r="A451" s="531" t="s">
        <v>46</v>
      </c>
      <c r="B451" s="543"/>
      <c r="C451" s="544"/>
      <c r="D451" s="544"/>
      <c r="E451" s="544"/>
      <c r="F451" s="545"/>
      <c r="G451" s="541" t="s">
        <v>53</v>
      </c>
      <c r="H451" s="542"/>
      <c r="I451" s="271">
        <v>0</v>
      </c>
      <c r="J451" s="470"/>
      <c r="K451" s="423"/>
      <c r="L451" s="423"/>
      <c r="M451" s="423"/>
      <c r="N451" s="423"/>
      <c r="O451" s="423"/>
      <c r="P451" s="423"/>
      <c r="Q451" s="423"/>
    </row>
    <row r="452" spans="1:17" s="313" customFormat="1" ht="39.950000000000003" customHeight="1" x14ac:dyDescent="0.25">
      <c r="A452" s="532"/>
      <c r="B452" s="546"/>
      <c r="C452" s="547"/>
      <c r="D452" s="547"/>
      <c r="E452" s="547"/>
      <c r="F452" s="548"/>
      <c r="G452" s="541" t="s">
        <v>9</v>
      </c>
      <c r="H452" s="542"/>
      <c r="I452" s="271">
        <v>0</v>
      </c>
      <c r="J452" s="470"/>
      <c r="K452" s="423"/>
      <c r="L452" s="423"/>
      <c r="M452" s="423"/>
      <c r="N452" s="423"/>
      <c r="O452" s="423"/>
      <c r="P452" s="423"/>
      <c r="Q452" s="423"/>
    </row>
    <row r="453" spans="1:17" s="313" customFormat="1" ht="39.950000000000003" customHeight="1" thickBot="1" x14ac:dyDescent="0.3">
      <c r="A453" s="407" t="s">
        <v>47</v>
      </c>
      <c r="B453" s="536"/>
      <c r="C453" s="537"/>
      <c r="D453" s="537"/>
      <c r="E453" s="537"/>
      <c r="F453" s="538"/>
      <c r="G453" s="273" t="s">
        <v>98</v>
      </c>
      <c r="H453" s="119" t="s">
        <v>52</v>
      </c>
      <c r="I453" s="271">
        <v>0</v>
      </c>
      <c r="J453" s="470"/>
      <c r="K453" s="423"/>
      <c r="L453" s="423"/>
      <c r="M453" s="423"/>
      <c r="N453" s="423"/>
      <c r="O453" s="423"/>
      <c r="P453" s="423"/>
      <c r="Q453" s="423"/>
    </row>
    <row r="454" spans="1:17" s="313" customFormat="1" ht="39.950000000000003" customHeight="1" x14ac:dyDescent="0.25">
      <c r="A454" s="539" t="s">
        <v>81</v>
      </c>
      <c r="B454" s="528"/>
      <c r="C454" s="528"/>
      <c r="D454" s="528"/>
      <c r="E454" s="528"/>
      <c r="F454" s="540"/>
      <c r="G454" s="273" t="s">
        <v>11</v>
      </c>
      <c r="H454" s="119" t="s">
        <v>52</v>
      </c>
      <c r="I454" s="271">
        <v>0</v>
      </c>
      <c r="J454" s="470"/>
      <c r="K454" s="423"/>
      <c r="L454" s="423"/>
      <c r="M454" s="423"/>
      <c r="N454" s="423"/>
      <c r="O454" s="423"/>
      <c r="P454" s="423"/>
      <c r="Q454" s="423"/>
    </row>
    <row r="455" spans="1:17" s="313" customFormat="1" ht="39.950000000000003" customHeight="1" x14ac:dyDescent="0.25">
      <c r="A455" s="49" t="s">
        <v>83</v>
      </c>
      <c r="B455" s="409" t="s">
        <v>6</v>
      </c>
      <c r="C455" s="409" t="s">
        <v>65</v>
      </c>
      <c r="D455" s="409" t="s">
        <v>4</v>
      </c>
      <c r="E455" s="48" t="s">
        <v>5</v>
      </c>
      <c r="F455" s="50" t="s">
        <v>70</v>
      </c>
      <c r="G455" s="273" t="s">
        <v>11</v>
      </c>
      <c r="H455" s="119" t="s">
        <v>52</v>
      </c>
      <c r="I455" s="271">
        <v>0</v>
      </c>
      <c r="J455" s="470"/>
      <c r="K455" s="423"/>
      <c r="L455" s="423" t="s">
        <v>6</v>
      </c>
      <c r="M455" s="423" t="s">
        <v>65</v>
      </c>
      <c r="N455" s="423" t="s">
        <v>4</v>
      </c>
      <c r="O455" s="423" t="s">
        <v>5</v>
      </c>
      <c r="P455" s="423"/>
      <c r="Q455" s="423"/>
    </row>
    <row r="456" spans="1:17" s="313" customFormat="1" ht="39.950000000000003" customHeight="1" x14ac:dyDescent="0.25">
      <c r="A456" s="406" t="s">
        <v>128</v>
      </c>
      <c r="B456" s="509">
        <v>0</v>
      </c>
      <c r="C456" s="510"/>
      <c r="D456" s="511"/>
      <c r="E456" s="303">
        <v>0</v>
      </c>
      <c r="F456" s="51" t="str">
        <f>TEXT(B456,"##0.0%")&amp;" ("&amp;TEXT($I460*B456,"$#,##0")&amp;")"</f>
        <v>0.0% ($0)</v>
      </c>
      <c r="G456" s="273" t="s">
        <v>11</v>
      </c>
      <c r="H456" s="119" t="s">
        <v>52</v>
      </c>
      <c r="I456" s="271">
        <v>0</v>
      </c>
      <c r="J456" s="470"/>
      <c r="K456" s="423" t="s">
        <v>40</v>
      </c>
      <c r="L456" s="426">
        <f>SUM(B456:E456)*I460</f>
        <v>0</v>
      </c>
      <c r="M456" s="426"/>
      <c r="N456" s="426"/>
      <c r="O456" s="426"/>
      <c r="P456" s="423"/>
      <c r="Q456" s="423"/>
    </row>
    <row r="457" spans="1:17" s="313" customFormat="1" ht="39.950000000000003" customHeight="1" x14ac:dyDescent="0.25">
      <c r="A457" s="406" t="s">
        <v>67</v>
      </c>
      <c r="B457" s="303">
        <v>0</v>
      </c>
      <c r="C457" s="303">
        <v>0</v>
      </c>
      <c r="D457" s="303">
        <v>0</v>
      </c>
      <c r="E457" s="303">
        <v>0</v>
      </c>
      <c r="F457" s="51" t="str">
        <f>TEXT(SUM(B457:E457),"##0.0%")&amp;" ("&amp;TEXT($I460*SUM(B457:E457),"$#,##0")&amp;")"</f>
        <v>0.0% ($0)</v>
      </c>
      <c r="G457" s="273" t="s">
        <v>11</v>
      </c>
      <c r="H457" s="119" t="s">
        <v>52</v>
      </c>
      <c r="I457" s="271">
        <v>0</v>
      </c>
      <c r="J457" s="470"/>
      <c r="K457" s="423" t="str">
        <f>"Domain 2"</f>
        <v>Domain 2</v>
      </c>
      <c r="L457" s="426">
        <f>B457*I460</f>
        <v>0</v>
      </c>
      <c r="M457" s="426">
        <f>C457*I460</f>
        <v>0</v>
      </c>
      <c r="N457" s="426">
        <f>D457*I460</f>
        <v>0</v>
      </c>
      <c r="O457" s="426">
        <f>E457*I460</f>
        <v>0</v>
      </c>
      <c r="P457" s="423"/>
      <c r="Q457" s="423"/>
    </row>
    <row r="458" spans="1:17" s="313" customFormat="1" ht="39.950000000000003" customHeight="1" x14ac:dyDescent="0.25">
      <c r="A458" s="406" t="s">
        <v>68</v>
      </c>
      <c r="B458" s="303">
        <v>0</v>
      </c>
      <c r="C458" s="303">
        <v>0</v>
      </c>
      <c r="D458" s="303">
        <v>0</v>
      </c>
      <c r="E458" s="303">
        <v>0</v>
      </c>
      <c r="F458" s="51" t="str">
        <f>TEXT(SUM(B458:E458),"##0.0%")&amp;" ("&amp;TEXT($I460*SUM(B458:E458),"$#,##0")&amp;")"</f>
        <v>0.0% ($0)</v>
      </c>
      <c r="G458" s="273" t="s">
        <v>11</v>
      </c>
      <c r="H458" s="119" t="s">
        <v>52</v>
      </c>
      <c r="I458" s="271">
        <v>0</v>
      </c>
      <c r="J458" s="470"/>
      <c r="K458" s="423" t="str">
        <f>"Domain 3"</f>
        <v>Domain 3</v>
      </c>
      <c r="L458" s="426">
        <f>B458*I460</f>
        <v>0</v>
      </c>
      <c r="M458" s="426">
        <f>C458*I460</f>
        <v>0</v>
      </c>
      <c r="N458" s="426">
        <f>D458*I460</f>
        <v>0</v>
      </c>
      <c r="O458" s="426">
        <f>E458*I460</f>
        <v>0</v>
      </c>
      <c r="P458" s="423"/>
      <c r="Q458" s="423"/>
    </row>
    <row r="459" spans="1:17" s="313" customFormat="1" ht="39.950000000000003" customHeight="1" x14ac:dyDescent="0.25">
      <c r="A459" s="407" t="s">
        <v>69</v>
      </c>
      <c r="B459" s="303">
        <v>0</v>
      </c>
      <c r="C459" s="303">
        <v>0</v>
      </c>
      <c r="D459" s="303">
        <v>0</v>
      </c>
      <c r="E459" s="303">
        <v>0</v>
      </c>
      <c r="F459" s="51" t="str">
        <f>TEXT(SUM(B459:E459),"##0.0%")&amp;" ("&amp;TEXT($I460*SUM(B459:E459),"$#,##0")&amp;")"</f>
        <v>0.0% ($0)</v>
      </c>
      <c r="G459" s="549" t="s">
        <v>87</v>
      </c>
      <c r="H459" s="550"/>
      <c r="I459" s="270">
        <f>SUM(I450:I458)</f>
        <v>0</v>
      </c>
      <c r="J459" s="468"/>
      <c r="K459" s="423" t="str">
        <f>"Domain 4"</f>
        <v>Domain 4</v>
      </c>
      <c r="L459" s="426">
        <f>B459*I460</f>
        <v>0</v>
      </c>
      <c r="M459" s="426">
        <f>C459*I460</f>
        <v>0</v>
      </c>
      <c r="N459" s="426">
        <f>D459*I460</f>
        <v>0</v>
      </c>
      <c r="O459" s="426">
        <f>E459*I460</f>
        <v>0</v>
      </c>
      <c r="P459" s="423"/>
      <c r="Q459" s="423"/>
    </row>
    <row r="460" spans="1:17" s="313" customFormat="1" ht="39.950000000000003" customHeight="1" thickBot="1" x14ac:dyDescent="0.3">
      <c r="A460" s="405" t="s">
        <v>84</v>
      </c>
      <c r="B460" s="72" t="str">
        <f>TEXT(SUM($B456*BPct_HDSP,B457:B459),"##0.0%")&amp;" ("&amp;TEXT($I460*SUM($B456*BPct_HDSP,B457:B459),"$#,##0")&amp;")"</f>
        <v>0.0% ($0)</v>
      </c>
      <c r="C460" s="72" t="str">
        <f>TEXT(SUM($B456*BPct_Diabetes,C457:C459),"##0.0%")&amp;" ("&amp;TEXT($I460*SUM($B456*BPct_Diabetes,C457:C459),"$#,##0")&amp;")"</f>
        <v>0.0% ($0)</v>
      </c>
      <c r="D460" s="72" t="str">
        <f>TEXT(SUM($B456*BPct_NPAO,D457:D459),"##0.0%")&amp;" ("&amp;TEXT($I460*SUM($B456*BPct_NPAO,D457:D459),"$#,##0")&amp;")"</f>
        <v>0.0% ($0)</v>
      </c>
      <c r="E460" s="217" t="str">
        <f>TEXT(SUM(E456:E459),"##0.0%")&amp;" ("&amp;TEXT($I460*SUM(E456:E459),"$#,##0")&amp;")"</f>
        <v>0.0% ($0)</v>
      </c>
      <c r="F460" s="218" t="str">
        <f>TEXT(SUM(B456:E459),"##0.0%")&amp;" ("&amp;TEXT($I460*SUM(B456:E459),"$#,##0")&amp;")"</f>
        <v>0.0% ($0)</v>
      </c>
      <c r="G460" s="555" t="s">
        <v>88</v>
      </c>
      <c r="H460" s="556"/>
      <c r="I460" s="272">
        <f>SUM(I459,I449)</f>
        <v>0</v>
      </c>
      <c r="J460" s="472"/>
      <c r="K460" s="423"/>
      <c r="L460" s="423"/>
      <c r="M460" s="423"/>
      <c r="N460" s="423"/>
      <c r="O460" s="423"/>
      <c r="P460" s="423" t="b">
        <f>IF(AND(SUM(B456:E459)&lt;&gt;1,I460&gt;0),FALSE,TRUE)</f>
        <v>1</v>
      </c>
      <c r="Q460" s="423" t="s">
        <v>218</v>
      </c>
    </row>
    <row r="462" spans="1:17" ht="13.5" thickBot="1" x14ac:dyDescent="0.25"/>
    <row r="463" spans="1:17" s="313" customFormat="1" ht="39.950000000000003" customHeight="1" x14ac:dyDescent="0.25">
      <c r="A463" s="521" t="s">
        <v>51</v>
      </c>
      <c r="B463" s="522"/>
      <c r="C463" s="522"/>
      <c r="D463" s="522"/>
      <c r="E463" s="522"/>
      <c r="F463" s="551"/>
      <c r="G463" s="521" t="s">
        <v>61</v>
      </c>
      <c r="H463" s="522"/>
      <c r="I463" s="522"/>
      <c r="J463" s="467" t="s">
        <v>13</v>
      </c>
      <c r="K463" s="423"/>
      <c r="L463" s="423"/>
      <c r="M463" s="423"/>
      <c r="N463" s="423"/>
      <c r="O463" s="423"/>
      <c r="P463" s="423"/>
      <c r="Q463" s="423"/>
    </row>
    <row r="464" spans="1:17" s="315" customFormat="1" ht="39.75" customHeight="1" x14ac:dyDescent="0.25">
      <c r="A464" s="406" t="s">
        <v>24</v>
      </c>
      <c r="B464" s="517"/>
      <c r="C464" s="517"/>
      <c r="D464" s="517"/>
      <c r="E464" s="517"/>
      <c r="F464" s="552"/>
      <c r="G464" s="541" t="s">
        <v>50</v>
      </c>
      <c r="H464" s="542"/>
      <c r="I464" s="268"/>
      <c r="J464" s="469"/>
      <c r="K464" s="425"/>
      <c r="L464" s="425"/>
      <c r="M464" s="425"/>
      <c r="N464" s="425"/>
      <c r="O464" s="425"/>
      <c r="P464" s="425"/>
      <c r="Q464" s="425"/>
    </row>
    <row r="465" spans="1:17" s="313" customFormat="1" ht="39.950000000000003" customHeight="1" x14ac:dyDescent="0.25">
      <c r="A465" s="406" t="s">
        <v>25</v>
      </c>
      <c r="B465" s="518"/>
      <c r="C465" s="553"/>
      <c r="D465" s="553"/>
      <c r="E465" s="553"/>
      <c r="F465" s="554"/>
      <c r="G465" s="541" t="s">
        <v>26</v>
      </c>
      <c r="H465" s="542"/>
      <c r="I465" s="269">
        <v>0</v>
      </c>
      <c r="J465" s="470"/>
      <c r="K465" s="423"/>
      <c r="L465" s="423"/>
      <c r="M465" s="423"/>
      <c r="N465" s="423"/>
      <c r="O465" s="423"/>
      <c r="P465" s="423"/>
      <c r="Q465" s="423"/>
    </row>
    <row r="466" spans="1:17" s="313" customFormat="1" ht="39.950000000000003" customHeight="1" x14ac:dyDescent="0.25">
      <c r="A466" s="531" t="s">
        <v>45</v>
      </c>
      <c r="B466" s="543"/>
      <c r="C466" s="544"/>
      <c r="D466" s="544"/>
      <c r="E466" s="544"/>
      <c r="F466" s="545"/>
      <c r="G466" s="549" t="s">
        <v>86</v>
      </c>
      <c r="H466" s="550"/>
      <c r="I466" s="270">
        <f>I465*I464</f>
        <v>0</v>
      </c>
      <c r="J466" s="471"/>
      <c r="K466" s="423"/>
      <c r="L466" s="423"/>
      <c r="M466" s="423"/>
      <c r="N466" s="423"/>
      <c r="O466" s="423"/>
      <c r="P466" s="423"/>
      <c r="Q466" s="423"/>
    </row>
    <row r="467" spans="1:17" s="313" customFormat="1" ht="39.950000000000003" customHeight="1" x14ac:dyDescent="0.25">
      <c r="A467" s="532"/>
      <c r="B467" s="546"/>
      <c r="C467" s="547"/>
      <c r="D467" s="547"/>
      <c r="E467" s="547"/>
      <c r="F467" s="548"/>
      <c r="G467" s="541" t="s">
        <v>10</v>
      </c>
      <c r="H467" s="542"/>
      <c r="I467" s="271">
        <v>0</v>
      </c>
      <c r="J467" s="470"/>
      <c r="K467" s="423"/>
      <c r="L467" s="423"/>
      <c r="M467" s="423"/>
      <c r="N467" s="423"/>
      <c r="O467" s="423"/>
      <c r="P467" s="423"/>
      <c r="Q467" s="423"/>
    </row>
    <row r="468" spans="1:17" s="313" customFormat="1" ht="39.950000000000003" customHeight="1" x14ac:dyDescent="0.25">
      <c r="A468" s="531" t="s">
        <v>46</v>
      </c>
      <c r="B468" s="543"/>
      <c r="C468" s="544"/>
      <c r="D468" s="544"/>
      <c r="E468" s="544"/>
      <c r="F468" s="545"/>
      <c r="G468" s="541" t="s">
        <v>53</v>
      </c>
      <c r="H468" s="542"/>
      <c r="I468" s="271">
        <v>0</v>
      </c>
      <c r="J468" s="470"/>
      <c r="K468" s="423"/>
      <c r="L468" s="423"/>
      <c r="M468" s="423"/>
      <c r="N468" s="423"/>
      <c r="O468" s="423"/>
      <c r="P468" s="423"/>
      <c r="Q468" s="423"/>
    </row>
    <row r="469" spans="1:17" s="313" customFormat="1" ht="39.950000000000003" customHeight="1" x14ac:dyDescent="0.25">
      <c r="A469" s="532"/>
      <c r="B469" s="546"/>
      <c r="C469" s="547"/>
      <c r="D469" s="547"/>
      <c r="E469" s="547"/>
      <c r="F469" s="548"/>
      <c r="G469" s="541" t="s">
        <v>9</v>
      </c>
      <c r="H469" s="542"/>
      <c r="I469" s="271">
        <v>0</v>
      </c>
      <c r="J469" s="470"/>
      <c r="K469" s="423"/>
      <c r="L469" s="423"/>
      <c r="M469" s="423"/>
      <c r="N469" s="423"/>
      <c r="O469" s="423"/>
      <c r="P469" s="423"/>
      <c r="Q469" s="423"/>
    </row>
    <row r="470" spans="1:17" s="313" customFormat="1" ht="39.950000000000003" customHeight="1" thickBot="1" x14ac:dyDescent="0.3">
      <c r="A470" s="407" t="s">
        <v>47</v>
      </c>
      <c r="B470" s="536"/>
      <c r="C470" s="537"/>
      <c r="D470" s="537"/>
      <c r="E470" s="537"/>
      <c r="F470" s="538"/>
      <c r="G470" s="273" t="s">
        <v>98</v>
      </c>
      <c r="H470" s="119" t="s">
        <v>52</v>
      </c>
      <c r="I470" s="271">
        <v>0</v>
      </c>
      <c r="J470" s="470"/>
      <c r="K470" s="423"/>
      <c r="L470" s="423"/>
      <c r="M470" s="423"/>
      <c r="N470" s="423"/>
      <c r="O470" s="423"/>
      <c r="P470" s="423"/>
      <c r="Q470" s="423"/>
    </row>
    <row r="471" spans="1:17" s="313" customFormat="1" ht="39.950000000000003" customHeight="1" x14ac:dyDescent="0.25">
      <c r="A471" s="539" t="s">
        <v>81</v>
      </c>
      <c r="B471" s="528"/>
      <c r="C471" s="528"/>
      <c r="D471" s="528"/>
      <c r="E471" s="528"/>
      <c r="F471" s="540"/>
      <c r="G471" s="273" t="s">
        <v>11</v>
      </c>
      <c r="H471" s="119" t="s">
        <v>52</v>
      </c>
      <c r="I471" s="271">
        <v>0</v>
      </c>
      <c r="J471" s="470"/>
      <c r="K471" s="423"/>
      <c r="L471" s="423"/>
      <c r="M471" s="423"/>
      <c r="N471" s="423"/>
      <c r="O471" s="423"/>
      <c r="P471" s="423"/>
      <c r="Q471" s="423"/>
    </row>
    <row r="472" spans="1:17" s="313" customFormat="1" ht="39.950000000000003" customHeight="1" x14ac:dyDescent="0.25">
      <c r="A472" s="49" t="s">
        <v>83</v>
      </c>
      <c r="B472" s="409" t="s">
        <v>6</v>
      </c>
      <c r="C472" s="409" t="s">
        <v>65</v>
      </c>
      <c r="D472" s="409" t="s">
        <v>4</v>
      </c>
      <c r="E472" s="48" t="s">
        <v>5</v>
      </c>
      <c r="F472" s="50" t="s">
        <v>70</v>
      </c>
      <c r="G472" s="273" t="s">
        <v>11</v>
      </c>
      <c r="H472" s="119" t="s">
        <v>52</v>
      </c>
      <c r="I472" s="271">
        <v>0</v>
      </c>
      <c r="J472" s="470"/>
      <c r="K472" s="423"/>
      <c r="L472" s="423" t="s">
        <v>6</v>
      </c>
      <c r="M472" s="423" t="s">
        <v>65</v>
      </c>
      <c r="N472" s="423" t="s">
        <v>4</v>
      </c>
      <c r="O472" s="423" t="s">
        <v>5</v>
      </c>
      <c r="P472" s="423"/>
      <c r="Q472" s="423"/>
    </row>
    <row r="473" spans="1:17" s="313" customFormat="1" ht="39.950000000000003" customHeight="1" x14ac:dyDescent="0.25">
      <c r="A473" s="406" t="s">
        <v>128</v>
      </c>
      <c r="B473" s="509">
        <v>0</v>
      </c>
      <c r="C473" s="510"/>
      <c r="D473" s="511"/>
      <c r="E473" s="303">
        <v>0</v>
      </c>
      <c r="F473" s="51" t="str">
        <f>TEXT(B473,"##0.0%")&amp;" ("&amp;TEXT($I477*B473,"$#,##0")&amp;")"</f>
        <v>0.0% ($0)</v>
      </c>
      <c r="G473" s="273" t="s">
        <v>11</v>
      </c>
      <c r="H473" s="119" t="s">
        <v>52</v>
      </c>
      <c r="I473" s="271">
        <v>0</v>
      </c>
      <c r="J473" s="470"/>
      <c r="K473" s="423" t="s">
        <v>40</v>
      </c>
      <c r="L473" s="426">
        <f>SUM(B473:E473)*I477</f>
        <v>0</v>
      </c>
      <c r="M473" s="426"/>
      <c r="N473" s="426"/>
      <c r="O473" s="426"/>
      <c r="P473" s="423"/>
      <c r="Q473" s="423"/>
    </row>
    <row r="474" spans="1:17" s="313" customFormat="1" ht="39.950000000000003" customHeight="1" x14ac:dyDescent="0.25">
      <c r="A474" s="406" t="s">
        <v>67</v>
      </c>
      <c r="B474" s="303">
        <v>0</v>
      </c>
      <c r="C474" s="303">
        <v>0</v>
      </c>
      <c r="D474" s="303">
        <v>0</v>
      </c>
      <c r="E474" s="303">
        <v>0</v>
      </c>
      <c r="F474" s="51" t="str">
        <f>TEXT(SUM(B474:E474),"##0.0%")&amp;" ("&amp;TEXT($I477*SUM(B474:E474),"$#,##0")&amp;")"</f>
        <v>0.0% ($0)</v>
      </c>
      <c r="G474" s="273" t="s">
        <v>11</v>
      </c>
      <c r="H474" s="119" t="s">
        <v>52</v>
      </c>
      <c r="I474" s="271">
        <v>0</v>
      </c>
      <c r="J474" s="470"/>
      <c r="K474" s="423" t="str">
        <f>"Domain 2"</f>
        <v>Domain 2</v>
      </c>
      <c r="L474" s="426">
        <f>B474*I477</f>
        <v>0</v>
      </c>
      <c r="M474" s="426">
        <f>C474*I477</f>
        <v>0</v>
      </c>
      <c r="N474" s="426">
        <f>D474*I477</f>
        <v>0</v>
      </c>
      <c r="O474" s="426">
        <f>E474*I477</f>
        <v>0</v>
      </c>
      <c r="P474" s="423"/>
      <c r="Q474" s="423"/>
    </row>
    <row r="475" spans="1:17" s="313" customFormat="1" ht="39.950000000000003" customHeight="1" x14ac:dyDescent="0.25">
      <c r="A475" s="406" t="s">
        <v>68</v>
      </c>
      <c r="B475" s="303">
        <v>0</v>
      </c>
      <c r="C475" s="303">
        <v>0</v>
      </c>
      <c r="D475" s="303">
        <v>0</v>
      </c>
      <c r="E475" s="303">
        <v>0</v>
      </c>
      <c r="F475" s="51" t="str">
        <f>TEXT(SUM(B475:E475),"##0.0%")&amp;" ("&amp;TEXT($I477*SUM(B475:E475),"$#,##0")&amp;")"</f>
        <v>0.0% ($0)</v>
      </c>
      <c r="G475" s="273" t="s">
        <v>11</v>
      </c>
      <c r="H475" s="119" t="s">
        <v>52</v>
      </c>
      <c r="I475" s="271">
        <v>0</v>
      </c>
      <c r="J475" s="470"/>
      <c r="K475" s="423" t="str">
        <f>"Domain 3"</f>
        <v>Domain 3</v>
      </c>
      <c r="L475" s="426">
        <f>B475*I477</f>
        <v>0</v>
      </c>
      <c r="M475" s="426">
        <f>C475*I477</f>
        <v>0</v>
      </c>
      <c r="N475" s="426">
        <f>D475*I477</f>
        <v>0</v>
      </c>
      <c r="O475" s="426">
        <f>E475*I477</f>
        <v>0</v>
      </c>
      <c r="P475" s="423"/>
      <c r="Q475" s="423"/>
    </row>
    <row r="476" spans="1:17" s="313" customFormat="1" ht="39.950000000000003" customHeight="1" x14ac:dyDescent="0.25">
      <c r="A476" s="407" t="s">
        <v>69</v>
      </c>
      <c r="B476" s="303">
        <v>0</v>
      </c>
      <c r="C476" s="303">
        <v>0</v>
      </c>
      <c r="D476" s="303">
        <v>0</v>
      </c>
      <c r="E476" s="303">
        <v>0</v>
      </c>
      <c r="F476" s="51" t="str">
        <f>TEXT(SUM(B476:E476),"##0.0%")&amp;" ("&amp;TEXT($I477*SUM(B476:E476),"$#,##0")&amp;")"</f>
        <v>0.0% ($0)</v>
      </c>
      <c r="G476" s="549" t="s">
        <v>87</v>
      </c>
      <c r="H476" s="550"/>
      <c r="I476" s="270">
        <f>SUM(I467:I475)</f>
        <v>0</v>
      </c>
      <c r="J476" s="468"/>
      <c r="K476" s="423" t="str">
        <f>"Domain 4"</f>
        <v>Domain 4</v>
      </c>
      <c r="L476" s="426">
        <f>B476*I477</f>
        <v>0</v>
      </c>
      <c r="M476" s="426">
        <f>C476*I477</f>
        <v>0</v>
      </c>
      <c r="N476" s="426">
        <f>D476*I477</f>
        <v>0</v>
      </c>
      <c r="O476" s="426">
        <f>E476*I477</f>
        <v>0</v>
      </c>
      <c r="P476" s="423"/>
      <c r="Q476" s="423"/>
    </row>
    <row r="477" spans="1:17" s="313" customFormat="1" ht="39.950000000000003" customHeight="1" thickBot="1" x14ac:dyDescent="0.3">
      <c r="A477" s="405" t="s">
        <v>84</v>
      </c>
      <c r="B477" s="72" t="str">
        <f>TEXT(SUM($B473*BPct_HDSP,B474:B476),"##0.0%")&amp;" ("&amp;TEXT($I477*SUM($B473*BPct_HDSP,B474:B476),"$#,##0")&amp;")"</f>
        <v>0.0% ($0)</v>
      </c>
      <c r="C477" s="72" t="str">
        <f>TEXT(SUM($B473*BPct_Diabetes,C474:C476),"##0.0%")&amp;" ("&amp;TEXT($I477*SUM($B473*BPct_Diabetes,C474:C476),"$#,##0")&amp;")"</f>
        <v>0.0% ($0)</v>
      </c>
      <c r="D477" s="72" t="str">
        <f>TEXT(SUM($B473*BPct_NPAO,D474:D476),"##0.0%")&amp;" ("&amp;TEXT($I477*SUM($B473*BPct_NPAO,D474:D476),"$#,##0")&amp;")"</f>
        <v>0.0% ($0)</v>
      </c>
      <c r="E477" s="217" t="str">
        <f>TEXT(SUM(E473:E476),"##0.0%")&amp;" ("&amp;TEXT($I477*SUM(E473:E476),"$#,##0")&amp;")"</f>
        <v>0.0% ($0)</v>
      </c>
      <c r="F477" s="218" t="str">
        <f>TEXT(SUM(B473:E476),"##0.0%")&amp;" ("&amp;TEXT($I477*SUM(B473:E476),"$#,##0")&amp;")"</f>
        <v>0.0% ($0)</v>
      </c>
      <c r="G477" s="555" t="s">
        <v>88</v>
      </c>
      <c r="H477" s="556"/>
      <c r="I477" s="272">
        <f>SUM(I476,I466)</f>
        <v>0</v>
      </c>
      <c r="J477" s="472"/>
      <c r="K477" s="423"/>
      <c r="L477" s="423"/>
      <c r="M477" s="423"/>
      <c r="N477" s="423"/>
      <c r="O477" s="423"/>
      <c r="P477" s="423" t="b">
        <f>IF(AND(SUM(B473:E476)&lt;&gt;1,I477&gt;0),FALSE,TRUE)</f>
        <v>1</v>
      </c>
      <c r="Q477" s="423" t="s">
        <v>218</v>
      </c>
    </row>
    <row r="479" spans="1:17" ht="13.5" thickBot="1" x14ac:dyDescent="0.25"/>
    <row r="480" spans="1:17" s="313" customFormat="1" ht="39.950000000000003" customHeight="1" x14ac:dyDescent="0.25">
      <c r="A480" s="521" t="s">
        <v>51</v>
      </c>
      <c r="B480" s="522"/>
      <c r="C480" s="522"/>
      <c r="D480" s="522"/>
      <c r="E480" s="522"/>
      <c r="F480" s="551"/>
      <c r="G480" s="521" t="s">
        <v>61</v>
      </c>
      <c r="H480" s="522"/>
      <c r="I480" s="522"/>
      <c r="J480" s="467" t="s">
        <v>13</v>
      </c>
      <c r="K480" s="423"/>
      <c r="L480" s="423"/>
      <c r="M480" s="423"/>
      <c r="N480" s="423"/>
      <c r="O480" s="423"/>
      <c r="P480" s="423"/>
      <c r="Q480" s="423"/>
    </row>
    <row r="481" spans="1:17" s="315" customFormat="1" ht="39.75" customHeight="1" x14ac:dyDescent="0.25">
      <c r="A481" s="406" t="s">
        <v>24</v>
      </c>
      <c r="B481" s="517"/>
      <c r="C481" s="517"/>
      <c r="D481" s="517"/>
      <c r="E481" s="517"/>
      <c r="F481" s="552"/>
      <c r="G481" s="541" t="s">
        <v>50</v>
      </c>
      <c r="H481" s="542"/>
      <c r="I481" s="268"/>
      <c r="J481" s="469"/>
      <c r="K481" s="425"/>
      <c r="L481" s="425"/>
      <c r="M481" s="425"/>
      <c r="N481" s="425"/>
      <c r="O481" s="425"/>
      <c r="P481" s="425"/>
      <c r="Q481" s="425"/>
    </row>
    <row r="482" spans="1:17" s="313" customFormat="1" ht="39.950000000000003" customHeight="1" x14ac:dyDescent="0.25">
      <c r="A482" s="406" t="s">
        <v>25</v>
      </c>
      <c r="B482" s="518"/>
      <c r="C482" s="553"/>
      <c r="D482" s="553"/>
      <c r="E482" s="553"/>
      <c r="F482" s="554"/>
      <c r="G482" s="541" t="s">
        <v>26</v>
      </c>
      <c r="H482" s="542"/>
      <c r="I482" s="269">
        <v>0</v>
      </c>
      <c r="J482" s="470"/>
      <c r="K482" s="423"/>
      <c r="L482" s="423"/>
      <c r="M482" s="423"/>
      <c r="N482" s="423"/>
      <c r="O482" s="423"/>
      <c r="P482" s="423"/>
      <c r="Q482" s="423"/>
    </row>
    <row r="483" spans="1:17" s="313" customFormat="1" ht="39.950000000000003" customHeight="1" x14ac:dyDescent="0.25">
      <c r="A483" s="531" t="s">
        <v>45</v>
      </c>
      <c r="B483" s="543"/>
      <c r="C483" s="544"/>
      <c r="D483" s="544"/>
      <c r="E483" s="544"/>
      <c r="F483" s="545"/>
      <c r="G483" s="549" t="s">
        <v>86</v>
      </c>
      <c r="H483" s="550"/>
      <c r="I483" s="270">
        <f>I482*I481</f>
        <v>0</v>
      </c>
      <c r="J483" s="471"/>
      <c r="K483" s="423"/>
      <c r="L483" s="423"/>
      <c r="M483" s="423"/>
      <c r="N483" s="423"/>
      <c r="O483" s="423"/>
      <c r="P483" s="423"/>
      <c r="Q483" s="423"/>
    </row>
    <row r="484" spans="1:17" s="313" customFormat="1" ht="39.950000000000003" customHeight="1" x14ac:dyDescent="0.25">
      <c r="A484" s="532"/>
      <c r="B484" s="546"/>
      <c r="C484" s="547"/>
      <c r="D484" s="547"/>
      <c r="E484" s="547"/>
      <c r="F484" s="548"/>
      <c r="G484" s="541" t="s">
        <v>10</v>
      </c>
      <c r="H484" s="542"/>
      <c r="I484" s="271">
        <v>0</v>
      </c>
      <c r="J484" s="470"/>
      <c r="K484" s="423"/>
      <c r="L484" s="423"/>
      <c r="M484" s="423"/>
      <c r="N484" s="423"/>
      <c r="O484" s="423"/>
      <c r="P484" s="423"/>
      <c r="Q484" s="423"/>
    </row>
    <row r="485" spans="1:17" s="313" customFormat="1" ht="39.950000000000003" customHeight="1" x14ac:dyDescent="0.25">
      <c r="A485" s="531" t="s">
        <v>46</v>
      </c>
      <c r="B485" s="543"/>
      <c r="C485" s="544"/>
      <c r="D485" s="544"/>
      <c r="E485" s="544"/>
      <c r="F485" s="545"/>
      <c r="G485" s="541" t="s">
        <v>53</v>
      </c>
      <c r="H485" s="542"/>
      <c r="I485" s="271">
        <v>0</v>
      </c>
      <c r="J485" s="470"/>
      <c r="K485" s="423"/>
      <c r="L485" s="423"/>
      <c r="M485" s="423"/>
      <c r="N485" s="423"/>
      <c r="O485" s="423"/>
      <c r="P485" s="423"/>
      <c r="Q485" s="423"/>
    </row>
    <row r="486" spans="1:17" s="313" customFormat="1" ht="39.950000000000003" customHeight="1" x14ac:dyDescent="0.25">
      <c r="A486" s="532"/>
      <c r="B486" s="546"/>
      <c r="C486" s="547"/>
      <c r="D486" s="547"/>
      <c r="E486" s="547"/>
      <c r="F486" s="548"/>
      <c r="G486" s="541" t="s">
        <v>9</v>
      </c>
      <c r="H486" s="542"/>
      <c r="I486" s="271">
        <v>0</v>
      </c>
      <c r="J486" s="470"/>
      <c r="K486" s="423"/>
      <c r="L486" s="423"/>
      <c r="M486" s="423"/>
      <c r="N486" s="423"/>
      <c r="O486" s="423"/>
      <c r="P486" s="423"/>
      <c r="Q486" s="423"/>
    </row>
    <row r="487" spans="1:17" s="313" customFormat="1" ht="39.950000000000003" customHeight="1" thickBot="1" x14ac:dyDescent="0.3">
      <c r="A487" s="407" t="s">
        <v>47</v>
      </c>
      <c r="B487" s="536"/>
      <c r="C487" s="537"/>
      <c r="D487" s="537"/>
      <c r="E487" s="537"/>
      <c r="F487" s="538"/>
      <c r="G487" s="273" t="s">
        <v>98</v>
      </c>
      <c r="H487" s="119" t="s">
        <v>52</v>
      </c>
      <c r="I487" s="271">
        <v>0</v>
      </c>
      <c r="J487" s="470"/>
      <c r="K487" s="423"/>
      <c r="L487" s="423"/>
      <c r="M487" s="423"/>
      <c r="N487" s="423"/>
      <c r="O487" s="423"/>
      <c r="P487" s="423"/>
      <c r="Q487" s="423"/>
    </row>
    <row r="488" spans="1:17" s="313" customFormat="1" ht="39.950000000000003" customHeight="1" x14ac:dyDescent="0.25">
      <c r="A488" s="539" t="s">
        <v>81</v>
      </c>
      <c r="B488" s="528"/>
      <c r="C488" s="528"/>
      <c r="D488" s="528"/>
      <c r="E488" s="528"/>
      <c r="F488" s="540"/>
      <c r="G488" s="273" t="s">
        <v>11</v>
      </c>
      <c r="H488" s="119" t="s">
        <v>52</v>
      </c>
      <c r="I488" s="271">
        <v>0</v>
      </c>
      <c r="J488" s="470"/>
      <c r="K488" s="423"/>
      <c r="L488" s="423"/>
      <c r="M488" s="423"/>
      <c r="N488" s="423"/>
      <c r="O488" s="423"/>
      <c r="P488" s="423"/>
      <c r="Q488" s="423"/>
    </row>
    <row r="489" spans="1:17" s="313" customFormat="1" ht="39.950000000000003" customHeight="1" x14ac:dyDescent="0.25">
      <c r="A489" s="49" t="s">
        <v>83</v>
      </c>
      <c r="B489" s="409" t="s">
        <v>6</v>
      </c>
      <c r="C489" s="409" t="s">
        <v>65</v>
      </c>
      <c r="D489" s="409" t="s">
        <v>4</v>
      </c>
      <c r="E489" s="48" t="s">
        <v>5</v>
      </c>
      <c r="F489" s="50" t="s">
        <v>70</v>
      </c>
      <c r="G489" s="273" t="s">
        <v>11</v>
      </c>
      <c r="H489" s="119" t="s">
        <v>52</v>
      </c>
      <c r="I489" s="271">
        <v>0</v>
      </c>
      <c r="J489" s="470"/>
      <c r="K489" s="423"/>
      <c r="L489" s="423" t="s">
        <v>6</v>
      </c>
      <c r="M489" s="423" t="s">
        <v>65</v>
      </c>
      <c r="N489" s="423" t="s">
        <v>4</v>
      </c>
      <c r="O489" s="423" t="s">
        <v>5</v>
      </c>
      <c r="P489" s="423"/>
      <c r="Q489" s="423"/>
    </row>
    <row r="490" spans="1:17" s="313" customFormat="1" ht="39.950000000000003" customHeight="1" x14ac:dyDescent="0.25">
      <c r="A490" s="406" t="s">
        <v>128</v>
      </c>
      <c r="B490" s="509">
        <v>0</v>
      </c>
      <c r="C490" s="510"/>
      <c r="D490" s="511"/>
      <c r="E490" s="303">
        <v>0</v>
      </c>
      <c r="F490" s="51" t="str">
        <f>TEXT(B490,"##0.0%")&amp;" ("&amp;TEXT($I494*B490,"$#,##0")&amp;")"</f>
        <v>0.0% ($0)</v>
      </c>
      <c r="G490" s="273" t="s">
        <v>11</v>
      </c>
      <c r="H490" s="119" t="s">
        <v>52</v>
      </c>
      <c r="I490" s="271">
        <v>0</v>
      </c>
      <c r="J490" s="470"/>
      <c r="K490" s="423" t="s">
        <v>40</v>
      </c>
      <c r="L490" s="426">
        <f>SUM(B490:E490)*I494</f>
        <v>0</v>
      </c>
      <c r="M490" s="426"/>
      <c r="N490" s="426"/>
      <c r="O490" s="426"/>
      <c r="P490" s="423"/>
      <c r="Q490" s="423"/>
    </row>
    <row r="491" spans="1:17" s="313" customFormat="1" ht="39.950000000000003" customHeight="1" x14ac:dyDescent="0.25">
      <c r="A491" s="406" t="s">
        <v>67</v>
      </c>
      <c r="B491" s="303">
        <v>0</v>
      </c>
      <c r="C491" s="303">
        <v>0</v>
      </c>
      <c r="D491" s="303">
        <v>0</v>
      </c>
      <c r="E491" s="303">
        <v>0</v>
      </c>
      <c r="F491" s="51" t="str">
        <f>TEXT(SUM(B491:E491),"##0.0%")&amp;" ("&amp;TEXT($I494*SUM(B491:E491),"$#,##0")&amp;")"</f>
        <v>0.0% ($0)</v>
      </c>
      <c r="G491" s="273" t="s">
        <v>11</v>
      </c>
      <c r="H491" s="119" t="s">
        <v>52</v>
      </c>
      <c r="I491" s="271">
        <v>0</v>
      </c>
      <c r="J491" s="470"/>
      <c r="K491" s="423" t="str">
        <f>"Domain 2"</f>
        <v>Domain 2</v>
      </c>
      <c r="L491" s="426">
        <f>B491*I494</f>
        <v>0</v>
      </c>
      <c r="M491" s="426">
        <f>C491*I494</f>
        <v>0</v>
      </c>
      <c r="N491" s="426">
        <f>D491*I494</f>
        <v>0</v>
      </c>
      <c r="O491" s="426">
        <f>E491*I494</f>
        <v>0</v>
      </c>
      <c r="P491" s="423"/>
      <c r="Q491" s="423"/>
    </row>
    <row r="492" spans="1:17" s="313" customFormat="1" ht="39.950000000000003" customHeight="1" x14ac:dyDescent="0.25">
      <c r="A492" s="406" t="s">
        <v>68</v>
      </c>
      <c r="B492" s="303">
        <v>0</v>
      </c>
      <c r="C492" s="303">
        <v>0</v>
      </c>
      <c r="D492" s="303">
        <v>0</v>
      </c>
      <c r="E492" s="303">
        <v>0</v>
      </c>
      <c r="F492" s="51" t="str">
        <f>TEXT(SUM(B492:E492),"##0.0%")&amp;" ("&amp;TEXT($I494*SUM(B492:E492),"$#,##0")&amp;")"</f>
        <v>0.0% ($0)</v>
      </c>
      <c r="G492" s="273" t="s">
        <v>11</v>
      </c>
      <c r="H492" s="119" t="s">
        <v>52</v>
      </c>
      <c r="I492" s="271">
        <v>0</v>
      </c>
      <c r="J492" s="470"/>
      <c r="K492" s="423" t="str">
        <f>"Domain 3"</f>
        <v>Domain 3</v>
      </c>
      <c r="L492" s="426">
        <f>B492*I494</f>
        <v>0</v>
      </c>
      <c r="M492" s="426">
        <f>C492*I494</f>
        <v>0</v>
      </c>
      <c r="N492" s="426">
        <f>D492*I494</f>
        <v>0</v>
      </c>
      <c r="O492" s="426">
        <f>E492*I494</f>
        <v>0</v>
      </c>
      <c r="P492" s="423"/>
      <c r="Q492" s="423"/>
    </row>
    <row r="493" spans="1:17" s="313" customFormat="1" ht="39.950000000000003" customHeight="1" x14ac:dyDescent="0.25">
      <c r="A493" s="407" t="s">
        <v>69</v>
      </c>
      <c r="B493" s="303">
        <v>0</v>
      </c>
      <c r="C493" s="303">
        <v>0</v>
      </c>
      <c r="D493" s="303">
        <v>0</v>
      </c>
      <c r="E493" s="303">
        <v>0</v>
      </c>
      <c r="F493" s="51" t="str">
        <f>TEXT(SUM(B493:E493),"##0.0%")&amp;" ("&amp;TEXT($I494*SUM(B493:E493),"$#,##0")&amp;")"</f>
        <v>0.0% ($0)</v>
      </c>
      <c r="G493" s="549" t="s">
        <v>87</v>
      </c>
      <c r="H493" s="550"/>
      <c r="I493" s="270">
        <f>SUM(I484:I492)</f>
        <v>0</v>
      </c>
      <c r="J493" s="468"/>
      <c r="K493" s="423" t="str">
        <f>"Domain 4"</f>
        <v>Domain 4</v>
      </c>
      <c r="L493" s="426">
        <f>B493*I494</f>
        <v>0</v>
      </c>
      <c r="M493" s="426">
        <f>C493*I494</f>
        <v>0</v>
      </c>
      <c r="N493" s="426">
        <f>D493*I494</f>
        <v>0</v>
      </c>
      <c r="O493" s="426">
        <f>E493*I494</f>
        <v>0</v>
      </c>
      <c r="P493" s="423"/>
      <c r="Q493" s="423"/>
    </row>
    <row r="494" spans="1:17" s="313" customFormat="1" ht="39.950000000000003" customHeight="1" thickBot="1" x14ac:dyDescent="0.3">
      <c r="A494" s="405" t="s">
        <v>84</v>
      </c>
      <c r="B494" s="72" t="str">
        <f>TEXT(SUM($B490*BPct_HDSP,B491:B493),"##0.0%")&amp;" ("&amp;TEXT($I494*SUM($B490*BPct_HDSP,B491:B493),"$#,##0")&amp;")"</f>
        <v>0.0% ($0)</v>
      </c>
      <c r="C494" s="72" t="str">
        <f>TEXT(SUM($B490*BPct_Diabetes,C491:C493),"##0.0%")&amp;" ("&amp;TEXT($I494*SUM($B490*BPct_Diabetes,C491:C493),"$#,##0")&amp;")"</f>
        <v>0.0% ($0)</v>
      </c>
      <c r="D494" s="72" t="str">
        <f>TEXT(SUM($B490*BPct_NPAO,D491:D493),"##0.0%")&amp;" ("&amp;TEXT($I494*SUM($B490*BPct_NPAO,D491:D493),"$#,##0")&amp;")"</f>
        <v>0.0% ($0)</v>
      </c>
      <c r="E494" s="217" t="str">
        <f>TEXT(SUM(E490:E493),"##0.0%")&amp;" ("&amp;TEXT($I494*SUM(E490:E493),"$#,##0")&amp;")"</f>
        <v>0.0% ($0)</v>
      </c>
      <c r="F494" s="218" t="str">
        <f>TEXT(SUM(B490:E493),"##0.0%")&amp;" ("&amp;TEXT($I494*SUM(B490:E493),"$#,##0")&amp;")"</f>
        <v>0.0% ($0)</v>
      </c>
      <c r="G494" s="555" t="s">
        <v>88</v>
      </c>
      <c r="H494" s="556"/>
      <c r="I494" s="272">
        <f>SUM(I493,I483)</f>
        <v>0</v>
      </c>
      <c r="J494" s="472"/>
      <c r="K494" s="423"/>
      <c r="L494" s="423"/>
      <c r="M494" s="423"/>
      <c r="N494" s="423"/>
      <c r="O494" s="423"/>
      <c r="P494" s="423" t="b">
        <f>IF(AND(SUM(B490:E493)&lt;&gt;1,I494&gt;0),FALSE,TRUE)</f>
        <v>1</v>
      </c>
      <c r="Q494" s="423" t="s">
        <v>218</v>
      </c>
    </row>
    <row r="496" spans="1:17" ht="13.5" thickBot="1" x14ac:dyDescent="0.25"/>
    <row r="497" spans="1:17" s="313" customFormat="1" ht="39.950000000000003" customHeight="1" x14ac:dyDescent="0.25">
      <c r="A497" s="521" t="s">
        <v>51</v>
      </c>
      <c r="B497" s="522"/>
      <c r="C497" s="522"/>
      <c r="D497" s="522"/>
      <c r="E497" s="522"/>
      <c r="F497" s="551"/>
      <c r="G497" s="521" t="s">
        <v>61</v>
      </c>
      <c r="H497" s="522"/>
      <c r="I497" s="522"/>
      <c r="J497" s="467" t="s">
        <v>13</v>
      </c>
      <c r="K497" s="423"/>
      <c r="L497" s="423"/>
      <c r="M497" s="423"/>
      <c r="N497" s="423"/>
      <c r="O497" s="423"/>
      <c r="P497" s="423"/>
      <c r="Q497" s="423"/>
    </row>
    <row r="498" spans="1:17" s="315" customFormat="1" ht="39.75" customHeight="1" x14ac:dyDescent="0.25">
      <c r="A498" s="406" t="s">
        <v>24</v>
      </c>
      <c r="B498" s="517"/>
      <c r="C498" s="517"/>
      <c r="D498" s="517"/>
      <c r="E498" s="517"/>
      <c r="F498" s="552"/>
      <c r="G498" s="541" t="s">
        <v>50</v>
      </c>
      <c r="H498" s="542"/>
      <c r="I498" s="268"/>
      <c r="J498" s="469"/>
      <c r="K498" s="425"/>
      <c r="L498" s="425"/>
      <c r="M498" s="425"/>
      <c r="N498" s="425"/>
      <c r="O498" s="425"/>
      <c r="P498" s="425"/>
      <c r="Q498" s="425"/>
    </row>
    <row r="499" spans="1:17" s="313" customFormat="1" ht="39.950000000000003" customHeight="1" x14ac:dyDescent="0.25">
      <c r="A499" s="406" t="s">
        <v>25</v>
      </c>
      <c r="B499" s="518"/>
      <c r="C499" s="553"/>
      <c r="D499" s="553"/>
      <c r="E499" s="553"/>
      <c r="F499" s="554"/>
      <c r="G499" s="541" t="s">
        <v>26</v>
      </c>
      <c r="H499" s="542"/>
      <c r="I499" s="269">
        <v>0</v>
      </c>
      <c r="J499" s="470"/>
      <c r="K499" s="423"/>
      <c r="L499" s="423"/>
      <c r="M499" s="423"/>
      <c r="N499" s="423"/>
      <c r="O499" s="423"/>
      <c r="P499" s="423"/>
      <c r="Q499" s="423"/>
    </row>
    <row r="500" spans="1:17" s="313" customFormat="1" ht="39.950000000000003" customHeight="1" x14ac:dyDescent="0.25">
      <c r="A500" s="531" t="s">
        <v>45</v>
      </c>
      <c r="B500" s="543"/>
      <c r="C500" s="544"/>
      <c r="D500" s="544"/>
      <c r="E500" s="544"/>
      <c r="F500" s="545"/>
      <c r="G500" s="549" t="s">
        <v>86</v>
      </c>
      <c r="H500" s="550"/>
      <c r="I500" s="270">
        <f>I499*I498</f>
        <v>0</v>
      </c>
      <c r="J500" s="471"/>
      <c r="K500" s="423"/>
      <c r="L500" s="423"/>
      <c r="M500" s="423"/>
      <c r="N500" s="423"/>
      <c r="O500" s="423"/>
      <c r="P500" s="423"/>
      <c r="Q500" s="423"/>
    </row>
    <row r="501" spans="1:17" s="313" customFormat="1" ht="39.950000000000003" customHeight="1" x14ac:dyDescent="0.25">
      <c r="A501" s="532"/>
      <c r="B501" s="546"/>
      <c r="C501" s="547"/>
      <c r="D501" s="547"/>
      <c r="E501" s="547"/>
      <c r="F501" s="548"/>
      <c r="G501" s="541" t="s">
        <v>10</v>
      </c>
      <c r="H501" s="542"/>
      <c r="I501" s="271">
        <v>0</v>
      </c>
      <c r="J501" s="470"/>
      <c r="K501" s="423"/>
      <c r="L501" s="423"/>
      <c r="M501" s="423"/>
      <c r="N501" s="423"/>
      <c r="O501" s="423"/>
      <c r="P501" s="423"/>
      <c r="Q501" s="423"/>
    </row>
    <row r="502" spans="1:17" s="313" customFormat="1" ht="39.950000000000003" customHeight="1" x14ac:dyDescent="0.25">
      <c r="A502" s="531" t="s">
        <v>46</v>
      </c>
      <c r="B502" s="543"/>
      <c r="C502" s="544"/>
      <c r="D502" s="544"/>
      <c r="E502" s="544"/>
      <c r="F502" s="545"/>
      <c r="G502" s="541" t="s">
        <v>53</v>
      </c>
      <c r="H502" s="542"/>
      <c r="I502" s="271">
        <v>0</v>
      </c>
      <c r="J502" s="470"/>
      <c r="K502" s="423"/>
      <c r="L502" s="423"/>
      <c r="M502" s="423"/>
      <c r="N502" s="423"/>
      <c r="O502" s="423"/>
      <c r="P502" s="423"/>
      <c r="Q502" s="423"/>
    </row>
    <row r="503" spans="1:17" s="313" customFormat="1" ht="39.950000000000003" customHeight="1" x14ac:dyDescent="0.25">
      <c r="A503" s="532"/>
      <c r="B503" s="546"/>
      <c r="C503" s="547"/>
      <c r="D503" s="547"/>
      <c r="E503" s="547"/>
      <c r="F503" s="548"/>
      <c r="G503" s="541" t="s">
        <v>9</v>
      </c>
      <c r="H503" s="542"/>
      <c r="I503" s="271">
        <v>0</v>
      </c>
      <c r="J503" s="470"/>
      <c r="K503" s="423"/>
      <c r="L503" s="423"/>
      <c r="M503" s="423"/>
      <c r="N503" s="423"/>
      <c r="O503" s="423"/>
      <c r="P503" s="423"/>
      <c r="Q503" s="423"/>
    </row>
    <row r="504" spans="1:17" s="313" customFormat="1" ht="39.950000000000003" customHeight="1" thickBot="1" x14ac:dyDescent="0.3">
      <c r="A504" s="407" t="s">
        <v>47</v>
      </c>
      <c r="B504" s="536"/>
      <c r="C504" s="537"/>
      <c r="D504" s="537"/>
      <c r="E504" s="537"/>
      <c r="F504" s="538"/>
      <c r="G504" s="273" t="s">
        <v>98</v>
      </c>
      <c r="H504" s="119" t="s">
        <v>52</v>
      </c>
      <c r="I504" s="271">
        <v>0</v>
      </c>
      <c r="J504" s="470"/>
      <c r="K504" s="423"/>
      <c r="L504" s="423"/>
      <c r="M504" s="423"/>
      <c r="N504" s="423"/>
      <c r="O504" s="423"/>
      <c r="P504" s="423"/>
      <c r="Q504" s="423"/>
    </row>
    <row r="505" spans="1:17" s="313" customFormat="1" ht="39.950000000000003" customHeight="1" x14ac:dyDescent="0.25">
      <c r="A505" s="539" t="s">
        <v>81</v>
      </c>
      <c r="B505" s="528"/>
      <c r="C505" s="528"/>
      <c r="D505" s="528"/>
      <c r="E505" s="528"/>
      <c r="F505" s="540"/>
      <c r="G505" s="273" t="s">
        <v>11</v>
      </c>
      <c r="H505" s="119" t="s">
        <v>52</v>
      </c>
      <c r="I505" s="271">
        <v>0</v>
      </c>
      <c r="J505" s="470"/>
      <c r="K505" s="423"/>
      <c r="L505" s="423"/>
      <c r="M505" s="423"/>
      <c r="N505" s="423"/>
      <c r="O505" s="423"/>
      <c r="P505" s="423"/>
      <c r="Q505" s="423"/>
    </row>
    <row r="506" spans="1:17" s="313" customFormat="1" ht="39.950000000000003" customHeight="1" x14ac:dyDescent="0.25">
      <c r="A506" s="49" t="s">
        <v>83</v>
      </c>
      <c r="B506" s="409" t="s">
        <v>6</v>
      </c>
      <c r="C506" s="409" t="s">
        <v>65</v>
      </c>
      <c r="D506" s="409" t="s">
        <v>4</v>
      </c>
      <c r="E506" s="48" t="s">
        <v>5</v>
      </c>
      <c r="F506" s="50" t="s">
        <v>70</v>
      </c>
      <c r="G506" s="273" t="s">
        <v>11</v>
      </c>
      <c r="H506" s="119" t="s">
        <v>52</v>
      </c>
      <c r="I506" s="271">
        <v>0</v>
      </c>
      <c r="J506" s="470"/>
      <c r="K506" s="423"/>
      <c r="L506" s="423" t="s">
        <v>6</v>
      </c>
      <c r="M506" s="423" t="s">
        <v>65</v>
      </c>
      <c r="N506" s="423" t="s">
        <v>4</v>
      </c>
      <c r="O506" s="423" t="s">
        <v>5</v>
      </c>
      <c r="P506" s="423"/>
      <c r="Q506" s="423"/>
    </row>
    <row r="507" spans="1:17" s="313" customFormat="1" ht="39.950000000000003" customHeight="1" x14ac:dyDescent="0.25">
      <c r="A507" s="406" t="s">
        <v>128</v>
      </c>
      <c r="B507" s="509">
        <v>0</v>
      </c>
      <c r="C507" s="510"/>
      <c r="D507" s="511"/>
      <c r="E507" s="303">
        <v>0</v>
      </c>
      <c r="F507" s="51" t="str">
        <f>TEXT(B507,"##0.0%")&amp;" ("&amp;TEXT($I511*B507,"$#,##0")&amp;")"</f>
        <v>0.0% ($0)</v>
      </c>
      <c r="G507" s="273" t="s">
        <v>11</v>
      </c>
      <c r="H507" s="119" t="s">
        <v>52</v>
      </c>
      <c r="I507" s="271">
        <v>0</v>
      </c>
      <c r="J507" s="470"/>
      <c r="K507" s="423" t="s">
        <v>40</v>
      </c>
      <c r="L507" s="426">
        <f>SUM(B507:E507)*I511</f>
        <v>0</v>
      </c>
      <c r="M507" s="426"/>
      <c r="N507" s="426"/>
      <c r="O507" s="426"/>
      <c r="P507" s="423"/>
      <c r="Q507" s="423"/>
    </row>
    <row r="508" spans="1:17" s="313" customFormat="1" ht="39.950000000000003" customHeight="1" x14ac:dyDescent="0.25">
      <c r="A508" s="406" t="s">
        <v>67</v>
      </c>
      <c r="B508" s="303">
        <v>0</v>
      </c>
      <c r="C508" s="303">
        <v>0</v>
      </c>
      <c r="D508" s="303">
        <v>0</v>
      </c>
      <c r="E508" s="303">
        <v>0</v>
      </c>
      <c r="F508" s="51" t="str">
        <f>TEXT(SUM(B508:E508),"##0.0%")&amp;" ("&amp;TEXT($I511*SUM(B508:E508),"$#,##0")&amp;")"</f>
        <v>0.0% ($0)</v>
      </c>
      <c r="G508" s="273" t="s">
        <v>11</v>
      </c>
      <c r="H508" s="119" t="s">
        <v>52</v>
      </c>
      <c r="I508" s="271">
        <v>0</v>
      </c>
      <c r="J508" s="470"/>
      <c r="K508" s="423" t="str">
        <f>"Domain 2"</f>
        <v>Domain 2</v>
      </c>
      <c r="L508" s="426">
        <f>B508*I511</f>
        <v>0</v>
      </c>
      <c r="M508" s="426">
        <f>C508*I511</f>
        <v>0</v>
      </c>
      <c r="N508" s="426">
        <f>D508*I511</f>
        <v>0</v>
      </c>
      <c r="O508" s="426">
        <f>E508*I511</f>
        <v>0</v>
      </c>
      <c r="P508" s="423"/>
      <c r="Q508" s="423"/>
    </row>
    <row r="509" spans="1:17" s="313" customFormat="1" ht="39.950000000000003" customHeight="1" x14ac:dyDescent="0.25">
      <c r="A509" s="406" t="s">
        <v>68</v>
      </c>
      <c r="B509" s="303">
        <v>0</v>
      </c>
      <c r="C509" s="303">
        <v>0</v>
      </c>
      <c r="D509" s="303">
        <v>0</v>
      </c>
      <c r="E509" s="303">
        <v>0</v>
      </c>
      <c r="F509" s="51" t="str">
        <f>TEXT(SUM(B509:E509),"##0.0%")&amp;" ("&amp;TEXT($I511*SUM(B509:E509),"$#,##0")&amp;")"</f>
        <v>0.0% ($0)</v>
      </c>
      <c r="G509" s="273" t="s">
        <v>11</v>
      </c>
      <c r="H509" s="119" t="s">
        <v>52</v>
      </c>
      <c r="I509" s="271">
        <v>0</v>
      </c>
      <c r="J509" s="470"/>
      <c r="K509" s="423" t="str">
        <f>"Domain 3"</f>
        <v>Domain 3</v>
      </c>
      <c r="L509" s="426">
        <f>B509*I511</f>
        <v>0</v>
      </c>
      <c r="M509" s="426">
        <f>C509*I511</f>
        <v>0</v>
      </c>
      <c r="N509" s="426">
        <f>D509*I511</f>
        <v>0</v>
      </c>
      <c r="O509" s="426">
        <f>E509*I511</f>
        <v>0</v>
      </c>
      <c r="P509" s="423"/>
      <c r="Q509" s="423"/>
    </row>
    <row r="510" spans="1:17" s="313" customFormat="1" ht="39.950000000000003" customHeight="1" x14ac:dyDescent="0.25">
      <c r="A510" s="407" t="s">
        <v>69</v>
      </c>
      <c r="B510" s="303">
        <v>0</v>
      </c>
      <c r="C510" s="303">
        <v>0</v>
      </c>
      <c r="D510" s="303">
        <v>0</v>
      </c>
      <c r="E510" s="303">
        <v>0</v>
      </c>
      <c r="F510" s="51" t="str">
        <f>TEXT(SUM(B510:E510),"##0.0%")&amp;" ("&amp;TEXT($I511*SUM(B510:E510),"$#,##0")&amp;")"</f>
        <v>0.0% ($0)</v>
      </c>
      <c r="G510" s="549" t="s">
        <v>87</v>
      </c>
      <c r="H510" s="550"/>
      <c r="I510" s="270">
        <f>SUM(I501:I509)</f>
        <v>0</v>
      </c>
      <c r="J510" s="468"/>
      <c r="K510" s="423" t="str">
        <f>"Domain 4"</f>
        <v>Domain 4</v>
      </c>
      <c r="L510" s="426">
        <f>B510*I511</f>
        <v>0</v>
      </c>
      <c r="M510" s="426">
        <f>C510*I511</f>
        <v>0</v>
      </c>
      <c r="N510" s="426">
        <f>D510*I511</f>
        <v>0</v>
      </c>
      <c r="O510" s="426">
        <f>E510*I511</f>
        <v>0</v>
      </c>
      <c r="P510" s="423"/>
      <c r="Q510" s="423"/>
    </row>
    <row r="511" spans="1:17" s="313" customFormat="1" ht="39.950000000000003" customHeight="1" thickBot="1" x14ac:dyDescent="0.3">
      <c r="A511" s="405" t="s">
        <v>84</v>
      </c>
      <c r="B511" s="72" t="str">
        <f>TEXT(SUM($B507*BPct_HDSP,B508:B510),"##0.0%")&amp;" ("&amp;TEXT($I511*SUM($B507*BPct_HDSP,B508:B510),"$#,##0")&amp;")"</f>
        <v>0.0% ($0)</v>
      </c>
      <c r="C511" s="72" t="str">
        <f>TEXT(SUM($B507*BPct_Diabetes,C508:C510),"##0.0%")&amp;" ("&amp;TEXT($I511*SUM($B507*BPct_Diabetes,C508:C510),"$#,##0")&amp;")"</f>
        <v>0.0% ($0)</v>
      </c>
      <c r="D511" s="72" t="str">
        <f>TEXT(SUM($B507*BPct_NPAO,D508:D510),"##0.0%")&amp;" ("&amp;TEXT($I511*SUM($B507*BPct_NPAO,D508:D510),"$#,##0")&amp;")"</f>
        <v>0.0% ($0)</v>
      </c>
      <c r="E511" s="217" t="str">
        <f>TEXT(SUM(E507:E510),"##0.0%")&amp;" ("&amp;TEXT($I511*SUM(E507:E510),"$#,##0")&amp;")"</f>
        <v>0.0% ($0)</v>
      </c>
      <c r="F511" s="218" t="str">
        <f>TEXT(SUM(B507:E510),"##0.0%")&amp;" ("&amp;TEXT($I511*SUM(B507:E510),"$#,##0")&amp;")"</f>
        <v>0.0% ($0)</v>
      </c>
      <c r="G511" s="555" t="s">
        <v>88</v>
      </c>
      <c r="H511" s="556"/>
      <c r="I511" s="272">
        <f>SUM(I510,I500)</f>
        <v>0</v>
      </c>
      <c r="J511" s="472"/>
      <c r="K511" s="423"/>
      <c r="L511" s="423"/>
      <c r="M511" s="423"/>
      <c r="N511" s="423"/>
      <c r="O511" s="423"/>
      <c r="P511" s="423" t="b">
        <f>IF(AND(SUM(B507:E510)&lt;&gt;1,I511&gt;0),FALSE,TRUE)</f>
        <v>1</v>
      </c>
      <c r="Q511" s="423" t="s">
        <v>218</v>
      </c>
    </row>
    <row r="513" spans="1:17" ht="13.5" thickBot="1" x14ac:dyDescent="0.25"/>
    <row r="514" spans="1:17" s="313" customFormat="1" ht="39.950000000000003" customHeight="1" x14ac:dyDescent="0.25">
      <c r="A514" s="521" t="s">
        <v>51</v>
      </c>
      <c r="B514" s="522"/>
      <c r="C514" s="522"/>
      <c r="D514" s="522"/>
      <c r="E514" s="522"/>
      <c r="F514" s="551"/>
      <c r="G514" s="521" t="s">
        <v>61</v>
      </c>
      <c r="H514" s="522"/>
      <c r="I514" s="522"/>
      <c r="J514" s="467" t="s">
        <v>13</v>
      </c>
      <c r="K514" s="423"/>
      <c r="L514" s="423"/>
      <c r="M514" s="423"/>
      <c r="N514" s="423"/>
      <c r="O514" s="423"/>
      <c r="P514" s="423"/>
      <c r="Q514" s="423"/>
    </row>
    <row r="515" spans="1:17" s="315" customFormat="1" ht="39.75" customHeight="1" x14ac:dyDescent="0.25">
      <c r="A515" s="406" t="s">
        <v>24</v>
      </c>
      <c r="B515" s="517"/>
      <c r="C515" s="517"/>
      <c r="D515" s="517"/>
      <c r="E515" s="517"/>
      <c r="F515" s="552"/>
      <c r="G515" s="541" t="s">
        <v>50</v>
      </c>
      <c r="H515" s="542"/>
      <c r="I515" s="268"/>
      <c r="J515" s="469"/>
      <c r="K515" s="425"/>
      <c r="L515" s="425"/>
      <c r="M515" s="425"/>
      <c r="N515" s="425"/>
      <c r="O515" s="425"/>
      <c r="P515" s="425"/>
      <c r="Q515" s="425"/>
    </row>
    <row r="516" spans="1:17" s="313" customFormat="1" ht="39.950000000000003" customHeight="1" x14ac:dyDescent="0.25">
      <c r="A516" s="406" t="s">
        <v>25</v>
      </c>
      <c r="B516" s="518"/>
      <c r="C516" s="553"/>
      <c r="D516" s="553"/>
      <c r="E516" s="553"/>
      <c r="F516" s="554"/>
      <c r="G516" s="541" t="s">
        <v>26</v>
      </c>
      <c r="H516" s="542"/>
      <c r="I516" s="269">
        <v>0</v>
      </c>
      <c r="J516" s="470"/>
      <c r="K516" s="423"/>
      <c r="L516" s="423"/>
      <c r="M516" s="423"/>
      <c r="N516" s="423"/>
      <c r="O516" s="423"/>
      <c r="P516" s="423"/>
      <c r="Q516" s="423"/>
    </row>
    <row r="517" spans="1:17" s="313" customFormat="1" ht="39.950000000000003" customHeight="1" x14ac:dyDescent="0.25">
      <c r="A517" s="531" t="s">
        <v>45</v>
      </c>
      <c r="B517" s="543"/>
      <c r="C517" s="544"/>
      <c r="D517" s="544"/>
      <c r="E517" s="544"/>
      <c r="F517" s="545"/>
      <c r="G517" s="549" t="s">
        <v>86</v>
      </c>
      <c r="H517" s="550"/>
      <c r="I517" s="270">
        <f>I516*I515</f>
        <v>0</v>
      </c>
      <c r="J517" s="471"/>
      <c r="K517" s="423"/>
      <c r="L517" s="423"/>
      <c r="M517" s="423"/>
      <c r="N517" s="423"/>
      <c r="O517" s="423"/>
      <c r="P517" s="423"/>
      <c r="Q517" s="423"/>
    </row>
    <row r="518" spans="1:17" s="313" customFormat="1" ht="39.950000000000003" customHeight="1" x14ac:dyDescent="0.25">
      <c r="A518" s="532"/>
      <c r="B518" s="546"/>
      <c r="C518" s="547"/>
      <c r="D518" s="547"/>
      <c r="E518" s="547"/>
      <c r="F518" s="548"/>
      <c r="G518" s="541" t="s">
        <v>10</v>
      </c>
      <c r="H518" s="542"/>
      <c r="I518" s="271">
        <v>0</v>
      </c>
      <c r="J518" s="470"/>
      <c r="K518" s="423"/>
      <c r="L518" s="423"/>
      <c r="M518" s="423"/>
      <c r="N518" s="423"/>
      <c r="O518" s="423"/>
      <c r="P518" s="423"/>
      <c r="Q518" s="423"/>
    </row>
    <row r="519" spans="1:17" s="313" customFormat="1" ht="39.950000000000003" customHeight="1" x14ac:dyDescent="0.25">
      <c r="A519" s="531" t="s">
        <v>46</v>
      </c>
      <c r="B519" s="543"/>
      <c r="C519" s="544"/>
      <c r="D519" s="544"/>
      <c r="E519" s="544"/>
      <c r="F519" s="545"/>
      <c r="G519" s="541" t="s">
        <v>53</v>
      </c>
      <c r="H519" s="542"/>
      <c r="I519" s="271">
        <v>0</v>
      </c>
      <c r="J519" s="470"/>
      <c r="K519" s="423"/>
      <c r="L519" s="423"/>
      <c r="M519" s="423"/>
      <c r="N519" s="423"/>
      <c r="O519" s="423"/>
      <c r="P519" s="423"/>
      <c r="Q519" s="423"/>
    </row>
    <row r="520" spans="1:17" s="313" customFormat="1" ht="39.950000000000003" customHeight="1" x14ac:dyDescent="0.25">
      <c r="A520" s="532"/>
      <c r="B520" s="546"/>
      <c r="C520" s="547"/>
      <c r="D520" s="547"/>
      <c r="E520" s="547"/>
      <c r="F520" s="548"/>
      <c r="G520" s="541" t="s">
        <v>9</v>
      </c>
      <c r="H520" s="542"/>
      <c r="I520" s="271">
        <v>0</v>
      </c>
      <c r="J520" s="470"/>
      <c r="K520" s="423"/>
      <c r="L520" s="423"/>
      <c r="M520" s="423"/>
      <c r="N520" s="423"/>
      <c r="O520" s="423"/>
      <c r="P520" s="423"/>
      <c r="Q520" s="423"/>
    </row>
    <row r="521" spans="1:17" s="313" customFormat="1" ht="39.950000000000003" customHeight="1" thickBot="1" x14ac:dyDescent="0.3">
      <c r="A521" s="407" t="s">
        <v>47</v>
      </c>
      <c r="B521" s="536"/>
      <c r="C521" s="537"/>
      <c r="D521" s="537"/>
      <c r="E521" s="537"/>
      <c r="F521" s="538"/>
      <c r="G521" s="273" t="s">
        <v>98</v>
      </c>
      <c r="H521" s="119" t="s">
        <v>52</v>
      </c>
      <c r="I521" s="271">
        <v>0</v>
      </c>
      <c r="J521" s="470"/>
      <c r="K521" s="423"/>
      <c r="L521" s="423"/>
      <c r="M521" s="423"/>
      <c r="N521" s="423"/>
      <c r="O521" s="423"/>
      <c r="P521" s="423"/>
      <c r="Q521" s="423"/>
    </row>
    <row r="522" spans="1:17" s="313" customFormat="1" ht="39.950000000000003" customHeight="1" x14ac:dyDescent="0.25">
      <c r="A522" s="539" t="s">
        <v>81</v>
      </c>
      <c r="B522" s="528"/>
      <c r="C522" s="528"/>
      <c r="D522" s="528"/>
      <c r="E522" s="528"/>
      <c r="F522" s="540"/>
      <c r="G522" s="273" t="s">
        <v>11</v>
      </c>
      <c r="H522" s="119" t="s">
        <v>52</v>
      </c>
      <c r="I522" s="271">
        <v>0</v>
      </c>
      <c r="J522" s="470"/>
      <c r="K522" s="423"/>
      <c r="L522" s="423"/>
      <c r="M522" s="423"/>
      <c r="N522" s="423"/>
      <c r="O522" s="423"/>
      <c r="P522" s="423"/>
      <c r="Q522" s="423"/>
    </row>
    <row r="523" spans="1:17" s="313" customFormat="1" ht="39.950000000000003" customHeight="1" x14ac:dyDescent="0.25">
      <c r="A523" s="49" t="s">
        <v>83</v>
      </c>
      <c r="B523" s="409" t="s">
        <v>6</v>
      </c>
      <c r="C523" s="409" t="s">
        <v>65</v>
      </c>
      <c r="D523" s="409" t="s">
        <v>4</v>
      </c>
      <c r="E523" s="48" t="s">
        <v>5</v>
      </c>
      <c r="F523" s="50" t="s">
        <v>70</v>
      </c>
      <c r="G523" s="273" t="s">
        <v>11</v>
      </c>
      <c r="H523" s="119" t="s">
        <v>52</v>
      </c>
      <c r="I523" s="271">
        <v>0</v>
      </c>
      <c r="J523" s="470"/>
      <c r="K523" s="423"/>
      <c r="L523" s="423" t="s">
        <v>6</v>
      </c>
      <c r="M523" s="423" t="s">
        <v>65</v>
      </c>
      <c r="N523" s="423" t="s">
        <v>4</v>
      </c>
      <c r="O523" s="423" t="s">
        <v>5</v>
      </c>
      <c r="P523" s="423"/>
      <c r="Q523" s="423"/>
    </row>
    <row r="524" spans="1:17" s="313" customFormat="1" ht="39.950000000000003" customHeight="1" x14ac:dyDescent="0.25">
      <c r="A524" s="406" t="s">
        <v>128</v>
      </c>
      <c r="B524" s="509">
        <v>0</v>
      </c>
      <c r="C524" s="510"/>
      <c r="D524" s="511"/>
      <c r="E524" s="303">
        <v>0</v>
      </c>
      <c r="F524" s="51" t="str">
        <f>TEXT(B524,"##0.0%")&amp;" ("&amp;TEXT($I528*B524,"$#,##0")&amp;")"</f>
        <v>0.0% ($0)</v>
      </c>
      <c r="G524" s="273" t="s">
        <v>11</v>
      </c>
      <c r="H524" s="119" t="s">
        <v>52</v>
      </c>
      <c r="I524" s="271">
        <v>0</v>
      </c>
      <c r="J524" s="470"/>
      <c r="K524" s="423" t="s">
        <v>40</v>
      </c>
      <c r="L524" s="426">
        <f>SUM(B524:E524)*I528</f>
        <v>0</v>
      </c>
      <c r="M524" s="426"/>
      <c r="N524" s="426"/>
      <c r="O524" s="426"/>
      <c r="P524" s="423"/>
      <c r="Q524" s="423"/>
    </row>
    <row r="525" spans="1:17" s="313" customFormat="1" ht="39.950000000000003" customHeight="1" x14ac:dyDescent="0.25">
      <c r="A525" s="406" t="s">
        <v>67</v>
      </c>
      <c r="B525" s="303">
        <v>0</v>
      </c>
      <c r="C525" s="303">
        <v>0</v>
      </c>
      <c r="D525" s="303">
        <v>0</v>
      </c>
      <c r="E525" s="303">
        <v>0</v>
      </c>
      <c r="F525" s="51" t="str">
        <f>TEXT(SUM(B525:E525),"##0.0%")&amp;" ("&amp;TEXT($I528*SUM(B525:E525),"$#,##0")&amp;")"</f>
        <v>0.0% ($0)</v>
      </c>
      <c r="G525" s="273" t="s">
        <v>11</v>
      </c>
      <c r="H525" s="119" t="s">
        <v>52</v>
      </c>
      <c r="I525" s="271">
        <v>0</v>
      </c>
      <c r="J525" s="470"/>
      <c r="K525" s="423" t="str">
        <f>"Domain 2"</f>
        <v>Domain 2</v>
      </c>
      <c r="L525" s="426">
        <f>B525*I528</f>
        <v>0</v>
      </c>
      <c r="M525" s="426">
        <f>C525*I528</f>
        <v>0</v>
      </c>
      <c r="N525" s="426">
        <f>D525*I528</f>
        <v>0</v>
      </c>
      <c r="O525" s="426">
        <f>E525*I528</f>
        <v>0</v>
      </c>
      <c r="P525" s="423"/>
      <c r="Q525" s="423"/>
    </row>
    <row r="526" spans="1:17" s="313" customFormat="1" ht="39.950000000000003" customHeight="1" x14ac:dyDescent="0.25">
      <c r="A526" s="406" t="s">
        <v>68</v>
      </c>
      <c r="B526" s="303">
        <v>0</v>
      </c>
      <c r="C526" s="303">
        <v>0</v>
      </c>
      <c r="D526" s="303">
        <v>0</v>
      </c>
      <c r="E526" s="303">
        <v>0</v>
      </c>
      <c r="F526" s="51" t="str">
        <f>TEXT(SUM(B526:E526),"##0.0%")&amp;" ("&amp;TEXT($I528*SUM(B526:E526),"$#,##0")&amp;")"</f>
        <v>0.0% ($0)</v>
      </c>
      <c r="G526" s="273" t="s">
        <v>11</v>
      </c>
      <c r="H526" s="119" t="s">
        <v>52</v>
      </c>
      <c r="I526" s="271">
        <v>0</v>
      </c>
      <c r="J526" s="470"/>
      <c r="K526" s="423" t="str">
        <f>"Domain 3"</f>
        <v>Domain 3</v>
      </c>
      <c r="L526" s="426">
        <f>B526*I528</f>
        <v>0</v>
      </c>
      <c r="M526" s="426">
        <f>C526*I528</f>
        <v>0</v>
      </c>
      <c r="N526" s="426">
        <f>D526*I528</f>
        <v>0</v>
      </c>
      <c r="O526" s="426">
        <f>E526*I528</f>
        <v>0</v>
      </c>
      <c r="P526" s="423"/>
      <c r="Q526" s="423"/>
    </row>
    <row r="527" spans="1:17" s="313" customFormat="1" ht="39.950000000000003" customHeight="1" x14ac:dyDescent="0.25">
      <c r="A527" s="407" t="s">
        <v>69</v>
      </c>
      <c r="B527" s="303">
        <v>0</v>
      </c>
      <c r="C527" s="303">
        <v>0</v>
      </c>
      <c r="D527" s="303">
        <v>0</v>
      </c>
      <c r="E527" s="303">
        <v>0</v>
      </c>
      <c r="F527" s="51" t="str">
        <f>TEXT(SUM(B527:E527),"##0.0%")&amp;" ("&amp;TEXT($I528*SUM(B527:E527),"$#,##0")&amp;")"</f>
        <v>0.0% ($0)</v>
      </c>
      <c r="G527" s="549" t="s">
        <v>87</v>
      </c>
      <c r="H527" s="550"/>
      <c r="I527" s="270">
        <f>SUM(I518:I526)</f>
        <v>0</v>
      </c>
      <c r="J527" s="468"/>
      <c r="K527" s="423" t="str">
        <f>"Domain 4"</f>
        <v>Domain 4</v>
      </c>
      <c r="L527" s="426">
        <f>B527*I528</f>
        <v>0</v>
      </c>
      <c r="M527" s="426">
        <f>C527*I528</f>
        <v>0</v>
      </c>
      <c r="N527" s="426">
        <f>D527*I528</f>
        <v>0</v>
      </c>
      <c r="O527" s="426">
        <f>E527*I528</f>
        <v>0</v>
      </c>
      <c r="P527" s="423"/>
      <c r="Q527" s="423"/>
    </row>
    <row r="528" spans="1:17" s="313" customFormat="1" ht="39.950000000000003" customHeight="1" thickBot="1" x14ac:dyDescent="0.3">
      <c r="A528" s="405" t="s">
        <v>84</v>
      </c>
      <c r="B528" s="72" t="str">
        <f>TEXT(SUM($B524*BPct_HDSP,B525:B527),"##0.0%")&amp;" ("&amp;TEXT($I528*SUM($B524*BPct_HDSP,B525:B527),"$#,##0")&amp;")"</f>
        <v>0.0% ($0)</v>
      </c>
      <c r="C528" s="72" t="str">
        <f>TEXT(SUM($B524*BPct_Diabetes,C525:C527),"##0.0%")&amp;" ("&amp;TEXT($I528*SUM($B524*BPct_Diabetes,C525:C527),"$#,##0")&amp;")"</f>
        <v>0.0% ($0)</v>
      </c>
      <c r="D528" s="72" t="str">
        <f>TEXT(SUM($B524*BPct_NPAO,D525:D527),"##0.0%")&amp;" ("&amp;TEXT($I528*SUM($B524*BPct_NPAO,D525:D527),"$#,##0")&amp;")"</f>
        <v>0.0% ($0)</v>
      </c>
      <c r="E528" s="217" t="str">
        <f>TEXT(SUM(E524:E527),"##0.0%")&amp;" ("&amp;TEXT($I528*SUM(E524:E527),"$#,##0")&amp;")"</f>
        <v>0.0% ($0)</v>
      </c>
      <c r="F528" s="218" t="str">
        <f>TEXT(SUM(B524:E527),"##0.0%")&amp;" ("&amp;TEXT($I528*SUM(B524:E527),"$#,##0")&amp;")"</f>
        <v>0.0% ($0)</v>
      </c>
      <c r="G528" s="555" t="s">
        <v>88</v>
      </c>
      <c r="H528" s="556"/>
      <c r="I528" s="272">
        <f>SUM(I527,I517)</f>
        <v>0</v>
      </c>
      <c r="J528" s="472"/>
      <c r="K528" s="423"/>
      <c r="L528" s="423"/>
      <c r="M528" s="423"/>
      <c r="N528" s="423"/>
      <c r="O528" s="423"/>
      <c r="P528" s="423" t="b">
        <f>IF(AND(SUM(B524:E527)&lt;&gt;1,I528&gt;0),FALSE,TRUE)</f>
        <v>1</v>
      </c>
      <c r="Q528" s="423" t="s">
        <v>218</v>
      </c>
    </row>
    <row r="530" spans="1:17" s="313" customFormat="1" ht="13.5" thickBot="1" x14ac:dyDescent="0.25">
      <c r="A530" s="36"/>
      <c r="B530" s="36"/>
      <c r="C530" s="36"/>
      <c r="D530" s="36"/>
      <c r="E530" s="36"/>
      <c r="F530" s="38"/>
      <c r="G530" s="35"/>
      <c r="H530" s="35"/>
      <c r="I530" s="35"/>
      <c r="J530" s="466"/>
      <c r="K530" s="423"/>
      <c r="L530" s="423"/>
      <c r="M530" s="423"/>
      <c r="N530" s="423"/>
      <c r="O530" s="423"/>
      <c r="P530" s="423"/>
      <c r="Q530" s="423"/>
    </row>
    <row r="531" spans="1:17" s="313" customFormat="1" ht="39.950000000000003" customHeight="1" x14ac:dyDescent="0.25">
      <c r="A531" s="521" t="s">
        <v>51</v>
      </c>
      <c r="B531" s="522"/>
      <c r="C531" s="522"/>
      <c r="D531" s="522"/>
      <c r="E531" s="522"/>
      <c r="F531" s="551"/>
      <c r="G531" s="521" t="s">
        <v>61</v>
      </c>
      <c r="H531" s="522"/>
      <c r="I531" s="522"/>
      <c r="J531" s="467" t="s">
        <v>13</v>
      </c>
      <c r="K531" s="423"/>
      <c r="L531" s="423"/>
      <c r="M531" s="423"/>
      <c r="N531" s="423"/>
      <c r="O531" s="423"/>
      <c r="P531" s="423"/>
      <c r="Q531" s="423"/>
    </row>
    <row r="532" spans="1:17" s="315" customFormat="1" ht="39.75" customHeight="1" x14ac:dyDescent="0.25">
      <c r="A532" s="406" t="s">
        <v>24</v>
      </c>
      <c r="B532" s="517"/>
      <c r="C532" s="517"/>
      <c r="D532" s="517"/>
      <c r="E532" s="517"/>
      <c r="F532" s="552"/>
      <c r="G532" s="541" t="s">
        <v>50</v>
      </c>
      <c r="H532" s="542"/>
      <c r="I532" s="268"/>
      <c r="J532" s="469"/>
      <c r="K532" s="425"/>
      <c r="L532" s="425"/>
      <c r="M532" s="425"/>
      <c r="N532" s="425"/>
      <c r="O532" s="425"/>
      <c r="P532" s="425"/>
      <c r="Q532" s="425"/>
    </row>
    <row r="533" spans="1:17" s="313" customFormat="1" ht="39.950000000000003" customHeight="1" x14ac:dyDescent="0.25">
      <c r="A533" s="406" t="s">
        <v>25</v>
      </c>
      <c r="B533" s="518"/>
      <c r="C533" s="553"/>
      <c r="D533" s="553"/>
      <c r="E533" s="553"/>
      <c r="F533" s="554"/>
      <c r="G533" s="541" t="s">
        <v>26</v>
      </c>
      <c r="H533" s="542"/>
      <c r="I533" s="269">
        <v>0</v>
      </c>
      <c r="J533" s="470"/>
      <c r="K533" s="423"/>
      <c r="L533" s="423"/>
      <c r="M533" s="423"/>
      <c r="N533" s="423"/>
      <c r="O533" s="423"/>
      <c r="P533" s="423"/>
      <c r="Q533" s="423"/>
    </row>
    <row r="534" spans="1:17" s="313" customFormat="1" ht="39.950000000000003" customHeight="1" x14ac:dyDescent="0.25">
      <c r="A534" s="531" t="s">
        <v>45</v>
      </c>
      <c r="B534" s="543"/>
      <c r="C534" s="544"/>
      <c r="D534" s="544"/>
      <c r="E534" s="544"/>
      <c r="F534" s="545"/>
      <c r="G534" s="549" t="s">
        <v>86</v>
      </c>
      <c r="H534" s="550"/>
      <c r="I534" s="270">
        <f>I533*I532</f>
        <v>0</v>
      </c>
      <c r="J534" s="471"/>
      <c r="K534" s="423"/>
      <c r="L534" s="423"/>
      <c r="M534" s="423"/>
      <c r="N534" s="423"/>
      <c r="O534" s="423"/>
      <c r="P534" s="423"/>
      <c r="Q534" s="423"/>
    </row>
    <row r="535" spans="1:17" s="313" customFormat="1" ht="39.950000000000003" customHeight="1" x14ac:dyDescent="0.25">
      <c r="A535" s="532"/>
      <c r="B535" s="546"/>
      <c r="C535" s="547"/>
      <c r="D535" s="547"/>
      <c r="E535" s="547"/>
      <c r="F535" s="548"/>
      <c r="G535" s="541" t="s">
        <v>10</v>
      </c>
      <c r="H535" s="542"/>
      <c r="I535" s="271">
        <v>0</v>
      </c>
      <c r="J535" s="470"/>
      <c r="K535" s="423"/>
      <c r="L535" s="423"/>
      <c r="M535" s="423"/>
      <c r="N535" s="423"/>
      <c r="O535" s="423"/>
      <c r="P535" s="423"/>
      <c r="Q535" s="423"/>
    </row>
    <row r="536" spans="1:17" s="313" customFormat="1" ht="39.950000000000003" customHeight="1" x14ac:dyDescent="0.25">
      <c r="A536" s="531" t="s">
        <v>46</v>
      </c>
      <c r="B536" s="543"/>
      <c r="C536" s="544"/>
      <c r="D536" s="544"/>
      <c r="E536" s="544"/>
      <c r="F536" s="545"/>
      <c r="G536" s="541" t="s">
        <v>53</v>
      </c>
      <c r="H536" s="542"/>
      <c r="I536" s="271">
        <v>0</v>
      </c>
      <c r="J536" s="470"/>
      <c r="K536" s="423"/>
      <c r="L536" s="423"/>
      <c r="M536" s="423"/>
      <c r="N536" s="423"/>
      <c r="O536" s="423"/>
      <c r="P536" s="423"/>
      <c r="Q536" s="423"/>
    </row>
    <row r="537" spans="1:17" s="313" customFormat="1" ht="39.950000000000003" customHeight="1" x14ac:dyDescent="0.25">
      <c r="A537" s="532"/>
      <c r="B537" s="546"/>
      <c r="C537" s="547"/>
      <c r="D537" s="547"/>
      <c r="E537" s="547"/>
      <c r="F537" s="548"/>
      <c r="G537" s="541" t="s">
        <v>9</v>
      </c>
      <c r="H537" s="542"/>
      <c r="I537" s="271">
        <v>0</v>
      </c>
      <c r="J537" s="470"/>
      <c r="K537" s="423"/>
      <c r="L537" s="423"/>
      <c r="M537" s="423"/>
      <c r="N537" s="423"/>
      <c r="O537" s="423"/>
      <c r="P537" s="423"/>
      <c r="Q537" s="423"/>
    </row>
    <row r="538" spans="1:17" s="313" customFormat="1" ht="39.950000000000003" customHeight="1" thickBot="1" x14ac:dyDescent="0.3">
      <c r="A538" s="407" t="s">
        <v>47</v>
      </c>
      <c r="B538" s="536"/>
      <c r="C538" s="537"/>
      <c r="D538" s="537"/>
      <c r="E538" s="537"/>
      <c r="F538" s="538"/>
      <c r="G538" s="273" t="s">
        <v>98</v>
      </c>
      <c r="H538" s="119" t="s">
        <v>52</v>
      </c>
      <c r="I538" s="271">
        <v>0</v>
      </c>
      <c r="J538" s="470"/>
      <c r="K538" s="423"/>
      <c r="L538" s="423"/>
      <c r="M538" s="423"/>
      <c r="N538" s="423"/>
      <c r="O538" s="423"/>
      <c r="P538" s="423"/>
      <c r="Q538" s="423"/>
    </row>
    <row r="539" spans="1:17" s="313" customFormat="1" ht="39.950000000000003" customHeight="1" x14ac:dyDescent="0.25">
      <c r="A539" s="539" t="s">
        <v>81</v>
      </c>
      <c r="B539" s="528"/>
      <c r="C539" s="528"/>
      <c r="D539" s="528"/>
      <c r="E539" s="528"/>
      <c r="F539" s="540"/>
      <c r="G539" s="273" t="s">
        <v>11</v>
      </c>
      <c r="H539" s="119" t="s">
        <v>52</v>
      </c>
      <c r="I539" s="271">
        <v>0</v>
      </c>
      <c r="J539" s="470"/>
      <c r="K539" s="423"/>
      <c r="L539" s="423"/>
      <c r="M539" s="423"/>
      <c r="N539" s="423"/>
      <c r="O539" s="423"/>
      <c r="P539" s="423"/>
      <c r="Q539" s="423"/>
    </row>
    <row r="540" spans="1:17" s="313" customFormat="1" ht="39.950000000000003" customHeight="1" x14ac:dyDescent="0.25">
      <c r="A540" s="49" t="s">
        <v>83</v>
      </c>
      <c r="B540" s="409" t="s">
        <v>6</v>
      </c>
      <c r="C540" s="409" t="s">
        <v>65</v>
      </c>
      <c r="D540" s="409" t="s">
        <v>4</v>
      </c>
      <c r="E540" s="48" t="s">
        <v>5</v>
      </c>
      <c r="F540" s="50" t="s">
        <v>70</v>
      </c>
      <c r="G540" s="273" t="s">
        <v>11</v>
      </c>
      <c r="H540" s="119" t="s">
        <v>52</v>
      </c>
      <c r="I540" s="271">
        <v>0</v>
      </c>
      <c r="J540" s="470"/>
      <c r="K540" s="423"/>
      <c r="L540" s="423" t="s">
        <v>6</v>
      </c>
      <c r="M540" s="423" t="s">
        <v>65</v>
      </c>
      <c r="N540" s="423" t="s">
        <v>4</v>
      </c>
      <c r="O540" s="423" t="s">
        <v>5</v>
      </c>
      <c r="P540" s="423"/>
      <c r="Q540" s="423"/>
    </row>
    <row r="541" spans="1:17" s="313" customFormat="1" ht="39.950000000000003" customHeight="1" x14ac:dyDescent="0.25">
      <c r="A541" s="406" t="s">
        <v>128</v>
      </c>
      <c r="B541" s="509">
        <v>0</v>
      </c>
      <c r="C541" s="510"/>
      <c r="D541" s="511"/>
      <c r="E541" s="303">
        <v>0</v>
      </c>
      <c r="F541" s="51" t="str">
        <f>TEXT(B541,"##0.0%")&amp;" ("&amp;TEXT($I545*B541,"$#,##0")&amp;")"</f>
        <v>0.0% ($0)</v>
      </c>
      <c r="G541" s="273" t="s">
        <v>11</v>
      </c>
      <c r="H541" s="119" t="s">
        <v>52</v>
      </c>
      <c r="I541" s="271">
        <v>0</v>
      </c>
      <c r="J541" s="470"/>
      <c r="K541" s="423" t="s">
        <v>40</v>
      </c>
      <c r="L541" s="426">
        <f>SUM(B541:E541)*I545</f>
        <v>0</v>
      </c>
      <c r="M541" s="426"/>
      <c r="N541" s="426"/>
      <c r="O541" s="426"/>
      <c r="P541" s="423"/>
      <c r="Q541" s="423"/>
    </row>
    <row r="542" spans="1:17" s="313" customFormat="1" ht="39.950000000000003" customHeight="1" x14ac:dyDescent="0.25">
      <c r="A542" s="406" t="s">
        <v>67</v>
      </c>
      <c r="B542" s="303">
        <v>0</v>
      </c>
      <c r="C542" s="303">
        <v>0</v>
      </c>
      <c r="D542" s="303">
        <v>0</v>
      </c>
      <c r="E542" s="303">
        <v>0</v>
      </c>
      <c r="F542" s="51" t="str">
        <f>TEXT(SUM(B542:E542),"##0.0%")&amp;" ("&amp;TEXT($I545*SUM(B542:E542),"$#,##0")&amp;")"</f>
        <v>0.0% ($0)</v>
      </c>
      <c r="G542" s="273" t="s">
        <v>11</v>
      </c>
      <c r="H542" s="119" t="s">
        <v>52</v>
      </c>
      <c r="I542" s="271">
        <v>0</v>
      </c>
      <c r="J542" s="470"/>
      <c r="K542" s="423" t="str">
        <f>"Domain 2"</f>
        <v>Domain 2</v>
      </c>
      <c r="L542" s="426">
        <f>B542*I545</f>
        <v>0</v>
      </c>
      <c r="M542" s="426">
        <f>C542*I545</f>
        <v>0</v>
      </c>
      <c r="N542" s="426">
        <f>D542*I545</f>
        <v>0</v>
      </c>
      <c r="O542" s="426">
        <f>E542*I545</f>
        <v>0</v>
      </c>
      <c r="P542" s="423"/>
      <c r="Q542" s="423"/>
    </row>
    <row r="543" spans="1:17" s="313" customFormat="1" ht="39.950000000000003" customHeight="1" x14ac:dyDescent="0.25">
      <c r="A543" s="406" t="s">
        <v>68</v>
      </c>
      <c r="B543" s="303">
        <v>0</v>
      </c>
      <c r="C543" s="303">
        <v>0</v>
      </c>
      <c r="D543" s="303">
        <v>0</v>
      </c>
      <c r="E543" s="303">
        <v>0</v>
      </c>
      <c r="F543" s="51" t="str">
        <f>TEXT(SUM(B543:E543),"##0.0%")&amp;" ("&amp;TEXT($I545*SUM(B543:E543),"$#,##0")&amp;")"</f>
        <v>0.0% ($0)</v>
      </c>
      <c r="G543" s="273" t="s">
        <v>11</v>
      </c>
      <c r="H543" s="119" t="s">
        <v>52</v>
      </c>
      <c r="I543" s="271">
        <v>0</v>
      </c>
      <c r="J543" s="470"/>
      <c r="K543" s="423" t="str">
        <f>"Domain 3"</f>
        <v>Domain 3</v>
      </c>
      <c r="L543" s="426">
        <f>B543*I545</f>
        <v>0</v>
      </c>
      <c r="M543" s="426">
        <f>C543*I545</f>
        <v>0</v>
      </c>
      <c r="N543" s="426">
        <f>D543*I545</f>
        <v>0</v>
      </c>
      <c r="O543" s="426">
        <f>E543*I545</f>
        <v>0</v>
      </c>
      <c r="P543" s="423"/>
      <c r="Q543" s="423"/>
    </row>
    <row r="544" spans="1:17" s="313" customFormat="1" ht="39.950000000000003" customHeight="1" x14ac:dyDescent="0.25">
      <c r="A544" s="407" t="s">
        <v>69</v>
      </c>
      <c r="B544" s="303">
        <v>0</v>
      </c>
      <c r="C544" s="303">
        <v>0</v>
      </c>
      <c r="D544" s="303">
        <v>0</v>
      </c>
      <c r="E544" s="303">
        <v>0</v>
      </c>
      <c r="F544" s="51" t="str">
        <f>TEXT(SUM(B544:E544),"##0.0%")&amp;" ("&amp;TEXT($I545*SUM(B544:E544),"$#,##0")&amp;")"</f>
        <v>0.0% ($0)</v>
      </c>
      <c r="G544" s="549" t="s">
        <v>87</v>
      </c>
      <c r="H544" s="550"/>
      <c r="I544" s="270">
        <f>SUM(I535:I543)</f>
        <v>0</v>
      </c>
      <c r="J544" s="468"/>
      <c r="K544" s="423" t="str">
        <f>"Domain 4"</f>
        <v>Domain 4</v>
      </c>
      <c r="L544" s="426">
        <f>B544*I545</f>
        <v>0</v>
      </c>
      <c r="M544" s="426">
        <f>C544*I545</f>
        <v>0</v>
      </c>
      <c r="N544" s="426">
        <f>D544*I545</f>
        <v>0</v>
      </c>
      <c r="O544" s="426">
        <f>E544*I545</f>
        <v>0</v>
      </c>
      <c r="P544" s="423"/>
      <c r="Q544" s="423"/>
    </row>
    <row r="545" spans="1:17" s="313" customFormat="1" ht="39.950000000000003" customHeight="1" thickBot="1" x14ac:dyDescent="0.3">
      <c r="A545" s="405" t="s">
        <v>84</v>
      </c>
      <c r="B545" s="72" t="str">
        <f>TEXT(SUM($B541*BPct_HDSP,B542:B544),"##0.0%")&amp;" ("&amp;TEXT($I545*SUM($B541*BPct_HDSP,B542:B544),"$#,##0")&amp;")"</f>
        <v>0.0% ($0)</v>
      </c>
      <c r="C545" s="72" t="str">
        <f>TEXT(SUM($B541*BPct_Diabetes,C542:C544),"##0.0%")&amp;" ("&amp;TEXT($I545*SUM($B541*BPct_Diabetes,C542:C544),"$#,##0")&amp;")"</f>
        <v>0.0% ($0)</v>
      </c>
      <c r="D545" s="72" t="str">
        <f>TEXT(SUM($B541*BPct_NPAO,D542:D544),"##0.0%")&amp;" ("&amp;TEXT($I545*SUM($B541*BPct_NPAO,D542:D544),"$#,##0")&amp;")"</f>
        <v>0.0% ($0)</v>
      </c>
      <c r="E545" s="217" t="str">
        <f>TEXT(SUM(E541:E544),"##0.0%")&amp;" ("&amp;TEXT($I545*SUM(E541:E544),"$#,##0")&amp;")"</f>
        <v>0.0% ($0)</v>
      </c>
      <c r="F545" s="218" t="str">
        <f>TEXT(SUM(B541:E544),"##0.0%")&amp;" ("&amp;TEXT($I545*SUM(B541:E544),"$#,##0")&amp;")"</f>
        <v>0.0% ($0)</v>
      </c>
      <c r="G545" s="555" t="s">
        <v>88</v>
      </c>
      <c r="H545" s="556"/>
      <c r="I545" s="272">
        <f>SUM(I544,I534)</f>
        <v>0</v>
      </c>
      <c r="J545" s="472"/>
      <c r="K545" s="423"/>
      <c r="L545" s="423"/>
      <c r="M545" s="423"/>
      <c r="N545" s="423"/>
      <c r="O545" s="423"/>
      <c r="P545" s="423" t="b">
        <f>IF(AND(SUM(B541:E544)&lt;&gt;1,I545&gt;0),FALSE,TRUE)</f>
        <v>1</v>
      </c>
      <c r="Q545" s="423" t="s">
        <v>218</v>
      </c>
    </row>
    <row r="547" spans="1:17" ht="13.5" thickBot="1" x14ac:dyDescent="0.25"/>
    <row r="548" spans="1:17" s="313" customFormat="1" ht="39.950000000000003" customHeight="1" x14ac:dyDescent="0.25">
      <c r="A548" s="521" t="s">
        <v>51</v>
      </c>
      <c r="B548" s="522"/>
      <c r="C548" s="522"/>
      <c r="D548" s="522"/>
      <c r="E548" s="522"/>
      <c r="F548" s="551"/>
      <c r="G548" s="521" t="s">
        <v>61</v>
      </c>
      <c r="H548" s="522"/>
      <c r="I548" s="522"/>
      <c r="J548" s="467" t="s">
        <v>13</v>
      </c>
      <c r="K548" s="423"/>
      <c r="L548" s="423"/>
      <c r="M548" s="423"/>
      <c r="N548" s="423"/>
      <c r="O548" s="423"/>
      <c r="P548" s="423"/>
      <c r="Q548" s="423"/>
    </row>
    <row r="549" spans="1:17" s="315" customFormat="1" ht="39.75" customHeight="1" x14ac:dyDescent="0.25">
      <c r="A549" s="406" t="s">
        <v>24</v>
      </c>
      <c r="B549" s="517"/>
      <c r="C549" s="517"/>
      <c r="D549" s="517"/>
      <c r="E549" s="517"/>
      <c r="F549" s="552"/>
      <c r="G549" s="541" t="s">
        <v>50</v>
      </c>
      <c r="H549" s="542"/>
      <c r="I549" s="268"/>
      <c r="J549" s="469"/>
      <c r="K549" s="425"/>
      <c r="L549" s="425"/>
      <c r="M549" s="425"/>
      <c r="N549" s="425"/>
      <c r="O549" s="425"/>
      <c r="P549" s="425"/>
      <c r="Q549" s="425"/>
    </row>
    <row r="550" spans="1:17" s="313" customFormat="1" ht="39.950000000000003" customHeight="1" x14ac:dyDescent="0.25">
      <c r="A550" s="406" t="s">
        <v>25</v>
      </c>
      <c r="B550" s="518"/>
      <c r="C550" s="553"/>
      <c r="D550" s="553"/>
      <c r="E550" s="553"/>
      <c r="F550" s="554"/>
      <c r="G550" s="541" t="s">
        <v>26</v>
      </c>
      <c r="H550" s="542"/>
      <c r="I550" s="269">
        <v>0</v>
      </c>
      <c r="J550" s="470"/>
      <c r="K550" s="423"/>
      <c r="L550" s="423"/>
      <c r="M550" s="423"/>
      <c r="N550" s="423"/>
      <c r="O550" s="423"/>
      <c r="P550" s="423"/>
      <c r="Q550" s="423"/>
    </row>
    <row r="551" spans="1:17" s="313" customFormat="1" ht="39.950000000000003" customHeight="1" x14ac:dyDescent="0.25">
      <c r="A551" s="531" t="s">
        <v>45</v>
      </c>
      <c r="B551" s="543"/>
      <c r="C551" s="544"/>
      <c r="D551" s="544"/>
      <c r="E551" s="544"/>
      <c r="F551" s="545"/>
      <c r="G551" s="549" t="s">
        <v>86</v>
      </c>
      <c r="H551" s="550"/>
      <c r="I551" s="270">
        <f>I550*I549</f>
        <v>0</v>
      </c>
      <c r="J551" s="471"/>
      <c r="K551" s="423"/>
      <c r="L551" s="423"/>
      <c r="M551" s="423"/>
      <c r="N551" s="423"/>
      <c r="O551" s="423"/>
      <c r="P551" s="423"/>
      <c r="Q551" s="423"/>
    </row>
    <row r="552" spans="1:17" s="313" customFormat="1" ht="39.950000000000003" customHeight="1" x14ac:dyDescent="0.25">
      <c r="A552" s="532"/>
      <c r="B552" s="546"/>
      <c r="C552" s="547"/>
      <c r="D552" s="547"/>
      <c r="E552" s="547"/>
      <c r="F552" s="548"/>
      <c r="G552" s="541" t="s">
        <v>10</v>
      </c>
      <c r="H552" s="542"/>
      <c r="I552" s="271">
        <v>0</v>
      </c>
      <c r="J552" s="470"/>
      <c r="K552" s="423"/>
      <c r="L552" s="423"/>
      <c r="M552" s="423"/>
      <c r="N552" s="423"/>
      <c r="O552" s="423"/>
      <c r="P552" s="423"/>
      <c r="Q552" s="423"/>
    </row>
    <row r="553" spans="1:17" s="313" customFormat="1" ht="39.950000000000003" customHeight="1" x14ac:dyDescent="0.25">
      <c r="A553" s="531" t="s">
        <v>46</v>
      </c>
      <c r="B553" s="543"/>
      <c r="C553" s="544"/>
      <c r="D553" s="544"/>
      <c r="E553" s="544"/>
      <c r="F553" s="545"/>
      <c r="G553" s="541" t="s">
        <v>53</v>
      </c>
      <c r="H553" s="542"/>
      <c r="I553" s="271">
        <v>0</v>
      </c>
      <c r="J553" s="470"/>
      <c r="K553" s="423"/>
      <c r="L553" s="423"/>
      <c r="M553" s="423"/>
      <c r="N553" s="423"/>
      <c r="O553" s="423"/>
      <c r="P553" s="423"/>
      <c r="Q553" s="423"/>
    </row>
    <row r="554" spans="1:17" s="313" customFormat="1" ht="39.950000000000003" customHeight="1" x14ac:dyDescent="0.25">
      <c r="A554" s="532"/>
      <c r="B554" s="546"/>
      <c r="C554" s="547"/>
      <c r="D554" s="547"/>
      <c r="E554" s="547"/>
      <c r="F554" s="548"/>
      <c r="G554" s="541" t="s">
        <v>9</v>
      </c>
      <c r="H554" s="542"/>
      <c r="I554" s="271">
        <v>0</v>
      </c>
      <c r="J554" s="470"/>
      <c r="K554" s="423"/>
      <c r="L554" s="423"/>
      <c r="M554" s="423"/>
      <c r="N554" s="423"/>
      <c r="O554" s="423"/>
      <c r="P554" s="423"/>
      <c r="Q554" s="423"/>
    </row>
    <row r="555" spans="1:17" s="313" customFormat="1" ht="39.950000000000003" customHeight="1" thickBot="1" x14ac:dyDescent="0.3">
      <c r="A555" s="407" t="s">
        <v>47</v>
      </c>
      <c r="B555" s="536"/>
      <c r="C555" s="537"/>
      <c r="D555" s="537"/>
      <c r="E555" s="537"/>
      <c r="F555" s="538"/>
      <c r="G555" s="273" t="s">
        <v>98</v>
      </c>
      <c r="H555" s="119" t="s">
        <v>52</v>
      </c>
      <c r="I555" s="271">
        <v>0</v>
      </c>
      <c r="J555" s="470"/>
      <c r="K555" s="423"/>
      <c r="L555" s="423"/>
      <c r="M555" s="423"/>
      <c r="N555" s="423"/>
      <c r="O555" s="423"/>
      <c r="P555" s="423"/>
      <c r="Q555" s="423"/>
    </row>
    <row r="556" spans="1:17" s="313" customFormat="1" ht="39.950000000000003" customHeight="1" x14ac:dyDescent="0.25">
      <c r="A556" s="539" t="s">
        <v>81</v>
      </c>
      <c r="B556" s="528"/>
      <c r="C556" s="528"/>
      <c r="D556" s="528"/>
      <c r="E556" s="528"/>
      <c r="F556" s="540"/>
      <c r="G556" s="273" t="s">
        <v>11</v>
      </c>
      <c r="H556" s="119" t="s">
        <v>52</v>
      </c>
      <c r="I556" s="271">
        <v>0</v>
      </c>
      <c r="J556" s="470"/>
      <c r="K556" s="423"/>
      <c r="L556" s="423"/>
      <c r="M556" s="423"/>
      <c r="N556" s="423"/>
      <c r="O556" s="423"/>
      <c r="P556" s="423"/>
      <c r="Q556" s="423"/>
    </row>
    <row r="557" spans="1:17" s="313" customFormat="1" ht="39.950000000000003" customHeight="1" x14ac:dyDescent="0.25">
      <c r="A557" s="49" t="s">
        <v>83</v>
      </c>
      <c r="B557" s="409" t="s">
        <v>6</v>
      </c>
      <c r="C557" s="409" t="s">
        <v>65</v>
      </c>
      <c r="D557" s="409" t="s">
        <v>4</v>
      </c>
      <c r="E557" s="48" t="s">
        <v>5</v>
      </c>
      <c r="F557" s="50" t="s">
        <v>70</v>
      </c>
      <c r="G557" s="273" t="s">
        <v>11</v>
      </c>
      <c r="H557" s="119" t="s">
        <v>52</v>
      </c>
      <c r="I557" s="271">
        <v>0</v>
      </c>
      <c r="J557" s="470"/>
      <c r="K557" s="423"/>
      <c r="L557" s="423" t="s">
        <v>6</v>
      </c>
      <c r="M557" s="423" t="s">
        <v>65</v>
      </c>
      <c r="N557" s="423" t="s">
        <v>4</v>
      </c>
      <c r="O557" s="423" t="s">
        <v>5</v>
      </c>
      <c r="P557" s="423"/>
      <c r="Q557" s="423"/>
    </row>
    <row r="558" spans="1:17" s="313" customFormat="1" ht="39.950000000000003" customHeight="1" x14ac:dyDescent="0.25">
      <c r="A558" s="406" t="s">
        <v>128</v>
      </c>
      <c r="B558" s="509">
        <v>0</v>
      </c>
      <c r="C558" s="510"/>
      <c r="D558" s="511"/>
      <c r="E558" s="303">
        <v>0</v>
      </c>
      <c r="F558" s="51" t="str">
        <f>TEXT(B558,"##0.0%")&amp;" ("&amp;TEXT($I562*B558,"$#,##0")&amp;")"</f>
        <v>0.0% ($0)</v>
      </c>
      <c r="G558" s="273" t="s">
        <v>11</v>
      </c>
      <c r="H558" s="119" t="s">
        <v>52</v>
      </c>
      <c r="I558" s="271">
        <v>0</v>
      </c>
      <c r="J558" s="470"/>
      <c r="K558" s="423" t="s">
        <v>40</v>
      </c>
      <c r="L558" s="426">
        <f>SUM(B558:E558)*I562</f>
        <v>0</v>
      </c>
      <c r="M558" s="426"/>
      <c r="N558" s="426"/>
      <c r="O558" s="426"/>
      <c r="P558" s="423"/>
      <c r="Q558" s="423"/>
    </row>
    <row r="559" spans="1:17" s="313" customFormat="1" ht="39.950000000000003" customHeight="1" x14ac:dyDescent="0.25">
      <c r="A559" s="406" t="s">
        <v>67</v>
      </c>
      <c r="B559" s="303">
        <v>0</v>
      </c>
      <c r="C559" s="303">
        <v>0</v>
      </c>
      <c r="D559" s="303">
        <v>0</v>
      </c>
      <c r="E559" s="303">
        <v>0</v>
      </c>
      <c r="F559" s="51" t="str">
        <f>TEXT(SUM(B559:E559),"##0.0%")&amp;" ("&amp;TEXT($I562*SUM(B559:E559),"$#,##0")&amp;")"</f>
        <v>0.0% ($0)</v>
      </c>
      <c r="G559" s="273" t="s">
        <v>11</v>
      </c>
      <c r="H559" s="119" t="s">
        <v>52</v>
      </c>
      <c r="I559" s="271">
        <v>0</v>
      </c>
      <c r="J559" s="470"/>
      <c r="K559" s="423" t="str">
        <f>"Domain 2"</f>
        <v>Domain 2</v>
      </c>
      <c r="L559" s="426">
        <f>B559*I562</f>
        <v>0</v>
      </c>
      <c r="M559" s="426">
        <f>C559*I562</f>
        <v>0</v>
      </c>
      <c r="N559" s="426">
        <f>D559*I562</f>
        <v>0</v>
      </c>
      <c r="O559" s="426">
        <f>E559*I562</f>
        <v>0</v>
      </c>
      <c r="P559" s="423"/>
      <c r="Q559" s="423"/>
    </row>
    <row r="560" spans="1:17" s="313" customFormat="1" ht="39.950000000000003" customHeight="1" x14ac:dyDescent="0.25">
      <c r="A560" s="406" t="s">
        <v>68</v>
      </c>
      <c r="B560" s="303">
        <v>0</v>
      </c>
      <c r="C560" s="303">
        <v>0</v>
      </c>
      <c r="D560" s="303">
        <v>0</v>
      </c>
      <c r="E560" s="303">
        <v>0</v>
      </c>
      <c r="F560" s="51" t="str">
        <f>TEXT(SUM(B560:E560),"##0.0%")&amp;" ("&amp;TEXT($I562*SUM(B560:E560),"$#,##0")&amp;")"</f>
        <v>0.0% ($0)</v>
      </c>
      <c r="G560" s="273" t="s">
        <v>11</v>
      </c>
      <c r="H560" s="119" t="s">
        <v>52</v>
      </c>
      <c r="I560" s="271">
        <v>0</v>
      </c>
      <c r="J560" s="470"/>
      <c r="K560" s="423" t="str">
        <f>"Domain 3"</f>
        <v>Domain 3</v>
      </c>
      <c r="L560" s="426">
        <f>B560*I562</f>
        <v>0</v>
      </c>
      <c r="M560" s="426">
        <f>C560*I562</f>
        <v>0</v>
      </c>
      <c r="N560" s="426">
        <f>D560*I562</f>
        <v>0</v>
      </c>
      <c r="O560" s="426">
        <f>E560*I562</f>
        <v>0</v>
      </c>
      <c r="P560" s="423"/>
      <c r="Q560" s="423"/>
    </row>
    <row r="561" spans="1:17" s="313" customFormat="1" ht="39.950000000000003" customHeight="1" x14ac:dyDescent="0.25">
      <c r="A561" s="407" t="s">
        <v>69</v>
      </c>
      <c r="B561" s="303">
        <v>0</v>
      </c>
      <c r="C561" s="303">
        <v>0</v>
      </c>
      <c r="D561" s="303">
        <v>0</v>
      </c>
      <c r="E561" s="303">
        <v>0</v>
      </c>
      <c r="F561" s="51" t="str">
        <f>TEXT(SUM(B561:E561),"##0.0%")&amp;" ("&amp;TEXT($I562*SUM(B561:E561),"$#,##0")&amp;")"</f>
        <v>0.0% ($0)</v>
      </c>
      <c r="G561" s="549" t="s">
        <v>87</v>
      </c>
      <c r="H561" s="550"/>
      <c r="I561" s="270">
        <f>SUM(I552:I560)</f>
        <v>0</v>
      </c>
      <c r="J561" s="468"/>
      <c r="K561" s="423" t="str">
        <f>"Domain 4"</f>
        <v>Domain 4</v>
      </c>
      <c r="L561" s="426">
        <f>B561*I562</f>
        <v>0</v>
      </c>
      <c r="M561" s="426">
        <f>C561*I562</f>
        <v>0</v>
      </c>
      <c r="N561" s="426">
        <f>D561*I562</f>
        <v>0</v>
      </c>
      <c r="O561" s="426">
        <f>E561*I562</f>
        <v>0</v>
      </c>
      <c r="P561" s="423"/>
      <c r="Q561" s="423"/>
    </row>
    <row r="562" spans="1:17" s="313" customFormat="1" ht="39.950000000000003" customHeight="1" thickBot="1" x14ac:dyDescent="0.3">
      <c r="A562" s="405" t="s">
        <v>84</v>
      </c>
      <c r="B562" s="72" t="str">
        <f>TEXT(SUM($B558*BPct_HDSP,B559:B561),"##0.0%")&amp;" ("&amp;TEXT($I562*SUM($B558*BPct_HDSP,B559:B561),"$#,##0")&amp;")"</f>
        <v>0.0% ($0)</v>
      </c>
      <c r="C562" s="72" t="str">
        <f>TEXT(SUM($B558*BPct_Diabetes,C559:C561),"##0.0%")&amp;" ("&amp;TEXT($I562*SUM($B558*BPct_Diabetes,C559:C561),"$#,##0")&amp;")"</f>
        <v>0.0% ($0)</v>
      </c>
      <c r="D562" s="72" t="str">
        <f>TEXT(SUM($B558*BPct_NPAO,D559:D561),"##0.0%")&amp;" ("&amp;TEXT($I562*SUM($B558*BPct_NPAO,D559:D561),"$#,##0")&amp;")"</f>
        <v>0.0% ($0)</v>
      </c>
      <c r="E562" s="217" t="str">
        <f>TEXT(SUM(E558:E561),"##0.0%")&amp;" ("&amp;TEXT($I562*SUM(E558:E561),"$#,##0")&amp;")"</f>
        <v>0.0% ($0)</v>
      </c>
      <c r="F562" s="218" t="str">
        <f>TEXT(SUM(B558:E561),"##0.0%")&amp;" ("&amp;TEXT($I562*SUM(B558:E561),"$#,##0")&amp;")"</f>
        <v>0.0% ($0)</v>
      </c>
      <c r="G562" s="555" t="s">
        <v>88</v>
      </c>
      <c r="H562" s="556"/>
      <c r="I562" s="272">
        <f>SUM(I561,I551)</f>
        <v>0</v>
      </c>
      <c r="J562" s="472"/>
      <c r="K562" s="423"/>
      <c r="L562" s="423"/>
      <c r="M562" s="423"/>
      <c r="N562" s="423"/>
      <c r="O562" s="423"/>
      <c r="P562" s="423" t="b">
        <f>IF(AND(SUM(B558:E561)&lt;&gt;1,I562&gt;0),FALSE,TRUE)</f>
        <v>1</v>
      </c>
      <c r="Q562" s="423" t="s">
        <v>218</v>
      </c>
    </row>
    <row r="564" spans="1:17" ht="13.5" thickBot="1" x14ac:dyDescent="0.25"/>
    <row r="565" spans="1:17" s="313" customFormat="1" ht="39.950000000000003" customHeight="1" x14ac:dyDescent="0.25">
      <c r="A565" s="521" t="s">
        <v>51</v>
      </c>
      <c r="B565" s="522"/>
      <c r="C565" s="522"/>
      <c r="D565" s="522"/>
      <c r="E565" s="522"/>
      <c r="F565" s="551"/>
      <c r="G565" s="521" t="s">
        <v>61</v>
      </c>
      <c r="H565" s="522"/>
      <c r="I565" s="522"/>
      <c r="J565" s="467" t="s">
        <v>13</v>
      </c>
      <c r="K565" s="423"/>
      <c r="L565" s="423"/>
      <c r="M565" s="423"/>
      <c r="N565" s="423"/>
      <c r="O565" s="423"/>
      <c r="P565" s="423"/>
      <c r="Q565" s="423"/>
    </row>
    <row r="566" spans="1:17" s="315" customFormat="1" ht="39.75" customHeight="1" x14ac:dyDescent="0.25">
      <c r="A566" s="406" t="s">
        <v>24</v>
      </c>
      <c r="B566" s="517"/>
      <c r="C566" s="517"/>
      <c r="D566" s="517"/>
      <c r="E566" s="517"/>
      <c r="F566" s="552"/>
      <c r="G566" s="541" t="s">
        <v>50</v>
      </c>
      <c r="H566" s="542"/>
      <c r="I566" s="268"/>
      <c r="J566" s="469"/>
      <c r="K566" s="425"/>
      <c r="L566" s="425"/>
      <c r="M566" s="425"/>
      <c r="N566" s="425"/>
      <c r="O566" s="425"/>
      <c r="P566" s="425"/>
      <c r="Q566" s="425"/>
    </row>
    <row r="567" spans="1:17" s="313" customFormat="1" ht="39.950000000000003" customHeight="1" x14ac:dyDescent="0.25">
      <c r="A567" s="406" t="s">
        <v>25</v>
      </c>
      <c r="B567" s="518"/>
      <c r="C567" s="553"/>
      <c r="D567" s="553"/>
      <c r="E567" s="553"/>
      <c r="F567" s="554"/>
      <c r="G567" s="541" t="s">
        <v>26</v>
      </c>
      <c r="H567" s="542"/>
      <c r="I567" s="269">
        <v>0</v>
      </c>
      <c r="J567" s="470"/>
      <c r="K567" s="423"/>
      <c r="L567" s="423"/>
      <c r="M567" s="423"/>
      <c r="N567" s="423"/>
      <c r="O567" s="423"/>
      <c r="P567" s="423"/>
      <c r="Q567" s="423"/>
    </row>
    <row r="568" spans="1:17" s="313" customFormat="1" ht="39.950000000000003" customHeight="1" x14ac:dyDescent="0.25">
      <c r="A568" s="531" t="s">
        <v>45</v>
      </c>
      <c r="B568" s="543"/>
      <c r="C568" s="544"/>
      <c r="D568" s="544"/>
      <c r="E568" s="544"/>
      <c r="F568" s="545"/>
      <c r="G568" s="549" t="s">
        <v>86</v>
      </c>
      <c r="H568" s="550"/>
      <c r="I568" s="270">
        <f>I567*I566</f>
        <v>0</v>
      </c>
      <c r="J568" s="471"/>
      <c r="K568" s="423"/>
      <c r="L568" s="423"/>
      <c r="M568" s="423"/>
      <c r="N568" s="423"/>
      <c r="O568" s="423"/>
      <c r="P568" s="423"/>
      <c r="Q568" s="423"/>
    </row>
    <row r="569" spans="1:17" s="313" customFormat="1" ht="39.950000000000003" customHeight="1" x14ac:dyDescent="0.25">
      <c r="A569" s="532"/>
      <c r="B569" s="546"/>
      <c r="C569" s="547"/>
      <c r="D569" s="547"/>
      <c r="E569" s="547"/>
      <c r="F569" s="548"/>
      <c r="G569" s="541" t="s">
        <v>10</v>
      </c>
      <c r="H569" s="542"/>
      <c r="I569" s="271">
        <v>0</v>
      </c>
      <c r="J569" s="470"/>
      <c r="K569" s="423"/>
      <c r="L569" s="423"/>
      <c r="M569" s="423"/>
      <c r="N569" s="423"/>
      <c r="O569" s="423"/>
      <c r="P569" s="423"/>
      <c r="Q569" s="423"/>
    </row>
    <row r="570" spans="1:17" s="313" customFormat="1" ht="39.950000000000003" customHeight="1" x14ac:dyDescent="0.25">
      <c r="A570" s="531" t="s">
        <v>46</v>
      </c>
      <c r="B570" s="543"/>
      <c r="C570" s="544"/>
      <c r="D570" s="544"/>
      <c r="E570" s="544"/>
      <c r="F570" s="545"/>
      <c r="G570" s="541" t="s">
        <v>53</v>
      </c>
      <c r="H570" s="542"/>
      <c r="I570" s="271">
        <v>0</v>
      </c>
      <c r="J570" s="470"/>
      <c r="K570" s="423"/>
      <c r="L570" s="423"/>
      <c r="M570" s="423"/>
      <c r="N570" s="423"/>
      <c r="O570" s="423"/>
      <c r="P570" s="423"/>
      <c r="Q570" s="423"/>
    </row>
    <row r="571" spans="1:17" s="313" customFormat="1" ht="39.950000000000003" customHeight="1" x14ac:dyDescent="0.25">
      <c r="A571" s="532"/>
      <c r="B571" s="546"/>
      <c r="C571" s="547"/>
      <c r="D571" s="547"/>
      <c r="E571" s="547"/>
      <c r="F571" s="548"/>
      <c r="G571" s="541" t="s">
        <v>9</v>
      </c>
      <c r="H571" s="542"/>
      <c r="I571" s="271">
        <v>0</v>
      </c>
      <c r="J571" s="470"/>
      <c r="K571" s="423"/>
      <c r="L571" s="423"/>
      <c r="M571" s="423"/>
      <c r="N571" s="423"/>
      <c r="O571" s="423"/>
      <c r="P571" s="423"/>
      <c r="Q571" s="423"/>
    </row>
    <row r="572" spans="1:17" s="313" customFormat="1" ht="39.950000000000003" customHeight="1" thickBot="1" x14ac:dyDescent="0.3">
      <c r="A572" s="407" t="s">
        <v>47</v>
      </c>
      <c r="B572" s="536"/>
      <c r="C572" s="537"/>
      <c r="D572" s="537"/>
      <c r="E572" s="537"/>
      <c r="F572" s="538"/>
      <c r="G572" s="273" t="s">
        <v>98</v>
      </c>
      <c r="H572" s="119" t="s">
        <v>52</v>
      </c>
      <c r="I572" s="271">
        <v>0</v>
      </c>
      <c r="J572" s="470"/>
      <c r="K572" s="423"/>
      <c r="L572" s="423"/>
      <c r="M572" s="423"/>
      <c r="N572" s="423"/>
      <c r="O572" s="423"/>
      <c r="P572" s="423"/>
      <c r="Q572" s="423"/>
    </row>
    <row r="573" spans="1:17" s="313" customFormat="1" ht="39.950000000000003" customHeight="1" x14ac:dyDescent="0.25">
      <c r="A573" s="539" t="s">
        <v>81</v>
      </c>
      <c r="B573" s="528"/>
      <c r="C573" s="528"/>
      <c r="D573" s="528"/>
      <c r="E573" s="528"/>
      <c r="F573" s="540"/>
      <c r="G573" s="273" t="s">
        <v>11</v>
      </c>
      <c r="H573" s="119" t="s">
        <v>52</v>
      </c>
      <c r="I573" s="271">
        <v>0</v>
      </c>
      <c r="J573" s="470"/>
      <c r="K573" s="423"/>
      <c r="L573" s="423"/>
      <c r="M573" s="423"/>
      <c r="N573" s="423"/>
      <c r="O573" s="423"/>
      <c r="P573" s="423"/>
      <c r="Q573" s="423"/>
    </row>
    <row r="574" spans="1:17" s="313" customFormat="1" ht="39.950000000000003" customHeight="1" x14ac:dyDescent="0.25">
      <c r="A574" s="49" t="s">
        <v>83</v>
      </c>
      <c r="B574" s="409" t="s">
        <v>6</v>
      </c>
      <c r="C574" s="409" t="s">
        <v>65</v>
      </c>
      <c r="D574" s="409" t="s">
        <v>4</v>
      </c>
      <c r="E574" s="48" t="s">
        <v>5</v>
      </c>
      <c r="F574" s="50" t="s">
        <v>70</v>
      </c>
      <c r="G574" s="273" t="s">
        <v>11</v>
      </c>
      <c r="H574" s="119" t="s">
        <v>52</v>
      </c>
      <c r="I574" s="271">
        <v>0</v>
      </c>
      <c r="J574" s="470"/>
      <c r="K574" s="423"/>
      <c r="L574" s="423" t="s">
        <v>6</v>
      </c>
      <c r="M574" s="423" t="s">
        <v>65</v>
      </c>
      <c r="N574" s="423" t="s">
        <v>4</v>
      </c>
      <c r="O574" s="423" t="s">
        <v>5</v>
      </c>
      <c r="P574" s="423"/>
      <c r="Q574" s="423"/>
    </row>
    <row r="575" spans="1:17" s="313" customFormat="1" ht="39.950000000000003" customHeight="1" x14ac:dyDescent="0.25">
      <c r="A575" s="406" t="s">
        <v>128</v>
      </c>
      <c r="B575" s="509">
        <v>0</v>
      </c>
      <c r="C575" s="510"/>
      <c r="D575" s="511"/>
      <c r="E575" s="303">
        <v>0</v>
      </c>
      <c r="F575" s="51" t="str">
        <f>TEXT(B575,"##0.0%")&amp;" ("&amp;TEXT($I579*B575,"$#,##0")&amp;")"</f>
        <v>0.0% ($0)</v>
      </c>
      <c r="G575" s="273" t="s">
        <v>11</v>
      </c>
      <c r="H575" s="119" t="s">
        <v>52</v>
      </c>
      <c r="I575" s="271">
        <v>0</v>
      </c>
      <c r="J575" s="470"/>
      <c r="K575" s="423" t="s">
        <v>40</v>
      </c>
      <c r="L575" s="426">
        <f>SUM(B575:E575)*I579</f>
        <v>0</v>
      </c>
      <c r="M575" s="426"/>
      <c r="N575" s="426"/>
      <c r="O575" s="426"/>
      <c r="P575" s="423"/>
      <c r="Q575" s="423"/>
    </row>
    <row r="576" spans="1:17" s="313" customFormat="1" ht="39.950000000000003" customHeight="1" x14ac:dyDescent="0.25">
      <c r="A576" s="406" t="s">
        <v>67</v>
      </c>
      <c r="B576" s="303">
        <v>0</v>
      </c>
      <c r="C576" s="303">
        <v>0</v>
      </c>
      <c r="D576" s="303">
        <v>0</v>
      </c>
      <c r="E576" s="303">
        <v>0</v>
      </c>
      <c r="F576" s="51" t="str">
        <f>TEXT(SUM(B576:E576),"##0.0%")&amp;" ("&amp;TEXT($I579*SUM(B576:E576),"$#,##0")&amp;")"</f>
        <v>0.0% ($0)</v>
      </c>
      <c r="G576" s="273" t="s">
        <v>11</v>
      </c>
      <c r="H576" s="119" t="s">
        <v>52</v>
      </c>
      <c r="I576" s="271">
        <v>0</v>
      </c>
      <c r="J576" s="470"/>
      <c r="K576" s="423" t="str">
        <f>"Domain 2"</f>
        <v>Domain 2</v>
      </c>
      <c r="L576" s="426">
        <f>B576*I579</f>
        <v>0</v>
      </c>
      <c r="M576" s="426">
        <f>C576*I579</f>
        <v>0</v>
      </c>
      <c r="N576" s="426">
        <f>D576*I579</f>
        <v>0</v>
      </c>
      <c r="O576" s="426">
        <f>E576*I579</f>
        <v>0</v>
      </c>
      <c r="P576" s="423"/>
      <c r="Q576" s="423"/>
    </row>
    <row r="577" spans="1:17" s="313" customFormat="1" ht="39.950000000000003" customHeight="1" x14ac:dyDescent="0.25">
      <c r="A577" s="406" t="s">
        <v>68</v>
      </c>
      <c r="B577" s="303">
        <v>0</v>
      </c>
      <c r="C577" s="303">
        <v>0</v>
      </c>
      <c r="D577" s="303">
        <v>0</v>
      </c>
      <c r="E577" s="303">
        <v>0</v>
      </c>
      <c r="F577" s="51" t="str">
        <f>TEXT(SUM(B577:E577),"##0.0%")&amp;" ("&amp;TEXT($I579*SUM(B577:E577),"$#,##0")&amp;")"</f>
        <v>0.0% ($0)</v>
      </c>
      <c r="G577" s="273" t="s">
        <v>11</v>
      </c>
      <c r="H577" s="119" t="s">
        <v>52</v>
      </c>
      <c r="I577" s="271">
        <v>0</v>
      </c>
      <c r="J577" s="470"/>
      <c r="K577" s="423" t="str">
        <f>"Domain 3"</f>
        <v>Domain 3</v>
      </c>
      <c r="L577" s="426">
        <f>B577*I579</f>
        <v>0</v>
      </c>
      <c r="M577" s="426">
        <f>C577*I579</f>
        <v>0</v>
      </c>
      <c r="N577" s="426">
        <f>D577*I579</f>
        <v>0</v>
      </c>
      <c r="O577" s="426">
        <f>E577*I579</f>
        <v>0</v>
      </c>
      <c r="P577" s="423"/>
      <c r="Q577" s="423"/>
    </row>
    <row r="578" spans="1:17" s="313" customFormat="1" ht="39.950000000000003" customHeight="1" x14ac:dyDescent="0.25">
      <c r="A578" s="407" t="s">
        <v>69</v>
      </c>
      <c r="B578" s="303">
        <v>0</v>
      </c>
      <c r="C578" s="303">
        <v>0</v>
      </c>
      <c r="D578" s="303">
        <v>0</v>
      </c>
      <c r="E578" s="303">
        <v>0</v>
      </c>
      <c r="F578" s="51" t="str">
        <f>TEXT(SUM(B578:E578),"##0.0%")&amp;" ("&amp;TEXT($I579*SUM(B578:E578),"$#,##0")&amp;")"</f>
        <v>0.0% ($0)</v>
      </c>
      <c r="G578" s="549" t="s">
        <v>87</v>
      </c>
      <c r="H578" s="550"/>
      <c r="I578" s="270">
        <f>SUM(I569:I577)</f>
        <v>0</v>
      </c>
      <c r="J578" s="468"/>
      <c r="K578" s="423" t="str">
        <f>"Domain 4"</f>
        <v>Domain 4</v>
      </c>
      <c r="L578" s="426">
        <f>B578*I579</f>
        <v>0</v>
      </c>
      <c r="M578" s="426">
        <f>C578*I579</f>
        <v>0</v>
      </c>
      <c r="N578" s="426">
        <f>D578*I579</f>
        <v>0</v>
      </c>
      <c r="O578" s="426">
        <f>E578*I579</f>
        <v>0</v>
      </c>
      <c r="P578" s="423"/>
      <c r="Q578" s="423"/>
    </row>
    <row r="579" spans="1:17" s="313" customFormat="1" ht="39.950000000000003" customHeight="1" thickBot="1" x14ac:dyDescent="0.3">
      <c r="A579" s="405" t="s">
        <v>84</v>
      </c>
      <c r="B579" s="72" t="str">
        <f>TEXT(SUM($B575*BPct_HDSP,B576:B578),"##0.0%")&amp;" ("&amp;TEXT($I579*SUM($B575*BPct_HDSP,B576:B578),"$#,##0")&amp;")"</f>
        <v>0.0% ($0)</v>
      </c>
      <c r="C579" s="72" t="str">
        <f>TEXT(SUM($B575*BPct_Diabetes,C576:C578),"##0.0%")&amp;" ("&amp;TEXT($I579*SUM($B575*BPct_Diabetes,C576:C578),"$#,##0")&amp;")"</f>
        <v>0.0% ($0)</v>
      </c>
      <c r="D579" s="72" t="str">
        <f>TEXT(SUM($B575*BPct_NPAO,D576:D578),"##0.0%")&amp;" ("&amp;TEXT($I579*SUM($B575*BPct_NPAO,D576:D578),"$#,##0")&amp;")"</f>
        <v>0.0% ($0)</v>
      </c>
      <c r="E579" s="217" t="str">
        <f>TEXT(SUM(E575:E578),"##0.0%")&amp;" ("&amp;TEXT($I579*SUM(E575:E578),"$#,##0")&amp;")"</f>
        <v>0.0% ($0)</v>
      </c>
      <c r="F579" s="218" t="str">
        <f>TEXT(SUM(B575:E578),"##0.0%")&amp;" ("&amp;TEXT($I579*SUM(B575:E578),"$#,##0")&amp;")"</f>
        <v>0.0% ($0)</v>
      </c>
      <c r="G579" s="555" t="s">
        <v>88</v>
      </c>
      <c r="H579" s="556"/>
      <c r="I579" s="272">
        <f>SUM(I578,I568)</f>
        <v>0</v>
      </c>
      <c r="J579" s="472"/>
      <c r="K579" s="423"/>
      <c r="L579" s="423"/>
      <c r="M579" s="423"/>
      <c r="N579" s="423"/>
      <c r="O579" s="423"/>
      <c r="P579" s="423" t="b">
        <f>IF(AND(SUM(B575:E578)&lt;&gt;1,I579&gt;0),FALSE,TRUE)</f>
        <v>1</v>
      </c>
      <c r="Q579" s="423" t="s">
        <v>218</v>
      </c>
    </row>
    <row r="581" spans="1:17" ht="13.5" thickBot="1" x14ac:dyDescent="0.25"/>
    <row r="582" spans="1:17" s="313" customFormat="1" ht="39.950000000000003" customHeight="1" x14ac:dyDescent="0.25">
      <c r="A582" s="521" t="s">
        <v>51</v>
      </c>
      <c r="B582" s="522"/>
      <c r="C582" s="522"/>
      <c r="D582" s="522"/>
      <c r="E582" s="522"/>
      <c r="F582" s="551"/>
      <c r="G582" s="521" t="s">
        <v>61</v>
      </c>
      <c r="H582" s="522"/>
      <c r="I582" s="522"/>
      <c r="J582" s="467" t="s">
        <v>13</v>
      </c>
      <c r="K582" s="423"/>
      <c r="L582" s="423"/>
      <c r="M582" s="423"/>
      <c r="N582" s="423"/>
      <c r="O582" s="423"/>
      <c r="P582" s="423"/>
      <c r="Q582" s="423"/>
    </row>
    <row r="583" spans="1:17" s="315" customFormat="1" ht="39.75" customHeight="1" x14ac:dyDescent="0.25">
      <c r="A583" s="406" t="s">
        <v>24</v>
      </c>
      <c r="B583" s="517"/>
      <c r="C583" s="517"/>
      <c r="D583" s="517"/>
      <c r="E583" s="517"/>
      <c r="F583" s="552"/>
      <c r="G583" s="541" t="s">
        <v>50</v>
      </c>
      <c r="H583" s="542"/>
      <c r="I583" s="268"/>
      <c r="J583" s="469"/>
      <c r="K583" s="425"/>
      <c r="L583" s="425"/>
      <c r="M583" s="425"/>
      <c r="N583" s="425"/>
      <c r="O583" s="425"/>
      <c r="P583" s="425"/>
      <c r="Q583" s="425"/>
    </row>
    <row r="584" spans="1:17" s="313" customFormat="1" ht="39.950000000000003" customHeight="1" x14ac:dyDescent="0.25">
      <c r="A584" s="406" t="s">
        <v>25</v>
      </c>
      <c r="B584" s="518"/>
      <c r="C584" s="553"/>
      <c r="D584" s="553"/>
      <c r="E584" s="553"/>
      <c r="F584" s="554"/>
      <c r="G584" s="541" t="s">
        <v>26</v>
      </c>
      <c r="H584" s="542"/>
      <c r="I584" s="269">
        <v>0</v>
      </c>
      <c r="J584" s="470"/>
      <c r="K584" s="423"/>
      <c r="L584" s="423"/>
      <c r="M584" s="423"/>
      <c r="N584" s="423"/>
      <c r="O584" s="423"/>
      <c r="P584" s="423"/>
      <c r="Q584" s="423"/>
    </row>
    <row r="585" spans="1:17" s="313" customFormat="1" ht="39.950000000000003" customHeight="1" x14ac:dyDescent="0.25">
      <c r="A585" s="531" t="s">
        <v>45</v>
      </c>
      <c r="B585" s="543"/>
      <c r="C585" s="544"/>
      <c r="D585" s="544"/>
      <c r="E585" s="544"/>
      <c r="F585" s="545"/>
      <c r="G585" s="549" t="s">
        <v>86</v>
      </c>
      <c r="H585" s="550"/>
      <c r="I585" s="270">
        <f>I584*I583</f>
        <v>0</v>
      </c>
      <c r="J585" s="471"/>
      <c r="K585" s="423"/>
      <c r="L585" s="423"/>
      <c r="M585" s="423"/>
      <c r="N585" s="423"/>
      <c r="O585" s="423"/>
      <c r="P585" s="423"/>
      <c r="Q585" s="423"/>
    </row>
    <row r="586" spans="1:17" s="313" customFormat="1" ht="39.950000000000003" customHeight="1" x14ac:dyDescent="0.25">
      <c r="A586" s="532"/>
      <c r="B586" s="546"/>
      <c r="C586" s="547"/>
      <c r="D586" s="547"/>
      <c r="E586" s="547"/>
      <c r="F586" s="548"/>
      <c r="G586" s="541" t="s">
        <v>10</v>
      </c>
      <c r="H586" s="542"/>
      <c r="I586" s="271">
        <v>0</v>
      </c>
      <c r="J586" s="470"/>
      <c r="K586" s="423"/>
      <c r="L586" s="423"/>
      <c r="M586" s="423"/>
      <c r="N586" s="423"/>
      <c r="O586" s="423"/>
      <c r="P586" s="423"/>
      <c r="Q586" s="423"/>
    </row>
    <row r="587" spans="1:17" s="313" customFormat="1" ht="39.950000000000003" customHeight="1" x14ac:dyDescent="0.25">
      <c r="A587" s="531" t="s">
        <v>46</v>
      </c>
      <c r="B587" s="543"/>
      <c r="C587" s="544"/>
      <c r="D587" s="544"/>
      <c r="E587" s="544"/>
      <c r="F587" s="545"/>
      <c r="G587" s="541" t="s">
        <v>53</v>
      </c>
      <c r="H587" s="542"/>
      <c r="I587" s="271">
        <v>0</v>
      </c>
      <c r="J587" s="470"/>
      <c r="K587" s="423"/>
      <c r="L587" s="423"/>
      <c r="M587" s="423"/>
      <c r="N587" s="423"/>
      <c r="O587" s="423"/>
      <c r="P587" s="423"/>
      <c r="Q587" s="423"/>
    </row>
    <row r="588" spans="1:17" s="313" customFormat="1" ht="39.950000000000003" customHeight="1" x14ac:dyDescent="0.25">
      <c r="A588" s="532"/>
      <c r="B588" s="546"/>
      <c r="C588" s="547"/>
      <c r="D588" s="547"/>
      <c r="E588" s="547"/>
      <c r="F588" s="548"/>
      <c r="G588" s="541" t="s">
        <v>9</v>
      </c>
      <c r="H588" s="542"/>
      <c r="I588" s="271">
        <v>0</v>
      </c>
      <c r="J588" s="470"/>
      <c r="K588" s="423"/>
      <c r="L588" s="423"/>
      <c r="M588" s="423"/>
      <c r="N588" s="423"/>
      <c r="O588" s="423"/>
      <c r="P588" s="423"/>
      <c r="Q588" s="423"/>
    </row>
    <row r="589" spans="1:17" s="313" customFormat="1" ht="39.950000000000003" customHeight="1" thickBot="1" x14ac:dyDescent="0.3">
      <c r="A589" s="407" t="s">
        <v>47</v>
      </c>
      <c r="B589" s="536"/>
      <c r="C589" s="537"/>
      <c r="D589" s="537"/>
      <c r="E589" s="537"/>
      <c r="F589" s="538"/>
      <c r="G589" s="273" t="s">
        <v>98</v>
      </c>
      <c r="H589" s="119" t="s">
        <v>52</v>
      </c>
      <c r="I589" s="271">
        <v>0</v>
      </c>
      <c r="J589" s="470"/>
      <c r="K589" s="423"/>
      <c r="L589" s="423"/>
      <c r="M589" s="423"/>
      <c r="N589" s="423"/>
      <c r="O589" s="423"/>
      <c r="P589" s="423"/>
      <c r="Q589" s="423"/>
    </row>
    <row r="590" spans="1:17" s="313" customFormat="1" ht="39.950000000000003" customHeight="1" x14ac:dyDescent="0.25">
      <c r="A590" s="539" t="s">
        <v>81</v>
      </c>
      <c r="B590" s="528"/>
      <c r="C590" s="528"/>
      <c r="D590" s="528"/>
      <c r="E590" s="528"/>
      <c r="F590" s="540"/>
      <c r="G590" s="273" t="s">
        <v>11</v>
      </c>
      <c r="H590" s="119" t="s">
        <v>52</v>
      </c>
      <c r="I590" s="271">
        <v>0</v>
      </c>
      <c r="J590" s="470"/>
      <c r="K590" s="423"/>
      <c r="L590" s="423"/>
      <c r="M590" s="423"/>
      <c r="N590" s="423"/>
      <c r="O590" s="423"/>
      <c r="P590" s="423"/>
      <c r="Q590" s="423"/>
    </row>
    <row r="591" spans="1:17" s="313" customFormat="1" ht="39.950000000000003" customHeight="1" x14ac:dyDescent="0.25">
      <c r="A591" s="49" t="s">
        <v>83</v>
      </c>
      <c r="B591" s="409" t="s">
        <v>6</v>
      </c>
      <c r="C591" s="409" t="s">
        <v>65</v>
      </c>
      <c r="D591" s="409" t="s">
        <v>4</v>
      </c>
      <c r="E591" s="48" t="s">
        <v>5</v>
      </c>
      <c r="F591" s="50" t="s">
        <v>70</v>
      </c>
      <c r="G591" s="273" t="s">
        <v>11</v>
      </c>
      <c r="H591" s="119" t="s">
        <v>52</v>
      </c>
      <c r="I591" s="271">
        <v>0</v>
      </c>
      <c r="J591" s="470"/>
      <c r="K591" s="423"/>
      <c r="L591" s="423" t="s">
        <v>6</v>
      </c>
      <c r="M591" s="423" t="s">
        <v>65</v>
      </c>
      <c r="N591" s="423" t="s">
        <v>4</v>
      </c>
      <c r="O591" s="423" t="s">
        <v>5</v>
      </c>
      <c r="P591" s="423"/>
      <c r="Q591" s="423"/>
    </row>
    <row r="592" spans="1:17" s="313" customFormat="1" ht="39.950000000000003" customHeight="1" x14ac:dyDescent="0.25">
      <c r="A592" s="406" t="s">
        <v>128</v>
      </c>
      <c r="B592" s="509">
        <v>0</v>
      </c>
      <c r="C592" s="510"/>
      <c r="D592" s="511"/>
      <c r="E592" s="303">
        <v>0</v>
      </c>
      <c r="F592" s="51" t="str">
        <f>TEXT(B592,"##0.0%")&amp;" ("&amp;TEXT($I596*B592,"$#,##0")&amp;")"</f>
        <v>0.0% ($0)</v>
      </c>
      <c r="G592" s="273" t="s">
        <v>11</v>
      </c>
      <c r="H592" s="119" t="s">
        <v>52</v>
      </c>
      <c r="I592" s="271">
        <v>0</v>
      </c>
      <c r="J592" s="470"/>
      <c r="K592" s="423" t="s">
        <v>40</v>
      </c>
      <c r="L592" s="426">
        <f>SUM(B592:E592)*I596</f>
        <v>0</v>
      </c>
      <c r="M592" s="426"/>
      <c r="N592" s="426"/>
      <c r="O592" s="426"/>
      <c r="P592" s="423"/>
      <c r="Q592" s="423"/>
    </row>
    <row r="593" spans="1:17" s="313" customFormat="1" ht="39.950000000000003" customHeight="1" x14ac:dyDescent="0.25">
      <c r="A593" s="406" t="s">
        <v>67</v>
      </c>
      <c r="B593" s="303">
        <v>0</v>
      </c>
      <c r="C593" s="303">
        <v>0</v>
      </c>
      <c r="D593" s="303">
        <v>0</v>
      </c>
      <c r="E593" s="303">
        <v>0</v>
      </c>
      <c r="F593" s="51" t="str">
        <f>TEXT(SUM(B593:E593),"##0.0%")&amp;" ("&amp;TEXT($I596*SUM(B593:E593),"$#,##0")&amp;")"</f>
        <v>0.0% ($0)</v>
      </c>
      <c r="G593" s="273" t="s">
        <v>11</v>
      </c>
      <c r="H593" s="119" t="s">
        <v>52</v>
      </c>
      <c r="I593" s="271">
        <v>0</v>
      </c>
      <c r="J593" s="470"/>
      <c r="K593" s="423" t="str">
        <f>"Domain 2"</f>
        <v>Domain 2</v>
      </c>
      <c r="L593" s="426">
        <f>B593*I596</f>
        <v>0</v>
      </c>
      <c r="M593" s="426">
        <f>C593*I596</f>
        <v>0</v>
      </c>
      <c r="N593" s="426">
        <f>D593*I596</f>
        <v>0</v>
      </c>
      <c r="O593" s="426">
        <f>E593*I596</f>
        <v>0</v>
      </c>
      <c r="P593" s="423"/>
      <c r="Q593" s="423"/>
    </row>
    <row r="594" spans="1:17" s="313" customFormat="1" ht="39.950000000000003" customHeight="1" x14ac:dyDescent="0.25">
      <c r="A594" s="406" t="s">
        <v>68</v>
      </c>
      <c r="B594" s="303">
        <v>0</v>
      </c>
      <c r="C594" s="303">
        <v>0</v>
      </c>
      <c r="D594" s="303">
        <v>0</v>
      </c>
      <c r="E594" s="303">
        <v>0</v>
      </c>
      <c r="F594" s="51" t="str">
        <f>TEXT(SUM(B594:E594),"##0.0%")&amp;" ("&amp;TEXT($I596*SUM(B594:E594),"$#,##0")&amp;")"</f>
        <v>0.0% ($0)</v>
      </c>
      <c r="G594" s="273" t="s">
        <v>11</v>
      </c>
      <c r="H594" s="119" t="s">
        <v>52</v>
      </c>
      <c r="I594" s="271">
        <v>0</v>
      </c>
      <c r="J594" s="470"/>
      <c r="K594" s="423" t="str">
        <f>"Domain 3"</f>
        <v>Domain 3</v>
      </c>
      <c r="L594" s="426">
        <f>B594*I596</f>
        <v>0</v>
      </c>
      <c r="M594" s="426">
        <f>C594*I596</f>
        <v>0</v>
      </c>
      <c r="N594" s="426">
        <f>D594*I596</f>
        <v>0</v>
      </c>
      <c r="O594" s="426">
        <f>E594*I596</f>
        <v>0</v>
      </c>
      <c r="P594" s="423"/>
      <c r="Q594" s="423"/>
    </row>
    <row r="595" spans="1:17" s="313" customFormat="1" ht="39.950000000000003" customHeight="1" x14ac:dyDescent="0.25">
      <c r="A595" s="407" t="s">
        <v>69</v>
      </c>
      <c r="B595" s="303">
        <v>0</v>
      </c>
      <c r="C595" s="303">
        <v>0</v>
      </c>
      <c r="D595" s="303">
        <v>0</v>
      </c>
      <c r="E595" s="303">
        <v>0</v>
      </c>
      <c r="F595" s="51" t="str">
        <f>TEXT(SUM(B595:E595),"##0.0%")&amp;" ("&amp;TEXT($I596*SUM(B595:E595),"$#,##0")&amp;")"</f>
        <v>0.0% ($0)</v>
      </c>
      <c r="G595" s="549" t="s">
        <v>87</v>
      </c>
      <c r="H595" s="550"/>
      <c r="I595" s="270">
        <f>SUM(I586:I594)</f>
        <v>0</v>
      </c>
      <c r="J595" s="468"/>
      <c r="K595" s="423" t="str">
        <f>"Domain 4"</f>
        <v>Domain 4</v>
      </c>
      <c r="L595" s="426">
        <f>B595*I596</f>
        <v>0</v>
      </c>
      <c r="M595" s="426">
        <f>C595*I596</f>
        <v>0</v>
      </c>
      <c r="N595" s="426">
        <f>D595*I596</f>
        <v>0</v>
      </c>
      <c r="O595" s="426">
        <f>E595*I596</f>
        <v>0</v>
      </c>
      <c r="P595" s="423"/>
      <c r="Q595" s="423"/>
    </row>
    <row r="596" spans="1:17" s="313" customFormat="1" ht="39.950000000000003" customHeight="1" thickBot="1" x14ac:dyDescent="0.3">
      <c r="A596" s="405" t="s">
        <v>84</v>
      </c>
      <c r="B596" s="72" t="str">
        <f>TEXT(SUM($B592*BPct_HDSP,B593:B595),"##0.0%")&amp;" ("&amp;TEXT($I596*SUM($B592*BPct_HDSP,B593:B595),"$#,##0")&amp;")"</f>
        <v>0.0% ($0)</v>
      </c>
      <c r="C596" s="72" t="str">
        <f>TEXT(SUM($B592*BPct_Diabetes,C593:C595),"##0.0%")&amp;" ("&amp;TEXT($I596*SUM($B592*BPct_Diabetes,C593:C595),"$#,##0")&amp;")"</f>
        <v>0.0% ($0)</v>
      </c>
      <c r="D596" s="72" t="str">
        <f>TEXT(SUM($B592*BPct_NPAO,D593:D595),"##0.0%")&amp;" ("&amp;TEXT($I596*SUM($B592*BPct_NPAO,D593:D595),"$#,##0")&amp;")"</f>
        <v>0.0% ($0)</v>
      </c>
      <c r="E596" s="217" t="str">
        <f>TEXT(SUM(E592:E595),"##0.0%")&amp;" ("&amp;TEXT($I596*SUM(E592:E595),"$#,##0")&amp;")"</f>
        <v>0.0% ($0)</v>
      </c>
      <c r="F596" s="218" t="str">
        <f>TEXT(SUM(B592:E595),"##0.0%")&amp;" ("&amp;TEXT($I596*SUM(B592:E595),"$#,##0")&amp;")"</f>
        <v>0.0% ($0)</v>
      </c>
      <c r="G596" s="555" t="s">
        <v>88</v>
      </c>
      <c r="H596" s="556"/>
      <c r="I596" s="272">
        <f>SUM(I595,I585)</f>
        <v>0</v>
      </c>
      <c r="J596" s="472"/>
      <c r="K596" s="423"/>
      <c r="L596" s="423"/>
      <c r="M596" s="423"/>
      <c r="N596" s="423"/>
      <c r="O596" s="423"/>
      <c r="P596" s="423" t="b">
        <f>IF(AND(SUM(B592:E595)&lt;&gt;1,I596&gt;0),FALSE,TRUE)</f>
        <v>1</v>
      </c>
      <c r="Q596" s="423" t="s">
        <v>218</v>
      </c>
    </row>
    <row r="598" spans="1:17" ht="13.5" thickBot="1" x14ac:dyDescent="0.25"/>
    <row r="599" spans="1:17" s="313" customFormat="1" ht="39.950000000000003" customHeight="1" x14ac:dyDescent="0.25">
      <c r="A599" s="521" t="s">
        <v>51</v>
      </c>
      <c r="B599" s="522"/>
      <c r="C599" s="522"/>
      <c r="D599" s="522"/>
      <c r="E599" s="522"/>
      <c r="F599" s="551"/>
      <c r="G599" s="521" t="s">
        <v>61</v>
      </c>
      <c r="H599" s="522"/>
      <c r="I599" s="522"/>
      <c r="J599" s="467" t="s">
        <v>13</v>
      </c>
      <c r="K599" s="423"/>
      <c r="L599" s="423"/>
      <c r="M599" s="423"/>
      <c r="N599" s="423"/>
      <c r="O599" s="423"/>
      <c r="P599" s="423"/>
      <c r="Q599" s="423"/>
    </row>
    <row r="600" spans="1:17" s="315" customFormat="1" ht="39.75" customHeight="1" x14ac:dyDescent="0.25">
      <c r="A600" s="406" t="s">
        <v>24</v>
      </c>
      <c r="B600" s="517"/>
      <c r="C600" s="517"/>
      <c r="D600" s="517"/>
      <c r="E600" s="517"/>
      <c r="F600" s="552"/>
      <c r="G600" s="541" t="s">
        <v>50</v>
      </c>
      <c r="H600" s="542"/>
      <c r="I600" s="268"/>
      <c r="J600" s="469"/>
      <c r="K600" s="425"/>
      <c r="L600" s="425"/>
      <c r="M600" s="425"/>
      <c r="N600" s="425"/>
      <c r="O600" s="425"/>
      <c r="P600" s="425"/>
      <c r="Q600" s="425"/>
    </row>
    <row r="601" spans="1:17" s="313" customFormat="1" ht="39.950000000000003" customHeight="1" x14ac:dyDescent="0.25">
      <c r="A601" s="406" t="s">
        <v>25</v>
      </c>
      <c r="B601" s="518"/>
      <c r="C601" s="553"/>
      <c r="D601" s="553"/>
      <c r="E601" s="553"/>
      <c r="F601" s="554"/>
      <c r="G601" s="541" t="s">
        <v>26</v>
      </c>
      <c r="H601" s="542"/>
      <c r="I601" s="269">
        <v>0</v>
      </c>
      <c r="J601" s="470"/>
      <c r="K601" s="423"/>
      <c r="L601" s="423"/>
      <c r="M601" s="423"/>
      <c r="N601" s="423"/>
      <c r="O601" s="423"/>
      <c r="P601" s="423"/>
      <c r="Q601" s="423"/>
    </row>
    <row r="602" spans="1:17" s="313" customFormat="1" ht="39.950000000000003" customHeight="1" x14ac:dyDescent="0.25">
      <c r="A602" s="531" t="s">
        <v>45</v>
      </c>
      <c r="B602" s="543"/>
      <c r="C602" s="544"/>
      <c r="D602" s="544"/>
      <c r="E602" s="544"/>
      <c r="F602" s="545"/>
      <c r="G602" s="549" t="s">
        <v>86</v>
      </c>
      <c r="H602" s="550"/>
      <c r="I602" s="270">
        <f>I601*I600</f>
        <v>0</v>
      </c>
      <c r="J602" s="471"/>
      <c r="K602" s="423"/>
      <c r="L602" s="423"/>
      <c r="M602" s="423"/>
      <c r="N602" s="423"/>
      <c r="O602" s="423"/>
      <c r="P602" s="423"/>
      <c r="Q602" s="423"/>
    </row>
    <row r="603" spans="1:17" s="313" customFormat="1" ht="39.950000000000003" customHeight="1" x14ac:dyDescent="0.25">
      <c r="A603" s="532"/>
      <c r="B603" s="546"/>
      <c r="C603" s="547"/>
      <c r="D603" s="547"/>
      <c r="E603" s="547"/>
      <c r="F603" s="548"/>
      <c r="G603" s="541" t="s">
        <v>10</v>
      </c>
      <c r="H603" s="542"/>
      <c r="I603" s="271">
        <v>0</v>
      </c>
      <c r="J603" s="470"/>
      <c r="K603" s="423"/>
      <c r="L603" s="423"/>
      <c r="M603" s="423"/>
      <c r="N603" s="423"/>
      <c r="O603" s="423"/>
      <c r="P603" s="423"/>
      <c r="Q603" s="423"/>
    </row>
    <row r="604" spans="1:17" s="313" customFormat="1" ht="39.950000000000003" customHeight="1" x14ac:dyDescent="0.25">
      <c r="A604" s="531" t="s">
        <v>46</v>
      </c>
      <c r="B604" s="543"/>
      <c r="C604" s="544"/>
      <c r="D604" s="544"/>
      <c r="E604" s="544"/>
      <c r="F604" s="545"/>
      <c r="G604" s="541" t="s">
        <v>53</v>
      </c>
      <c r="H604" s="542"/>
      <c r="I604" s="271">
        <v>0</v>
      </c>
      <c r="J604" s="470"/>
      <c r="K604" s="423"/>
      <c r="L604" s="423"/>
      <c r="M604" s="423"/>
      <c r="N604" s="423"/>
      <c r="O604" s="423"/>
      <c r="P604" s="423"/>
      <c r="Q604" s="423"/>
    </row>
    <row r="605" spans="1:17" s="313" customFormat="1" ht="39.950000000000003" customHeight="1" x14ac:dyDescent="0.25">
      <c r="A605" s="532"/>
      <c r="B605" s="546"/>
      <c r="C605" s="547"/>
      <c r="D605" s="547"/>
      <c r="E605" s="547"/>
      <c r="F605" s="548"/>
      <c r="G605" s="541" t="s">
        <v>9</v>
      </c>
      <c r="H605" s="542"/>
      <c r="I605" s="271">
        <v>0</v>
      </c>
      <c r="J605" s="470"/>
      <c r="K605" s="423"/>
      <c r="L605" s="423"/>
      <c r="M605" s="423"/>
      <c r="N605" s="423"/>
      <c r="O605" s="423"/>
      <c r="P605" s="423"/>
      <c r="Q605" s="423"/>
    </row>
    <row r="606" spans="1:17" s="313" customFormat="1" ht="39.950000000000003" customHeight="1" thickBot="1" x14ac:dyDescent="0.3">
      <c r="A606" s="407" t="s">
        <v>47</v>
      </c>
      <c r="B606" s="536"/>
      <c r="C606" s="537"/>
      <c r="D606" s="537"/>
      <c r="E606" s="537"/>
      <c r="F606" s="538"/>
      <c r="G606" s="273" t="s">
        <v>98</v>
      </c>
      <c r="H606" s="119" t="s">
        <v>52</v>
      </c>
      <c r="I606" s="271">
        <v>0</v>
      </c>
      <c r="J606" s="470"/>
      <c r="K606" s="423"/>
      <c r="L606" s="423"/>
      <c r="M606" s="423"/>
      <c r="N606" s="423"/>
      <c r="O606" s="423"/>
      <c r="P606" s="423"/>
      <c r="Q606" s="423"/>
    </row>
    <row r="607" spans="1:17" s="313" customFormat="1" ht="39.950000000000003" customHeight="1" x14ac:dyDescent="0.25">
      <c r="A607" s="539" t="s">
        <v>81</v>
      </c>
      <c r="B607" s="528"/>
      <c r="C607" s="528"/>
      <c r="D607" s="528"/>
      <c r="E607" s="528"/>
      <c r="F607" s="540"/>
      <c r="G607" s="273" t="s">
        <v>11</v>
      </c>
      <c r="H607" s="119" t="s">
        <v>52</v>
      </c>
      <c r="I607" s="271">
        <v>0</v>
      </c>
      <c r="J607" s="470"/>
      <c r="K607" s="423"/>
      <c r="L607" s="423"/>
      <c r="M607" s="423"/>
      <c r="N607" s="423"/>
      <c r="O607" s="423"/>
      <c r="P607" s="423"/>
      <c r="Q607" s="423"/>
    </row>
    <row r="608" spans="1:17" s="313" customFormat="1" ht="39.950000000000003" customHeight="1" x14ac:dyDescent="0.25">
      <c r="A608" s="49" t="s">
        <v>83</v>
      </c>
      <c r="B608" s="409" t="s">
        <v>6</v>
      </c>
      <c r="C608" s="409" t="s">
        <v>65</v>
      </c>
      <c r="D608" s="409" t="s">
        <v>4</v>
      </c>
      <c r="E608" s="48" t="s">
        <v>5</v>
      </c>
      <c r="F608" s="50" t="s">
        <v>70</v>
      </c>
      <c r="G608" s="273" t="s">
        <v>11</v>
      </c>
      <c r="H608" s="119" t="s">
        <v>52</v>
      </c>
      <c r="I608" s="271">
        <v>0</v>
      </c>
      <c r="J608" s="470"/>
      <c r="K608" s="423"/>
      <c r="L608" s="423" t="s">
        <v>6</v>
      </c>
      <c r="M608" s="423" t="s">
        <v>65</v>
      </c>
      <c r="N608" s="423" t="s">
        <v>4</v>
      </c>
      <c r="O608" s="423" t="s">
        <v>5</v>
      </c>
      <c r="P608" s="423"/>
      <c r="Q608" s="423"/>
    </row>
    <row r="609" spans="1:17" s="313" customFormat="1" ht="39.950000000000003" customHeight="1" x14ac:dyDescent="0.25">
      <c r="A609" s="406" t="s">
        <v>128</v>
      </c>
      <c r="B609" s="509">
        <v>0</v>
      </c>
      <c r="C609" s="510"/>
      <c r="D609" s="511"/>
      <c r="E609" s="303">
        <v>0</v>
      </c>
      <c r="F609" s="51" t="str">
        <f>TEXT(B609,"##0.0%")&amp;" ("&amp;TEXT($I613*B609,"$#,##0")&amp;")"</f>
        <v>0.0% ($0)</v>
      </c>
      <c r="G609" s="273" t="s">
        <v>11</v>
      </c>
      <c r="H609" s="119" t="s">
        <v>52</v>
      </c>
      <c r="I609" s="271">
        <v>0</v>
      </c>
      <c r="J609" s="470"/>
      <c r="K609" s="423" t="s">
        <v>40</v>
      </c>
      <c r="L609" s="426">
        <f>SUM(B609:E609)*I613</f>
        <v>0</v>
      </c>
      <c r="M609" s="426"/>
      <c r="N609" s="426"/>
      <c r="O609" s="426"/>
      <c r="P609" s="423"/>
      <c r="Q609" s="423"/>
    </row>
    <row r="610" spans="1:17" s="313" customFormat="1" ht="39.950000000000003" customHeight="1" x14ac:dyDescent="0.25">
      <c r="A610" s="406" t="s">
        <v>67</v>
      </c>
      <c r="B610" s="303">
        <v>0</v>
      </c>
      <c r="C610" s="303">
        <v>0</v>
      </c>
      <c r="D610" s="303">
        <v>0</v>
      </c>
      <c r="E610" s="303">
        <v>0</v>
      </c>
      <c r="F610" s="51" t="str">
        <f>TEXT(SUM(B610:E610),"##0.0%")&amp;" ("&amp;TEXT($I613*SUM(B610:E610),"$#,##0")&amp;")"</f>
        <v>0.0% ($0)</v>
      </c>
      <c r="G610" s="273" t="s">
        <v>11</v>
      </c>
      <c r="H610" s="119" t="s">
        <v>52</v>
      </c>
      <c r="I610" s="271">
        <v>0</v>
      </c>
      <c r="J610" s="470"/>
      <c r="K610" s="423" t="str">
        <f>"Domain 2"</f>
        <v>Domain 2</v>
      </c>
      <c r="L610" s="426">
        <f>B610*I613</f>
        <v>0</v>
      </c>
      <c r="M610" s="426">
        <f>C610*I613</f>
        <v>0</v>
      </c>
      <c r="N610" s="426">
        <f>D610*I613</f>
        <v>0</v>
      </c>
      <c r="O610" s="426">
        <f>E610*I613</f>
        <v>0</v>
      </c>
      <c r="P610" s="423"/>
      <c r="Q610" s="423"/>
    </row>
    <row r="611" spans="1:17" s="313" customFormat="1" ht="39.950000000000003" customHeight="1" x14ac:dyDescent="0.25">
      <c r="A611" s="406" t="s">
        <v>68</v>
      </c>
      <c r="B611" s="303">
        <v>0</v>
      </c>
      <c r="C611" s="303">
        <v>0</v>
      </c>
      <c r="D611" s="303">
        <v>0</v>
      </c>
      <c r="E611" s="303">
        <v>0</v>
      </c>
      <c r="F611" s="51" t="str">
        <f>TEXT(SUM(B611:E611),"##0.0%")&amp;" ("&amp;TEXT($I613*SUM(B611:E611),"$#,##0")&amp;")"</f>
        <v>0.0% ($0)</v>
      </c>
      <c r="G611" s="273" t="s">
        <v>11</v>
      </c>
      <c r="H611" s="119" t="s">
        <v>52</v>
      </c>
      <c r="I611" s="271">
        <v>0</v>
      </c>
      <c r="J611" s="470"/>
      <c r="K611" s="423" t="str">
        <f>"Domain 3"</f>
        <v>Domain 3</v>
      </c>
      <c r="L611" s="426">
        <f>B611*I613</f>
        <v>0</v>
      </c>
      <c r="M611" s="426">
        <f>C611*I613</f>
        <v>0</v>
      </c>
      <c r="N611" s="426">
        <f>D611*I613</f>
        <v>0</v>
      </c>
      <c r="O611" s="426">
        <f>E611*I613</f>
        <v>0</v>
      </c>
      <c r="P611" s="423"/>
      <c r="Q611" s="423"/>
    </row>
    <row r="612" spans="1:17" s="313" customFormat="1" ht="39.950000000000003" customHeight="1" x14ac:dyDescent="0.25">
      <c r="A612" s="407" t="s">
        <v>69</v>
      </c>
      <c r="B612" s="303">
        <v>0</v>
      </c>
      <c r="C612" s="303">
        <v>0</v>
      </c>
      <c r="D612" s="303">
        <v>0</v>
      </c>
      <c r="E612" s="303">
        <v>0</v>
      </c>
      <c r="F612" s="51" t="str">
        <f>TEXT(SUM(B612:E612),"##0.0%")&amp;" ("&amp;TEXT($I613*SUM(B612:E612),"$#,##0")&amp;")"</f>
        <v>0.0% ($0)</v>
      </c>
      <c r="G612" s="549" t="s">
        <v>87</v>
      </c>
      <c r="H612" s="550"/>
      <c r="I612" s="270">
        <f>SUM(I603:I611)</f>
        <v>0</v>
      </c>
      <c r="J612" s="468"/>
      <c r="K612" s="423" t="str">
        <f>"Domain 4"</f>
        <v>Domain 4</v>
      </c>
      <c r="L612" s="426">
        <f>B612*I613</f>
        <v>0</v>
      </c>
      <c r="M612" s="426">
        <f>C612*I613</f>
        <v>0</v>
      </c>
      <c r="N612" s="426">
        <f>D612*I613</f>
        <v>0</v>
      </c>
      <c r="O612" s="426">
        <f>E612*I613</f>
        <v>0</v>
      </c>
      <c r="P612" s="423"/>
      <c r="Q612" s="423"/>
    </row>
    <row r="613" spans="1:17" s="313" customFormat="1" ht="39.950000000000003" customHeight="1" thickBot="1" x14ac:dyDescent="0.3">
      <c r="A613" s="405" t="s">
        <v>84</v>
      </c>
      <c r="B613" s="72" t="str">
        <f>TEXT(SUM($B609*BPct_HDSP,B610:B612),"##0.0%")&amp;" ("&amp;TEXT($I613*SUM($B609*BPct_HDSP,B610:B612),"$#,##0")&amp;")"</f>
        <v>0.0% ($0)</v>
      </c>
      <c r="C613" s="72" t="str">
        <f>TEXT(SUM($B609*BPct_Diabetes,C610:C612),"##0.0%")&amp;" ("&amp;TEXT($I613*SUM($B609*BPct_Diabetes,C610:C612),"$#,##0")&amp;")"</f>
        <v>0.0% ($0)</v>
      </c>
      <c r="D613" s="72" t="str">
        <f>TEXT(SUM($B609*BPct_NPAO,D610:D612),"##0.0%")&amp;" ("&amp;TEXT($I613*SUM($B609*BPct_NPAO,D610:D612),"$#,##0")&amp;")"</f>
        <v>0.0% ($0)</v>
      </c>
      <c r="E613" s="217" t="str">
        <f>TEXT(SUM(E609:E612),"##0.0%")&amp;" ("&amp;TEXT($I613*SUM(E609:E612),"$#,##0")&amp;")"</f>
        <v>0.0% ($0)</v>
      </c>
      <c r="F613" s="218" t="str">
        <f>TEXT(SUM(B609:E612),"##0.0%")&amp;" ("&amp;TEXT($I613*SUM(B609:E612),"$#,##0")&amp;")"</f>
        <v>0.0% ($0)</v>
      </c>
      <c r="G613" s="555" t="s">
        <v>88</v>
      </c>
      <c r="H613" s="556"/>
      <c r="I613" s="272">
        <f>SUM(I612,I602)</f>
        <v>0</v>
      </c>
      <c r="J613" s="472"/>
      <c r="K613" s="423"/>
      <c r="L613" s="423"/>
      <c r="M613" s="423"/>
      <c r="N613" s="423"/>
      <c r="O613" s="423"/>
      <c r="P613" s="423" t="b">
        <f>IF(AND(SUM(B609:E612)&lt;&gt;1,I613&gt;0),FALSE,TRUE)</f>
        <v>1</v>
      </c>
      <c r="Q613" s="423" t="s">
        <v>218</v>
      </c>
    </row>
    <row r="615" spans="1:17" s="313" customFormat="1" ht="13.5" thickBot="1" x14ac:dyDescent="0.25">
      <c r="A615" s="36"/>
      <c r="B615" s="36"/>
      <c r="C615" s="36"/>
      <c r="D615" s="36"/>
      <c r="E615" s="36"/>
      <c r="F615" s="38"/>
      <c r="G615" s="35"/>
      <c r="H615" s="35"/>
      <c r="I615" s="35"/>
      <c r="J615" s="466"/>
      <c r="K615" s="423"/>
      <c r="L615" s="423"/>
      <c r="M615" s="423"/>
      <c r="N615" s="423"/>
      <c r="O615" s="423"/>
      <c r="P615" s="423"/>
      <c r="Q615" s="423"/>
    </row>
    <row r="616" spans="1:17" s="313" customFormat="1" ht="39.950000000000003" customHeight="1" x14ac:dyDescent="0.25">
      <c r="A616" s="521" t="s">
        <v>51</v>
      </c>
      <c r="B616" s="522"/>
      <c r="C616" s="522"/>
      <c r="D616" s="522"/>
      <c r="E616" s="522"/>
      <c r="F616" s="551"/>
      <c r="G616" s="521" t="s">
        <v>61</v>
      </c>
      <c r="H616" s="522"/>
      <c r="I616" s="522"/>
      <c r="J616" s="467" t="s">
        <v>13</v>
      </c>
      <c r="K616" s="423"/>
      <c r="L616" s="423"/>
      <c r="M616" s="423"/>
      <c r="N616" s="423"/>
      <c r="O616" s="423"/>
      <c r="P616" s="423"/>
      <c r="Q616" s="423"/>
    </row>
    <row r="617" spans="1:17" s="315" customFormat="1" ht="39.75" customHeight="1" x14ac:dyDescent="0.25">
      <c r="A617" s="406" t="s">
        <v>24</v>
      </c>
      <c r="B617" s="517"/>
      <c r="C617" s="517"/>
      <c r="D617" s="517"/>
      <c r="E617" s="517"/>
      <c r="F617" s="552"/>
      <c r="G617" s="541" t="s">
        <v>50</v>
      </c>
      <c r="H617" s="542"/>
      <c r="I617" s="268"/>
      <c r="J617" s="469"/>
      <c r="K617" s="425"/>
      <c r="L617" s="425"/>
      <c r="M617" s="425"/>
      <c r="N617" s="425"/>
      <c r="O617" s="425"/>
      <c r="P617" s="425"/>
      <c r="Q617" s="425"/>
    </row>
    <row r="618" spans="1:17" s="313" customFormat="1" ht="39.950000000000003" customHeight="1" x14ac:dyDescent="0.25">
      <c r="A618" s="406" t="s">
        <v>25</v>
      </c>
      <c r="B618" s="518"/>
      <c r="C618" s="553"/>
      <c r="D618" s="553"/>
      <c r="E618" s="553"/>
      <c r="F618" s="554"/>
      <c r="G618" s="541" t="s">
        <v>26</v>
      </c>
      <c r="H618" s="542"/>
      <c r="I618" s="269">
        <v>0</v>
      </c>
      <c r="J618" s="470"/>
      <c r="K618" s="423"/>
      <c r="L618" s="423"/>
      <c r="M618" s="423"/>
      <c r="N618" s="423"/>
      <c r="O618" s="423"/>
      <c r="P618" s="423"/>
      <c r="Q618" s="423"/>
    </row>
    <row r="619" spans="1:17" s="313" customFormat="1" ht="39.950000000000003" customHeight="1" x14ac:dyDescent="0.25">
      <c r="A619" s="531" t="s">
        <v>45</v>
      </c>
      <c r="B619" s="543"/>
      <c r="C619" s="544"/>
      <c r="D619" s="544"/>
      <c r="E619" s="544"/>
      <c r="F619" s="545"/>
      <c r="G619" s="549" t="s">
        <v>86</v>
      </c>
      <c r="H619" s="550"/>
      <c r="I619" s="270">
        <f>I618*I617</f>
        <v>0</v>
      </c>
      <c r="J619" s="471"/>
      <c r="K619" s="423"/>
      <c r="L619" s="423"/>
      <c r="M619" s="423"/>
      <c r="N619" s="423"/>
      <c r="O619" s="423"/>
      <c r="P619" s="423"/>
      <c r="Q619" s="423"/>
    </row>
    <row r="620" spans="1:17" s="313" customFormat="1" ht="39.950000000000003" customHeight="1" x14ac:dyDescent="0.25">
      <c r="A620" s="532"/>
      <c r="B620" s="546"/>
      <c r="C620" s="547"/>
      <c r="D620" s="547"/>
      <c r="E620" s="547"/>
      <c r="F620" s="548"/>
      <c r="G620" s="541" t="s">
        <v>10</v>
      </c>
      <c r="H620" s="542"/>
      <c r="I620" s="271">
        <v>0</v>
      </c>
      <c r="J620" s="470"/>
      <c r="K620" s="423"/>
      <c r="L620" s="423"/>
      <c r="M620" s="423"/>
      <c r="N620" s="423"/>
      <c r="O620" s="423"/>
      <c r="P620" s="423"/>
      <c r="Q620" s="423"/>
    </row>
    <row r="621" spans="1:17" s="313" customFormat="1" ht="39.950000000000003" customHeight="1" x14ac:dyDescent="0.25">
      <c r="A621" s="531" t="s">
        <v>46</v>
      </c>
      <c r="B621" s="543"/>
      <c r="C621" s="544"/>
      <c r="D621" s="544"/>
      <c r="E621" s="544"/>
      <c r="F621" s="545"/>
      <c r="G621" s="541" t="s">
        <v>53</v>
      </c>
      <c r="H621" s="542"/>
      <c r="I621" s="271">
        <v>0</v>
      </c>
      <c r="J621" s="470"/>
      <c r="K621" s="423"/>
      <c r="L621" s="423"/>
      <c r="M621" s="423"/>
      <c r="N621" s="423"/>
      <c r="O621" s="423"/>
      <c r="P621" s="423"/>
      <c r="Q621" s="423"/>
    </row>
    <row r="622" spans="1:17" s="313" customFormat="1" ht="39.950000000000003" customHeight="1" x14ac:dyDescent="0.25">
      <c r="A622" s="532"/>
      <c r="B622" s="546"/>
      <c r="C622" s="547"/>
      <c r="D622" s="547"/>
      <c r="E622" s="547"/>
      <c r="F622" s="548"/>
      <c r="G622" s="541" t="s">
        <v>9</v>
      </c>
      <c r="H622" s="542"/>
      <c r="I622" s="271">
        <v>0</v>
      </c>
      <c r="J622" s="470"/>
      <c r="K622" s="423"/>
      <c r="L622" s="423"/>
      <c r="M622" s="423"/>
      <c r="N622" s="423"/>
      <c r="O622" s="423"/>
      <c r="P622" s="423"/>
      <c r="Q622" s="423"/>
    </row>
    <row r="623" spans="1:17" s="313" customFormat="1" ht="39.950000000000003" customHeight="1" thickBot="1" x14ac:dyDescent="0.3">
      <c r="A623" s="407" t="s">
        <v>47</v>
      </c>
      <c r="B623" s="536"/>
      <c r="C623" s="537"/>
      <c r="D623" s="537"/>
      <c r="E623" s="537"/>
      <c r="F623" s="538"/>
      <c r="G623" s="273" t="s">
        <v>98</v>
      </c>
      <c r="H623" s="119" t="s">
        <v>52</v>
      </c>
      <c r="I623" s="271">
        <v>0</v>
      </c>
      <c r="J623" s="470"/>
      <c r="K623" s="423"/>
      <c r="L623" s="423"/>
      <c r="M623" s="423"/>
      <c r="N623" s="423"/>
      <c r="O623" s="423"/>
      <c r="P623" s="423"/>
      <c r="Q623" s="423"/>
    </row>
    <row r="624" spans="1:17" s="313" customFormat="1" ht="39.950000000000003" customHeight="1" x14ac:dyDescent="0.25">
      <c r="A624" s="539" t="s">
        <v>81</v>
      </c>
      <c r="B624" s="528"/>
      <c r="C624" s="528"/>
      <c r="D624" s="528"/>
      <c r="E624" s="528"/>
      <c r="F624" s="540"/>
      <c r="G624" s="273" t="s">
        <v>11</v>
      </c>
      <c r="H624" s="119" t="s">
        <v>52</v>
      </c>
      <c r="I624" s="271">
        <v>0</v>
      </c>
      <c r="J624" s="470"/>
      <c r="K624" s="423"/>
      <c r="L624" s="423"/>
      <c r="M624" s="423"/>
      <c r="N624" s="423"/>
      <c r="O624" s="423"/>
      <c r="P624" s="423"/>
      <c r="Q624" s="423"/>
    </row>
    <row r="625" spans="1:17" s="313" customFormat="1" ht="39.950000000000003" customHeight="1" x14ac:dyDescent="0.25">
      <c r="A625" s="49" t="s">
        <v>83</v>
      </c>
      <c r="B625" s="409" t="s">
        <v>6</v>
      </c>
      <c r="C625" s="409" t="s">
        <v>65</v>
      </c>
      <c r="D625" s="409" t="s">
        <v>4</v>
      </c>
      <c r="E625" s="48" t="s">
        <v>5</v>
      </c>
      <c r="F625" s="50" t="s">
        <v>70</v>
      </c>
      <c r="G625" s="273" t="s">
        <v>11</v>
      </c>
      <c r="H625" s="119" t="s">
        <v>52</v>
      </c>
      <c r="I625" s="271">
        <v>0</v>
      </c>
      <c r="J625" s="470"/>
      <c r="K625" s="423"/>
      <c r="L625" s="423" t="s">
        <v>6</v>
      </c>
      <c r="M625" s="423" t="s">
        <v>65</v>
      </c>
      <c r="N625" s="423" t="s">
        <v>4</v>
      </c>
      <c r="O625" s="423" t="s">
        <v>5</v>
      </c>
      <c r="P625" s="423"/>
      <c r="Q625" s="423"/>
    </row>
    <row r="626" spans="1:17" s="313" customFormat="1" ht="39.950000000000003" customHeight="1" x14ac:dyDescent="0.25">
      <c r="A626" s="406" t="s">
        <v>128</v>
      </c>
      <c r="B626" s="509">
        <v>0</v>
      </c>
      <c r="C626" s="510"/>
      <c r="D626" s="511"/>
      <c r="E626" s="303">
        <v>0</v>
      </c>
      <c r="F626" s="51" t="str">
        <f>TEXT(B626,"##0.0%")&amp;" ("&amp;TEXT($I630*B626,"$#,##0")&amp;")"</f>
        <v>0.0% ($0)</v>
      </c>
      <c r="G626" s="273" t="s">
        <v>11</v>
      </c>
      <c r="H626" s="119" t="s">
        <v>52</v>
      </c>
      <c r="I626" s="271">
        <v>0</v>
      </c>
      <c r="J626" s="470"/>
      <c r="K626" s="423" t="s">
        <v>40</v>
      </c>
      <c r="L626" s="426">
        <f>SUM(B626:E626)*I630</f>
        <v>0</v>
      </c>
      <c r="M626" s="426"/>
      <c r="N626" s="426"/>
      <c r="O626" s="426"/>
      <c r="P626" s="423"/>
      <c r="Q626" s="423"/>
    </row>
    <row r="627" spans="1:17" s="313" customFormat="1" ht="39.950000000000003" customHeight="1" x14ac:dyDescent="0.25">
      <c r="A627" s="406" t="s">
        <v>67</v>
      </c>
      <c r="B627" s="303">
        <v>0</v>
      </c>
      <c r="C627" s="303">
        <v>0</v>
      </c>
      <c r="D627" s="303">
        <v>0</v>
      </c>
      <c r="E627" s="303">
        <v>0</v>
      </c>
      <c r="F627" s="51" t="str">
        <f>TEXT(SUM(B627:E627),"##0.0%")&amp;" ("&amp;TEXT($I630*SUM(B627:E627),"$#,##0")&amp;")"</f>
        <v>0.0% ($0)</v>
      </c>
      <c r="G627" s="273" t="s">
        <v>11</v>
      </c>
      <c r="H627" s="119" t="s">
        <v>52</v>
      </c>
      <c r="I627" s="271">
        <v>0</v>
      </c>
      <c r="J627" s="470"/>
      <c r="K627" s="423" t="str">
        <f>"Domain 2"</f>
        <v>Domain 2</v>
      </c>
      <c r="L627" s="426">
        <f>B627*I630</f>
        <v>0</v>
      </c>
      <c r="M627" s="426">
        <f>C627*I630</f>
        <v>0</v>
      </c>
      <c r="N627" s="426">
        <f>D627*I630</f>
        <v>0</v>
      </c>
      <c r="O627" s="426">
        <f>E627*I630</f>
        <v>0</v>
      </c>
      <c r="P627" s="423"/>
      <c r="Q627" s="423"/>
    </row>
    <row r="628" spans="1:17" s="313" customFormat="1" ht="39.950000000000003" customHeight="1" x14ac:dyDescent="0.25">
      <c r="A628" s="406" t="s">
        <v>68</v>
      </c>
      <c r="B628" s="303">
        <v>0</v>
      </c>
      <c r="C628" s="303">
        <v>0</v>
      </c>
      <c r="D628" s="303">
        <v>0</v>
      </c>
      <c r="E628" s="303">
        <v>0</v>
      </c>
      <c r="F628" s="51" t="str">
        <f>TEXT(SUM(B628:E628),"##0.0%")&amp;" ("&amp;TEXT($I630*SUM(B628:E628),"$#,##0")&amp;")"</f>
        <v>0.0% ($0)</v>
      </c>
      <c r="G628" s="273" t="s">
        <v>11</v>
      </c>
      <c r="H628" s="119" t="s">
        <v>52</v>
      </c>
      <c r="I628" s="271">
        <v>0</v>
      </c>
      <c r="J628" s="470"/>
      <c r="K628" s="423" t="str">
        <f>"Domain 3"</f>
        <v>Domain 3</v>
      </c>
      <c r="L628" s="426">
        <f>B628*I630</f>
        <v>0</v>
      </c>
      <c r="M628" s="426">
        <f>C628*I630</f>
        <v>0</v>
      </c>
      <c r="N628" s="426">
        <f>D628*I630</f>
        <v>0</v>
      </c>
      <c r="O628" s="426">
        <f>E628*I630</f>
        <v>0</v>
      </c>
      <c r="P628" s="423"/>
      <c r="Q628" s="423"/>
    </row>
    <row r="629" spans="1:17" s="313" customFormat="1" ht="39.950000000000003" customHeight="1" x14ac:dyDescent="0.25">
      <c r="A629" s="407" t="s">
        <v>69</v>
      </c>
      <c r="B629" s="303">
        <v>0</v>
      </c>
      <c r="C629" s="303">
        <v>0</v>
      </c>
      <c r="D629" s="303">
        <v>0</v>
      </c>
      <c r="E629" s="303">
        <v>0</v>
      </c>
      <c r="F629" s="51" t="str">
        <f>TEXT(SUM(B629:E629),"##0.0%")&amp;" ("&amp;TEXT($I630*SUM(B629:E629),"$#,##0")&amp;")"</f>
        <v>0.0% ($0)</v>
      </c>
      <c r="G629" s="549" t="s">
        <v>87</v>
      </c>
      <c r="H629" s="550"/>
      <c r="I629" s="270">
        <f>SUM(I620:I628)</f>
        <v>0</v>
      </c>
      <c r="J629" s="468"/>
      <c r="K629" s="423" t="str">
        <f>"Domain 4"</f>
        <v>Domain 4</v>
      </c>
      <c r="L629" s="426">
        <f>B629*I630</f>
        <v>0</v>
      </c>
      <c r="M629" s="426">
        <f>C629*I630</f>
        <v>0</v>
      </c>
      <c r="N629" s="426">
        <f>D629*I630</f>
        <v>0</v>
      </c>
      <c r="O629" s="426">
        <f>E629*I630</f>
        <v>0</v>
      </c>
      <c r="P629" s="423"/>
      <c r="Q629" s="423"/>
    </row>
    <row r="630" spans="1:17" s="313" customFormat="1" ht="39.950000000000003" customHeight="1" thickBot="1" x14ac:dyDescent="0.3">
      <c r="A630" s="405" t="s">
        <v>84</v>
      </c>
      <c r="B630" s="72" t="str">
        <f>TEXT(SUM($B626*BPct_HDSP,B627:B629),"##0.0%")&amp;" ("&amp;TEXT($I630*SUM($B626*BPct_HDSP,B627:B629),"$#,##0")&amp;")"</f>
        <v>0.0% ($0)</v>
      </c>
      <c r="C630" s="72" t="str">
        <f>TEXT(SUM($B626*BPct_Diabetes,C627:C629),"##0.0%")&amp;" ("&amp;TEXT($I630*SUM($B626*BPct_Diabetes,C627:C629),"$#,##0")&amp;")"</f>
        <v>0.0% ($0)</v>
      </c>
      <c r="D630" s="72" t="str">
        <f>TEXT(SUM($B626*BPct_NPAO,D627:D629),"##0.0%")&amp;" ("&amp;TEXT($I630*SUM($B626*BPct_NPAO,D627:D629),"$#,##0")&amp;")"</f>
        <v>0.0% ($0)</v>
      </c>
      <c r="E630" s="217" t="str">
        <f>TEXT(SUM(E626:E629),"##0.0%")&amp;" ("&amp;TEXT($I630*SUM(E626:E629),"$#,##0")&amp;")"</f>
        <v>0.0% ($0)</v>
      </c>
      <c r="F630" s="218" t="str">
        <f>TEXT(SUM(B626:E629),"##0.0%")&amp;" ("&amp;TEXT($I630*SUM(B626:E629),"$#,##0")&amp;")"</f>
        <v>0.0% ($0)</v>
      </c>
      <c r="G630" s="555" t="s">
        <v>88</v>
      </c>
      <c r="H630" s="556"/>
      <c r="I630" s="272">
        <f>SUM(I629,I619)</f>
        <v>0</v>
      </c>
      <c r="J630" s="472"/>
      <c r="K630" s="423"/>
      <c r="L630" s="423"/>
      <c r="M630" s="423"/>
      <c r="N630" s="423"/>
      <c r="O630" s="423"/>
      <c r="P630" s="423" t="b">
        <f>IF(AND(SUM(B626:E629)&lt;&gt;1,I630&gt;0),FALSE,TRUE)</f>
        <v>1</v>
      </c>
      <c r="Q630" s="423" t="s">
        <v>218</v>
      </c>
    </row>
    <row r="632" spans="1:17" ht="13.5" thickBot="1" x14ac:dyDescent="0.25"/>
    <row r="633" spans="1:17" s="313" customFormat="1" ht="39.950000000000003" customHeight="1" x14ac:dyDescent="0.25">
      <c r="A633" s="521" t="s">
        <v>51</v>
      </c>
      <c r="B633" s="522"/>
      <c r="C633" s="522"/>
      <c r="D633" s="522"/>
      <c r="E633" s="522"/>
      <c r="F633" s="551"/>
      <c r="G633" s="521" t="s">
        <v>61</v>
      </c>
      <c r="H633" s="522"/>
      <c r="I633" s="522"/>
      <c r="J633" s="467" t="s">
        <v>13</v>
      </c>
      <c r="K633" s="423"/>
      <c r="L633" s="423"/>
      <c r="M633" s="423"/>
      <c r="N633" s="423"/>
      <c r="O633" s="423"/>
      <c r="P633" s="423"/>
      <c r="Q633" s="423"/>
    </row>
    <row r="634" spans="1:17" s="315" customFormat="1" ht="39.75" customHeight="1" x14ac:dyDescent="0.25">
      <c r="A634" s="406" t="s">
        <v>24</v>
      </c>
      <c r="B634" s="517"/>
      <c r="C634" s="517"/>
      <c r="D634" s="517"/>
      <c r="E634" s="517"/>
      <c r="F634" s="552"/>
      <c r="G634" s="541" t="s">
        <v>50</v>
      </c>
      <c r="H634" s="542"/>
      <c r="I634" s="268"/>
      <c r="J634" s="469"/>
      <c r="K634" s="425"/>
      <c r="L634" s="425"/>
      <c r="M634" s="425"/>
      <c r="N634" s="425"/>
      <c r="O634" s="425"/>
      <c r="P634" s="425"/>
      <c r="Q634" s="425"/>
    </row>
    <row r="635" spans="1:17" s="313" customFormat="1" ht="39.950000000000003" customHeight="1" x14ac:dyDescent="0.25">
      <c r="A635" s="406" t="s">
        <v>25</v>
      </c>
      <c r="B635" s="518"/>
      <c r="C635" s="553"/>
      <c r="D635" s="553"/>
      <c r="E635" s="553"/>
      <c r="F635" s="554"/>
      <c r="G635" s="541" t="s">
        <v>26</v>
      </c>
      <c r="H635" s="542"/>
      <c r="I635" s="269">
        <v>0</v>
      </c>
      <c r="J635" s="470"/>
      <c r="K635" s="423"/>
      <c r="L635" s="423"/>
      <c r="M635" s="423"/>
      <c r="N635" s="423"/>
      <c r="O635" s="423"/>
      <c r="P635" s="423"/>
      <c r="Q635" s="423"/>
    </row>
    <row r="636" spans="1:17" s="313" customFormat="1" ht="39.950000000000003" customHeight="1" x14ac:dyDescent="0.25">
      <c r="A636" s="531" t="s">
        <v>45</v>
      </c>
      <c r="B636" s="543"/>
      <c r="C636" s="544"/>
      <c r="D636" s="544"/>
      <c r="E636" s="544"/>
      <c r="F636" s="545"/>
      <c r="G636" s="549" t="s">
        <v>86</v>
      </c>
      <c r="H636" s="550"/>
      <c r="I636" s="270">
        <f>I635*I634</f>
        <v>0</v>
      </c>
      <c r="J636" s="471"/>
      <c r="K636" s="423"/>
      <c r="L636" s="423"/>
      <c r="M636" s="423"/>
      <c r="N636" s="423"/>
      <c r="O636" s="423"/>
      <c r="P636" s="423"/>
      <c r="Q636" s="423"/>
    </row>
    <row r="637" spans="1:17" s="313" customFormat="1" ht="39.950000000000003" customHeight="1" x14ac:dyDescent="0.25">
      <c r="A637" s="532"/>
      <c r="B637" s="546"/>
      <c r="C637" s="547"/>
      <c r="D637" s="547"/>
      <c r="E637" s="547"/>
      <c r="F637" s="548"/>
      <c r="G637" s="541" t="s">
        <v>10</v>
      </c>
      <c r="H637" s="542"/>
      <c r="I637" s="271">
        <v>0</v>
      </c>
      <c r="J637" s="470"/>
      <c r="K637" s="423"/>
      <c r="L637" s="423"/>
      <c r="M637" s="423"/>
      <c r="N637" s="423"/>
      <c r="O637" s="423"/>
      <c r="P637" s="423"/>
      <c r="Q637" s="423"/>
    </row>
    <row r="638" spans="1:17" s="313" customFormat="1" ht="39.950000000000003" customHeight="1" x14ac:dyDescent="0.25">
      <c r="A638" s="531" t="s">
        <v>46</v>
      </c>
      <c r="B638" s="543"/>
      <c r="C638" s="544"/>
      <c r="D638" s="544"/>
      <c r="E638" s="544"/>
      <c r="F638" s="545"/>
      <c r="G638" s="541" t="s">
        <v>53</v>
      </c>
      <c r="H638" s="542"/>
      <c r="I638" s="271">
        <v>0</v>
      </c>
      <c r="J638" s="470"/>
      <c r="K638" s="423"/>
      <c r="L638" s="423"/>
      <c r="M638" s="423"/>
      <c r="N638" s="423"/>
      <c r="O638" s="423"/>
      <c r="P638" s="423"/>
      <c r="Q638" s="423"/>
    </row>
    <row r="639" spans="1:17" s="313" customFormat="1" ht="39.950000000000003" customHeight="1" x14ac:dyDescent="0.25">
      <c r="A639" s="532"/>
      <c r="B639" s="546"/>
      <c r="C639" s="547"/>
      <c r="D639" s="547"/>
      <c r="E639" s="547"/>
      <c r="F639" s="548"/>
      <c r="G639" s="541" t="s">
        <v>9</v>
      </c>
      <c r="H639" s="542"/>
      <c r="I639" s="271">
        <v>0</v>
      </c>
      <c r="J639" s="470"/>
      <c r="K639" s="423"/>
      <c r="L639" s="423"/>
      <c r="M639" s="423"/>
      <c r="N639" s="423"/>
      <c r="O639" s="423"/>
      <c r="P639" s="423"/>
      <c r="Q639" s="423"/>
    </row>
    <row r="640" spans="1:17" s="313" customFormat="1" ht="39.950000000000003" customHeight="1" thickBot="1" x14ac:dyDescent="0.3">
      <c r="A640" s="407" t="s">
        <v>47</v>
      </c>
      <c r="B640" s="536"/>
      <c r="C640" s="537"/>
      <c r="D640" s="537"/>
      <c r="E640" s="537"/>
      <c r="F640" s="538"/>
      <c r="G640" s="273" t="s">
        <v>98</v>
      </c>
      <c r="H640" s="119" t="s">
        <v>52</v>
      </c>
      <c r="I640" s="271">
        <v>0</v>
      </c>
      <c r="J640" s="470"/>
      <c r="K640" s="423"/>
      <c r="L640" s="423"/>
      <c r="M640" s="423"/>
      <c r="N640" s="423"/>
      <c r="O640" s="423"/>
      <c r="P640" s="423"/>
      <c r="Q640" s="423"/>
    </row>
    <row r="641" spans="1:17" s="313" customFormat="1" ht="39.950000000000003" customHeight="1" x14ac:dyDescent="0.25">
      <c r="A641" s="539" t="s">
        <v>81</v>
      </c>
      <c r="B641" s="528"/>
      <c r="C641" s="528"/>
      <c r="D641" s="528"/>
      <c r="E641" s="528"/>
      <c r="F641" s="540"/>
      <c r="G641" s="273" t="s">
        <v>11</v>
      </c>
      <c r="H641" s="119" t="s">
        <v>52</v>
      </c>
      <c r="I641" s="271">
        <v>0</v>
      </c>
      <c r="J641" s="470"/>
      <c r="K641" s="423"/>
      <c r="L641" s="423"/>
      <c r="M641" s="423"/>
      <c r="N641" s="423"/>
      <c r="O641" s="423"/>
      <c r="P641" s="423"/>
      <c r="Q641" s="423"/>
    </row>
    <row r="642" spans="1:17" s="313" customFormat="1" ht="39.950000000000003" customHeight="1" x14ac:dyDescent="0.25">
      <c r="A642" s="49" t="s">
        <v>83</v>
      </c>
      <c r="B642" s="409" t="s">
        <v>6</v>
      </c>
      <c r="C642" s="409" t="s">
        <v>65</v>
      </c>
      <c r="D642" s="409" t="s">
        <v>4</v>
      </c>
      <c r="E642" s="48" t="s">
        <v>5</v>
      </c>
      <c r="F642" s="50" t="s">
        <v>70</v>
      </c>
      <c r="G642" s="273" t="s">
        <v>11</v>
      </c>
      <c r="H642" s="119" t="s">
        <v>52</v>
      </c>
      <c r="I642" s="271">
        <v>0</v>
      </c>
      <c r="J642" s="470"/>
      <c r="K642" s="423"/>
      <c r="L642" s="423" t="s">
        <v>6</v>
      </c>
      <c r="M642" s="423" t="s">
        <v>65</v>
      </c>
      <c r="N642" s="423" t="s">
        <v>4</v>
      </c>
      <c r="O642" s="423" t="s">
        <v>5</v>
      </c>
      <c r="P642" s="423"/>
      <c r="Q642" s="423"/>
    </row>
    <row r="643" spans="1:17" s="313" customFormat="1" ht="39.950000000000003" customHeight="1" x14ac:dyDescent="0.25">
      <c r="A643" s="406" t="s">
        <v>128</v>
      </c>
      <c r="B643" s="509">
        <v>0</v>
      </c>
      <c r="C643" s="510"/>
      <c r="D643" s="511"/>
      <c r="E643" s="303">
        <v>0</v>
      </c>
      <c r="F643" s="51" t="str">
        <f>TEXT(B643,"##0.0%")&amp;" ("&amp;TEXT($I647*B643,"$#,##0")&amp;")"</f>
        <v>0.0% ($0)</v>
      </c>
      <c r="G643" s="273" t="s">
        <v>11</v>
      </c>
      <c r="H643" s="119" t="s">
        <v>52</v>
      </c>
      <c r="I643" s="271">
        <v>0</v>
      </c>
      <c r="J643" s="470"/>
      <c r="K643" s="423" t="s">
        <v>40</v>
      </c>
      <c r="L643" s="426">
        <f>SUM(B643:E643)*I647</f>
        <v>0</v>
      </c>
      <c r="M643" s="426"/>
      <c r="N643" s="426"/>
      <c r="O643" s="426"/>
      <c r="P643" s="423"/>
      <c r="Q643" s="423"/>
    </row>
    <row r="644" spans="1:17" s="313" customFormat="1" ht="39.950000000000003" customHeight="1" x14ac:dyDescent="0.25">
      <c r="A644" s="406" t="s">
        <v>67</v>
      </c>
      <c r="B644" s="303">
        <v>0</v>
      </c>
      <c r="C644" s="303">
        <v>0</v>
      </c>
      <c r="D644" s="303">
        <v>0</v>
      </c>
      <c r="E644" s="303">
        <v>0</v>
      </c>
      <c r="F644" s="51" t="str">
        <f>TEXT(SUM(B644:E644),"##0.0%")&amp;" ("&amp;TEXT($I647*SUM(B644:E644),"$#,##0")&amp;")"</f>
        <v>0.0% ($0)</v>
      </c>
      <c r="G644" s="273" t="s">
        <v>11</v>
      </c>
      <c r="H644" s="119" t="s">
        <v>52</v>
      </c>
      <c r="I644" s="271">
        <v>0</v>
      </c>
      <c r="J644" s="470"/>
      <c r="K644" s="423" t="str">
        <f>"Domain 2"</f>
        <v>Domain 2</v>
      </c>
      <c r="L644" s="426">
        <f>B644*I647</f>
        <v>0</v>
      </c>
      <c r="M644" s="426">
        <f>C644*I647</f>
        <v>0</v>
      </c>
      <c r="N644" s="426">
        <f>D644*I647</f>
        <v>0</v>
      </c>
      <c r="O644" s="426">
        <f>E644*I647</f>
        <v>0</v>
      </c>
      <c r="P644" s="423"/>
      <c r="Q644" s="423"/>
    </row>
    <row r="645" spans="1:17" s="313" customFormat="1" ht="39.950000000000003" customHeight="1" x14ac:dyDescent="0.25">
      <c r="A645" s="406" t="s">
        <v>68</v>
      </c>
      <c r="B645" s="303">
        <v>0</v>
      </c>
      <c r="C645" s="303">
        <v>0</v>
      </c>
      <c r="D645" s="303">
        <v>0</v>
      </c>
      <c r="E645" s="303">
        <v>0</v>
      </c>
      <c r="F645" s="51" t="str">
        <f>TEXT(SUM(B645:E645),"##0.0%")&amp;" ("&amp;TEXT($I647*SUM(B645:E645),"$#,##0")&amp;")"</f>
        <v>0.0% ($0)</v>
      </c>
      <c r="G645" s="273" t="s">
        <v>11</v>
      </c>
      <c r="H645" s="119" t="s">
        <v>52</v>
      </c>
      <c r="I645" s="271">
        <v>0</v>
      </c>
      <c r="J645" s="470"/>
      <c r="K645" s="423" t="str">
        <f>"Domain 3"</f>
        <v>Domain 3</v>
      </c>
      <c r="L645" s="426">
        <f>B645*I647</f>
        <v>0</v>
      </c>
      <c r="M645" s="426">
        <f>C645*I647</f>
        <v>0</v>
      </c>
      <c r="N645" s="426">
        <f>D645*I647</f>
        <v>0</v>
      </c>
      <c r="O645" s="426">
        <f>E645*I647</f>
        <v>0</v>
      </c>
      <c r="P645" s="423"/>
      <c r="Q645" s="423"/>
    </row>
    <row r="646" spans="1:17" s="313" customFormat="1" ht="39.950000000000003" customHeight="1" x14ac:dyDescent="0.25">
      <c r="A646" s="407" t="s">
        <v>69</v>
      </c>
      <c r="B646" s="303">
        <v>0</v>
      </c>
      <c r="C646" s="303">
        <v>0</v>
      </c>
      <c r="D646" s="303">
        <v>0</v>
      </c>
      <c r="E646" s="303">
        <v>0</v>
      </c>
      <c r="F646" s="51" t="str">
        <f>TEXT(SUM(B646:E646),"##0.0%")&amp;" ("&amp;TEXT($I647*SUM(B646:E646),"$#,##0")&amp;")"</f>
        <v>0.0% ($0)</v>
      </c>
      <c r="G646" s="549" t="s">
        <v>87</v>
      </c>
      <c r="H646" s="550"/>
      <c r="I646" s="270">
        <f>SUM(I637:I645)</f>
        <v>0</v>
      </c>
      <c r="J646" s="468"/>
      <c r="K646" s="423" t="str">
        <f>"Domain 4"</f>
        <v>Domain 4</v>
      </c>
      <c r="L646" s="426">
        <f>B646*I647</f>
        <v>0</v>
      </c>
      <c r="M646" s="426">
        <f>C646*I647</f>
        <v>0</v>
      </c>
      <c r="N646" s="426">
        <f>D646*I647</f>
        <v>0</v>
      </c>
      <c r="O646" s="426">
        <f>E646*I647</f>
        <v>0</v>
      </c>
      <c r="P646" s="423"/>
      <c r="Q646" s="423"/>
    </row>
    <row r="647" spans="1:17" s="313" customFormat="1" ht="39.950000000000003" customHeight="1" thickBot="1" x14ac:dyDescent="0.3">
      <c r="A647" s="405" t="s">
        <v>84</v>
      </c>
      <c r="B647" s="72" t="str">
        <f>TEXT(SUM($B643*BPct_HDSP,B644:B646),"##0.0%")&amp;" ("&amp;TEXT($I647*SUM($B643*BPct_HDSP,B644:B646),"$#,##0")&amp;")"</f>
        <v>0.0% ($0)</v>
      </c>
      <c r="C647" s="72" t="str">
        <f>TEXT(SUM($B643*BPct_Diabetes,C644:C646),"##0.0%")&amp;" ("&amp;TEXT($I647*SUM($B643*BPct_Diabetes,C644:C646),"$#,##0")&amp;")"</f>
        <v>0.0% ($0)</v>
      </c>
      <c r="D647" s="72" t="str">
        <f>TEXT(SUM($B643*BPct_NPAO,D644:D646),"##0.0%")&amp;" ("&amp;TEXT($I647*SUM($B643*BPct_NPAO,D644:D646),"$#,##0")&amp;")"</f>
        <v>0.0% ($0)</v>
      </c>
      <c r="E647" s="217" t="str">
        <f>TEXT(SUM(E643:E646),"##0.0%")&amp;" ("&amp;TEXT($I647*SUM(E643:E646),"$#,##0")&amp;")"</f>
        <v>0.0% ($0)</v>
      </c>
      <c r="F647" s="218" t="str">
        <f>TEXT(SUM(B643:E646),"##0.0%")&amp;" ("&amp;TEXT($I647*SUM(B643:E646),"$#,##0")&amp;")"</f>
        <v>0.0% ($0)</v>
      </c>
      <c r="G647" s="555" t="s">
        <v>88</v>
      </c>
      <c r="H647" s="556"/>
      <c r="I647" s="272">
        <f>SUM(I646,I636)</f>
        <v>0</v>
      </c>
      <c r="J647" s="472"/>
      <c r="K647" s="423"/>
      <c r="L647" s="423"/>
      <c r="M647" s="423"/>
      <c r="N647" s="423"/>
      <c r="O647" s="423"/>
      <c r="P647" s="423" t="b">
        <f>IF(AND(SUM(B643:E646)&lt;&gt;1,I647&gt;0),FALSE,TRUE)</f>
        <v>1</v>
      </c>
      <c r="Q647" s="423" t="s">
        <v>218</v>
      </c>
    </row>
    <row r="649" spans="1:17" ht="13.5" thickBot="1" x14ac:dyDescent="0.25"/>
    <row r="650" spans="1:17" s="313" customFormat="1" ht="39.950000000000003" customHeight="1" x14ac:dyDescent="0.25">
      <c r="A650" s="521" t="s">
        <v>51</v>
      </c>
      <c r="B650" s="522"/>
      <c r="C650" s="522"/>
      <c r="D650" s="522"/>
      <c r="E650" s="522"/>
      <c r="F650" s="551"/>
      <c r="G650" s="521" t="s">
        <v>61</v>
      </c>
      <c r="H650" s="522"/>
      <c r="I650" s="522"/>
      <c r="J650" s="467" t="s">
        <v>13</v>
      </c>
      <c r="K650" s="423"/>
      <c r="L650" s="423"/>
      <c r="M650" s="423"/>
      <c r="N650" s="423"/>
      <c r="O650" s="423"/>
      <c r="P650" s="423"/>
      <c r="Q650" s="423"/>
    </row>
    <row r="651" spans="1:17" s="315" customFormat="1" ht="39.75" customHeight="1" x14ac:dyDescent="0.25">
      <c r="A651" s="406" t="s">
        <v>24</v>
      </c>
      <c r="B651" s="517"/>
      <c r="C651" s="517"/>
      <c r="D651" s="517"/>
      <c r="E651" s="517"/>
      <c r="F651" s="552"/>
      <c r="G651" s="541" t="s">
        <v>50</v>
      </c>
      <c r="H651" s="542"/>
      <c r="I651" s="268"/>
      <c r="J651" s="469"/>
      <c r="K651" s="425"/>
      <c r="L651" s="425"/>
      <c r="M651" s="425"/>
      <c r="N651" s="425"/>
      <c r="O651" s="425"/>
      <c r="P651" s="425"/>
      <c r="Q651" s="425"/>
    </row>
    <row r="652" spans="1:17" s="313" customFormat="1" ht="39.950000000000003" customHeight="1" x14ac:dyDescent="0.25">
      <c r="A652" s="406" t="s">
        <v>25</v>
      </c>
      <c r="B652" s="518"/>
      <c r="C652" s="553"/>
      <c r="D652" s="553"/>
      <c r="E652" s="553"/>
      <c r="F652" s="554"/>
      <c r="G652" s="541" t="s">
        <v>26</v>
      </c>
      <c r="H652" s="542"/>
      <c r="I652" s="269">
        <v>0</v>
      </c>
      <c r="J652" s="470"/>
      <c r="K652" s="423"/>
      <c r="L652" s="423"/>
      <c r="M652" s="423"/>
      <c r="N652" s="423"/>
      <c r="O652" s="423"/>
      <c r="P652" s="423"/>
      <c r="Q652" s="423"/>
    </row>
    <row r="653" spans="1:17" s="313" customFormat="1" ht="39.950000000000003" customHeight="1" x14ac:dyDescent="0.25">
      <c r="A653" s="531" t="s">
        <v>45</v>
      </c>
      <c r="B653" s="543"/>
      <c r="C653" s="544"/>
      <c r="D653" s="544"/>
      <c r="E653" s="544"/>
      <c r="F653" s="545"/>
      <c r="G653" s="549" t="s">
        <v>86</v>
      </c>
      <c r="H653" s="550"/>
      <c r="I653" s="270">
        <f>I652*I651</f>
        <v>0</v>
      </c>
      <c r="J653" s="471"/>
      <c r="K653" s="423"/>
      <c r="L653" s="423"/>
      <c r="M653" s="423"/>
      <c r="N653" s="423"/>
      <c r="O653" s="423"/>
      <c r="P653" s="423"/>
      <c r="Q653" s="423"/>
    </row>
    <row r="654" spans="1:17" s="313" customFormat="1" ht="39.950000000000003" customHeight="1" x14ac:dyDescent="0.25">
      <c r="A654" s="532"/>
      <c r="B654" s="546"/>
      <c r="C654" s="547"/>
      <c r="D654" s="547"/>
      <c r="E654" s="547"/>
      <c r="F654" s="548"/>
      <c r="G654" s="541" t="s">
        <v>10</v>
      </c>
      <c r="H654" s="542"/>
      <c r="I654" s="271">
        <v>0</v>
      </c>
      <c r="J654" s="470"/>
      <c r="K654" s="423"/>
      <c r="L654" s="423"/>
      <c r="M654" s="423"/>
      <c r="N654" s="423"/>
      <c r="O654" s="423"/>
      <c r="P654" s="423"/>
      <c r="Q654" s="423"/>
    </row>
    <row r="655" spans="1:17" s="313" customFormat="1" ht="39.950000000000003" customHeight="1" x14ac:dyDescent="0.25">
      <c r="A655" s="531" t="s">
        <v>46</v>
      </c>
      <c r="B655" s="543"/>
      <c r="C655" s="544"/>
      <c r="D655" s="544"/>
      <c r="E655" s="544"/>
      <c r="F655" s="545"/>
      <c r="G655" s="541" t="s">
        <v>53</v>
      </c>
      <c r="H655" s="542"/>
      <c r="I655" s="271">
        <v>0</v>
      </c>
      <c r="J655" s="470"/>
      <c r="K655" s="423"/>
      <c r="L655" s="423"/>
      <c r="M655" s="423"/>
      <c r="N655" s="423"/>
      <c r="O655" s="423"/>
      <c r="P655" s="423"/>
      <c r="Q655" s="423"/>
    </row>
    <row r="656" spans="1:17" s="313" customFormat="1" ht="39.950000000000003" customHeight="1" x14ac:dyDescent="0.25">
      <c r="A656" s="532"/>
      <c r="B656" s="546"/>
      <c r="C656" s="547"/>
      <c r="D656" s="547"/>
      <c r="E656" s="547"/>
      <c r="F656" s="548"/>
      <c r="G656" s="541" t="s">
        <v>9</v>
      </c>
      <c r="H656" s="542"/>
      <c r="I656" s="271">
        <v>0</v>
      </c>
      <c r="J656" s="470"/>
      <c r="K656" s="423"/>
      <c r="L656" s="423"/>
      <c r="M656" s="423"/>
      <c r="N656" s="423"/>
      <c r="O656" s="423"/>
      <c r="P656" s="423"/>
      <c r="Q656" s="423"/>
    </row>
    <row r="657" spans="1:17" s="313" customFormat="1" ht="39.950000000000003" customHeight="1" thickBot="1" x14ac:dyDescent="0.3">
      <c r="A657" s="407" t="s">
        <v>47</v>
      </c>
      <c r="B657" s="536"/>
      <c r="C657" s="537"/>
      <c r="D657" s="537"/>
      <c r="E657" s="537"/>
      <c r="F657" s="538"/>
      <c r="G657" s="273" t="s">
        <v>98</v>
      </c>
      <c r="H657" s="119" t="s">
        <v>52</v>
      </c>
      <c r="I657" s="271">
        <v>0</v>
      </c>
      <c r="J657" s="470"/>
      <c r="K657" s="423"/>
      <c r="L657" s="423"/>
      <c r="M657" s="423"/>
      <c r="N657" s="423"/>
      <c r="O657" s="423"/>
      <c r="P657" s="423"/>
      <c r="Q657" s="423"/>
    </row>
    <row r="658" spans="1:17" s="313" customFormat="1" ht="39.950000000000003" customHeight="1" x14ac:dyDescent="0.25">
      <c r="A658" s="539" t="s">
        <v>81</v>
      </c>
      <c r="B658" s="528"/>
      <c r="C658" s="528"/>
      <c r="D658" s="528"/>
      <c r="E658" s="528"/>
      <c r="F658" s="540"/>
      <c r="G658" s="273" t="s">
        <v>11</v>
      </c>
      <c r="H658" s="119" t="s">
        <v>52</v>
      </c>
      <c r="I658" s="271">
        <v>0</v>
      </c>
      <c r="J658" s="470"/>
      <c r="K658" s="423"/>
      <c r="L658" s="423"/>
      <c r="M658" s="423"/>
      <c r="N658" s="423"/>
      <c r="O658" s="423"/>
      <c r="P658" s="423"/>
      <c r="Q658" s="423"/>
    </row>
    <row r="659" spans="1:17" s="313" customFormat="1" ht="39.950000000000003" customHeight="1" x14ac:dyDescent="0.25">
      <c r="A659" s="49" t="s">
        <v>83</v>
      </c>
      <c r="B659" s="409" t="s">
        <v>6</v>
      </c>
      <c r="C659" s="409" t="s">
        <v>65</v>
      </c>
      <c r="D659" s="409" t="s">
        <v>4</v>
      </c>
      <c r="E659" s="48" t="s">
        <v>5</v>
      </c>
      <c r="F659" s="50" t="s">
        <v>70</v>
      </c>
      <c r="G659" s="273" t="s">
        <v>11</v>
      </c>
      <c r="H659" s="119" t="s">
        <v>52</v>
      </c>
      <c r="I659" s="271">
        <v>0</v>
      </c>
      <c r="J659" s="470"/>
      <c r="K659" s="423"/>
      <c r="L659" s="423" t="s">
        <v>6</v>
      </c>
      <c r="M659" s="423" t="s">
        <v>65</v>
      </c>
      <c r="N659" s="423" t="s">
        <v>4</v>
      </c>
      <c r="O659" s="423" t="s">
        <v>5</v>
      </c>
      <c r="P659" s="423"/>
      <c r="Q659" s="423"/>
    </row>
    <row r="660" spans="1:17" s="313" customFormat="1" ht="39.950000000000003" customHeight="1" x14ac:dyDescent="0.25">
      <c r="A660" s="406" t="s">
        <v>128</v>
      </c>
      <c r="B660" s="509">
        <v>0</v>
      </c>
      <c r="C660" s="510"/>
      <c r="D660" s="511"/>
      <c r="E660" s="303">
        <v>0</v>
      </c>
      <c r="F660" s="51" t="str">
        <f>TEXT(B660,"##0.0%")&amp;" ("&amp;TEXT($I664*B660,"$#,##0")&amp;")"</f>
        <v>0.0% ($0)</v>
      </c>
      <c r="G660" s="273" t="s">
        <v>11</v>
      </c>
      <c r="H660" s="119" t="s">
        <v>52</v>
      </c>
      <c r="I660" s="271">
        <v>0</v>
      </c>
      <c r="J660" s="470"/>
      <c r="K660" s="423" t="s">
        <v>40</v>
      </c>
      <c r="L660" s="426">
        <f>SUM(B660:E660)*I664</f>
        <v>0</v>
      </c>
      <c r="M660" s="426"/>
      <c r="N660" s="426"/>
      <c r="O660" s="426"/>
      <c r="P660" s="423"/>
      <c r="Q660" s="423"/>
    </row>
    <row r="661" spans="1:17" s="313" customFormat="1" ht="39.950000000000003" customHeight="1" x14ac:dyDescent="0.25">
      <c r="A661" s="406" t="s">
        <v>67</v>
      </c>
      <c r="B661" s="303">
        <v>0</v>
      </c>
      <c r="C661" s="303">
        <v>0</v>
      </c>
      <c r="D661" s="303">
        <v>0</v>
      </c>
      <c r="E661" s="303">
        <v>0</v>
      </c>
      <c r="F661" s="51" t="str">
        <f>TEXT(SUM(B661:E661),"##0.0%")&amp;" ("&amp;TEXT($I664*SUM(B661:E661),"$#,##0")&amp;")"</f>
        <v>0.0% ($0)</v>
      </c>
      <c r="G661" s="273" t="s">
        <v>11</v>
      </c>
      <c r="H661" s="119" t="s">
        <v>52</v>
      </c>
      <c r="I661" s="271">
        <v>0</v>
      </c>
      <c r="J661" s="470"/>
      <c r="K661" s="423" t="str">
        <f>"Domain 2"</f>
        <v>Domain 2</v>
      </c>
      <c r="L661" s="426">
        <f>B661*I664</f>
        <v>0</v>
      </c>
      <c r="M661" s="426">
        <f>C661*I664</f>
        <v>0</v>
      </c>
      <c r="N661" s="426">
        <f>D661*I664</f>
        <v>0</v>
      </c>
      <c r="O661" s="426">
        <f>E661*I664</f>
        <v>0</v>
      </c>
      <c r="P661" s="423"/>
      <c r="Q661" s="423"/>
    </row>
    <row r="662" spans="1:17" s="313" customFormat="1" ht="39.950000000000003" customHeight="1" x14ac:dyDescent="0.25">
      <c r="A662" s="406" t="s">
        <v>68</v>
      </c>
      <c r="B662" s="303">
        <v>0</v>
      </c>
      <c r="C662" s="303">
        <v>0</v>
      </c>
      <c r="D662" s="303">
        <v>0</v>
      </c>
      <c r="E662" s="303">
        <v>0</v>
      </c>
      <c r="F662" s="51" t="str">
        <f>TEXT(SUM(B662:E662),"##0.0%")&amp;" ("&amp;TEXT($I664*SUM(B662:E662),"$#,##0")&amp;")"</f>
        <v>0.0% ($0)</v>
      </c>
      <c r="G662" s="273" t="s">
        <v>11</v>
      </c>
      <c r="H662" s="119" t="s">
        <v>52</v>
      </c>
      <c r="I662" s="271">
        <v>0</v>
      </c>
      <c r="J662" s="470"/>
      <c r="K662" s="423" t="str">
        <f>"Domain 3"</f>
        <v>Domain 3</v>
      </c>
      <c r="L662" s="426">
        <f>B662*I664</f>
        <v>0</v>
      </c>
      <c r="M662" s="426">
        <f>C662*I664</f>
        <v>0</v>
      </c>
      <c r="N662" s="426">
        <f>D662*I664</f>
        <v>0</v>
      </c>
      <c r="O662" s="426">
        <f>E662*I664</f>
        <v>0</v>
      </c>
      <c r="P662" s="423"/>
      <c r="Q662" s="423"/>
    </row>
    <row r="663" spans="1:17" s="313" customFormat="1" ht="39.950000000000003" customHeight="1" x14ac:dyDescent="0.25">
      <c r="A663" s="407" t="s">
        <v>69</v>
      </c>
      <c r="B663" s="303">
        <v>0</v>
      </c>
      <c r="C663" s="303">
        <v>0</v>
      </c>
      <c r="D663" s="303">
        <v>0</v>
      </c>
      <c r="E663" s="303">
        <v>0</v>
      </c>
      <c r="F663" s="51" t="str">
        <f>TEXT(SUM(B663:E663),"##0.0%")&amp;" ("&amp;TEXT($I664*SUM(B663:E663),"$#,##0")&amp;")"</f>
        <v>0.0% ($0)</v>
      </c>
      <c r="G663" s="549" t="s">
        <v>87</v>
      </c>
      <c r="H663" s="550"/>
      <c r="I663" s="270">
        <f>SUM(I654:I662)</f>
        <v>0</v>
      </c>
      <c r="J663" s="468"/>
      <c r="K663" s="423" t="str">
        <f>"Domain 4"</f>
        <v>Domain 4</v>
      </c>
      <c r="L663" s="426">
        <f>B663*I664</f>
        <v>0</v>
      </c>
      <c r="M663" s="426">
        <f>C663*I664</f>
        <v>0</v>
      </c>
      <c r="N663" s="426">
        <f>D663*I664</f>
        <v>0</v>
      </c>
      <c r="O663" s="426">
        <f>E663*I664</f>
        <v>0</v>
      </c>
      <c r="P663" s="423"/>
      <c r="Q663" s="423"/>
    </row>
    <row r="664" spans="1:17" s="313" customFormat="1" ht="39.950000000000003" customHeight="1" thickBot="1" x14ac:dyDescent="0.3">
      <c r="A664" s="405" t="s">
        <v>84</v>
      </c>
      <c r="B664" s="72" t="str">
        <f>TEXT(SUM($B660*BPct_HDSP,B661:B663),"##0.0%")&amp;" ("&amp;TEXT($I664*SUM($B660*BPct_HDSP,B661:B663),"$#,##0")&amp;")"</f>
        <v>0.0% ($0)</v>
      </c>
      <c r="C664" s="72" t="str">
        <f>TEXT(SUM($B660*BPct_Diabetes,C661:C663),"##0.0%")&amp;" ("&amp;TEXT($I664*SUM($B660*BPct_Diabetes,C661:C663),"$#,##0")&amp;")"</f>
        <v>0.0% ($0)</v>
      </c>
      <c r="D664" s="72" t="str">
        <f>TEXT(SUM($B660*BPct_NPAO,D661:D663),"##0.0%")&amp;" ("&amp;TEXT($I664*SUM($B660*BPct_NPAO,D661:D663),"$#,##0")&amp;")"</f>
        <v>0.0% ($0)</v>
      </c>
      <c r="E664" s="217" t="str">
        <f>TEXT(SUM(E660:E663),"##0.0%")&amp;" ("&amp;TEXT($I664*SUM(E660:E663),"$#,##0")&amp;")"</f>
        <v>0.0% ($0)</v>
      </c>
      <c r="F664" s="218" t="str">
        <f>TEXT(SUM(B660:E663),"##0.0%")&amp;" ("&amp;TEXT($I664*SUM(B660:E663),"$#,##0")&amp;")"</f>
        <v>0.0% ($0)</v>
      </c>
      <c r="G664" s="555" t="s">
        <v>88</v>
      </c>
      <c r="H664" s="556"/>
      <c r="I664" s="272">
        <f>SUM(I663,I653)</f>
        <v>0</v>
      </c>
      <c r="J664" s="472"/>
      <c r="K664" s="423"/>
      <c r="L664" s="423"/>
      <c r="M664" s="423"/>
      <c r="N664" s="423"/>
      <c r="O664" s="423"/>
      <c r="P664" s="423" t="b">
        <f>IF(AND(SUM(B660:E663)&lt;&gt;1,I664&gt;0),FALSE,TRUE)</f>
        <v>1</v>
      </c>
      <c r="Q664" s="423" t="s">
        <v>218</v>
      </c>
    </row>
    <row r="666" spans="1:17" ht="13.5" thickBot="1" x14ac:dyDescent="0.25"/>
    <row r="667" spans="1:17" s="313" customFormat="1" ht="39.950000000000003" customHeight="1" x14ac:dyDescent="0.25">
      <c r="A667" s="521" t="s">
        <v>51</v>
      </c>
      <c r="B667" s="522"/>
      <c r="C667" s="522"/>
      <c r="D667" s="522"/>
      <c r="E667" s="522"/>
      <c r="F667" s="551"/>
      <c r="G667" s="521" t="s">
        <v>61</v>
      </c>
      <c r="H667" s="522"/>
      <c r="I667" s="522"/>
      <c r="J667" s="467" t="s">
        <v>13</v>
      </c>
      <c r="K667" s="423"/>
      <c r="L667" s="423"/>
      <c r="M667" s="423"/>
      <c r="N667" s="423"/>
      <c r="O667" s="423"/>
      <c r="P667" s="423"/>
      <c r="Q667" s="423"/>
    </row>
    <row r="668" spans="1:17" s="315" customFormat="1" ht="39.75" customHeight="1" x14ac:dyDescent="0.25">
      <c r="A668" s="406" t="s">
        <v>24</v>
      </c>
      <c r="B668" s="517"/>
      <c r="C668" s="517"/>
      <c r="D668" s="517"/>
      <c r="E668" s="517"/>
      <c r="F668" s="552"/>
      <c r="G668" s="541" t="s">
        <v>50</v>
      </c>
      <c r="H668" s="542"/>
      <c r="I668" s="268"/>
      <c r="J668" s="469"/>
      <c r="K668" s="425"/>
      <c r="L668" s="425"/>
      <c r="M668" s="425"/>
      <c r="N668" s="425"/>
      <c r="O668" s="425"/>
      <c r="P668" s="425"/>
      <c r="Q668" s="425"/>
    </row>
    <row r="669" spans="1:17" s="313" customFormat="1" ht="39.950000000000003" customHeight="1" x14ac:dyDescent="0.25">
      <c r="A669" s="406" t="s">
        <v>25</v>
      </c>
      <c r="B669" s="518"/>
      <c r="C669" s="553"/>
      <c r="D669" s="553"/>
      <c r="E669" s="553"/>
      <c r="F669" s="554"/>
      <c r="G669" s="541" t="s">
        <v>26</v>
      </c>
      <c r="H669" s="542"/>
      <c r="I669" s="269">
        <v>0</v>
      </c>
      <c r="J669" s="470"/>
      <c r="K669" s="423"/>
      <c r="L669" s="423"/>
      <c r="M669" s="423"/>
      <c r="N669" s="423"/>
      <c r="O669" s="423"/>
      <c r="P669" s="423"/>
      <c r="Q669" s="423"/>
    </row>
    <row r="670" spans="1:17" s="313" customFormat="1" ht="39.950000000000003" customHeight="1" x14ac:dyDescent="0.25">
      <c r="A670" s="531" t="s">
        <v>45</v>
      </c>
      <c r="B670" s="543"/>
      <c r="C670" s="544"/>
      <c r="D670" s="544"/>
      <c r="E670" s="544"/>
      <c r="F670" s="545"/>
      <c r="G670" s="549" t="s">
        <v>86</v>
      </c>
      <c r="H670" s="550"/>
      <c r="I670" s="270">
        <f>I669*I668</f>
        <v>0</v>
      </c>
      <c r="J670" s="471"/>
      <c r="K670" s="423"/>
      <c r="L670" s="423"/>
      <c r="M670" s="423"/>
      <c r="N670" s="423"/>
      <c r="O670" s="423"/>
      <c r="P670" s="423"/>
      <c r="Q670" s="423"/>
    </row>
    <row r="671" spans="1:17" s="313" customFormat="1" ht="39.950000000000003" customHeight="1" x14ac:dyDescent="0.25">
      <c r="A671" s="532"/>
      <c r="B671" s="546"/>
      <c r="C671" s="547"/>
      <c r="D671" s="547"/>
      <c r="E671" s="547"/>
      <c r="F671" s="548"/>
      <c r="G671" s="541" t="s">
        <v>10</v>
      </c>
      <c r="H671" s="542"/>
      <c r="I671" s="271">
        <v>0</v>
      </c>
      <c r="J671" s="470"/>
      <c r="K671" s="423"/>
      <c r="L671" s="423"/>
      <c r="M671" s="423"/>
      <c r="N671" s="423"/>
      <c r="O671" s="423"/>
      <c r="P671" s="423"/>
      <c r="Q671" s="423"/>
    </row>
    <row r="672" spans="1:17" s="313" customFormat="1" ht="39.950000000000003" customHeight="1" x14ac:dyDescent="0.25">
      <c r="A672" s="531" t="s">
        <v>46</v>
      </c>
      <c r="B672" s="543"/>
      <c r="C672" s="544"/>
      <c r="D672" s="544"/>
      <c r="E672" s="544"/>
      <c r="F672" s="545"/>
      <c r="G672" s="541" t="s">
        <v>53</v>
      </c>
      <c r="H672" s="542"/>
      <c r="I672" s="271">
        <v>0</v>
      </c>
      <c r="J672" s="470"/>
      <c r="K672" s="423"/>
      <c r="L672" s="423"/>
      <c r="M672" s="423"/>
      <c r="N672" s="423"/>
      <c r="O672" s="423"/>
      <c r="P672" s="423"/>
      <c r="Q672" s="423"/>
    </row>
    <row r="673" spans="1:17" s="313" customFormat="1" ht="39.950000000000003" customHeight="1" x14ac:dyDescent="0.25">
      <c r="A673" s="532"/>
      <c r="B673" s="546"/>
      <c r="C673" s="547"/>
      <c r="D673" s="547"/>
      <c r="E673" s="547"/>
      <c r="F673" s="548"/>
      <c r="G673" s="541" t="s">
        <v>9</v>
      </c>
      <c r="H673" s="542"/>
      <c r="I673" s="271">
        <v>0</v>
      </c>
      <c r="J673" s="470"/>
      <c r="K673" s="423"/>
      <c r="L673" s="423"/>
      <c r="M673" s="423"/>
      <c r="N673" s="423"/>
      <c r="O673" s="423"/>
      <c r="P673" s="423"/>
      <c r="Q673" s="423"/>
    </row>
    <row r="674" spans="1:17" s="313" customFormat="1" ht="39.950000000000003" customHeight="1" thickBot="1" x14ac:dyDescent="0.3">
      <c r="A674" s="407" t="s">
        <v>47</v>
      </c>
      <c r="B674" s="536"/>
      <c r="C674" s="537"/>
      <c r="D674" s="537"/>
      <c r="E674" s="537"/>
      <c r="F674" s="538"/>
      <c r="G674" s="273" t="s">
        <v>98</v>
      </c>
      <c r="H674" s="119" t="s">
        <v>52</v>
      </c>
      <c r="I674" s="271">
        <v>0</v>
      </c>
      <c r="J674" s="470"/>
      <c r="K674" s="423"/>
      <c r="L674" s="423"/>
      <c r="M674" s="423"/>
      <c r="N674" s="423"/>
      <c r="O674" s="423"/>
      <c r="P674" s="423"/>
      <c r="Q674" s="423"/>
    </row>
    <row r="675" spans="1:17" s="313" customFormat="1" ht="39.950000000000003" customHeight="1" x14ac:dyDescent="0.25">
      <c r="A675" s="539" t="s">
        <v>81</v>
      </c>
      <c r="B675" s="528"/>
      <c r="C675" s="528"/>
      <c r="D675" s="528"/>
      <c r="E675" s="528"/>
      <c r="F675" s="540"/>
      <c r="G675" s="273" t="s">
        <v>11</v>
      </c>
      <c r="H675" s="119" t="s">
        <v>52</v>
      </c>
      <c r="I675" s="271">
        <v>0</v>
      </c>
      <c r="J675" s="470"/>
      <c r="K675" s="423"/>
      <c r="L675" s="423"/>
      <c r="M675" s="423"/>
      <c r="N675" s="423"/>
      <c r="O675" s="423"/>
      <c r="P675" s="423"/>
      <c r="Q675" s="423"/>
    </row>
    <row r="676" spans="1:17" s="313" customFormat="1" ht="39.950000000000003" customHeight="1" x14ac:dyDescent="0.25">
      <c r="A676" s="49" t="s">
        <v>83</v>
      </c>
      <c r="B676" s="409" t="s">
        <v>6</v>
      </c>
      <c r="C676" s="409" t="s">
        <v>65</v>
      </c>
      <c r="D676" s="409" t="s">
        <v>4</v>
      </c>
      <c r="E676" s="48" t="s">
        <v>5</v>
      </c>
      <c r="F676" s="50" t="s">
        <v>70</v>
      </c>
      <c r="G676" s="273" t="s">
        <v>11</v>
      </c>
      <c r="H676" s="119" t="s">
        <v>52</v>
      </c>
      <c r="I676" s="271">
        <v>0</v>
      </c>
      <c r="J676" s="470"/>
      <c r="K676" s="423"/>
      <c r="L676" s="423" t="s">
        <v>6</v>
      </c>
      <c r="M676" s="423" t="s">
        <v>65</v>
      </c>
      <c r="N676" s="423" t="s">
        <v>4</v>
      </c>
      <c r="O676" s="423" t="s">
        <v>5</v>
      </c>
      <c r="P676" s="423"/>
      <c r="Q676" s="423"/>
    </row>
    <row r="677" spans="1:17" s="313" customFormat="1" ht="39.950000000000003" customHeight="1" x14ac:dyDescent="0.25">
      <c r="A677" s="406" t="s">
        <v>128</v>
      </c>
      <c r="B677" s="509">
        <v>0</v>
      </c>
      <c r="C677" s="510"/>
      <c r="D677" s="511"/>
      <c r="E677" s="303">
        <v>0</v>
      </c>
      <c r="F677" s="51" t="str">
        <f>TEXT(B677,"##0.0%")&amp;" ("&amp;TEXT($I681*B677,"$#,##0")&amp;")"</f>
        <v>0.0% ($0)</v>
      </c>
      <c r="G677" s="273" t="s">
        <v>11</v>
      </c>
      <c r="H677" s="119" t="s">
        <v>52</v>
      </c>
      <c r="I677" s="271">
        <v>0</v>
      </c>
      <c r="J677" s="470"/>
      <c r="K677" s="423" t="s">
        <v>40</v>
      </c>
      <c r="L677" s="426">
        <f>SUM(B677:E677)*I681</f>
        <v>0</v>
      </c>
      <c r="M677" s="426"/>
      <c r="N677" s="426"/>
      <c r="O677" s="426"/>
      <c r="P677" s="423"/>
      <c r="Q677" s="423"/>
    </row>
    <row r="678" spans="1:17" s="313" customFormat="1" ht="39.950000000000003" customHeight="1" x14ac:dyDescent="0.25">
      <c r="A678" s="406" t="s">
        <v>67</v>
      </c>
      <c r="B678" s="303">
        <v>0</v>
      </c>
      <c r="C678" s="303">
        <v>0</v>
      </c>
      <c r="D678" s="303">
        <v>0</v>
      </c>
      <c r="E678" s="303">
        <v>0</v>
      </c>
      <c r="F678" s="51" t="str">
        <f>TEXT(SUM(B678:E678),"##0.0%")&amp;" ("&amp;TEXT($I681*SUM(B678:E678),"$#,##0")&amp;")"</f>
        <v>0.0% ($0)</v>
      </c>
      <c r="G678" s="273" t="s">
        <v>11</v>
      </c>
      <c r="H678" s="119" t="s">
        <v>52</v>
      </c>
      <c r="I678" s="271">
        <v>0</v>
      </c>
      <c r="J678" s="470"/>
      <c r="K678" s="423" t="str">
        <f>"Domain 2"</f>
        <v>Domain 2</v>
      </c>
      <c r="L678" s="426">
        <f>B678*I681</f>
        <v>0</v>
      </c>
      <c r="M678" s="426">
        <f>C678*I681</f>
        <v>0</v>
      </c>
      <c r="N678" s="426">
        <f>D678*I681</f>
        <v>0</v>
      </c>
      <c r="O678" s="426">
        <f>E678*I681</f>
        <v>0</v>
      </c>
      <c r="P678" s="423"/>
      <c r="Q678" s="423"/>
    </row>
    <row r="679" spans="1:17" s="313" customFormat="1" ht="39.950000000000003" customHeight="1" x14ac:dyDescent="0.25">
      <c r="A679" s="406" t="s">
        <v>68</v>
      </c>
      <c r="B679" s="303">
        <v>0</v>
      </c>
      <c r="C679" s="303">
        <v>0</v>
      </c>
      <c r="D679" s="303">
        <v>0</v>
      </c>
      <c r="E679" s="303">
        <v>0</v>
      </c>
      <c r="F679" s="51" t="str">
        <f>TEXT(SUM(B679:E679),"##0.0%")&amp;" ("&amp;TEXT($I681*SUM(B679:E679),"$#,##0")&amp;")"</f>
        <v>0.0% ($0)</v>
      </c>
      <c r="G679" s="273" t="s">
        <v>11</v>
      </c>
      <c r="H679" s="119" t="s">
        <v>52</v>
      </c>
      <c r="I679" s="271">
        <v>0</v>
      </c>
      <c r="J679" s="470"/>
      <c r="K679" s="423" t="str">
        <f>"Domain 3"</f>
        <v>Domain 3</v>
      </c>
      <c r="L679" s="426">
        <f>B679*I681</f>
        <v>0</v>
      </c>
      <c r="M679" s="426">
        <f>C679*I681</f>
        <v>0</v>
      </c>
      <c r="N679" s="426">
        <f>D679*I681</f>
        <v>0</v>
      </c>
      <c r="O679" s="426">
        <f>E679*I681</f>
        <v>0</v>
      </c>
      <c r="P679" s="423"/>
      <c r="Q679" s="423"/>
    </row>
    <row r="680" spans="1:17" s="313" customFormat="1" ht="39.950000000000003" customHeight="1" x14ac:dyDescent="0.25">
      <c r="A680" s="407" t="s">
        <v>69</v>
      </c>
      <c r="B680" s="303">
        <v>0</v>
      </c>
      <c r="C680" s="303">
        <v>0</v>
      </c>
      <c r="D680" s="303">
        <v>0</v>
      </c>
      <c r="E680" s="303">
        <v>0</v>
      </c>
      <c r="F680" s="51" t="str">
        <f>TEXT(SUM(B680:E680),"##0.0%")&amp;" ("&amp;TEXT($I681*SUM(B680:E680),"$#,##0")&amp;")"</f>
        <v>0.0% ($0)</v>
      </c>
      <c r="G680" s="549" t="s">
        <v>87</v>
      </c>
      <c r="H680" s="550"/>
      <c r="I680" s="270">
        <f>SUM(I671:I679)</f>
        <v>0</v>
      </c>
      <c r="J680" s="468"/>
      <c r="K680" s="423" t="str">
        <f>"Domain 4"</f>
        <v>Domain 4</v>
      </c>
      <c r="L680" s="426">
        <f>B680*I681</f>
        <v>0</v>
      </c>
      <c r="M680" s="426">
        <f>C680*I681</f>
        <v>0</v>
      </c>
      <c r="N680" s="426">
        <f>D680*I681</f>
        <v>0</v>
      </c>
      <c r="O680" s="426">
        <f>E680*I681</f>
        <v>0</v>
      </c>
      <c r="P680" s="423"/>
      <c r="Q680" s="423"/>
    </row>
    <row r="681" spans="1:17" s="313" customFormat="1" ht="39.950000000000003" customHeight="1" thickBot="1" x14ac:dyDescent="0.3">
      <c r="A681" s="405" t="s">
        <v>84</v>
      </c>
      <c r="B681" s="72" t="str">
        <f>TEXT(SUM($B677*BPct_HDSP,B678:B680),"##0.0%")&amp;" ("&amp;TEXT($I681*SUM($B677*BPct_HDSP,B678:B680),"$#,##0")&amp;")"</f>
        <v>0.0% ($0)</v>
      </c>
      <c r="C681" s="72" t="str">
        <f>TEXT(SUM($B677*BPct_Diabetes,C678:C680),"##0.0%")&amp;" ("&amp;TEXT($I681*SUM($B677*BPct_Diabetes,C678:C680),"$#,##0")&amp;")"</f>
        <v>0.0% ($0)</v>
      </c>
      <c r="D681" s="72" t="str">
        <f>TEXT(SUM($B677*BPct_NPAO,D678:D680),"##0.0%")&amp;" ("&amp;TEXT($I681*SUM($B677*BPct_NPAO,D678:D680),"$#,##0")&amp;")"</f>
        <v>0.0% ($0)</v>
      </c>
      <c r="E681" s="217" t="str">
        <f>TEXT(SUM(E677:E680),"##0.0%")&amp;" ("&amp;TEXT($I681*SUM(E677:E680),"$#,##0")&amp;")"</f>
        <v>0.0% ($0)</v>
      </c>
      <c r="F681" s="218" t="str">
        <f>TEXT(SUM(B677:E680),"##0.0%")&amp;" ("&amp;TEXT($I681*SUM(B677:E680),"$#,##0")&amp;")"</f>
        <v>0.0% ($0)</v>
      </c>
      <c r="G681" s="555" t="s">
        <v>88</v>
      </c>
      <c r="H681" s="556"/>
      <c r="I681" s="272">
        <f>SUM(I680,I670)</f>
        <v>0</v>
      </c>
      <c r="J681" s="472"/>
      <c r="K681" s="423"/>
      <c r="L681" s="423"/>
      <c r="M681" s="423"/>
      <c r="N681" s="423"/>
      <c r="O681" s="423"/>
      <c r="P681" s="423" t="b">
        <f>IF(AND(SUM(B677:E680)&lt;&gt;1,I681&gt;0),FALSE,TRUE)</f>
        <v>1</v>
      </c>
      <c r="Q681" s="423" t="s">
        <v>218</v>
      </c>
    </row>
  </sheetData>
  <sheetProtection password="DD9D" sheet="1" objects="1" scenarios="1" formatRows="0"/>
  <mergeCells count="761">
    <mergeCell ref="A675:F675"/>
    <mergeCell ref="B677:D677"/>
    <mergeCell ref="G680:H680"/>
    <mergeCell ref="G681:H681"/>
    <mergeCell ref="A672:A673"/>
    <mergeCell ref="B672:F673"/>
    <mergeCell ref="G672:H672"/>
    <mergeCell ref="G673:H673"/>
    <mergeCell ref="B674:F674"/>
    <mergeCell ref="B668:F668"/>
    <mergeCell ref="G668:H668"/>
    <mergeCell ref="B669:F669"/>
    <mergeCell ref="G669:H669"/>
    <mergeCell ref="A670:A671"/>
    <mergeCell ref="B670:F671"/>
    <mergeCell ref="G670:H670"/>
    <mergeCell ref="G671:H671"/>
    <mergeCell ref="A658:F658"/>
    <mergeCell ref="B660:D660"/>
    <mergeCell ref="G663:H663"/>
    <mergeCell ref="G664:H664"/>
    <mergeCell ref="A667:F667"/>
    <mergeCell ref="G667:I667"/>
    <mergeCell ref="A655:A656"/>
    <mergeCell ref="B655:F656"/>
    <mergeCell ref="G655:H655"/>
    <mergeCell ref="G656:H656"/>
    <mergeCell ref="B657:F657"/>
    <mergeCell ref="B651:F651"/>
    <mergeCell ref="G651:H651"/>
    <mergeCell ref="B652:F652"/>
    <mergeCell ref="G652:H652"/>
    <mergeCell ref="A653:A654"/>
    <mergeCell ref="B653:F654"/>
    <mergeCell ref="G653:H653"/>
    <mergeCell ref="G654:H654"/>
    <mergeCell ref="A641:F641"/>
    <mergeCell ref="B643:D643"/>
    <mergeCell ref="G646:H646"/>
    <mergeCell ref="G647:H647"/>
    <mergeCell ref="A650:F650"/>
    <mergeCell ref="G650:I650"/>
    <mergeCell ref="A638:A639"/>
    <mergeCell ref="B638:F639"/>
    <mergeCell ref="G638:H638"/>
    <mergeCell ref="G639:H639"/>
    <mergeCell ref="B640:F640"/>
    <mergeCell ref="B634:F634"/>
    <mergeCell ref="G634:H634"/>
    <mergeCell ref="B635:F635"/>
    <mergeCell ref="G635:H635"/>
    <mergeCell ref="A636:A637"/>
    <mergeCell ref="B636:F637"/>
    <mergeCell ref="G636:H636"/>
    <mergeCell ref="G637:H637"/>
    <mergeCell ref="A624:F624"/>
    <mergeCell ref="B626:D626"/>
    <mergeCell ref="G629:H629"/>
    <mergeCell ref="G630:H630"/>
    <mergeCell ref="A633:F633"/>
    <mergeCell ref="G633:I633"/>
    <mergeCell ref="A621:A622"/>
    <mergeCell ref="B621:F622"/>
    <mergeCell ref="G621:H621"/>
    <mergeCell ref="G622:H622"/>
    <mergeCell ref="B623:F623"/>
    <mergeCell ref="B617:F617"/>
    <mergeCell ref="G617:H617"/>
    <mergeCell ref="B618:F618"/>
    <mergeCell ref="G618:H618"/>
    <mergeCell ref="A619:A620"/>
    <mergeCell ref="B619:F620"/>
    <mergeCell ref="G619:H619"/>
    <mergeCell ref="G620:H620"/>
    <mergeCell ref="A607:F607"/>
    <mergeCell ref="B609:D609"/>
    <mergeCell ref="G612:H612"/>
    <mergeCell ref="G613:H613"/>
    <mergeCell ref="A616:F616"/>
    <mergeCell ref="G616:I616"/>
    <mergeCell ref="A604:A605"/>
    <mergeCell ref="B604:F605"/>
    <mergeCell ref="G604:H604"/>
    <mergeCell ref="G605:H605"/>
    <mergeCell ref="B606:F606"/>
    <mergeCell ref="B600:F600"/>
    <mergeCell ref="G600:H600"/>
    <mergeCell ref="B601:F601"/>
    <mergeCell ref="G601:H601"/>
    <mergeCell ref="A602:A603"/>
    <mergeCell ref="B602:F603"/>
    <mergeCell ref="G602:H602"/>
    <mergeCell ref="G603:H603"/>
    <mergeCell ref="A590:F590"/>
    <mergeCell ref="B592:D592"/>
    <mergeCell ref="G595:H595"/>
    <mergeCell ref="G596:H596"/>
    <mergeCell ref="A599:F599"/>
    <mergeCell ref="G599:I599"/>
    <mergeCell ref="A587:A588"/>
    <mergeCell ref="B587:F588"/>
    <mergeCell ref="G587:H587"/>
    <mergeCell ref="G588:H588"/>
    <mergeCell ref="B589:F589"/>
    <mergeCell ref="B583:F583"/>
    <mergeCell ref="G583:H583"/>
    <mergeCell ref="B584:F584"/>
    <mergeCell ref="G584:H584"/>
    <mergeCell ref="A585:A586"/>
    <mergeCell ref="B585:F586"/>
    <mergeCell ref="G585:H585"/>
    <mergeCell ref="G586:H586"/>
    <mergeCell ref="A573:F573"/>
    <mergeCell ref="B575:D575"/>
    <mergeCell ref="G578:H578"/>
    <mergeCell ref="G579:H579"/>
    <mergeCell ref="A582:F582"/>
    <mergeCell ref="G582:I582"/>
    <mergeCell ref="A570:A571"/>
    <mergeCell ref="B570:F571"/>
    <mergeCell ref="G570:H570"/>
    <mergeCell ref="G571:H571"/>
    <mergeCell ref="B572:F572"/>
    <mergeCell ref="B566:F566"/>
    <mergeCell ref="G566:H566"/>
    <mergeCell ref="B567:F567"/>
    <mergeCell ref="G567:H567"/>
    <mergeCell ref="A568:A569"/>
    <mergeCell ref="B568:F569"/>
    <mergeCell ref="G568:H568"/>
    <mergeCell ref="G569:H569"/>
    <mergeCell ref="A556:F556"/>
    <mergeCell ref="B558:D558"/>
    <mergeCell ref="G561:H561"/>
    <mergeCell ref="G562:H562"/>
    <mergeCell ref="A565:F565"/>
    <mergeCell ref="G565:I565"/>
    <mergeCell ref="A553:A554"/>
    <mergeCell ref="B553:F554"/>
    <mergeCell ref="G553:H553"/>
    <mergeCell ref="G554:H554"/>
    <mergeCell ref="B555:F555"/>
    <mergeCell ref="B549:F549"/>
    <mergeCell ref="G549:H549"/>
    <mergeCell ref="B550:F550"/>
    <mergeCell ref="G550:H550"/>
    <mergeCell ref="A551:A552"/>
    <mergeCell ref="B551:F552"/>
    <mergeCell ref="G551:H551"/>
    <mergeCell ref="G552:H552"/>
    <mergeCell ref="A539:F539"/>
    <mergeCell ref="B541:D541"/>
    <mergeCell ref="G544:H544"/>
    <mergeCell ref="G545:H545"/>
    <mergeCell ref="A548:F548"/>
    <mergeCell ref="G548:I548"/>
    <mergeCell ref="A536:A537"/>
    <mergeCell ref="B536:F537"/>
    <mergeCell ref="G536:H536"/>
    <mergeCell ref="G537:H537"/>
    <mergeCell ref="B538:F538"/>
    <mergeCell ref="B532:F532"/>
    <mergeCell ref="G532:H532"/>
    <mergeCell ref="B533:F533"/>
    <mergeCell ref="G533:H533"/>
    <mergeCell ref="A534:A535"/>
    <mergeCell ref="B534:F535"/>
    <mergeCell ref="G534:H534"/>
    <mergeCell ref="G535:H535"/>
    <mergeCell ref="A522:F522"/>
    <mergeCell ref="B524:D524"/>
    <mergeCell ref="G527:H527"/>
    <mergeCell ref="G528:H528"/>
    <mergeCell ref="A531:F531"/>
    <mergeCell ref="G531:I531"/>
    <mergeCell ref="A519:A520"/>
    <mergeCell ref="B519:F520"/>
    <mergeCell ref="G519:H519"/>
    <mergeCell ref="G520:H520"/>
    <mergeCell ref="B521:F521"/>
    <mergeCell ref="B515:F515"/>
    <mergeCell ref="G515:H515"/>
    <mergeCell ref="B516:F516"/>
    <mergeCell ref="G516:H516"/>
    <mergeCell ref="A517:A518"/>
    <mergeCell ref="B517:F518"/>
    <mergeCell ref="G517:H517"/>
    <mergeCell ref="G518:H518"/>
    <mergeCell ref="A505:F505"/>
    <mergeCell ref="B507:D507"/>
    <mergeCell ref="G510:H510"/>
    <mergeCell ref="G511:H511"/>
    <mergeCell ref="A514:F514"/>
    <mergeCell ref="G514:I514"/>
    <mergeCell ref="A502:A503"/>
    <mergeCell ref="B502:F503"/>
    <mergeCell ref="G502:H502"/>
    <mergeCell ref="G503:H503"/>
    <mergeCell ref="B504:F504"/>
    <mergeCell ref="B498:F498"/>
    <mergeCell ref="G498:H498"/>
    <mergeCell ref="B499:F499"/>
    <mergeCell ref="G499:H499"/>
    <mergeCell ref="A500:A501"/>
    <mergeCell ref="B500:F501"/>
    <mergeCell ref="G500:H500"/>
    <mergeCell ref="G501:H501"/>
    <mergeCell ref="A488:F488"/>
    <mergeCell ref="B490:D490"/>
    <mergeCell ref="G493:H493"/>
    <mergeCell ref="G494:H494"/>
    <mergeCell ref="A497:F497"/>
    <mergeCell ref="G497:I497"/>
    <mergeCell ref="A485:A486"/>
    <mergeCell ref="B485:F486"/>
    <mergeCell ref="G485:H485"/>
    <mergeCell ref="G486:H486"/>
    <mergeCell ref="B487:F487"/>
    <mergeCell ref="B481:F481"/>
    <mergeCell ref="G481:H481"/>
    <mergeCell ref="B482:F482"/>
    <mergeCell ref="G482:H482"/>
    <mergeCell ref="A483:A484"/>
    <mergeCell ref="B483:F484"/>
    <mergeCell ref="G483:H483"/>
    <mergeCell ref="G484:H484"/>
    <mergeCell ref="A471:F471"/>
    <mergeCell ref="B473:D473"/>
    <mergeCell ref="G476:H476"/>
    <mergeCell ref="G477:H477"/>
    <mergeCell ref="A480:F480"/>
    <mergeCell ref="G480:I480"/>
    <mergeCell ref="A468:A469"/>
    <mergeCell ref="B468:F469"/>
    <mergeCell ref="G468:H468"/>
    <mergeCell ref="G469:H469"/>
    <mergeCell ref="B470:F470"/>
    <mergeCell ref="B464:F464"/>
    <mergeCell ref="G464:H464"/>
    <mergeCell ref="B465:F465"/>
    <mergeCell ref="G465:H465"/>
    <mergeCell ref="A466:A467"/>
    <mergeCell ref="B466:F467"/>
    <mergeCell ref="G466:H466"/>
    <mergeCell ref="G467:H467"/>
    <mergeCell ref="A454:F454"/>
    <mergeCell ref="B456:D456"/>
    <mergeCell ref="G459:H459"/>
    <mergeCell ref="G460:H460"/>
    <mergeCell ref="A463:F463"/>
    <mergeCell ref="G463:I463"/>
    <mergeCell ref="A451:A452"/>
    <mergeCell ref="B451:F452"/>
    <mergeCell ref="G451:H451"/>
    <mergeCell ref="G452:H452"/>
    <mergeCell ref="B453:F453"/>
    <mergeCell ref="B447:F447"/>
    <mergeCell ref="G447:H447"/>
    <mergeCell ref="B448:F448"/>
    <mergeCell ref="G448:H448"/>
    <mergeCell ref="A449:A450"/>
    <mergeCell ref="B449:F450"/>
    <mergeCell ref="G449:H449"/>
    <mergeCell ref="G450:H450"/>
    <mergeCell ref="A437:F437"/>
    <mergeCell ref="B439:D439"/>
    <mergeCell ref="G442:H442"/>
    <mergeCell ref="G443:H443"/>
    <mergeCell ref="A446:F446"/>
    <mergeCell ref="G446:I446"/>
    <mergeCell ref="A434:A435"/>
    <mergeCell ref="B434:F435"/>
    <mergeCell ref="G434:H434"/>
    <mergeCell ref="G435:H435"/>
    <mergeCell ref="B436:F436"/>
    <mergeCell ref="B430:F430"/>
    <mergeCell ref="G430:H430"/>
    <mergeCell ref="B431:F431"/>
    <mergeCell ref="G431:H431"/>
    <mergeCell ref="A432:A433"/>
    <mergeCell ref="B432:F433"/>
    <mergeCell ref="G432:H432"/>
    <mergeCell ref="G433:H433"/>
    <mergeCell ref="A420:F420"/>
    <mergeCell ref="B422:D422"/>
    <mergeCell ref="G425:H425"/>
    <mergeCell ref="G426:H426"/>
    <mergeCell ref="A429:F429"/>
    <mergeCell ref="G429:I429"/>
    <mergeCell ref="A417:A418"/>
    <mergeCell ref="B417:F418"/>
    <mergeCell ref="G417:H417"/>
    <mergeCell ref="G418:H418"/>
    <mergeCell ref="B419:F419"/>
    <mergeCell ref="B413:F413"/>
    <mergeCell ref="G413:H413"/>
    <mergeCell ref="B414:F414"/>
    <mergeCell ref="G414:H414"/>
    <mergeCell ref="A415:A416"/>
    <mergeCell ref="B415:F416"/>
    <mergeCell ref="G415:H415"/>
    <mergeCell ref="G416:H416"/>
    <mergeCell ref="A403:F403"/>
    <mergeCell ref="B405:D405"/>
    <mergeCell ref="G408:H408"/>
    <mergeCell ref="G409:H409"/>
    <mergeCell ref="A412:F412"/>
    <mergeCell ref="G412:I412"/>
    <mergeCell ref="A400:A401"/>
    <mergeCell ref="B400:F401"/>
    <mergeCell ref="G400:H400"/>
    <mergeCell ref="G401:H401"/>
    <mergeCell ref="B402:F402"/>
    <mergeCell ref="B396:F396"/>
    <mergeCell ref="G396:H396"/>
    <mergeCell ref="B397:F397"/>
    <mergeCell ref="G397:H397"/>
    <mergeCell ref="A398:A399"/>
    <mergeCell ref="B398:F399"/>
    <mergeCell ref="G398:H398"/>
    <mergeCell ref="G399:H399"/>
    <mergeCell ref="A386:F386"/>
    <mergeCell ref="B388:D388"/>
    <mergeCell ref="G391:H391"/>
    <mergeCell ref="G392:H392"/>
    <mergeCell ref="A395:F395"/>
    <mergeCell ref="G395:I395"/>
    <mergeCell ref="A383:A384"/>
    <mergeCell ref="B383:F384"/>
    <mergeCell ref="G383:H383"/>
    <mergeCell ref="G384:H384"/>
    <mergeCell ref="B385:F385"/>
    <mergeCell ref="B379:F379"/>
    <mergeCell ref="G379:H379"/>
    <mergeCell ref="B380:F380"/>
    <mergeCell ref="G380:H380"/>
    <mergeCell ref="A381:A382"/>
    <mergeCell ref="B381:F382"/>
    <mergeCell ref="G381:H381"/>
    <mergeCell ref="G382:H382"/>
    <mergeCell ref="A369:F369"/>
    <mergeCell ref="B371:D371"/>
    <mergeCell ref="G374:H374"/>
    <mergeCell ref="G375:H375"/>
    <mergeCell ref="A378:F378"/>
    <mergeCell ref="G378:I378"/>
    <mergeCell ref="A366:A367"/>
    <mergeCell ref="B366:F367"/>
    <mergeCell ref="G366:H366"/>
    <mergeCell ref="G367:H367"/>
    <mergeCell ref="B368:F368"/>
    <mergeCell ref="B362:F362"/>
    <mergeCell ref="G362:H362"/>
    <mergeCell ref="B363:F363"/>
    <mergeCell ref="G363:H363"/>
    <mergeCell ref="A364:A365"/>
    <mergeCell ref="B364:F365"/>
    <mergeCell ref="G364:H364"/>
    <mergeCell ref="G365:H365"/>
    <mergeCell ref="A352:F352"/>
    <mergeCell ref="B354:D354"/>
    <mergeCell ref="G357:H357"/>
    <mergeCell ref="G358:H358"/>
    <mergeCell ref="A361:F361"/>
    <mergeCell ref="G361:I361"/>
    <mergeCell ref="A349:A350"/>
    <mergeCell ref="B349:F350"/>
    <mergeCell ref="G349:H349"/>
    <mergeCell ref="G350:H350"/>
    <mergeCell ref="B351:F351"/>
    <mergeCell ref="B345:F345"/>
    <mergeCell ref="G345:H345"/>
    <mergeCell ref="B346:F346"/>
    <mergeCell ref="G346:H346"/>
    <mergeCell ref="A347:A348"/>
    <mergeCell ref="B347:F348"/>
    <mergeCell ref="G347:H347"/>
    <mergeCell ref="G348:H348"/>
    <mergeCell ref="A335:F335"/>
    <mergeCell ref="B337:D337"/>
    <mergeCell ref="G340:H340"/>
    <mergeCell ref="G341:H341"/>
    <mergeCell ref="A344:F344"/>
    <mergeCell ref="G344:I344"/>
    <mergeCell ref="A332:A333"/>
    <mergeCell ref="B332:F333"/>
    <mergeCell ref="G332:H332"/>
    <mergeCell ref="G333:H333"/>
    <mergeCell ref="B334:F334"/>
    <mergeCell ref="B328:F328"/>
    <mergeCell ref="G328:H328"/>
    <mergeCell ref="B329:F329"/>
    <mergeCell ref="G329:H329"/>
    <mergeCell ref="A330:A331"/>
    <mergeCell ref="B330:F331"/>
    <mergeCell ref="G330:H330"/>
    <mergeCell ref="G331:H331"/>
    <mergeCell ref="A318:F318"/>
    <mergeCell ref="B320:D320"/>
    <mergeCell ref="G323:H323"/>
    <mergeCell ref="G324:H324"/>
    <mergeCell ref="A327:F327"/>
    <mergeCell ref="G327:I327"/>
    <mergeCell ref="A315:A316"/>
    <mergeCell ref="B315:F316"/>
    <mergeCell ref="G315:H315"/>
    <mergeCell ref="G316:H316"/>
    <mergeCell ref="B317:F317"/>
    <mergeCell ref="B311:F311"/>
    <mergeCell ref="G311:H311"/>
    <mergeCell ref="B312:F312"/>
    <mergeCell ref="G312:H312"/>
    <mergeCell ref="A313:A314"/>
    <mergeCell ref="B313:F314"/>
    <mergeCell ref="G313:H313"/>
    <mergeCell ref="G314:H314"/>
    <mergeCell ref="A301:F301"/>
    <mergeCell ref="B303:D303"/>
    <mergeCell ref="G306:H306"/>
    <mergeCell ref="G307:H307"/>
    <mergeCell ref="A310:F310"/>
    <mergeCell ref="G310:I310"/>
    <mergeCell ref="A298:A299"/>
    <mergeCell ref="B298:F299"/>
    <mergeCell ref="G298:H298"/>
    <mergeCell ref="G299:H299"/>
    <mergeCell ref="B300:F300"/>
    <mergeCell ref="B294:F294"/>
    <mergeCell ref="G294:H294"/>
    <mergeCell ref="B295:F295"/>
    <mergeCell ref="G295:H295"/>
    <mergeCell ref="A296:A297"/>
    <mergeCell ref="B296:F297"/>
    <mergeCell ref="G296:H296"/>
    <mergeCell ref="G297:H297"/>
    <mergeCell ref="A284:F284"/>
    <mergeCell ref="B286:D286"/>
    <mergeCell ref="G289:H289"/>
    <mergeCell ref="G290:H290"/>
    <mergeCell ref="A293:F293"/>
    <mergeCell ref="G293:I293"/>
    <mergeCell ref="A281:A282"/>
    <mergeCell ref="B281:F282"/>
    <mergeCell ref="G281:H281"/>
    <mergeCell ref="G282:H282"/>
    <mergeCell ref="B283:F283"/>
    <mergeCell ref="B277:F277"/>
    <mergeCell ref="G277:H277"/>
    <mergeCell ref="B278:F278"/>
    <mergeCell ref="G278:H278"/>
    <mergeCell ref="A279:A280"/>
    <mergeCell ref="B279:F280"/>
    <mergeCell ref="G279:H279"/>
    <mergeCell ref="G280:H280"/>
    <mergeCell ref="A267:F267"/>
    <mergeCell ref="B269:D269"/>
    <mergeCell ref="G272:H272"/>
    <mergeCell ref="G273:H273"/>
    <mergeCell ref="A276:F276"/>
    <mergeCell ref="G276:I276"/>
    <mergeCell ref="A264:A265"/>
    <mergeCell ref="B264:F265"/>
    <mergeCell ref="G264:H264"/>
    <mergeCell ref="G265:H265"/>
    <mergeCell ref="B266:F266"/>
    <mergeCell ref="B260:F260"/>
    <mergeCell ref="G260:H260"/>
    <mergeCell ref="B261:F261"/>
    <mergeCell ref="G261:H261"/>
    <mergeCell ref="A262:A263"/>
    <mergeCell ref="B262:F263"/>
    <mergeCell ref="G262:H262"/>
    <mergeCell ref="G263:H263"/>
    <mergeCell ref="A250:F250"/>
    <mergeCell ref="B252:D252"/>
    <mergeCell ref="G255:H255"/>
    <mergeCell ref="G256:H256"/>
    <mergeCell ref="A259:F259"/>
    <mergeCell ref="G259:I259"/>
    <mergeCell ref="A247:A248"/>
    <mergeCell ref="B247:F248"/>
    <mergeCell ref="G247:H247"/>
    <mergeCell ref="G248:H248"/>
    <mergeCell ref="B249:F249"/>
    <mergeCell ref="B243:F243"/>
    <mergeCell ref="G243:H243"/>
    <mergeCell ref="B244:F244"/>
    <mergeCell ref="G244:H244"/>
    <mergeCell ref="A245:A246"/>
    <mergeCell ref="B245:F246"/>
    <mergeCell ref="G245:H245"/>
    <mergeCell ref="G246:H246"/>
    <mergeCell ref="A233:F233"/>
    <mergeCell ref="B235:D235"/>
    <mergeCell ref="G238:H238"/>
    <mergeCell ref="G239:H239"/>
    <mergeCell ref="A242:F242"/>
    <mergeCell ref="G242:I242"/>
    <mergeCell ref="A230:A231"/>
    <mergeCell ref="B230:F231"/>
    <mergeCell ref="G230:H230"/>
    <mergeCell ref="G231:H231"/>
    <mergeCell ref="B232:F232"/>
    <mergeCell ref="B226:F226"/>
    <mergeCell ref="G226:H226"/>
    <mergeCell ref="B227:F227"/>
    <mergeCell ref="G227:H227"/>
    <mergeCell ref="A228:A229"/>
    <mergeCell ref="B228:F229"/>
    <mergeCell ref="G228:H228"/>
    <mergeCell ref="G229:H229"/>
    <mergeCell ref="A216:F216"/>
    <mergeCell ref="B218:D218"/>
    <mergeCell ref="G221:H221"/>
    <mergeCell ref="G222:H222"/>
    <mergeCell ref="A225:F225"/>
    <mergeCell ref="G225:I225"/>
    <mergeCell ref="A213:A214"/>
    <mergeCell ref="B213:F214"/>
    <mergeCell ref="G213:H213"/>
    <mergeCell ref="G214:H214"/>
    <mergeCell ref="B215:F215"/>
    <mergeCell ref="B209:F209"/>
    <mergeCell ref="G209:H209"/>
    <mergeCell ref="B210:F210"/>
    <mergeCell ref="G210:H210"/>
    <mergeCell ref="A211:A212"/>
    <mergeCell ref="B211:F212"/>
    <mergeCell ref="G211:H211"/>
    <mergeCell ref="G212:H212"/>
    <mergeCell ref="A199:F199"/>
    <mergeCell ref="B201:D201"/>
    <mergeCell ref="G204:H204"/>
    <mergeCell ref="G205:H205"/>
    <mergeCell ref="A208:F208"/>
    <mergeCell ref="G208:I208"/>
    <mergeCell ref="A196:A197"/>
    <mergeCell ref="B196:F197"/>
    <mergeCell ref="G196:H196"/>
    <mergeCell ref="G197:H197"/>
    <mergeCell ref="B198:F198"/>
    <mergeCell ref="B192:F192"/>
    <mergeCell ref="G192:H192"/>
    <mergeCell ref="B193:F193"/>
    <mergeCell ref="G193:H193"/>
    <mergeCell ref="A194:A195"/>
    <mergeCell ref="B194:F195"/>
    <mergeCell ref="G194:H194"/>
    <mergeCell ref="G195:H195"/>
    <mergeCell ref="A182:F182"/>
    <mergeCell ref="B184:D184"/>
    <mergeCell ref="G187:H187"/>
    <mergeCell ref="G188:H188"/>
    <mergeCell ref="A191:F191"/>
    <mergeCell ref="G191:I191"/>
    <mergeCell ref="A179:A180"/>
    <mergeCell ref="B179:F180"/>
    <mergeCell ref="G179:H179"/>
    <mergeCell ref="G180:H180"/>
    <mergeCell ref="B181:F181"/>
    <mergeCell ref="B175:F175"/>
    <mergeCell ref="G175:H175"/>
    <mergeCell ref="B176:F176"/>
    <mergeCell ref="G176:H176"/>
    <mergeCell ref="A177:A178"/>
    <mergeCell ref="B177:F178"/>
    <mergeCell ref="G177:H177"/>
    <mergeCell ref="G178:H178"/>
    <mergeCell ref="A165:F165"/>
    <mergeCell ref="B167:D167"/>
    <mergeCell ref="G170:H170"/>
    <mergeCell ref="G171:H171"/>
    <mergeCell ref="A174:F174"/>
    <mergeCell ref="G174:I174"/>
    <mergeCell ref="A162:A163"/>
    <mergeCell ref="B162:F163"/>
    <mergeCell ref="G162:H162"/>
    <mergeCell ref="G163:H163"/>
    <mergeCell ref="B164:F164"/>
    <mergeCell ref="B158:F158"/>
    <mergeCell ref="G158:H158"/>
    <mergeCell ref="B159:F159"/>
    <mergeCell ref="G159:H159"/>
    <mergeCell ref="A160:A161"/>
    <mergeCell ref="B160:F161"/>
    <mergeCell ref="G160:H160"/>
    <mergeCell ref="G161:H161"/>
    <mergeCell ref="A148:F148"/>
    <mergeCell ref="B150:D150"/>
    <mergeCell ref="G153:H153"/>
    <mergeCell ref="G154:H154"/>
    <mergeCell ref="A157:F157"/>
    <mergeCell ref="G157:I157"/>
    <mergeCell ref="A145:A146"/>
    <mergeCell ref="B145:F146"/>
    <mergeCell ref="G145:H145"/>
    <mergeCell ref="G146:H146"/>
    <mergeCell ref="B147:F147"/>
    <mergeCell ref="B141:F141"/>
    <mergeCell ref="G141:H141"/>
    <mergeCell ref="B142:F142"/>
    <mergeCell ref="G142:H142"/>
    <mergeCell ref="A143:A144"/>
    <mergeCell ref="B143:F144"/>
    <mergeCell ref="G143:H143"/>
    <mergeCell ref="G144:H144"/>
    <mergeCell ref="A131:F131"/>
    <mergeCell ref="B133:D133"/>
    <mergeCell ref="G136:H136"/>
    <mergeCell ref="G137:H137"/>
    <mergeCell ref="A140:F140"/>
    <mergeCell ref="G140:I140"/>
    <mergeCell ref="A128:A129"/>
    <mergeCell ref="B128:F129"/>
    <mergeCell ref="G128:H128"/>
    <mergeCell ref="G129:H129"/>
    <mergeCell ref="B130:F130"/>
    <mergeCell ref="B124:F124"/>
    <mergeCell ref="G124:H124"/>
    <mergeCell ref="B125:F125"/>
    <mergeCell ref="G125:H125"/>
    <mergeCell ref="A126:A127"/>
    <mergeCell ref="B126:F127"/>
    <mergeCell ref="G126:H126"/>
    <mergeCell ref="G127:H127"/>
    <mergeCell ref="A114:F114"/>
    <mergeCell ref="B116:D116"/>
    <mergeCell ref="G119:H119"/>
    <mergeCell ref="G120:H120"/>
    <mergeCell ref="A123:F123"/>
    <mergeCell ref="G123:I123"/>
    <mergeCell ref="A111:A112"/>
    <mergeCell ref="B111:F112"/>
    <mergeCell ref="G111:H111"/>
    <mergeCell ref="G112:H112"/>
    <mergeCell ref="B113:F113"/>
    <mergeCell ref="B107:F107"/>
    <mergeCell ref="G107:H107"/>
    <mergeCell ref="B108:F108"/>
    <mergeCell ref="G108:H108"/>
    <mergeCell ref="A109:A110"/>
    <mergeCell ref="B109:F110"/>
    <mergeCell ref="G109:H109"/>
    <mergeCell ref="G110:H110"/>
    <mergeCell ref="A97:F97"/>
    <mergeCell ref="B99:D99"/>
    <mergeCell ref="G102:H102"/>
    <mergeCell ref="G103:H103"/>
    <mergeCell ref="A106:F106"/>
    <mergeCell ref="G106:I106"/>
    <mergeCell ref="A94:A95"/>
    <mergeCell ref="B94:F95"/>
    <mergeCell ref="G94:H94"/>
    <mergeCell ref="G95:H95"/>
    <mergeCell ref="B96:F96"/>
    <mergeCell ref="B90:F90"/>
    <mergeCell ref="G90:H90"/>
    <mergeCell ref="B91:F91"/>
    <mergeCell ref="G91:H91"/>
    <mergeCell ref="A92:A93"/>
    <mergeCell ref="B92:F93"/>
    <mergeCell ref="G92:H92"/>
    <mergeCell ref="G93:H93"/>
    <mergeCell ref="A80:F80"/>
    <mergeCell ref="B82:D82"/>
    <mergeCell ref="G85:H85"/>
    <mergeCell ref="G86:H86"/>
    <mergeCell ref="A89:F89"/>
    <mergeCell ref="G89:I89"/>
    <mergeCell ref="A77:A78"/>
    <mergeCell ref="B77:F78"/>
    <mergeCell ref="G77:H77"/>
    <mergeCell ref="G78:H78"/>
    <mergeCell ref="B79:F79"/>
    <mergeCell ref="B73:F73"/>
    <mergeCell ref="G73:H73"/>
    <mergeCell ref="B74:F74"/>
    <mergeCell ref="G74:H74"/>
    <mergeCell ref="A75:A76"/>
    <mergeCell ref="B75:F76"/>
    <mergeCell ref="G75:H75"/>
    <mergeCell ref="G76:H76"/>
    <mergeCell ref="A63:F63"/>
    <mergeCell ref="B65:D65"/>
    <mergeCell ref="G68:H68"/>
    <mergeCell ref="G69:H69"/>
    <mergeCell ref="A72:F72"/>
    <mergeCell ref="G72:I72"/>
    <mergeCell ref="A60:A61"/>
    <mergeCell ref="B60:F61"/>
    <mergeCell ref="G60:H60"/>
    <mergeCell ref="G61:H61"/>
    <mergeCell ref="B62:F62"/>
    <mergeCell ref="B56:F56"/>
    <mergeCell ref="G56:H56"/>
    <mergeCell ref="B57:F57"/>
    <mergeCell ref="G57:H57"/>
    <mergeCell ref="A58:A59"/>
    <mergeCell ref="B58:F59"/>
    <mergeCell ref="G58:H58"/>
    <mergeCell ref="G59:H59"/>
    <mergeCell ref="A46:F46"/>
    <mergeCell ref="B48:D48"/>
    <mergeCell ref="G51:H51"/>
    <mergeCell ref="G52:H52"/>
    <mergeCell ref="A55:F55"/>
    <mergeCell ref="G55:I55"/>
    <mergeCell ref="A43:A44"/>
    <mergeCell ref="B43:F44"/>
    <mergeCell ref="G43:H43"/>
    <mergeCell ref="G44:H44"/>
    <mergeCell ref="B45:F45"/>
    <mergeCell ref="B39:F39"/>
    <mergeCell ref="G39:H39"/>
    <mergeCell ref="B40:F40"/>
    <mergeCell ref="G40:H40"/>
    <mergeCell ref="A41:A42"/>
    <mergeCell ref="B41:F42"/>
    <mergeCell ref="G41:H41"/>
    <mergeCell ref="G42:H42"/>
    <mergeCell ref="A29:F29"/>
    <mergeCell ref="B31:D31"/>
    <mergeCell ref="G34:H34"/>
    <mergeCell ref="G35:H35"/>
    <mergeCell ref="A38:F38"/>
    <mergeCell ref="G38:I38"/>
    <mergeCell ref="A26:A27"/>
    <mergeCell ref="B26:F27"/>
    <mergeCell ref="G26:H26"/>
    <mergeCell ref="G27:H27"/>
    <mergeCell ref="B28:F28"/>
    <mergeCell ref="B23:F23"/>
    <mergeCell ref="G23:H23"/>
    <mergeCell ref="A24:A25"/>
    <mergeCell ref="B24:F25"/>
    <mergeCell ref="G24:H24"/>
    <mergeCell ref="G25:H25"/>
    <mergeCell ref="G17:H17"/>
    <mergeCell ref="G18:H18"/>
    <mergeCell ref="A21:F21"/>
    <mergeCell ref="G21:I21"/>
    <mergeCell ref="B22:F22"/>
    <mergeCell ref="G22:H22"/>
    <mergeCell ref="A9:A10"/>
    <mergeCell ref="B11:F11"/>
    <mergeCell ref="A12:F12"/>
    <mergeCell ref="B14:D14"/>
    <mergeCell ref="G10:H10"/>
    <mergeCell ref="B9:F10"/>
    <mergeCell ref="G9:H9"/>
    <mergeCell ref="A2:J2"/>
    <mergeCell ref="A7:A8"/>
    <mergeCell ref="B7:F8"/>
    <mergeCell ref="G7:H7"/>
    <mergeCell ref="G8:H8"/>
    <mergeCell ref="A4:F4"/>
    <mergeCell ref="G4:I4"/>
    <mergeCell ref="B5:F5"/>
    <mergeCell ref="G5:H5"/>
    <mergeCell ref="B6:F6"/>
    <mergeCell ref="G6:H6"/>
  </mergeCells>
  <conditionalFormatting sqref="F18">
    <cfRule type="expression" dxfId="56" priority="196">
      <formula>P18=FALSE</formula>
    </cfRule>
  </conditionalFormatting>
  <conditionalFormatting sqref="F35">
    <cfRule type="expression" dxfId="55" priority="191">
      <formula>P35=FALSE</formula>
    </cfRule>
  </conditionalFormatting>
  <conditionalFormatting sqref="F52">
    <cfRule type="expression" dxfId="54" priority="186">
      <formula>P52=FALSE</formula>
    </cfRule>
  </conditionalFormatting>
  <conditionalFormatting sqref="F69">
    <cfRule type="expression" dxfId="53" priority="181">
      <formula>P69=FALSE</formula>
    </cfRule>
  </conditionalFormatting>
  <conditionalFormatting sqref="F86">
    <cfRule type="expression" dxfId="52" priority="176">
      <formula>P86=FALSE</formula>
    </cfRule>
  </conditionalFormatting>
  <conditionalFormatting sqref="F103">
    <cfRule type="expression" dxfId="51" priority="171">
      <formula>P103=FALSE</formula>
    </cfRule>
  </conditionalFormatting>
  <conditionalFormatting sqref="F120">
    <cfRule type="expression" dxfId="50" priority="166">
      <formula>P120=FALSE</formula>
    </cfRule>
  </conditionalFormatting>
  <conditionalFormatting sqref="F137">
    <cfRule type="expression" dxfId="49" priority="161">
      <formula>P137=FALSE</formula>
    </cfRule>
  </conditionalFormatting>
  <conditionalFormatting sqref="F154">
    <cfRule type="expression" dxfId="48" priority="156">
      <formula>P154=FALSE</formula>
    </cfRule>
  </conditionalFormatting>
  <conditionalFormatting sqref="F171">
    <cfRule type="expression" dxfId="47" priority="151">
      <formula>P171=FALSE</formula>
    </cfRule>
  </conditionalFormatting>
  <conditionalFormatting sqref="F188">
    <cfRule type="expression" dxfId="46" priority="146">
      <formula>P188=FALSE</formula>
    </cfRule>
  </conditionalFormatting>
  <conditionalFormatting sqref="F205">
    <cfRule type="expression" dxfId="45" priority="141">
      <formula>P205=FALSE</formula>
    </cfRule>
  </conditionalFormatting>
  <conditionalFormatting sqref="F222">
    <cfRule type="expression" dxfId="44" priority="136">
      <formula>P222=FALSE</formula>
    </cfRule>
  </conditionalFormatting>
  <conditionalFormatting sqref="F239">
    <cfRule type="expression" dxfId="43" priority="131">
      <formula>P239=FALSE</formula>
    </cfRule>
  </conditionalFormatting>
  <conditionalFormatting sqref="F256">
    <cfRule type="expression" dxfId="42" priority="126">
      <formula>P256=FALSE</formula>
    </cfRule>
  </conditionalFormatting>
  <conditionalFormatting sqref="F273">
    <cfRule type="expression" dxfId="41" priority="121">
      <formula>P273=FALSE</formula>
    </cfRule>
  </conditionalFormatting>
  <conditionalFormatting sqref="F290">
    <cfRule type="expression" dxfId="40" priority="116">
      <formula>P290=FALSE</formula>
    </cfRule>
  </conditionalFormatting>
  <conditionalFormatting sqref="F307">
    <cfRule type="expression" dxfId="39" priority="111">
      <formula>P307=FALSE</formula>
    </cfRule>
  </conditionalFormatting>
  <conditionalFormatting sqref="F324">
    <cfRule type="expression" dxfId="38" priority="106">
      <formula>P324=FALSE</formula>
    </cfRule>
  </conditionalFormatting>
  <conditionalFormatting sqref="F341">
    <cfRule type="expression" dxfId="37" priority="101">
      <formula>P341=FALSE</formula>
    </cfRule>
  </conditionalFormatting>
  <conditionalFormatting sqref="F358">
    <cfRule type="expression" dxfId="36" priority="96">
      <formula>P358=FALSE</formula>
    </cfRule>
  </conditionalFormatting>
  <conditionalFormatting sqref="F375">
    <cfRule type="expression" dxfId="35" priority="91">
      <formula>P375=FALSE</formula>
    </cfRule>
  </conditionalFormatting>
  <conditionalFormatting sqref="F392">
    <cfRule type="expression" dxfId="34" priority="86">
      <formula>P392=FALSE</formula>
    </cfRule>
  </conditionalFormatting>
  <conditionalFormatting sqref="F409">
    <cfRule type="expression" dxfId="33" priority="81">
      <formula>P409=FALSE</formula>
    </cfRule>
  </conditionalFormatting>
  <conditionalFormatting sqref="F426">
    <cfRule type="expression" dxfId="32" priority="76">
      <formula>P426=FALSE</formula>
    </cfRule>
  </conditionalFormatting>
  <conditionalFormatting sqref="F443">
    <cfRule type="expression" dxfId="31" priority="71">
      <formula>P443=FALSE</formula>
    </cfRule>
  </conditionalFormatting>
  <conditionalFormatting sqref="F460">
    <cfRule type="expression" dxfId="30" priority="66">
      <formula>P460=FALSE</formula>
    </cfRule>
  </conditionalFormatting>
  <conditionalFormatting sqref="F477">
    <cfRule type="expression" dxfId="29" priority="61">
      <formula>P477=FALSE</formula>
    </cfRule>
  </conditionalFormatting>
  <conditionalFormatting sqref="F494">
    <cfRule type="expression" dxfId="28" priority="56">
      <formula>P494=FALSE</formula>
    </cfRule>
  </conditionalFormatting>
  <conditionalFormatting sqref="F511">
    <cfRule type="expression" dxfId="27" priority="51">
      <formula>P511=FALSE</formula>
    </cfRule>
  </conditionalFormatting>
  <conditionalFormatting sqref="F528">
    <cfRule type="expression" dxfId="26" priority="46">
      <formula>P528=FALSE</formula>
    </cfRule>
  </conditionalFormatting>
  <conditionalFormatting sqref="F545">
    <cfRule type="expression" dxfId="25" priority="41">
      <formula>P545=FALSE</formula>
    </cfRule>
  </conditionalFormatting>
  <conditionalFormatting sqref="F562">
    <cfRule type="expression" dxfId="24" priority="36">
      <formula>P562=FALSE</formula>
    </cfRule>
  </conditionalFormatting>
  <conditionalFormatting sqref="F579">
    <cfRule type="expression" dxfId="23" priority="31">
      <formula>P579=FALSE</formula>
    </cfRule>
  </conditionalFormatting>
  <conditionalFormatting sqref="F596">
    <cfRule type="expression" dxfId="22" priority="26">
      <formula>P596=FALSE</formula>
    </cfRule>
  </conditionalFormatting>
  <conditionalFormatting sqref="F613">
    <cfRule type="expression" dxfId="21" priority="21">
      <formula>P613=FALSE</formula>
    </cfRule>
  </conditionalFormatting>
  <conditionalFormatting sqref="F630">
    <cfRule type="expression" dxfId="20" priority="16">
      <formula>P630=FALSE</formula>
    </cfRule>
  </conditionalFormatting>
  <conditionalFormatting sqref="F647">
    <cfRule type="expression" dxfId="19" priority="11">
      <formula>P647=FALSE</formula>
    </cfRule>
  </conditionalFormatting>
  <conditionalFormatting sqref="F664">
    <cfRule type="expression" dxfId="18" priority="6">
      <formula>P664=FALSE</formula>
    </cfRule>
  </conditionalFormatting>
  <conditionalFormatting sqref="F681">
    <cfRule type="expression" dxfId="17" priority="1">
      <formula>P681=FALSE</formula>
    </cfRule>
  </conditionalFormatting>
  <dataValidations count="2">
    <dataValidation type="whole" allowBlank="1" showInputMessage="1" showErrorMessage="1" sqref="F20 F105 F190 F275 F360 F445 F530 F615">
      <formula1>0</formula1>
      <formula2>100</formula2>
    </dataValidation>
    <dataValidation type="decimal" allowBlank="1" showInputMessage="1" showErrorMessage="1" errorTitle="Invalid Input" error="Please enter a number greater than or equal to zero.  " sqref="I5:I18 B14:B17 C15:D17 E14:E17 I22:I35 B31:B34 C32:D34 E31:E34 I39:I52 B48:B51 C49:D51 E48:E51 I56:I69 B65:B68 C66:D68 E65:E68 I73:I86 B82:B85 C83:D85 E82:E85 I90:I103 B99:B102 C100:D102 E99:E102 I107:I120 B116:B119 C117:D119 E116:E119 I124:I137 B133:B136 C134:D136 E133:E136 I141:I154 B150:B153 C151:D153 E150:E153 I158:I171 B167:B170 C168:D170 E167:E170 I175:I188 B184:B187 C185:D187 E184:E187 I192:I205 B201:B204 C202:D204 E201:E204 I209:I222 B218:B221 C219:D221 E218:E221 I226:I239 B235:B238 C236:D238 E235:E238 I243:I256 B252:B255 C253:D255 E252:E255 I260:I273 B269:B272 C270:D272 E269:E272 I277:I290 B286:B289 C287:D289 E286:E289 I294:I307 B303:B306 C304:D306 E303:E306 I311:I324 B320:B323 C321:D323 E320:E323 I328:I341 B337:B340 C338:D340 E337:E340 I345:I358 B354:B357 C355:D357 E354:E357 I362:I375 B371:B374 C372:D374 E371:E374 I379:I392 B388:B391 C389:D391 E388:E391 I396:I409 B405:B408 C406:D408 E405:E408 I413:I426 B422:B425 C423:D425 E422:E425 I430:I443 B439:B442 C440:D442 E439:E442 I447:I460 B456:B459 C457:D459 E456:E459 I464:I477 B473:B476 C474:D476 E473:E476 I481:I494 B490:B493 C491:D493 E490:E493 I498:I511 B507:B510 C508:D510 E507:E510 I515:I528 B524:B527 C525:D527 E524:E527 I532:I545 B541:B544 C542:D544 E541:E544 I549:I562 B558:B561 C559:D561 E558:E561 I566:I579 B575:B578 C576:D578 E575:E578 I583:I596 B592:B595 C593:D595 E592:E595 I600:I613 B609:B612 C610:D612 E609:E612 I617:I630 B626:B629 C627:D629 E626:E629 I634:I647 B643:B646 C644:D646 E643:E646 I651:I664 B660:B663 C661:D663 E660:E663 I668:I681 B677:B680 C678:D680 E677:E680">
      <formula1>0</formula1>
      <formula2>9999999999</formula2>
    </dataValidation>
  </dataValidations>
  <printOptions horizontalCentered="1"/>
  <pageMargins left="0.25" right="0.25" top="0.75" bottom="0.75" header="0.3" footer="0.3"/>
  <pageSetup scale="77" fitToHeight="0" orientation="landscape" r:id="rId1"/>
  <headerFooter>
    <oddHeader>&amp;LFunding Opportunity Announcement
CDC-RFA-DP13-1305&amp;R&lt;State&gt;</oddHeader>
    <oddFooter>&amp;L&amp;D&amp;R&amp;P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T131"/>
  <sheetViews>
    <sheetView showGridLines="0" zoomScaleNormal="100" workbookViewId="0">
      <pane ySplit="3" topLeftCell="A4" activePane="bottomLeft" state="frozen"/>
      <selection pane="bottomLeft"/>
    </sheetView>
  </sheetViews>
  <sheetFormatPr defaultColWidth="9.140625" defaultRowHeight="12.75" x14ac:dyDescent="0.2"/>
  <cols>
    <col min="1" max="1" width="33.7109375" style="115" customWidth="1"/>
    <col min="2" max="2" width="19.42578125" style="115" customWidth="1"/>
    <col min="3" max="13" width="12.7109375" style="115" customWidth="1"/>
    <col min="14" max="15" width="16.7109375" style="300" customWidth="1"/>
    <col min="16" max="19" width="13" style="115" hidden="1" customWidth="1"/>
    <col min="20" max="20" width="32.7109375" style="299" hidden="1" customWidth="1"/>
    <col min="21" max="16384" width="9.140625" style="115"/>
  </cols>
  <sheetData>
    <row r="1" spans="1:20" s="256" customFormat="1" ht="30" customHeight="1" thickBot="1" x14ac:dyDescent="0.25">
      <c r="M1" s="257"/>
      <c r="N1" s="561"/>
      <c r="O1" s="561"/>
      <c r="P1" s="257"/>
      <c r="Q1" s="257"/>
      <c r="T1" s="288"/>
    </row>
    <row r="2" spans="1:20" s="10" customFormat="1" ht="21" thickBot="1" x14ac:dyDescent="0.3">
      <c r="A2" s="515" t="s">
        <v>42</v>
      </c>
      <c r="B2" s="516"/>
      <c r="C2" s="516"/>
      <c r="D2" s="516"/>
      <c r="E2" s="516"/>
      <c r="F2" s="516"/>
      <c r="G2" s="516"/>
      <c r="H2" s="516"/>
      <c r="I2" s="516"/>
      <c r="J2" s="516"/>
      <c r="K2" s="516"/>
      <c r="L2" s="516"/>
      <c r="M2" s="587"/>
      <c r="N2" s="562"/>
      <c r="O2" s="563"/>
      <c r="T2" s="295"/>
    </row>
    <row r="3" spans="1:20" s="10" customFormat="1" ht="15.75" customHeight="1" x14ac:dyDescent="0.25">
      <c r="A3" s="588" t="s">
        <v>41</v>
      </c>
      <c r="B3" s="588"/>
      <c r="C3" s="588"/>
      <c r="D3" s="588"/>
      <c r="E3" s="588"/>
      <c r="F3" s="588"/>
      <c r="G3" s="588"/>
      <c r="H3" s="588"/>
      <c r="I3" s="588"/>
      <c r="J3" s="588"/>
      <c r="K3" s="588"/>
      <c r="L3" s="588"/>
      <c r="M3" s="588"/>
      <c r="N3" s="564"/>
      <c r="O3" s="563"/>
      <c r="T3" s="295"/>
    </row>
    <row r="4" spans="1:20" s="1" customFormat="1" ht="15.75" customHeight="1" thickBot="1" x14ac:dyDescent="0.3">
      <c r="N4" s="563"/>
      <c r="O4" s="563"/>
      <c r="T4" s="296"/>
    </row>
    <row r="5" spans="1:20" s="10" customFormat="1" ht="26.25" customHeight="1" thickBot="1" x14ac:dyDescent="0.3">
      <c r="A5" s="104"/>
      <c r="B5" s="105" t="s">
        <v>63</v>
      </c>
      <c r="C5" s="199" t="s">
        <v>90</v>
      </c>
      <c r="D5" s="199" t="s">
        <v>129</v>
      </c>
      <c r="E5" s="237" t="s">
        <v>130</v>
      </c>
      <c r="F5" s="40"/>
      <c r="G5" s="589" t="s">
        <v>132</v>
      </c>
      <c r="H5" s="590"/>
      <c r="I5" s="590"/>
      <c r="J5" s="590"/>
      <c r="K5" s="590"/>
      <c r="L5" s="590"/>
      <c r="M5" s="591"/>
      <c r="N5" s="562"/>
      <c r="O5" s="563"/>
      <c r="T5" s="295"/>
    </row>
    <row r="6" spans="1:20" s="10" customFormat="1" ht="15.75" customHeight="1" x14ac:dyDescent="0.25">
      <c r="A6" s="184" t="s">
        <v>18</v>
      </c>
      <c r="B6" s="106">
        <f>B23</f>
        <v>0</v>
      </c>
      <c r="C6" s="224"/>
      <c r="D6" s="224"/>
      <c r="E6" s="230">
        <f t="shared" ref="E6:E14" si="0">B6-C6</f>
        <v>0</v>
      </c>
      <c r="F6" s="40"/>
      <c r="G6" s="593"/>
      <c r="H6" s="594"/>
      <c r="I6" s="594"/>
      <c r="J6" s="594"/>
      <c r="K6" s="594"/>
      <c r="L6" s="594"/>
      <c r="M6" s="595"/>
      <c r="N6" s="562"/>
      <c r="O6" s="563"/>
      <c r="T6" s="295"/>
    </row>
    <row r="7" spans="1:20" s="10" customFormat="1" ht="15.75" customHeight="1" x14ac:dyDescent="0.25">
      <c r="A7" s="185" t="s">
        <v>7</v>
      </c>
      <c r="B7" s="106">
        <f>C23</f>
        <v>0</v>
      </c>
      <c r="C7" s="224"/>
      <c r="D7" s="224"/>
      <c r="E7" s="230">
        <f t="shared" si="0"/>
        <v>0</v>
      </c>
      <c r="F7" s="40"/>
      <c r="G7" s="596"/>
      <c r="H7" s="597"/>
      <c r="I7" s="597"/>
      <c r="J7" s="597"/>
      <c r="K7" s="597"/>
      <c r="L7" s="597"/>
      <c r="M7" s="598"/>
      <c r="N7" s="562"/>
      <c r="O7" s="563"/>
      <c r="T7" s="295"/>
    </row>
    <row r="8" spans="1:20" s="10" customFormat="1" ht="15.75" customHeight="1" x14ac:dyDescent="0.25">
      <c r="A8" s="185" t="s">
        <v>23</v>
      </c>
      <c r="B8" s="106">
        <f>B27</f>
        <v>0</v>
      </c>
      <c r="C8" s="224"/>
      <c r="D8" s="224"/>
      <c r="E8" s="230">
        <f t="shared" si="0"/>
        <v>0</v>
      </c>
      <c r="F8" s="40"/>
      <c r="G8" s="596"/>
      <c r="H8" s="597"/>
      <c r="I8" s="597"/>
      <c r="J8" s="597"/>
      <c r="K8" s="597"/>
      <c r="L8" s="597"/>
      <c r="M8" s="598"/>
      <c r="N8" s="562"/>
      <c r="O8" s="563"/>
      <c r="T8" s="295"/>
    </row>
    <row r="9" spans="1:20" s="10" customFormat="1" ht="15.75" customHeight="1" x14ac:dyDescent="0.25">
      <c r="A9" s="185" t="s">
        <v>8</v>
      </c>
      <c r="B9" s="106">
        <f>E56</f>
        <v>0</v>
      </c>
      <c r="C9" s="224"/>
      <c r="D9" s="224"/>
      <c r="E9" s="230">
        <f t="shared" si="0"/>
        <v>0</v>
      </c>
      <c r="F9" s="107"/>
      <c r="G9" s="596"/>
      <c r="H9" s="597"/>
      <c r="I9" s="597"/>
      <c r="J9" s="597"/>
      <c r="K9" s="597"/>
      <c r="L9" s="597"/>
      <c r="M9" s="598"/>
      <c r="N9" s="562"/>
      <c r="O9" s="563"/>
      <c r="T9" s="295"/>
    </row>
    <row r="10" spans="1:20" s="10" customFormat="1" ht="15.75" customHeight="1" x14ac:dyDescent="0.25">
      <c r="A10" s="185" t="s">
        <v>9</v>
      </c>
      <c r="B10" s="106">
        <f>E81</f>
        <v>0</v>
      </c>
      <c r="C10" s="224"/>
      <c r="D10" s="224"/>
      <c r="E10" s="230">
        <f t="shared" si="0"/>
        <v>0</v>
      </c>
      <c r="F10" s="40"/>
      <c r="G10" s="596"/>
      <c r="H10" s="597"/>
      <c r="I10" s="597"/>
      <c r="J10" s="597"/>
      <c r="K10" s="597"/>
      <c r="L10" s="597"/>
      <c r="M10" s="598"/>
      <c r="N10" s="562"/>
      <c r="O10" s="563"/>
      <c r="T10" s="295"/>
    </row>
    <row r="11" spans="1:20" s="10" customFormat="1" ht="15.75" customHeight="1" x14ac:dyDescent="0.25">
      <c r="A11" s="185" t="s">
        <v>10</v>
      </c>
      <c r="B11" s="106">
        <f>F106</f>
        <v>0</v>
      </c>
      <c r="C11" s="224"/>
      <c r="D11" s="224"/>
      <c r="E11" s="230">
        <f t="shared" si="0"/>
        <v>0</v>
      </c>
      <c r="F11" s="40"/>
      <c r="G11" s="596"/>
      <c r="H11" s="597"/>
      <c r="I11" s="597"/>
      <c r="J11" s="597"/>
      <c r="K11" s="597"/>
      <c r="L11" s="597"/>
      <c r="M11" s="598"/>
      <c r="N11" s="562"/>
      <c r="O11" s="563"/>
      <c r="T11" s="295"/>
    </row>
    <row r="12" spans="1:20" s="10" customFormat="1" ht="15.75" customHeight="1" x14ac:dyDescent="0.25">
      <c r="A12" s="185" t="s">
        <v>11</v>
      </c>
      <c r="B12" s="106">
        <f>E131</f>
        <v>0</v>
      </c>
      <c r="C12" s="224"/>
      <c r="D12" s="224"/>
      <c r="E12" s="230">
        <f t="shared" si="0"/>
        <v>0</v>
      </c>
      <c r="F12" s="40"/>
      <c r="G12" s="596"/>
      <c r="H12" s="597"/>
      <c r="I12" s="597"/>
      <c r="J12" s="597"/>
      <c r="K12" s="597"/>
      <c r="L12" s="597"/>
      <c r="M12" s="598"/>
      <c r="N12" s="562"/>
      <c r="O12" s="563"/>
      <c r="T12" s="295"/>
    </row>
    <row r="13" spans="1:20" s="10" customFormat="1" ht="15.75" customHeight="1" thickBot="1" x14ac:dyDescent="0.3">
      <c r="A13" s="186" t="s">
        <v>33</v>
      </c>
      <c r="B13" s="178">
        <f>B31</f>
        <v>0</v>
      </c>
      <c r="C13" s="225"/>
      <c r="D13" s="225"/>
      <c r="E13" s="231">
        <f t="shared" si="0"/>
        <v>0</v>
      </c>
      <c r="F13" s="40"/>
      <c r="G13" s="596"/>
      <c r="H13" s="597"/>
      <c r="I13" s="597"/>
      <c r="J13" s="597"/>
      <c r="K13" s="597"/>
      <c r="L13" s="597"/>
      <c r="M13" s="598"/>
      <c r="N13" s="562"/>
      <c r="O13" s="563"/>
      <c r="T13" s="295"/>
    </row>
    <row r="14" spans="1:20" s="169" customFormat="1" ht="15.75" customHeight="1" x14ac:dyDescent="0.25">
      <c r="A14" s="187" t="s">
        <v>119</v>
      </c>
      <c r="B14" s="191">
        <f>SUM(B6:B13)</f>
        <v>0</v>
      </c>
      <c r="C14" s="198">
        <f>SUM(C6:C13)</f>
        <v>0</v>
      </c>
      <c r="D14" s="226">
        <f>SUM(D6:D13)</f>
        <v>0</v>
      </c>
      <c r="E14" s="232">
        <f t="shared" si="0"/>
        <v>0</v>
      </c>
      <c r="F14" s="168"/>
      <c r="G14" s="596"/>
      <c r="H14" s="597"/>
      <c r="I14" s="597"/>
      <c r="J14" s="597"/>
      <c r="K14" s="597"/>
      <c r="L14" s="597"/>
      <c r="M14" s="598"/>
      <c r="N14" s="562"/>
      <c r="O14" s="563"/>
      <c r="T14" s="297"/>
    </row>
    <row r="15" spans="1:20" s="169" customFormat="1" ht="15.75" customHeight="1" thickBot="1" x14ac:dyDescent="0.3">
      <c r="A15" s="188" t="s">
        <v>54</v>
      </c>
      <c r="B15" s="260"/>
      <c r="C15" s="261"/>
      <c r="D15" s="261"/>
      <c r="E15" s="233"/>
      <c r="F15" s="168"/>
      <c r="G15" s="596"/>
      <c r="H15" s="597"/>
      <c r="I15" s="597"/>
      <c r="J15" s="597"/>
      <c r="K15" s="597"/>
      <c r="L15" s="597"/>
      <c r="M15" s="598"/>
      <c r="N15" s="562"/>
      <c r="O15" s="563"/>
      <c r="T15" s="297"/>
    </row>
    <row r="16" spans="1:20" s="10" customFormat="1" ht="15.75" customHeight="1" x14ac:dyDescent="0.25">
      <c r="A16" s="189" t="s">
        <v>57</v>
      </c>
      <c r="B16" s="108">
        <f>SUM(B14:B15)</f>
        <v>0</v>
      </c>
      <c r="C16" s="227">
        <f>SUM(C14:C15)</f>
        <v>0</v>
      </c>
      <c r="D16" s="227">
        <f>SUM(D14:D15)</f>
        <v>0</v>
      </c>
      <c r="E16" s="234">
        <f>B16-C16</f>
        <v>0</v>
      </c>
      <c r="F16" s="40"/>
      <c r="G16" s="596"/>
      <c r="H16" s="597"/>
      <c r="I16" s="597"/>
      <c r="J16" s="597"/>
      <c r="K16" s="597"/>
      <c r="L16" s="597"/>
      <c r="M16" s="598"/>
      <c r="N16" s="562"/>
      <c r="O16" s="563"/>
      <c r="T16" s="295"/>
    </row>
    <row r="17" spans="1:20" s="10" customFormat="1" ht="15.75" customHeight="1" x14ac:dyDescent="0.25">
      <c r="A17" s="190" t="s">
        <v>58</v>
      </c>
      <c r="B17" s="109">
        <f>SUM(tarDiabetes_0, tarHDSP_0, tarNPAO_0,tarSH_0)</f>
        <v>0</v>
      </c>
      <c r="C17" s="228"/>
      <c r="D17" s="228"/>
      <c r="E17" s="235"/>
      <c r="F17" s="107"/>
      <c r="G17" s="596"/>
      <c r="H17" s="597"/>
      <c r="I17" s="597"/>
      <c r="J17" s="597"/>
      <c r="K17" s="597"/>
      <c r="L17" s="597"/>
      <c r="M17" s="598"/>
      <c r="N17" s="562"/>
      <c r="O17" s="563"/>
      <c r="T17" s="295"/>
    </row>
    <row r="18" spans="1:20" s="10" customFormat="1" ht="15.75" customHeight="1" thickBot="1" x14ac:dyDescent="0.3">
      <c r="A18" s="137" t="s">
        <v>131</v>
      </c>
      <c r="B18" s="110">
        <f>B17-B16</f>
        <v>0</v>
      </c>
      <c r="C18" s="229"/>
      <c r="D18" s="229"/>
      <c r="E18" s="236"/>
      <c r="F18" s="107"/>
      <c r="G18" s="599"/>
      <c r="H18" s="600"/>
      <c r="I18" s="600"/>
      <c r="J18" s="600"/>
      <c r="K18" s="600"/>
      <c r="L18" s="600"/>
      <c r="M18" s="601"/>
      <c r="N18" s="562"/>
      <c r="O18" s="563"/>
      <c r="T18" s="295"/>
    </row>
    <row r="19" spans="1:20" s="10" customFormat="1" ht="15.75" x14ac:dyDescent="0.25">
      <c r="A19" s="111"/>
      <c r="B19" s="112"/>
      <c r="C19" s="40"/>
      <c r="D19" s="40"/>
      <c r="E19" s="40"/>
      <c r="F19" s="40"/>
      <c r="G19" s="40"/>
      <c r="H19" s="41"/>
      <c r="I19" s="41"/>
      <c r="N19" s="563"/>
      <c r="O19" s="563"/>
      <c r="T19" s="295"/>
    </row>
    <row r="20" spans="1:20" s="16" customFormat="1" x14ac:dyDescent="0.25">
      <c r="A20" s="113"/>
      <c r="B20" s="114"/>
      <c r="C20" s="69"/>
      <c r="D20" s="69"/>
      <c r="E20" s="69"/>
      <c r="F20" s="69"/>
      <c r="G20" s="69"/>
      <c r="N20" s="558"/>
      <c r="O20" s="558"/>
      <c r="T20" s="292"/>
    </row>
    <row r="21" spans="1:20" s="16" customFormat="1" ht="15.75" customHeight="1" x14ac:dyDescent="0.25">
      <c r="A21" s="566" t="s">
        <v>100</v>
      </c>
      <c r="B21" s="566"/>
      <c r="C21" s="566"/>
      <c r="N21" s="558"/>
      <c r="O21" s="558"/>
      <c r="T21" s="292"/>
    </row>
    <row r="22" spans="1:20" s="16" customFormat="1" ht="32.1" customHeight="1" x14ac:dyDescent="0.25">
      <c r="A22" s="363" t="s">
        <v>108</v>
      </c>
      <c r="B22" s="326" t="s">
        <v>109</v>
      </c>
      <c r="C22" s="326" t="s">
        <v>110</v>
      </c>
      <c r="N22" s="558"/>
      <c r="O22" s="558"/>
      <c r="T22" s="292"/>
    </row>
    <row r="23" spans="1:20" s="16" customFormat="1" x14ac:dyDescent="0.25">
      <c r="A23" s="366" t="s">
        <v>19</v>
      </c>
      <c r="B23" s="367">
        <f>SUMIF('Personnel Salary and Fringe'!K:K,"Basic",'Personnel Salary and Fringe'!L:L)</f>
        <v>0</v>
      </c>
      <c r="C23" s="367">
        <f>SUMIF('Personnel Salary and Fringe'!K:K,"Basic",'Personnel Salary and Fringe'!P:P)</f>
        <v>0</v>
      </c>
      <c r="N23" s="558"/>
      <c r="O23" s="558"/>
      <c r="T23" s="292"/>
    </row>
    <row r="24" spans="1:20" s="16" customFormat="1" x14ac:dyDescent="0.25">
      <c r="A24" s="113"/>
      <c r="B24" s="114"/>
      <c r="C24" s="69"/>
      <c r="D24" s="69"/>
      <c r="E24" s="69"/>
      <c r="F24" s="69"/>
      <c r="G24" s="69"/>
      <c r="N24" s="558"/>
      <c r="O24" s="558"/>
      <c r="T24" s="292"/>
    </row>
    <row r="25" spans="1:20" s="16" customFormat="1" ht="15.75" customHeight="1" x14ac:dyDescent="0.25">
      <c r="A25" s="566" t="s">
        <v>23</v>
      </c>
      <c r="B25" s="566"/>
      <c r="N25" s="558"/>
      <c r="O25" s="558"/>
      <c r="T25" s="292"/>
    </row>
    <row r="26" spans="1:20" s="16" customFormat="1" ht="32.1" customHeight="1" x14ac:dyDescent="0.25">
      <c r="A26" s="363" t="s">
        <v>255</v>
      </c>
      <c r="B26" s="326" t="s">
        <v>44</v>
      </c>
      <c r="N26" s="558"/>
      <c r="O26" s="558"/>
      <c r="T26" s="292"/>
    </row>
    <row r="27" spans="1:20" s="16" customFormat="1" x14ac:dyDescent="0.25">
      <c r="A27" s="366" t="s">
        <v>19</v>
      </c>
      <c r="B27" s="367">
        <f>SUMIF(Consultants!K:K,"Basic",Consultants!L:L)</f>
        <v>0</v>
      </c>
      <c r="N27" s="558"/>
      <c r="O27" s="558"/>
      <c r="T27" s="292"/>
    </row>
    <row r="28" spans="1:20" s="353" customFormat="1" x14ac:dyDescent="0.25">
      <c r="A28" s="352"/>
      <c r="B28" s="351"/>
      <c r="N28" s="354"/>
      <c r="O28" s="354"/>
      <c r="T28" s="355"/>
    </row>
    <row r="29" spans="1:20" s="16" customFormat="1" x14ac:dyDescent="0.25">
      <c r="A29" s="566" t="s">
        <v>33</v>
      </c>
      <c r="B29" s="566"/>
      <c r="N29" s="327"/>
      <c r="O29" s="327"/>
      <c r="T29" s="292"/>
    </row>
    <row r="30" spans="1:20" s="16" customFormat="1" ht="32.1" customHeight="1" x14ac:dyDescent="0.25">
      <c r="A30" s="363" t="s">
        <v>256</v>
      </c>
      <c r="B30" s="446" t="s">
        <v>44</v>
      </c>
      <c r="N30" s="327"/>
      <c r="O30" s="327"/>
      <c r="T30" s="292"/>
    </row>
    <row r="31" spans="1:20" s="16" customFormat="1" x14ac:dyDescent="0.25">
      <c r="A31" s="366" t="s">
        <v>19</v>
      </c>
      <c r="B31" s="367">
        <f>SUMIF(Contracts!K:K,"Basic",Contracts!L:L)</f>
        <v>0</v>
      </c>
      <c r="N31" s="327"/>
      <c r="O31" s="327"/>
      <c r="T31" s="292"/>
    </row>
    <row r="32" spans="1:20" s="16" customFormat="1" x14ac:dyDescent="0.25">
      <c r="A32" s="113"/>
      <c r="B32" s="114"/>
      <c r="C32" s="69"/>
      <c r="D32" s="69"/>
      <c r="E32" s="69"/>
      <c r="F32" s="69"/>
      <c r="G32" s="69"/>
      <c r="N32" s="558"/>
      <c r="O32" s="558"/>
      <c r="T32" s="292"/>
    </row>
    <row r="33" spans="1:20" s="16" customFormat="1" ht="15" customHeight="1" x14ac:dyDescent="0.25">
      <c r="A33" s="569" t="s">
        <v>8</v>
      </c>
      <c r="B33" s="570"/>
      <c r="C33" s="570"/>
      <c r="D33" s="570"/>
      <c r="E33" s="570"/>
      <c r="F33" s="570"/>
      <c r="G33" s="570"/>
      <c r="H33" s="570"/>
      <c r="I33" s="570"/>
      <c r="J33" s="570"/>
      <c r="K33" s="570"/>
      <c r="L33" s="570"/>
      <c r="M33" s="571"/>
      <c r="N33" s="557"/>
      <c r="O33" s="558"/>
      <c r="T33" s="292"/>
    </row>
    <row r="34" spans="1:20" s="16" customFormat="1" ht="12.75" customHeight="1" x14ac:dyDescent="0.25">
      <c r="A34" s="530" t="s">
        <v>205</v>
      </c>
      <c r="B34" s="530"/>
      <c r="C34" s="530"/>
      <c r="D34" s="530"/>
      <c r="E34" s="530"/>
      <c r="F34" s="530"/>
      <c r="G34" s="530"/>
      <c r="H34" s="530"/>
      <c r="I34" s="530"/>
      <c r="J34" s="530"/>
      <c r="K34" s="530"/>
      <c r="L34" s="592" t="s">
        <v>120</v>
      </c>
      <c r="M34" s="592"/>
      <c r="N34" s="557"/>
      <c r="O34" s="558"/>
      <c r="T34" s="292"/>
    </row>
    <row r="35" spans="1:20" s="16" customFormat="1" ht="25.5" x14ac:dyDescent="0.25">
      <c r="A35" s="586" t="s">
        <v>27</v>
      </c>
      <c r="B35" s="586"/>
      <c r="C35" s="446" t="s">
        <v>28</v>
      </c>
      <c r="D35" s="446" t="s">
        <v>29</v>
      </c>
      <c r="E35" s="446" t="s">
        <v>43</v>
      </c>
      <c r="F35" s="579" t="s">
        <v>13</v>
      </c>
      <c r="G35" s="579"/>
      <c r="H35" s="579"/>
      <c r="I35" s="579"/>
      <c r="J35" s="579"/>
      <c r="K35" s="579"/>
      <c r="L35" s="579"/>
      <c r="M35" s="579"/>
      <c r="N35" s="557"/>
      <c r="O35" s="558"/>
      <c r="T35" s="292"/>
    </row>
    <row r="36" spans="1:20" s="16" customFormat="1" x14ac:dyDescent="0.25">
      <c r="A36" s="565"/>
      <c r="B36" s="565"/>
      <c r="C36" s="125"/>
      <c r="D36" s="126"/>
      <c r="E36" s="15">
        <f t="shared" ref="E36:E55" si="1">D36*C36</f>
        <v>0</v>
      </c>
      <c r="F36" s="565"/>
      <c r="G36" s="565"/>
      <c r="H36" s="565"/>
      <c r="I36" s="565"/>
      <c r="J36" s="565"/>
      <c r="K36" s="565"/>
      <c r="L36" s="565"/>
      <c r="M36" s="565"/>
      <c r="N36" s="557"/>
      <c r="O36" s="558"/>
      <c r="T36" s="292"/>
    </row>
    <row r="37" spans="1:20" s="16" customFormat="1" x14ac:dyDescent="0.25">
      <c r="A37" s="565"/>
      <c r="B37" s="565"/>
      <c r="C37" s="125"/>
      <c r="D37" s="126"/>
      <c r="E37" s="15">
        <f t="shared" si="1"/>
        <v>0</v>
      </c>
      <c r="F37" s="565"/>
      <c r="G37" s="565"/>
      <c r="H37" s="565"/>
      <c r="I37" s="565"/>
      <c r="J37" s="565"/>
      <c r="K37" s="565"/>
      <c r="L37" s="565"/>
      <c r="M37" s="565"/>
      <c r="N37" s="557"/>
      <c r="O37" s="558"/>
      <c r="T37" s="292"/>
    </row>
    <row r="38" spans="1:20" s="16" customFormat="1" x14ac:dyDescent="0.25">
      <c r="A38" s="565"/>
      <c r="B38" s="565"/>
      <c r="C38" s="125"/>
      <c r="D38" s="126"/>
      <c r="E38" s="15">
        <f t="shared" si="1"/>
        <v>0</v>
      </c>
      <c r="F38" s="565"/>
      <c r="G38" s="565"/>
      <c r="H38" s="565"/>
      <c r="I38" s="565"/>
      <c r="J38" s="565"/>
      <c r="K38" s="565"/>
      <c r="L38" s="565"/>
      <c r="M38" s="565"/>
      <c r="N38" s="557"/>
      <c r="O38" s="558"/>
      <c r="T38" s="292"/>
    </row>
    <row r="39" spans="1:20" s="16" customFormat="1" x14ac:dyDescent="0.25">
      <c r="A39" s="565"/>
      <c r="B39" s="565"/>
      <c r="C39" s="125"/>
      <c r="D39" s="126"/>
      <c r="E39" s="15">
        <f t="shared" si="1"/>
        <v>0</v>
      </c>
      <c r="F39" s="565"/>
      <c r="G39" s="565"/>
      <c r="H39" s="565"/>
      <c r="I39" s="565"/>
      <c r="J39" s="565"/>
      <c r="K39" s="565"/>
      <c r="L39" s="565"/>
      <c r="M39" s="565"/>
      <c r="N39" s="557"/>
      <c r="O39" s="558"/>
      <c r="T39" s="292"/>
    </row>
    <row r="40" spans="1:20" s="16" customFormat="1" x14ac:dyDescent="0.25">
      <c r="A40" s="565"/>
      <c r="B40" s="565"/>
      <c r="C40" s="125"/>
      <c r="D40" s="126"/>
      <c r="E40" s="15">
        <f t="shared" si="1"/>
        <v>0</v>
      </c>
      <c r="F40" s="565"/>
      <c r="G40" s="565"/>
      <c r="H40" s="565"/>
      <c r="I40" s="565"/>
      <c r="J40" s="565"/>
      <c r="K40" s="565"/>
      <c r="L40" s="565"/>
      <c r="M40" s="565"/>
      <c r="N40" s="557"/>
      <c r="O40" s="558"/>
      <c r="T40" s="292"/>
    </row>
    <row r="41" spans="1:20" s="16" customFormat="1" x14ac:dyDescent="0.25">
      <c r="A41" s="565"/>
      <c r="B41" s="565"/>
      <c r="C41" s="125"/>
      <c r="D41" s="126"/>
      <c r="E41" s="15">
        <f t="shared" si="1"/>
        <v>0</v>
      </c>
      <c r="F41" s="565"/>
      <c r="G41" s="565"/>
      <c r="H41" s="565"/>
      <c r="I41" s="565"/>
      <c r="J41" s="565"/>
      <c r="K41" s="565"/>
      <c r="L41" s="565"/>
      <c r="M41" s="565"/>
      <c r="N41" s="557"/>
      <c r="O41" s="558"/>
      <c r="T41" s="292"/>
    </row>
    <row r="42" spans="1:20" s="16" customFormat="1" x14ac:dyDescent="0.25">
      <c r="A42" s="565"/>
      <c r="B42" s="565"/>
      <c r="C42" s="125"/>
      <c r="D42" s="126"/>
      <c r="E42" s="15">
        <f t="shared" si="1"/>
        <v>0</v>
      </c>
      <c r="F42" s="565"/>
      <c r="G42" s="565"/>
      <c r="H42" s="565"/>
      <c r="I42" s="565"/>
      <c r="J42" s="565"/>
      <c r="K42" s="565"/>
      <c r="L42" s="565"/>
      <c r="M42" s="565"/>
      <c r="N42" s="557"/>
      <c r="O42" s="558"/>
      <c r="T42" s="292"/>
    </row>
    <row r="43" spans="1:20" s="16" customFormat="1" x14ac:dyDescent="0.25">
      <c r="A43" s="565"/>
      <c r="B43" s="565"/>
      <c r="C43" s="125"/>
      <c r="D43" s="126"/>
      <c r="E43" s="15">
        <f t="shared" si="1"/>
        <v>0</v>
      </c>
      <c r="F43" s="565"/>
      <c r="G43" s="565"/>
      <c r="H43" s="565"/>
      <c r="I43" s="565"/>
      <c r="J43" s="565"/>
      <c r="K43" s="565"/>
      <c r="L43" s="565"/>
      <c r="M43" s="565"/>
      <c r="N43" s="557"/>
      <c r="O43" s="558"/>
      <c r="T43" s="292"/>
    </row>
    <row r="44" spans="1:20" s="16" customFormat="1" x14ac:dyDescent="0.25">
      <c r="A44" s="565"/>
      <c r="B44" s="565"/>
      <c r="C44" s="125"/>
      <c r="D44" s="126"/>
      <c r="E44" s="15">
        <f t="shared" si="1"/>
        <v>0</v>
      </c>
      <c r="F44" s="565"/>
      <c r="G44" s="565"/>
      <c r="H44" s="565"/>
      <c r="I44" s="565"/>
      <c r="J44" s="565"/>
      <c r="K44" s="565"/>
      <c r="L44" s="565"/>
      <c r="M44" s="565"/>
      <c r="N44" s="557"/>
      <c r="O44" s="558"/>
      <c r="T44" s="292"/>
    </row>
    <row r="45" spans="1:20" s="16" customFormat="1" x14ac:dyDescent="0.25">
      <c r="A45" s="565"/>
      <c r="B45" s="565"/>
      <c r="C45" s="125"/>
      <c r="D45" s="126"/>
      <c r="E45" s="15">
        <f t="shared" si="1"/>
        <v>0</v>
      </c>
      <c r="F45" s="565"/>
      <c r="G45" s="565"/>
      <c r="H45" s="565"/>
      <c r="I45" s="565"/>
      <c r="J45" s="565"/>
      <c r="K45" s="565"/>
      <c r="L45" s="565"/>
      <c r="M45" s="565"/>
      <c r="N45" s="557"/>
      <c r="O45" s="558"/>
      <c r="T45" s="292"/>
    </row>
    <row r="46" spans="1:20" s="16" customFormat="1" x14ac:dyDescent="0.25">
      <c r="A46" s="565"/>
      <c r="B46" s="565"/>
      <c r="C46" s="125"/>
      <c r="D46" s="126"/>
      <c r="E46" s="15">
        <f t="shared" si="1"/>
        <v>0</v>
      </c>
      <c r="F46" s="565"/>
      <c r="G46" s="565"/>
      <c r="H46" s="565"/>
      <c r="I46" s="565"/>
      <c r="J46" s="565"/>
      <c r="K46" s="565"/>
      <c r="L46" s="565"/>
      <c r="M46" s="565"/>
      <c r="N46" s="557"/>
      <c r="O46" s="558"/>
      <c r="T46" s="292"/>
    </row>
    <row r="47" spans="1:20" s="16" customFormat="1" x14ac:dyDescent="0.25">
      <c r="A47" s="565"/>
      <c r="B47" s="565"/>
      <c r="C47" s="125"/>
      <c r="D47" s="126"/>
      <c r="E47" s="15">
        <f t="shared" si="1"/>
        <v>0</v>
      </c>
      <c r="F47" s="565"/>
      <c r="G47" s="565"/>
      <c r="H47" s="565"/>
      <c r="I47" s="565"/>
      <c r="J47" s="565"/>
      <c r="K47" s="565"/>
      <c r="L47" s="565"/>
      <c r="M47" s="565"/>
      <c r="N47" s="557"/>
      <c r="O47" s="558"/>
      <c r="T47" s="292"/>
    </row>
    <row r="48" spans="1:20" s="16" customFormat="1" x14ac:dyDescent="0.25">
      <c r="A48" s="565"/>
      <c r="B48" s="565"/>
      <c r="C48" s="125"/>
      <c r="D48" s="126"/>
      <c r="E48" s="15">
        <f t="shared" si="1"/>
        <v>0</v>
      </c>
      <c r="F48" s="565"/>
      <c r="G48" s="565"/>
      <c r="H48" s="565"/>
      <c r="I48" s="565"/>
      <c r="J48" s="565"/>
      <c r="K48" s="565"/>
      <c r="L48" s="565"/>
      <c r="M48" s="565"/>
      <c r="N48" s="557"/>
      <c r="O48" s="558"/>
      <c r="T48" s="292"/>
    </row>
    <row r="49" spans="1:20" s="16" customFormat="1" x14ac:dyDescent="0.25">
      <c r="A49" s="565"/>
      <c r="B49" s="565"/>
      <c r="C49" s="125"/>
      <c r="D49" s="126"/>
      <c r="E49" s="15">
        <f t="shared" si="1"/>
        <v>0</v>
      </c>
      <c r="F49" s="565"/>
      <c r="G49" s="565"/>
      <c r="H49" s="565"/>
      <c r="I49" s="565"/>
      <c r="J49" s="565"/>
      <c r="K49" s="565"/>
      <c r="L49" s="565"/>
      <c r="M49" s="565"/>
      <c r="N49" s="557"/>
      <c r="O49" s="558"/>
      <c r="T49" s="292"/>
    </row>
    <row r="50" spans="1:20" s="16" customFormat="1" x14ac:dyDescent="0.25">
      <c r="A50" s="565"/>
      <c r="B50" s="565"/>
      <c r="C50" s="125"/>
      <c r="D50" s="126"/>
      <c r="E50" s="15">
        <f t="shared" si="1"/>
        <v>0</v>
      </c>
      <c r="F50" s="565"/>
      <c r="G50" s="565"/>
      <c r="H50" s="565"/>
      <c r="I50" s="565"/>
      <c r="J50" s="565"/>
      <c r="K50" s="565"/>
      <c r="L50" s="565"/>
      <c r="M50" s="565"/>
      <c r="N50" s="557"/>
      <c r="O50" s="558"/>
      <c r="T50" s="292"/>
    </row>
    <row r="51" spans="1:20" s="16" customFormat="1" x14ac:dyDescent="0.25">
      <c r="A51" s="565"/>
      <c r="B51" s="565"/>
      <c r="C51" s="125"/>
      <c r="D51" s="126"/>
      <c r="E51" s="15">
        <f t="shared" si="1"/>
        <v>0</v>
      </c>
      <c r="F51" s="565"/>
      <c r="G51" s="565"/>
      <c r="H51" s="565"/>
      <c r="I51" s="565"/>
      <c r="J51" s="565"/>
      <c r="K51" s="565"/>
      <c r="L51" s="565"/>
      <c r="M51" s="565"/>
      <c r="N51" s="557"/>
      <c r="O51" s="558"/>
      <c r="T51" s="292"/>
    </row>
    <row r="52" spans="1:20" s="16" customFormat="1" x14ac:dyDescent="0.25">
      <c r="A52" s="565"/>
      <c r="B52" s="565"/>
      <c r="C52" s="125"/>
      <c r="D52" s="126"/>
      <c r="E52" s="15">
        <f t="shared" si="1"/>
        <v>0</v>
      </c>
      <c r="F52" s="565"/>
      <c r="G52" s="565"/>
      <c r="H52" s="565"/>
      <c r="I52" s="565"/>
      <c r="J52" s="565"/>
      <c r="K52" s="565"/>
      <c r="L52" s="565"/>
      <c r="M52" s="565"/>
      <c r="N52" s="557"/>
      <c r="O52" s="558"/>
      <c r="T52" s="292"/>
    </row>
    <row r="53" spans="1:20" s="16" customFormat="1" x14ac:dyDescent="0.25">
      <c r="A53" s="565"/>
      <c r="B53" s="565"/>
      <c r="C53" s="125"/>
      <c r="D53" s="126"/>
      <c r="E53" s="15">
        <f t="shared" si="1"/>
        <v>0</v>
      </c>
      <c r="F53" s="565"/>
      <c r="G53" s="565"/>
      <c r="H53" s="565"/>
      <c r="I53" s="565"/>
      <c r="J53" s="565"/>
      <c r="K53" s="565"/>
      <c r="L53" s="565"/>
      <c r="M53" s="565"/>
      <c r="N53" s="557"/>
      <c r="O53" s="558"/>
      <c r="T53" s="292"/>
    </row>
    <row r="54" spans="1:20" s="16" customFormat="1" x14ac:dyDescent="0.25">
      <c r="A54" s="565"/>
      <c r="B54" s="565"/>
      <c r="C54" s="125"/>
      <c r="D54" s="126"/>
      <c r="E54" s="15">
        <f t="shared" si="1"/>
        <v>0</v>
      </c>
      <c r="F54" s="565"/>
      <c r="G54" s="565"/>
      <c r="H54" s="565"/>
      <c r="I54" s="565"/>
      <c r="J54" s="565"/>
      <c r="K54" s="565"/>
      <c r="L54" s="565"/>
      <c r="M54" s="565"/>
      <c r="N54" s="557"/>
      <c r="O54" s="558"/>
      <c r="T54" s="292"/>
    </row>
    <row r="55" spans="1:20" s="16" customFormat="1" ht="15.75" customHeight="1" thickBot="1" x14ac:dyDescent="0.3">
      <c r="A55" s="572"/>
      <c r="B55" s="572"/>
      <c r="C55" s="244"/>
      <c r="D55" s="245"/>
      <c r="E55" s="246">
        <f t="shared" si="1"/>
        <v>0</v>
      </c>
      <c r="F55" s="572"/>
      <c r="G55" s="572"/>
      <c r="H55" s="572"/>
      <c r="I55" s="572"/>
      <c r="J55" s="572"/>
      <c r="K55" s="572"/>
      <c r="L55" s="572"/>
      <c r="M55" s="572"/>
      <c r="N55" s="557"/>
      <c r="O55" s="558"/>
      <c r="T55" s="292"/>
    </row>
    <row r="56" spans="1:20" s="16" customFormat="1" x14ac:dyDescent="0.25">
      <c r="A56" s="583" t="s">
        <v>19</v>
      </c>
      <c r="B56" s="584"/>
      <c r="C56" s="584"/>
      <c r="D56" s="585"/>
      <c r="E56" s="459">
        <f>SUM(E36:E55)</f>
        <v>0</v>
      </c>
      <c r="F56" s="573"/>
      <c r="G56" s="573"/>
      <c r="H56" s="573"/>
      <c r="I56" s="573"/>
      <c r="J56" s="573"/>
      <c r="K56" s="573"/>
      <c r="L56" s="573"/>
      <c r="M56" s="573"/>
      <c r="N56" s="557"/>
      <c r="O56" s="558"/>
      <c r="T56" s="292"/>
    </row>
    <row r="57" spans="1:20" s="103" customFormat="1" ht="15" customHeight="1" x14ac:dyDescent="0.25">
      <c r="A57" s="113"/>
      <c r="B57" s="114"/>
      <c r="C57" s="69"/>
      <c r="D57" s="69"/>
      <c r="E57" s="69"/>
      <c r="F57" s="69"/>
      <c r="G57" s="69"/>
      <c r="H57" s="16"/>
      <c r="I57" s="16"/>
      <c r="N57" s="560"/>
      <c r="O57" s="560"/>
      <c r="T57" s="298"/>
    </row>
    <row r="58" spans="1:20" s="16" customFormat="1" x14ac:dyDescent="0.25">
      <c r="A58" s="113"/>
      <c r="B58" s="114"/>
      <c r="C58" s="69"/>
      <c r="D58" s="69"/>
      <c r="E58" s="69"/>
      <c r="F58" s="69"/>
      <c r="G58" s="69"/>
      <c r="N58" s="558"/>
      <c r="O58" s="558"/>
      <c r="T58" s="292"/>
    </row>
    <row r="59" spans="1:20" s="16" customFormat="1" x14ac:dyDescent="0.25">
      <c r="A59" s="569" t="s">
        <v>9</v>
      </c>
      <c r="B59" s="570"/>
      <c r="C59" s="570"/>
      <c r="D59" s="570"/>
      <c r="E59" s="570"/>
      <c r="F59" s="570"/>
      <c r="G59" s="570"/>
      <c r="H59" s="570"/>
      <c r="I59" s="570"/>
      <c r="J59" s="570"/>
      <c r="K59" s="570"/>
      <c r="L59" s="570"/>
      <c r="M59" s="571"/>
      <c r="N59" s="557"/>
      <c r="O59" s="558"/>
      <c r="T59" s="292"/>
    </row>
    <row r="60" spans="1:20" s="16" customFormat="1" ht="25.5" x14ac:dyDescent="0.25">
      <c r="A60" s="446" t="s">
        <v>27</v>
      </c>
      <c r="B60" s="446" t="s">
        <v>30</v>
      </c>
      <c r="C60" s="446" t="s">
        <v>28</v>
      </c>
      <c r="D60" s="446" t="s">
        <v>29</v>
      </c>
      <c r="E60" s="446" t="s">
        <v>43</v>
      </c>
      <c r="F60" s="579" t="s">
        <v>13</v>
      </c>
      <c r="G60" s="579"/>
      <c r="H60" s="579"/>
      <c r="I60" s="579"/>
      <c r="J60" s="579"/>
      <c r="K60" s="579"/>
      <c r="L60" s="579"/>
      <c r="M60" s="579"/>
      <c r="N60" s="557"/>
      <c r="O60" s="558"/>
      <c r="T60" s="292"/>
    </row>
    <row r="61" spans="1:20" s="16" customFormat="1" x14ac:dyDescent="0.25">
      <c r="A61" s="443"/>
      <c r="B61" s="449"/>
      <c r="C61" s="125"/>
      <c r="D61" s="126"/>
      <c r="E61" s="15">
        <f t="shared" ref="E61:E80" si="2">D61*C61</f>
        <v>0</v>
      </c>
      <c r="F61" s="565"/>
      <c r="G61" s="565"/>
      <c r="H61" s="565"/>
      <c r="I61" s="565"/>
      <c r="J61" s="565"/>
      <c r="K61" s="565"/>
      <c r="L61" s="565"/>
      <c r="M61" s="565"/>
      <c r="N61" s="557"/>
      <c r="O61" s="558"/>
      <c r="T61" s="292"/>
    </row>
    <row r="62" spans="1:20" s="16" customFormat="1" x14ac:dyDescent="0.25">
      <c r="A62" s="443"/>
      <c r="B62" s="449"/>
      <c r="C62" s="125"/>
      <c r="D62" s="126"/>
      <c r="E62" s="15">
        <f t="shared" si="2"/>
        <v>0</v>
      </c>
      <c r="F62" s="565"/>
      <c r="G62" s="565"/>
      <c r="H62" s="565"/>
      <c r="I62" s="565"/>
      <c r="J62" s="565"/>
      <c r="K62" s="565"/>
      <c r="L62" s="565"/>
      <c r="M62" s="565"/>
      <c r="N62" s="557"/>
      <c r="O62" s="558"/>
      <c r="T62" s="292"/>
    </row>
    <row r="63" spans="1:20" s="16" customFormat="1" x14ac:dyDescent="0.25">
      <c r="A63" s="443"/>
      <c r="B63" s="449"/>
      <c r="C63" s="125"/>
      <c r="D63" s="126"/>
      <c r="E63" s="15">
        <f t="shared" si="2"/>
        <v>0</v>
      </c>
      <c r="F63" s="565"/>
      <c r="G63" s="565"/>
      <c r="H63" s="565"/>
      <c r="I63" s="565"/>
      <c r="J63" s="565"/>
      <c r="K63" s="565"/>
      <c r="L63" s="565"/>
      <c r="M63" s="565"/>
      <c r="N63" s="557"/>
      <c r="O63" s="558"/>
      <c r="T63" s="292"/>
    </row>
    <row r="64" spans="1:20" s="16" customFormat="1" x14ac:dyDescent="0.25">
      <c r="A64" s="443"/>
      <c r="B64" s="449"/>
      <c r="C64" s="125"/>
      <c r="D64" s="126"/>
      <c r="E64" s="15">
        <f t="shared" si="2"/>
        <v>0</v>
      </c>
      <c r="F64" s="565"/>
      <c r="G64" s="565"/>
      <c r="H64" s="565"/>
      <c r="I64" s="565"/>
      <c r="J64" s="565"/>
      <c r="K64" s="565"/>
      <c r="L64" s="565"/>
      <c r="M64" s="565"/>
      <c r="N64" s="557"/>
      <c r="O64" s="558"/>
      <c r="T64" s="292"/>
    </row>
    <row r="65" spans="1:20" s="16" customFormat="1" x14ac:dyDescent="0.25">
      <c r="A65" s="443"/>
      <c r="B65" s="449"/>
      <c r="C65" s="125"/>
      <c r="D65" s="126"/>
      <c r="E65" s="15">
        <f t="shared" si="2"/>
        <v>0</v>
      </c>
      <c r="F65" s="565"/>
      <c r="G65" s="565"/>
      <c r="H65" s="565"/>
      <c r="I65" s="565"/>
      <c r="J65" s="565"/>
      <c r="K65" s="565"/>
      <c r="L65" s="565"/>
      <c r="M65" s="565"/>
      <c r="N65" s="557"/>
      <c r="O65" s="558"/>
      <c r="T65" s="292"/>
    </row>
    <row r="66" spans="1:20" s="16" customFormat="1" x14ac:dyDescent="0.25">
      <c r="A66" s="443"/>
      <c r="B66" s="449"/>
      <c r="C66" s="125"/>
      <c r="D66" s="126"/>
      <c r="E66" s="15">
        <f t="shared" si="2"/>
        <v>0</v>
      </c>
      <c r="F66" s="565"/>
      <c r="G66" s="565"/>
      <c r="H66" s="565"/>
      <c r="I66" s="565"/>
      <c r="J66" s="565"/>
      <c r="K66" s="565"/>
      <c r="L66" s="565"/>
      <c r="M66" s="565"/>
      <c r="N66" s="557"/>
      <c r="O66" s="558"/>
      <c r="T66" s="292"/>
    </row>
    <row r="67" spans="1:20" s="16" customFormat="1" x14ac:dyDescent="0.25">
      <c r="A67" s="443"/>
      <c r="B67" s="449"/>
      <c r="C67" s="125"/>
      <c r="D67" s="126"/>
      <c r="E67" s="15">
        <f t="shared" si="2"/>
        <v>0</v>
      </c>
      <c r="F67" s="565"/>
      <c r="G67" s="565"/>
      <c r="H67" s="565"/>
      <c r="I67" s="565"/>
      <c r="J67" s="565"/>
      <c r="K67" s="565"/>
      <c r="L67" s="565"/>
      <c r="M67" s="565"/>
      <c r="N67" s="557"/>
      <c r="O67" s="558"/>
      <c r="T67" s="292"/>
    </row>
    <row r="68" spans="1:20" s="16" customFormat="1" x14ac:dyDescent="0.25">
      <c r="A68" s="443"/>
      <c r="B68" s="449"/>
      <c r="C68" s="125"/>
      <c r="D68" s="126"/>
      <c r="E68" s="15">
        <f t="shared" si="2"/>
        <v>0</v>
      </c>
      <c r="F68" s="565"/>
      <c r="G68" s="565"/>
      <c r="H68" s="565"/>
      <c r="I68" s="565"/>
      <c r="J68" s="565"/>
      <c r="K68" s="565"/>
      <c r="L68" s="565"/>
      <c r="M68" s="565"/>
      <c r="N68" s="557"/>
      <c r="O68" s="558"/>
      <c r="T68" s="292"/>
    </row>
    <row r="69" spans="1:20" s="16" customFormat="1" x14ac:dyDescent="0.25">
      <c r="A69" s="443"/>
      <c r="B69" s="449"/>
      <c r="C69" s="125"/>
      <c r="D69" s="126"/>
      <c r="E69" s="15">
        <f t="shared" si="2"/>
        <v>0</v>
      </c>
      <c r="F69" s="565"/>
      <c r="G69" s="565"/>
      <c r="H69" s="565"/>
      <c r="I69" s="565"/>
      <c r="J69" s="565"/>
      <c r="K69" s="565"/>
      <c r="L69" s="565"/>
      <c r="M69" s="565"/>
      <c r="N69" s="557"/>
      <c r="O69" s="558"/>
      <c r="T69" s="292"/>
    </row>
    <row r="70" spans="1:20" s="16" customFormat="1" x14ac:dyDescent="0.25">
      <c r="A70" s="443"/>
      <c r="B70" s="449"/>
      <c r="C70" s="125"/>
      <c r="D70" s="126"/>
      <c r="E70" s="15">
        <f t="shared" si="2"/>
        <v>0</v>
      </c>
      <c r="F70" s="565"/>
      <c r="G70" s="565"/>
      <c r="H70" s="565"/>
      <c r="I70" s="565"/>
      <c r="J70" s="565"/>
      <c r="K70" s="565"/>
      <c r="L70" s="565"/>
      <c r="M70" s="565"/>
      <c r="N70" s="557"/>
      <c r="O70" s="558"/>
      <c r="T70" s="292"/>
    </row>
    <row r="71" spans="1:20" s="16" customFormat="1" x14ac:dyDescent="0.25">
      <c r="A71" s="443"/>
      <c r="B71" s="449"/>
      <c r="C71" s="125"/>
      <c r="D71" s="126"/>
      <c r="E71" s="15">
        <f t="shared" si="2"/>
        <v>0</v>
      </c>
      <c r="F71" s="565"/>
      <c r="G71" s="565"/>
      <c r="H71" s="565"/>
      <c r="I71" s="565"/>
      <c r="J71" s="565"/>
      <c r="K71" s="565"/>
      <c r="L71" s="565"/>
      <c r="M71" s="565"/>
      <c r="N71" s="557"/>
      <c r="O71" s="558"/>
      <c r="T71" s="292"/>
    </row>
    <row r="72" spans="1:20" s="16" customFormat="1" x14ac:dyDescent="0.25">
      <c r="A72" s="443"/>
      <c r="B72" s="449"/>
      <c r="C72" s="125"/>
      <c r="D72" s="126"/>
      <c r="E72" s="15">
        <f t="shared" si="2"/>
        <v>0</v>
      </c>
      <c r="F72" s="565"/>
      <c r="G72" s="565"/>
      <c r="H72" s="565"/>
      <c r="I72" s="565"/>
      <c r="J72" s="565"/>
      <c r="K72" s="565"/>
      <c r="L72" s="565"/>
      <c r="M72" s="565"/>
      <c r="N72" s="557"/>
      <c r="O72" s="558"/>
      <c r="T72" s="292"/>
    </row>
    <row r="73" spans="1:20" s="16" customFormat="1" x14ac:dyDescent="0.25">
      <c r="A73" s="443"/>
      <c r="B73" s="449"/>
      <c r="C73" s="125"/>
      <c r="D73" s="126"/>
      <c r="E73" s="15">
        <f t="shared" si="2"/>
        <v>0</v>
      </c>
      <c r="F73" s="565"/>
      <c r="G73" s="565"/>
      <c r="H73" s="565"/>
      <c r="I73" s="565"/>
      <c r="J73" s="565"/>
      <c r="K73" s="565"/>
      <c r="L73" s="565"/>
      <c r="M73" s="565"/>
      <c r="N73" s="557"/>
      <c r="O73" s="558"/>
      <c r="T73" s="292"/>
    </row>
    <row r="74" spans="1:20" s="16" customFormat="1" x14ac:dyDescent="0.25">
      <c r="A74" s="443"/>
      <c r="B74" s="449"/>
      <c r="C74" s="125"/>
      <c r="D74" s="126"/>
      <c r="E74" s="15">
        <f t="shared" si="2"/>
        <v>0</v>
      </c>
      <c r="F74" s="565"/>
      <c r="G74" s="565"/>
      <c r="H74" s="565"/>
      <c r="I74" s="565"/>
      <c r="J74" s="565"/>
      <c r="K74" s="565"/>
      <c r="L74" s="565"/>
      <c r="M74" s="565"/>
      <c r="N74" s="557"/>
      <c r="O74" s="558"/>
      <c r="T74" s="292"/>
    </row>
    <row r="75" spans="1:20" s="16" customFormat="1" x14ac:dyDescent="0.25">
      <c r="A75" s="443"/>
      <c r="B75" s="449"/>
      <c r="C75" s="125"/>
      <c r="D75" s="126"/>
      <c r="E75" s="15">
        <f t="shared" si="2"/>
        <v>0</v>
      </c>
      <c r="F75" s="565"/>
      <c r="G75" s="565"/>
      <c r="H75" s="565"/>
      <c r="I75" s="565"/>
      <c r="J75" s="565"/>
      <c r="K75" s="565"/>
      <c r="L75" s="565"/>
      <c r="M75" s="565"/>
      <c r="N75" s="557"/>
      <c r="O75" s="558"/>
      <c r="T75" s="292"/>
    </row>
    <row r="76" spans="1:20" s="16" customFormat="1" x14ac:dyDescent="0.25">
      <c r="A76" s="443"/>
      <c r="B76" s="449"/>
      <c r="C76" s="125"/>
      <c r="D76" s="126"/>
      <c r="E76" s="15">
        <f t="shared" si="2"/>
        <v>0</v>
      </c>
      <c r="F76" s="565"/>
      <c r="G76" s="565"/>
      <c r="H76" s="565"/>
      <c r="I76" s="565"/>
      <c r="J76" s="565"/>
      <c r="K76" s="565"/>
      <c r="L76" s="565"/>
      <c r="M76" s="565"/>
      <c r="N76" s="557"/>
      <c r="O76" s="558"/>
      <c r="T76" s="292"/>
    </row>
    <row r="77" spans="1:20" s="16" customFormat="1" x14ac:dyDescent="0.25">
      <c r="A77" s="443"/>
      <c r="B77" s="449"/>
      <c r="C77" s="125"/>
      <c r="D77" s="126"/>
      <c r="E77" s="15">
        <f t="shared" si="2"/>
        <v>0</v>
      </c>
      <c r="F77" s="565"/>
      <c r="G77" s="565"/>
      <c r="H77" s="565"/>
      <c r="I77" s="565"/>
      <c r="J77" s="565"/>
      <c r="K77" s="565"/>
      <c r="L77" s="565"/>
      <c r="M77" s="565"/>
      <c r="N77" s="557"/>
      <c r="O77" s="558"/>
      <c r="T77" s="292"/>
    </row>
    <row r="78" spans="1:20" s="16" customFormat="1" x14ac:dyDescent="0.25">
      <c r="A78" s="443"/>
      <c r="B78" s="449"/>
      <c r="C78" s="125"/>
      <c r="D78" s="126"/>
      <c r="E78" s="15">
        <f t="shared" si="2"/>
        <v>0</v>
      </c>
      <c r="F78" s="565"/>
      <c r="G78" s="565"/>
      <c r="H78" s="565"/>
      <c r="I78" s="565"/>
      <c r="J78" s="565"/>
      <c r="K78" s="565"/>
      <c r="L78" s="565"/>
      <c r="M78" s="565"/>
      <c r="N78" s="557"/>
      <c r="O78" s="558"/>
      <c r="T78" s="292"/>
    </row>
    <row r="79" spans="1:20" s="16" customFormat="1" x14ac:dyDescent="0.25">
      <c r="A79" s="443"/>
      <c r="B79" s="449"/>
      <c r="C79" s="125"/>
      <c r="D79" s="126"/>
      <c r="E79" s="15">
        <f t="shared" si="2"/>
        <v>0</v>
      </c>
      <c r="F79" s="565"/>
      <c r="G79" s="565"/>
      <c r="H79" s="565"/>
      <c r="I79" s="565"/>
      <c r="J79" s="565"/>
      <c r="K79" s="565"/>
      <c r="L79" s="565"/>
      <c r="M79" s="565"/>
      <c r="N79" s="557"/>
      <c r="O79" s="558"/>
      <c r="T79" s="292"/>
    </row>
    <row r="80" spans="1:20" s="16" customFormat="1" ht="13.5" thickBot="1" x14ac:dyDescent="0.3">
      <c r="A80" s="445"/>
      <c r="B80" s="247"/>
      <c r="C80" s="244"/>
      <c r="D80" s="245"/>
      <c r="E80" s="246">
        <f t="shared" si="2"/>
        <v>0</v>
      </c>
      <c r="F80" s="572"/>
      <c r="G80" s="572"/>
      <c r="H80" s="572"/>
      <c r="I80" s="572"/>
      <c r="J80" s="572"/>
      <c r="K80" s="572"/>
      <c r="L80" s="572"/>
      <c r="M80" s="572"/>
      <c r="N80" s="557"/>
      <c r="O80" s="558"/>
      <c r="T80" s="292"/>
    </row>
    <row r="81" spans="1:20" s="16" customFormat="1" x14ac:dyDescent="0.25">
      <c r="A81" s="583" t="s">
        <v>19</v>
      </c>
      <c r="B81" s="584"/>
      <c r="C81" s="584"/>
      <c r="D81" s="585"/>
      <c r="E81" s="459">
        <f>SUM(E61:E80)</f>
        <v>0</v>
      </c>
      <c r="F81" s="573"/>
      <c r="G81" s="573"/>
      <c r="H81" s="573"/>
      <c r="I81" s="573"/>
      <c r="J81" s="573"/>
      <c r="K81" s="573"/>
      <c r="L81" s="573"/>
      <c r="M81" s="573"/>
      <c r="N81" s="559"/>
      <c r="O81" s="559"/>
      <c r="T81" s="292"/>
    </row>
    <row r="82" spans="1:20" s="103" customFormat="1" ht="15" customHeight="1" x14ac:dyDescent="0.25">
      <c r="A82" s="113"/>
      <c r="B82" s="114"/>
      <c r="C82" s="69"/>
      <c r="D82" s="69"/>
      <c r="E82" s="69"/>
      <c r="F82" s="69"/>
      <c r="G82" s="69"/>
      <c r="H82" s="16"/>
      <c r="I82" s="16"/>
      <c r="N82" s="560"/>
      <c r="O82" s="560"/>
      <c r="T82" s="298"/>
    </row>
    <row r="83" spans="1:20" s="16" customFormat="1" x14ac:dyDescent="0.25">
      <c r="A83" s="113"/>
      <c r="B83" s="114"/>
      <c r="C83" s="69"/>
      <c r="D83" s="69"/>
      <c r="E83" s="69"/>
      <c r="F83" s="69"/>
      <c r="G83" s="69"/>
      <c r="N83" s="558"/>
      <c r="O83" s="558"/>
      <c r="T83" s="292"/>
    </row>
    <row r="84" spans="1:20" s="16" customFormat="1" x14ac:dyDescent="0.25">
      <c r="A84" s="580" t="s">
        <v>10</v>
      </c>
      <c r="B84" s="581"/>
      <c r="C84" s="581"/>
      <c r="D84" s="581"/>
      <c r="E84" s="581"/>
      <c r="F84" s="581"/>
      <c r="G84" s="581"/>
      <c r="H84" s="581"/>
      <c r="I84" s="581"/>
      <c r="J84" s="581"/>
      <c r="K84" s="581"/>
      <c r="L84" s="581"/>
      <c r="M84" s="582"/>
      <c r="N84" s="557"/>
      <c r="O84" s="558"/>
      <c r="T84" s="292"/>
    </row>
    <row r="85" spans="1:20" s="16" customFormat="1" ht="38.25" x14ac:dyDescent="0.25">
      <c r="A85" s="446" t="s">
        <v>35</v>
      </c>
      <c r="B85" s="446" t="s">
        <v>34</v>
      </c>
      <c r="C85" s="446" t="s">
        <v>36</v>
      </c>
      <c r="D85" s="446" t="s">
        <v>37</v>
      </c>
      <c r="E85" s="446" t="s">
        <v>99</v>
      </c>
      <c r="F85" s="446" t="s">
        <v>44</v>
      </c>
      <c r="G85" s="579" t="s">
        <v>13</v>
      </c>
      <c r="H85" s="579"/>
      <c r="I85" s="579"/>
      <c r="J85" s="579"/>
      <c r="K85" s="579"/>
      <c r="L85" s="579"/>
      <c r="M85" s="579"/>
      <c r="N85" s="557"/>
      <c r="O85" s="558"/>
      <c r="T85" s="292"/>
    </row>
    <row r="86" spans="1:20" s="16" customFormat="1" x14ac:dyDescent="0.25">
      <c r="A86" s="443"/>
      <c r="B86" s="129"/>
      <c r="C86" s="129"/>
      <c r="D86" s="129"/>
      <c r="E86" s="129"/>
      <c r="F86" s="15">
        <f t="shared" ref="F86:F105" si="3">SUM(B86:E86)</f>
        <v>0</v>
      </c>
      <c r="G86" s="565"/>
      <c r="H86" s="565"/>
      <c r="I86" s="565"/>
      <c r="J86" s="565"/>
      <c r="K86" s="565"/>
      <c r="L86" s="565"/>
      <c r="M86" s="565"/>
      <c r="N86" s="557"/>
      <c r="O86" s="558"/>
      <c r="T86" s="292"/>
    </row>
    <row r="87" spans="1:20" s="16" customFormat="1" x14ac:dyDescent="0.25">
      <c r="A87" s="443"/>
      <c r="B87" s="129"/>
      <c r="C87" s="129"/>
      <c r="D87" s="129"/>
      <c r="E87" s="129"/>
      <c r="F87" s="15">
        <f t="shared" si="3"/>
        <v>0</v>
      </c>
      <c r="G87" s="565"/>
      <c r="H87" s="565"/>
      <c r="I87" s="565"/>
      <c r="J87" s="565"/>
      <c r="K87" s="565"/>
      <c r="L87" s="565"/>
      <c r="M87" s="565"/>
      <c r="N87" s="557"/>
      <c r="O87" s="558"/>
      <c r="T87" s="292"/>
    </row>
    <row r="88" spans="1:20" s="16" customFormat="1" x14ac:dyDescent="0.25">
      <c r="A88" s="443"/>
      <c r="B88" s="129"/>
      <c r="C88" s="129"/>
      <c r="D88" s="129"/>
      <c r="E88" s="129"/>
      <c r="F88" s="15">
        <f t="shared" si="3"/>
        <v>0</v>
      </c>
      <c r="G88" s="565"/>
      <c r="H88" s="565"/>
      <c r="I88" s="565"/>
      <c r="J88" s="565"/>
      <c r="K88" s="565"/>
      <c r="L88" s="565"/>
      <c r="M88" s="565"/>
      <c r="N88" s="557"/>
      <c r="O88" s="558"/>
      <c r="T88" s="292"/>
    </row>
    <row r="89" spans="1:20" s="16" customFormat="1" x14ac:dyDescent="0.25">
      <c r="A89" s="443"/>
      <c r="B89" s="129"/>
      <c r="C89" s="129"/>
      <c r="D89" s="129"/>
      <c r="E89" s="129"/>
      <c r="F89" s="15">
        <f t="shared" si="3"/>
        <v>0</v>
      </c>
      <c r="G89" s="565"/>
      <c r="H89" s="565"/>
      <c r="I89" s="565"/>
      <c r="J89" s="565"/>
      <c r="K89" s="565"/>
      <c r="L89" s="565"/>
      <c r="M89" s="565"/>
      <c r="N89" s="557"/>
      <c r="O89" s="558"/>
      <c r="T89" s="292"/>
    </row>
    <row r="90" spans="1:20" s="16" customFormat="1" x14ac:dyDescent="0.25">
      <c r="A90" s="443"/>
      <c r="B90" s="129"/>
      <c r="C90" s="129"/>
      <c r="D90" s="129"/>
      <c r="E90" s="129"/>
      <c r="F90" s="15">
        <f t="shared" si="3"/>
        <v>0</v>
      </c>
      <c r="G90" s="565"/>
      <c r="H90" s="565"/>
      <c r="I90" s="565"/>
      <c r="J90" s="565"/>
      <c r="K90" s="565"/>
      <c r="L90" s="565"/>
      <c r="M90" s="565"/>
      <c r="N90" s="557"/>
      <c r="O90" s="558"/>
      <c r="T90" s="292"/>
    </row>
    <row r="91" spans="1:20" s="16" customFormat="1" x14ac:dyDescent="0.25">
      <c r="A91" s="443"/>
      <c r="B91" s="129"/>
      <c r="C91" s="129"/>
      <c r="D91" s="129"/>
      <c r="E91" s="129"/>
      <c r="F91" s="15">
        <f t="shared" si="3"/>
        <v>0</v>
      </c>
      <c r="G91" s="565"/>
      <c r="H91" s="565"/>
      <c r="I91" s="565"/>
      <c r="J91" s="565"/>
      <c r="K91" s="565"/>
      <c r="L91" s="565"/>
      <c r="M91" s="565"/>
      <c r="N91" s="557"/>
      <c r="O91" s="558"/>
      <c r="T91" s="292"/>
    </row>
    <row r="92" spans="1:20" s="16" customFormat="1" x14ac:dyDescent="0.25">
      <c r="A92" s="443"/>
      <c r="B92" s="129"/>
      <c r="C92" s="129"/>
      <c r="D92" s="129"/>
      <c r="E92" s="129"/>
      <c r="F92" s="15">
        <f t="shared" si="3"/>
        <v>0</v>
      </c>
      <c r="G92" s="565"/>
      <c r="H92" s="565"/>
      <c r="I92" s="565"/>
      <c r="J92" s="565"/>
      <c r="K92" s="565"/>
      <c r="L92" s="565"/>
      <c r="M92" s="565"/>
      <c r="N92" s="557"/>
      <c r="O92" s="558"/>
      <c r="T92" s="292"/>
    </row>
    <row r="93" spans="1:20" s="16" customFormat="1" x14ac:dyDescent="0.25">
      <c r="A93" s="443"/>
      <c r="B93" s="129"/>
      <c r="C93" s="129"/>
      <c r="D93" s="129"/>
      <c r="E93" s="129"/>
      <c r="F93" s="15">
        <f t="shared" si="3"/>
        <v>0</v>
      </c>
      <c r="G93" s="565"/>
      <c r="H93" s="565"/>
      <c r="I93" s="565"/>
      <c r="J93" s="565"/>
      <c r="K93" s="565"/>
      <c r="L93" s="565"/>
      <c r="M93" s="565"/>
      <c r="N93" s="557"/>
      <c r="O93" s="558"/>
      <c r="T93" s="292"/>
    </row>
    <row r="94" spans="1:20" s="16" customFormat="1" x14ac:dyDescent="0.25">
      <c r="A94" s="443"/>
      <c r="B94" s="129"/>
      <c r="C94" s="129"/>
      <c r="D94" s="129"/>
      <c r="E94" s="129"/>
      <c r="F94" s="15">
        <f t="shared" si="3"/>
        <v>0</v>
      </c>
      <c r="G94" s="565"/>
      <c r="H94" s="565"/>
      <c r="I94" s="565"/>
      <c r="J94" s="565"/>
      <c r="K94" s="565"/>
      <c r="L94" s="565"/>
      <c r="M94" s="565"/>
      <c r="N94" s="557"/>
      <c r="O94" s="558"/>
      <c r="T94" s="292"/>
    </row>
    <row r="95" spans="1:20" s="16" customFormat="1" x14ac:dyDescent="0.25">
      <c r="A95" s="443"/>
      <c r="B95" s="129"/>
      <c r="C95" s="129"/>
      <c r="D95" s="129"/>
      <c r="E95" s="129"/>
      <c r="F95" s="15">
        <f t="shared" si="3"/>
        <v>0</v>
      </c>
      <c r="G95" s="565"/>
      <c r="H95" s="565"/>
      <c r="I95" s="565"/>
      <c r="J95" s="565"/>
      <c r="K95" s="565"/>
      <c r="L95" s="565"/>
      <c r="M95" s="565"/>
      <c r="N95" s="557"/>
      <c r="O95" s="558"/>
      <c r="T95" s="292"/>
    </row>
    <row r="96" spans="1:20" s="16" customFormat="1" x14ac:dyDescent="0.25">
      <c r="A96" s="443"/>
      <c r="B96" s="129"/>
      <c r="C96" s="129"/>
      <c r="D96" s="129"/>
      <c r="E96" s="129"/>
      <c r="F96" s="15">
        <f t="shared" si="3"/>
        <v>0</v>
      </c>
      <c r="G96" s="565"/>
      <c r="H96" s="565"/>
      <c r="I96" s="565"/>
      <c r="J96" s="565"/>
      <c r="K96" s="565"/>
      <c r="L96" s="565"/>
      <c r="M96" s="565"/>
      <c r="N96" s="557"/>
      <c r="O96" s="558"/>
      <c r="T96" s="292"/>
    </row>
    <row r="97" spans="1:20" s="16" customFormat="1" x14ac:dyDescent="0.25">
      <c r="A97" s="443"/>
      <c r="B97" s="129"/>
      <c r="C97" s="129"/>
      <c r="D97" s="129"/>
      <c r="E97" s="129"/>
      <c r="F97" s="15">
        <f t="shared" si="3"/>
        <v>0</v>
      </c>
      <c r="G97" s="565"/>
      <c r="H97" s="565"/>
      <c r="I97" s="565"/>
      <c r="J97" s="565"/>
      <c r="K97" s="565"/>
      <c r="L97" s="565"/>
      <c r="M97" s="565"/>
      <c r="N97" s="557"/>
      <c r="O97" s="558"/>
      <c r="T97" s="292"/>
    </row>
    <row r="98" spans="1:20" s="16" customFormat="1" x14ac:dyDescent="0.25">
      <c r="A98" s="443"/>
      <c r="B98" s="129"/>
      <c r="C98" s="129"/>
      <c r="D98" s="129"/>
      <c r="E98" s="129"/>
      <c r="F98" s="15">
        <f t="shared" si="3"/>
        <v>0</v>
      </c>
      <c r="G98" s="565"/>
      <c r="H98" s="565"/>
      <c r="I98" s="565"/>
      <c r="J98" s="565"/>
      <c r="K98" s="565"/>
      <c r="L98" s="565"/>
      <c r="M98" s="565"/>
      <c r="N98" s="557"/>
      <c r="O98" s="558"/>
      <c r="T98" s="292"/>
    </row>
    <row r="99" spans="1:20" s="16" customFormat="1" x14ac:dyDescent="0.25">
      <c r="A99" s="443"/>
      <c r="B99" s="129"/>
      <c r="C99" s="129"/>
      <c r="D99" s="129"/>
      <c r="E99" s="129"/>
      <c r="F99" s="15">
        <f t="shared" si="3"/>
        <v>0</v>
      </c>
      <c r="G99" s="565"/>
      <c r="H99" s="565"/>
      <c r="I99" s="565"/>
      <c r="J99" s="565"/>
      <c r="K99" s="565"/>
      <c r="L99" s="565"/>
      <c r="M99" s="565"/>
      <c r="N99" s="557"/>
      <c r="O99" s="558"/>
      <c r="T99" s="292"/>
    </row>
    <row r="100" spans="1:20" s="16" customFormat="1" x14ac:dyDescent="0.25">
      <c r="A100" s="443"/>
      <c r="B100" s="129"/>
      <c r="C100" s="129"/>
      <c r="D100" s="129"/>
      <c r="E100" s="129"/>
      <c r="F100" s="15">
        <f t="shared" si="3"/>
        <v>0</v>
      </c>
      <c r="G100" s="565"/>
      <c r="H100" s="565"/>
      <c r="I100" s="565"/>
      <c r="J100" s="565"/>
      <c r="K100" s="565"/>
      <c r="L100" s="565"/>
      <c r="M100" s="565"/>
      <c r="N100" s="557"/>
      <c r="O100" s="558"/>
      <c r="T100" s="292"/>
    </row>
    <row r="101" spans="1:20" s="16" customFormat="1" x14ac:dyDescent="0.25">
      <c r="A101" s="443"/>
      <c r="B101" s="129"/>
      <c r="C101" s="129"/>
      <c r="D101" s="129"/>
      <c r="E101" s="129"/>
      <c r="F101" s="15">
        <f t="shared" si="3"/>
        <v>0</v>
      </c>
      <c r="G101" s="565"/>
      <c r="H101" s="565"/>
      <c r="I101" s="565"/>
      <c r="J101" s="565"/>
      <c r="K101" s="565"/>
      <c r="L101" s="565"/>
      <c r="M101" s="565"/>
      <c r="N101" s="557"/>
      <c r="O101" s="558"/>
      <c r="T101" s="292"/>
    </row>
    <row r="102" spans="1:20" s="16" customFormat="1" x14ac:dyDescent="0.25">
      <c r="A102" s="443"/>
      <c r="B102" s="129"/>
      <c r="C102" s="129"/>
      <c r="D102" s="129"/>
      <c r="E102" s="129"/>
      <c r="F102" s="15">
        <f t="shared" si="3"/>
        <v>0</v>
      </c>
      <c r="G102" s="565"/>
      <c r="H102" s="565"/>
      <c r="I102" s="565"/>
      <c r="J102" s="565"/>
      <c r="K102" s="565"/>
      <c r="L102" s="565"/>
      <c r="M102" s="565"/>
      <c r="N102" s="557"/>
      <c r="O102" s="558"/>
      <c r="T102" s="292"/>
    </row>
    <row r="103" spans="1:20" s="16" customFormat="1" x14ac:dyDescent="0.25">
      <c r="A103" s="443"/>
      <c r="B103" s="129"/>
      <c r="C103" s="129"/>
      <c r="D103" s="129"/>
      <c r="E103" s="129"/>
      <c r="F103" s="15">
        <f t="shared" si="3"/>
        <v>0</v>
      </c>
      <c r="G103" s="565"/>
      <c r="H103" s="565"/>
      <c r="I103" s="565"/>
      <c r="J103" s="565"/>
      <c r="K103" s="565"/>
      <c r="L103" s="565"/>
      <c r="M103" s="565"/>
      <c r="N103" s="557"/>
      <c r="O103" s="558"/>
      <c r="T103" s="292"/>
    </row>
    <row r="104" spans="1:20" s="16" customFormat="1" x14ac:dyDescent="0.25">
      <c r="A104" s="443"/>
      <c r="B104" s="129"/>
      <c r="C104" s="129"/>
      <c r="D104" s="129"/>
      <c r="E104" s="129"/>
      <c r="F104" s="15">
        <f t="shared" si="3"/>
        <v>0</v>
      </c>
      <c r="G104" s="565"/>
      <c r="H104" s="565"/>
      <c r="I104" s="565"/>
      <c r="J104" s="565"/>
      <c r="K104" s="565"/>
      <c r="L104" s="565"/>
      <c r="M104" s="565"/>
      <c r="N104" s="557"/>
      <c r="O104" s="558"/>
      <c r="T104" s="292"/>
    </row>
    <row r="105" spans="1:20" s="16" customFormat="1" ht="13.5" thickBot="1" x14ac:dyDescent="0.3">
      <c r="A105" s="444"/>
      <c r="B105" s="130"/>
      <c r="C105" s="130"/>
      <c r="D105" s="130"/>
      <c r="E105" s="130"/>
      <c r="F105" s="17">
        <f t="shared" si="3"/>
        <v>0</v>
      </c>
      <c r="G105" s="602"/>
      <c r="H105" s="602"/>
      <c r="I105" s="602"/>
      <c r="J105" s="602"/>
      <c r="K105" s="602"/>
      <c r="L105" s="602"/>
      <c r="M105" s="602"/>
      <c r="N105" s="557"/>
      <c r="O105" s="558"/>
      <c r="T105" s="292"/>
    </row>
    <row r="106" spans="1:20" s="16" customFormat="1" ht="15" customHeight="1" x14ac:dyDescent="0.25">
      <c r="A106" s="460" t="s">
        <v>19</v>
      </c>
      <c r="B106" s="461">
        <f>SUM(B86:B105)</f>
        <v>0</v>
      </c>
      <c r="C106" s="461">
        <f>SUM(C86:C105)</f>
        <v>0</v>
      </c>
      <c r="D106" s="461">
        <f>SUM(D86:D105)</f>
        <v>0</v>
      </c>
      <c r="E106" s="461">
        <f>SUM(E86:E105)</f>
        <v>0</v>
      </c>
      <c r="F106" s="461">
        <f>SUM(F86:F105)</f>
        <v>0</v>
      </c>
      <c r="G106" s="603"/>
      <c r="H106" s="604"/>
      <c r="I106" s="604"/>
      <c r="J106" s="604"/>
      <c r="K106" s="604"/>
      <c r="L106" s="604"/>
      <c r="M106" s="605"/>
      <c r="N106" s="557"/>
      <c r="O106" s="558"/>
      <c r="T106" s="292"/>
    </row>
    <row r="107" spans="1:20" s="103" customFormat="1" ht="15" customHeight="1" x14ac:dyDescent="0.25">
      <c r="A107" s="113"/>
      <c r="B107" s="114"/>
      <c r="C107" s="69"/>
      <c r="D107" s="69"/>
      <c r="E107" s="69"/>
      <c r="F107" s="69"/>
      <c r="G107" s="69"/>
      <c r="H107" s="16"/>
      <c r="I107" s="16"/>
      <c r="N107" s="558"/>
      <c r="O107" s="558"/>
      <c r="T107" s="298"/>
    </row>
    <row r="108" spans="1:20" s="16" customFormat="1" x14ac:dyDescent="0.25">
      <c r="A108" s="113"/>
      <c r="B108" s="114"/>
      <c r="C108" s="69"/>
      <c r="D108" s="69"/>
      <c r="E108" s="69"/>
      <c r="F108" s="69"/>
      <c r="G108" s="69"/>
      <c r="N108" s="558"/>
      <c r="O108" s="558"/>
      <c r="T108" s="292"/>
    </row>
    <row r="109" spans="1:20" s="16" customFormat="1" x14ac:dyDescent="0.25">
      <c r="A109" s="569" t="s">
        <v>11</v>
      </c>
      <c r="B109" s="570"/>
      <c r="C109" s="570"/>
      <c r="D109" s="570"/>
      <c r="E109" s="570"/>
      <c r="F109" s="570"/>
      <c r="G109" s="570"/>
      <c r="H109" s="570"/>
      <c r="I109" s="570"/>
      <c r="J109" s="570"/>
      <c r="K109" s="570"/>
      <c r="L109" s="570"/>
      <c r="M109" s="571"/>
      <c r="N109" s="557"/>
      <c r="O109" s="558"/>
      <c r="T109" s="292"/>
    </row>
    <row r="110" spans="1:20" s="16" customFormat="1" ht="25.5" x14ac:dyDescent="0.25">
      <c r="A110" s="577" t="s">
        <v>27</v>
      </c>
      <c r="B110" s="578"/>
      <c r="C110" s="446" t="s">
        <v>28</v>
      </c>
      <c r="D110" s="446" t="s">
        <v>29</v>
      </c>
      <c r="E110" s="446" t="s">
        <v>43</v>
      </c>
      <c r="F110" s="579" t="s">
        <v>13</v>
      </c>
      <c r="G110" s="579"/>
      <c r="H110" s="579"/>
      <c r="I110" s="579"/>
      <c r="J110" s="579"/>
      <c r="K110" s="579"/>
      <c r="L110" s="579"/>
      <c r="M110" s="579"/>
      <c r="N110" s="557"/>
      <c r="O110" s="558"/>
      <c r="T110" s="292"/>
    </row>
    <row r="111" spans="1:20" s="16" customFormat="1" x14ac:dyDescent="0.25">
      <c r="A111" s="567"/>
      <c r="B111" s="568"/>
      <c r="C111" s="125"/>
      <c r="D111" s="126"/>
      <c r="E111" s="15">
        <f>D111*C111</f>
        <v>0</v>
      </c>
      <c r="F111" s="565"/>
      <c r="G111" s="565"/>
      <c r="H111" s="565"/>
      <c r="I111" s="565"/>
      <c r="J111" s="565"/>
      <c r="K111" s="565"/>
      <c r="L111" s="565"/>
      <c r="M111" s="565"/>
      <c r="N111" s="557"/>
      <c r="O111" s="558"/>
      <c r="T111" s="292"/>
    </row>
    <row r="112" spans="1:20" s="16" customFormat="1" x14ac:dyDescent="0.25">
      <c r="A112" s="567"/>
      <c r="B112" s="568"/>
      <c r="C112" s="125"/>
      <c r="D112" s="126"/>
      <c r="E112" s="15">
        <f t="shared" ref="E112:E122" si="4">D112*C112</f>
        <v>0</v>
      </c>
      <c r="F112" s="565"/>
      <c r="G112" s="565"/>
      <c r="H112" s="565"/>
      <c r="I112" s="565"/>
      <c r="J112" s="565"/>
      <c r="K112" s="565"/>
      <c r="L112" s="565"/>
      <c r="M112" s="565"/>
      <c r="N112" s="557"/>
      <c r="O112" s="558"/>
      <c r="T112" s="292"/>
    </row>
    <row r="113" spans="1:20" s="16" customFormat="1" x14ac:dyDescent="0.25">
      <c r="A113" s="567"/>
      <c r="B113" s="568"/>
      <c r="C113" s="125"/>
      <c r="D113" s="126"/>
      <c r="E113" s="15">
        <f>D113*C113</f>
        <v>0</v>
      </c>
      <c r="F113" s="565"/>
      <c r="G113" s="565"/>
      <c r="H113" s="565"/>
      <c r="I113" s="565"/>
      <c r="J113" s="565"/>
      <c r="K113" s="565"/>
      <c r="L113" s="565"/>
      <c r="M113" s="565"/>
      <c r="N113" s="557"/>
      <c r="O113" s="558"/>
      <c r="T113" s="292"/>
    </row>
    <row r="114" spans="1:20" s="16" customFormat="1" x14ac:dyDescent="0.25">
      <c r="A114" s="567"/>
      <c r="B114" s="568"/>
      <c r="C114" s="125"/>
      <c r="D114" s="126"/>
      <c r="E114" s="15">
        <f>D114*C114</f>
        <v>0</v>
      </c>
      <c r="F114" s="565"/>
      <c r="G114" s="565"/>
      <c r="H114" s="565"/>
      <c r="I114" s="565"/>
      <c r="J114" s="565"/>
      <c r="K114" s="565"/>
      <c r="L114" s="565"/>
      <c r="M114" s="565"/>
      <c r="N114" s="557"/>
      <c r="O114" s="558"/>
      <c r="T114" s="292"/>
    </row>
    <row r="115" spans="1:20" s="16" customFormat="1" x14ac:dyDescent="0.25">
      <c r="A115" s="567"/>
      <c r="B115" s="568"/>
      <c r="C115" s="125"/>
      <c r="D115" s="126"/>
      <c r="E115" s="15">
        <f>D115*C115</f>
        <v>0</v>
      </c>
      <c r="F115" s="565"/>
      <c r="G115" s="565"/>
      <c r="H115" s="565"/>
      <c r="I115" s="565"/>
      <c r="J115" s="565"/>
      <c r="K115" s="565"/>
      <c r="L115" s="565"/>
      <c r="M115" s="565"/>
      <c r="N115" s="557"/>
      <c r="O115" s="558"/>
      <c r="T115" s="292"/>
    </row>
    <row r="116" spans="1:20" s="16" customFormat="1" x14ac:dyDescent="0.25">
      <c r="A116" s="567"/>
      <c r="B116" s="568"/>
      <c r="C116" s="125"/>
      <c r="D116" s="126"/>
      <c r="E116" s="15">
        <f>D116*C116</f>
        <v>0</v>
      </c>
      <c r="F116" s="565"/>
      <c r="G116" s="565"/>
      <c r="H116" s="565"/>
      <c r="I116" s="565"/>
      <c r="J116" s="565"/>
      <c r="K116" s="565"/>
      <c r="L116" s="565"/>
      <c r="M116" s="565"/>
      <c r="N116" s="557"/>
      <c r="O116" s="558"/>
      <c r="T116" s="292"/>
    </row>
    <row r="117" spans="1:20" s="16" customFormat="1" x14ac:dyDescent="0.25">
      <c r="A117" s="567"/>
      <c r="B117" s="568"/>
      <c r="C117" s="125"/>
      <c r="D117" s="126"/>
      <c r="E117" s="15">
        <f>D117*C117</f>
        <v>0</v>
      </c>
      <c r="F117" s="565"/>
      <c r="G117" s="565"/>
      <c r="H117" s="565"/>
      <c r="I117" s="565"/>
      <c r="J117" s="565"/>
      <c r="K117" s="565"/>
      <c r="L117" s="565"/>
      <c r="M117" s="565"/>
      <c r="N117" s="557"/>
      <c r="O117" s="558"/>
      <c r="T117" s="292"/>
    </row>
    <row r="118" spans="1:20" s="16" customFormat="1" x14ac:dyDescent="0.25">
      <c r="A118" s="567"/>
      <c r="B118" s="568"/>
      <c r="C118" s="125"/>
      <c r="D118" s="126"/>
      <c r="E118" s="15">
        <f t="shared" si="4"/>
        <v>0</v>
      </c>
      <c r="F118" s="565"/>
      <c r="G118" s="565"/>
      <c r="H118" s="565"/>
      <c r="I118" s="565"/>
      <c r="J118" s="565"/>
      <c r="K118" s="565"/>
      <c r="L118" s="565"/>
      <c r="M118" s="565"/>
      <c r="N118" s="557"/>
      <c r="O118" s="558"/>
      <c r="T118" s="292"/>
    </row>
    <row r="119" spans="1:20" s="16" customFormat="1" x14ac:dyDescent="0.25">
      <c r="A119" s="567"/>
      <c r="B119" s="568"/>
      <c r="C119" s="125"/>
      <c r="D119" s="126"/>
      <c r="E119" s="15">
        <f t="shared" si="4"/>
        <v>0</v>
      </c>
      <c r="F119" s="565"/>
      <c r="G119" s="565"/>
      <c r="H119" s="565"/>
      <c r="I119" s="565"/>
      <c r="J119" s="565"/>
      <c r="K119" s="565"/>
      <c r="L119" s="565"/>
      <c r="M119" s="565"/>
      <c r="N119" s="557"/>
      <c r="O119" s="558"/>
      <c r="T119" s="292"/>
    </row>
    <row r="120" spans="1:20" s="16" customFormat="1" x14ac:dyDescent="0.25">
      <c r="A120" s="567"/>
      <c r="B120" s="568"/>
      <c r="C120" s="125"/>
      <c r="D120" s="126"/>
      <c r="E120" s="15">
        <f t="shared" si="4"/>
        <v>0</v>
      </c>
      <c r="F120" s="565"/>
      <c r="G120" s="565"/>
      <c r="H120" s="565"/>
      <c r="I120" s="565"/>
      <c r="J120" s="565"/>
      <c r="K120" s="565"/>
      <c r="L120" s="565"/>
      <c r="M120" s="565"/>
      <c r="N120" s="557"/>
      <c r="O120" s="558"/>
      <c r="T120" s="292"/>
    </row>
    <row r="121" spans="1:20" s="16" customFormat="1" x14ac:dyDescent="0.25">
      <c r="A121" s="567"/>
      <c r="B121" s="568"/>
      <c r="C121" s="125"/>
      <c r="D121" s="126"/>
      <c r="E121" s="15">
        <f t="shared" si="4"/>
        <v>0</v>
      </c>
      <c r="F121" s="565"/>
      <c r="G121" s="565"/>
      <c r="H121" s="565"/>
      <c r="I121" s="565"/>
      <c r="J121" s="565"/>
      <c r="K121" s="565"/>
      <c r="L121" s="565"/>
      <c r="M121" s="565"/>
      <c r="N121" s="557"/>
      <c r="O121" s="558"/>
      <c r="T121" s="292"/>
    </row>
    <row r="122" spans="1:20" s="16" customFormat="1" x14ac:dyDescent="0.25">
      <c r="A122" s="567"/>
      <c r="B122" s="568"/>
      <c r="C122" s="125"/>
      <c r="D122" s="126"/>
      <c r="E122" s="15">
        <f t="shared" si="4"/>
        <v>0</v>
      </c>
      <c r="F122" s="565"/>
      <c r="G122" s="565"/>
      <c r="H122" s="565"/>
      <c r="I122" s="565"/>
      <c r="J122" s="565"/>
      <c r="K122" s="565"/>
      <c r="L122" s="565"/>
      <c r="M122" s="565"/>
      <c r="N122" s="557"/>
      <c r="O122" s="558"/>
      <c r="T122" s="292"/>
    </row>
    <row r="123" spans="1:20" s="16" customFormat="1" x14ac:dyDescent="0.25">
      <c r="A123" s="567"/>
      <c r="B123" s="568"/>
      <c r="C123" s="125"/>
      <c r="D123" s="126"/>
      <c r="E123" s="15">
        <f t="shared" ref="E123:E130" si="5">D123*C123</f>
        <v>0</v>
      </c>
      <c r="F123" s="565"/>
      <c r="G123" s="565"/>
      <c r="H123" s="565"/>
      <c r="I123" s="565"/>
      <c r="J123" s="565"/>
      <c r="K123" s="565"/>
      <c r="L123" s="565"/>
      <c r="M123" s="565"/>
      <c r="N123" s="557"/>
      <c r="O123" s="558"/>
      <c r="T123" s="292"/>
    </row>
    <row r="124" spans="1:20" s="16" customFormat="1" x14ac:dyDescent="0.25">
      <c r="A124" s="567"/>
      <c r="B124" s="568"/>
      <c r="C124" s="125"/>
      <c r="D124" s="126"/>
      <c r="E124" s="15">
        <f t="shared" si="5"/>
        <v>0</v>
      </c>
      <c r="F124" s="565"/>
      <c r="G124" s="565"/>
      <c r="H124" s="565"/>
      <c r="I124" s="565"/>
      <c r="J124" s="565"/>
      <c r="K124" s="565"/>
      <c r="L124" s="565"/>
      <c r="M124" s="565"/>
      <c r="N124" s="557"/>
      <c r="O124" s="558"/>
      <c r="T124" s="292"/>
    </row>
    <row r="125" spans="1:20" s="16" customFormat="1" x14ac:dyDescent="0.25">
      <c r="A125" s="567"/>
      <c r="B125" s="568"/>
      <c r="C125" s="125"/>
      <c r="D125" s="126"/>
      <c r="E125" s="15">
        <f t="shared" si="5"/>
        <v>0</v>
      </c>
      <c r="F125" s="565"/>
      <c r="G125" s="565"/>
      <c r="H125" s="565"/>
      <c r="I125" s="565"/>
      <c r="J125" s="565"/>
      <c r="K125" s="565"/>
      <c r="L125" s="565"/>
      <c r="M125" s="565"/>
      <c r="N125" s="557"/>
      <c r="O125" s="558"/>
      <c r="T125" s="292"/>
    </row>
    <row r="126" spans="1:20" s="16" customFormat="1" x14ac:dyDescent="0.25">
      <c r="A126" s="567"/>
      <c r="B126" s="568"/>
      <c r="C126" s="125"/>
      <c r="D126" s="126"/>
      <c r="E126" s="15">
        <f t="shared" si="5"/>
        <v>0</v>
      </c>
      <c r="F126" s="565"/>
      <c r="G126" s="565"/>
      <c r="H126" s="565"/>
      <c r="I126" s="565"/>
      <c r="J126" s="565"/>
      <c r="K126" s="565"/>
      <c r="L126" s="565"/>
      <c r="M126" s="565"/>
      <c r="N126" s="557"/>
      <c r="O126" s="558"/>
      <c r="T126" s="292"/>
    </row>
    <row r="127" spans="1:20" s="16" customFormat="1" x14ac:dyDescent="0.25">
      <c r="A127" s="567"/>
      <c r="B127" s="568"/>
      <c r="C127" s="125"/>
      <c r="D127" s="126"/>
      <c r="E127" s="15">
        <f t="shared" si="5"/>
        <v>0</v>
      </c>
      <c r="F127" s="565"/>
      <c r="G127" s="565"/>
      <c r="H127" s="565"/>
      <c r="I127" s="565"/>
      <c r="J127" s="565"/>
      <c r="K127" s="565"/>
      <c r="L127" s="565"/>
      <c r="M127" s="565"/>
      <c r="N127" s="557"/>
      <c r="O127" s="558"/>
      <c r="T127" s="292"/>
    </row>
    <row r="128" spans="1:20" s="16" customFormat="1" x14ac:dyDescent="0.25">
      <c r="A128" s="567"/>
      <c r="B128" s="568"/>
      <c r="C128" s="125"/>
      <c r="D128" s="126"/>
      <c r="E128" s="15">
        <f t="shared" si="5"/>
        <v>0</v>
      </c>
      <c r="F128" s="565"/>
      <c r="G128" s="565"/>
      <c r="H128" s="565"/>
      <c r="I128" s="565"/>
      <c r="J128" s="565"/>
      <c r="K128" s="565"/>
      <c r="L128" s="565"/>
      <c r="M128" s="565"/>
      <c r="N128" s="557"/>
      <c r="O128" s="558"/>
      <c r="T128" s="292"/>
    </row>
    <row r="129" spans="1:20" s="16" customFormat="1" x14ac:dyDescent="0.25">
      <c r="A129" s="567"/>
      <c r="B129" s="568"/>
      <c r="C129" s="125"/>
      <c r="D129" s="126"/>
      <c r="E129" s="15">
        <f t="shared" si="5"/>
        <v>0</v>
      </c>
      <c r="F129" s="565"/>
      <c r="G129" s="565"/>
      <c r="H129" s="565"/>
      <c r="I129" s="565"/>
      <c r="J129" s="565"/>
      <c r="K129" s="565"/>
      <c r="L129" s="565"/>
      <c r="M129" s="565"/>
      <c r="N129" s="557"/>
      <c r="O129" s="558"/>
      <c r="T129" s="292"/>
    </row>
    <row r="130" spans="1:20" s="16" customFormat="1" ht="13.5" thickBot="1" x14ac:dyDescent="0.3">
      <c r="A130" s="536"/>
      <c r="B130" s="606"/>
      <c r="C130" s="127"/>
      <c r="D130" s="128"/>
      <c r="E130" s="17">
        <f t="shared" si="5"/>
        <v>0</v>
      </c>
      <c r="F130" s="602"/>
      <c r="G130" s="602"/>
      <c r="H130" s="602"/>
      <c r="I130" s="602"/>
      <c r="J130" s="602"/>
      <c r="K130" s="602"/>
      <c r="L130" s="602"/>
      <c r="M130" s="602"/>
      <c r="N130" s="557"/>
      <c r="O130" s="558"/>
      <c r="T130" s="292"/>
    </row>
    <row r="131" spans="1:20" s="16" customFormat="1" ht="15" customHeight="1" x14ac:dyDescent="0.25">
      <c r="A131" s="574" t="s">
        <v>19</v>
      </c>
      <c r="B131" s="575"/>
      <c r="C131" s="575"/>
      <c r="D131" s="576"/>
      <c r="E131" s="462">
        <f>SUM(E111:E130)</f>
        <v>0</v>
      </c>
      <c r="F131" s="603"/>
      <c r="G131" s="604"/>
      <c r="H131" s="604"/>
      <c r="I131" s="604"/>
      <c r="J131" s="604"/>
      <c r="K131" s="604"/>
      <c r="L131" s="604"/>
      <c r="M131" s="605"/>
      <c r="N131" s="557"/>
      <c r="O131" s="558"/>
      <c r="T131" s="292"/>
    </row>
  </sheetData>
  <sheetProtection password="DD9D" sheet="1" objects="1" scenarios="1" formatRows="0"/>
  <mergeCells count="273">
    <mergeCell ref="F131:M131"/>
    <mergeCell ref="A109:M109"/>
    <mergeCell ref="F122:M122"/>
    <mergeCell ref="F123:M123"/>
    <mergeCell ref="F124:M124"/>
    <mergeCell ref="F125:M125"/>
    <mergeCell ref="F126:M126"/>
    <mergeCell ref="F127:M127"/>
    <mergeCell ref="F128:M128"/>
    <mergeCell ref="F129:M129"/>
    <mergeCell ref="F130:M130"/>
    <mergeCell ref="A117:B117"/>
    <mergeCell ref="A118:B118"/>
    <mergeCell ref="A119:B119"/>
    <mergeCell ref="F117:M117"/>
    <mergeCell ref="F118:M118"/>
    <mergeCell ref="A124:B124"/>
    <mergeCell ref="A130:B130"/>
    <mergeCell ref="F114:M114"/>
    <mergeCell ref="F115:M115"/>
    <mergeCell ref="F116:M116"/>
    <mergeCell ref="F110:M110"/>
    <mergeCell ref="A120:B120"/>
    <mergeCell ref="A121:B121"/>
    <mergeCell ref="G87:M87"/>
    <mergeCell ref="F42:M42"/>
    <mergeCell ref="F70:M70"/>
    <mergeCell ref="F71:M71"/>
    <mergeCell ref="F72:M72"/>
    <mergeCell ref="F73:M73"/>
    <mergeCell ref="A43:B43"/>
    <mergeCell ref="A127:B127"/>
    <mergeCell ref="A126:B126"/>
    <mergeCell ref="G105:M105"/>
    <mergeCell ref="G106:M106"/>
    <mergeCell ref="F111:M111"/>
    <mergeCell ref="F112:M112"/>
    <mergeCell ref="F113:M113"/>
    <mergeCell ref="A116:B116"/>
    <mergeCell ref="A123:B123"/>
    <mergeCell ref="G98:M98"/>
    <mergeCell ref="G99:M99"/>
    <mergeCell ref="G100:M100"/>
    <mergeCell ref="F69:M69"/>
    <mergeCell ref="G88:M88"/>
    <mergeCell ref="G89:M89"/>
    <mergeCell ref="G90:M90"/>
    <mergeCell ref="G91:M91"/>
    <mergeCell ref="A2:M2"/>
    <mergeCell ref="A3:M3"/>
    <mergeCell ref="G5:M5"/>
    <mergeCell ref="A56:D56"/>
    <mergeCell ref="F60:M60"/>
    <mergeCell ref="F76:M76"/>
    <mergeCell ref="L34:M34"/>
    <mergeCell ref="A34:K34"/>
    <mergeCell ref="A59:M59"/>
    <mergeCell ref="F61:M61"/>
    <mergeCell ref="F62:M62"/>
    <mergeCell ref="F63:M63"/>
    <mergeCell ref="F64:M64"/>
    <mergeCell ref="F65:M65"/>
    <mergeCell ref="F66:M66"/>
    <mergeCell ref="F67:M67"/>
    <mergeCell ref="G6:M18"/>
    <mergeCell ref="F35:M35"/>
    <mergeCell ref="F36:M36"/>
    <mergeCell ref="F37:M37"/>
    <mergeCell ref="F38:M38"/>
    <mergeCell ref="F39:M39"/>
    <mergeCell ref="A36:B36"/>
    <mergeCell ref="A54:B54"/>
    <mergeCell ref="A81:D81"/>
    <mergeCell ref="A55:B55"/>
    <mergeCell ref="A25:B25"/>
    <mergeCell ref="A53:B53"/>
    <mergeCell ref="A48:B48"/>
    <mergeCell ref="A47:B47"/>
    <mergeCell ref="A35:B35"/>
    <mergeCell ref="F74:M74"/>
    <mergeCell ref="F68:M68"/>
    <mergeCell ref="F54:M54"/>
    <mergeCell ref="F43:M43"/>
    <mergeCell ref="F44:M44"/>
    <mergeCell ref="F45:M45"/>
    <mergeCell ref="F46:M46"/>
    <mergeCell ref="F47:M47"/>
    <mergeCell ref="F48:M48"/>
    <mergeCell ref="A44:B44"/>
    <mergeCell ref="A45:B45"/>
    <mergeCell ref="A46:B46"/>
    <mergeCell ref="A41:B41"/>
    <mergeCell ref="F75:M75"/>
    <mergeCell ref="A42:B42"/>
    <mergeCell ref="A52:B52"/>
    <mergeCell ref="A51:B51"/>
    <mergeCell ref="A29:B29"/>
    <mergeCell ref="A131:D131"/>
    <mergeCell ref="F77:M77"/>
    <mergeCell ref="F78:M78"/>
    <mergeCell ref="A110:B110"/>
    <mergeCell ref="A111:B111"/>
    <mergeCell ref="F79:M79"/>
    <mergeCell ref="F80:M80"/>
    <mergeCell ref="F81:M81"/>
    <mergeCell ref="G85:M85"/>
    <mergeCell ref="G86:M86"/>
    <mergeCell ref="A84:M84"/>
    <mergeCell ref="G101:M101"/>
    <mergeCell ref="G102:M102"/>
    <mergeCell ref="G103:M103"/>
    <mergeCell ref="A112:B112"/>
    <mergeCell ref="A125:B125"/>
    <mergeCell ref="G104:M104"/>
    <mergeCell ref="F119:M119"/>
    <mergeCell ref="F120:M120"/>
    <mergeCell ref="F121:M121"/>
    <mergeCell ref="A129:B129"/>
    <mergeCell ref="A128:B128"/>
    <mergeCell ref="G92:M92"/>
    <mergeCell ref="A21:C21"/>
    <mergeCell ref="A122:B122"/>
    <mergeCell ref="A113:B113"/>
    <mergeCell ref="A114:B114"/>
    <mergeCell ref="A115:B115"/>
    <mergeCell ref="A37:B37"/>
    <mergeCell ref="A38:B38"/>
    <mergeCell ref="A39:B39"/>
    <mergeCell ref="A40:B40"/>
    <mergeCell ref="A33:M33"/>
    <mergeCell ref="F49:M49"/>
    <mergeCell ref="F55:M55"/>
    <mergeCell ref="F56:M56"/>
    <mergeCell ref="F50:M50"/>
    <mergeCell ref="F51:M51"/>
    <mergeCell ref="F52:M52"/>
    <mergeCell ref="F53:M53"/>
    <mergeCell ref="F40:M40"/>
    <mergeCell ref="F41:M41"/>
    <mergeCell ref="G93:M93"/>
    <mergeCell ref="G94:M94"/>
    <mergeCell ref="G95:M95"/>
    <mergeCell ref="G96:M96"/>
    <mergeCell ref="G97:M97"/>
    <mergeCell ref="A50:B50"/>
    <mergeCell ref="A49:B49"/>
    <mergeCell ref="N5:O5"/>
    <mergeCell ref="N6:O6"/>
    <mergeCell ref="N7:O7"/>
    <mergeCell ref="N8:O8"/>
    <mergeCell ref="N9:O9"/>
    <mergeCell ref="N10:O10"/>
    <mergeCell ref="N20:O20"/>
    <mergeCell ref="N21:O21"/>
    <mergeCell ref="N12:O12"/>
    <mergeCell ref="N11:O11"/>
    <mergeCell ref="N45:O45"/>
    <mergeCell ref="N46:O46"/>
    <mergeCell ref="N47:O47"/>
    <mergeCell ref="N48:O48"/>
    <mergeCell ref="N19:O19"/>
    <mergeCell ref="N40:O40"/>
    <mergeCell ref="N22:O22"/>
    <mergeCell ref="N23:O23"/>
    <mergeCell ref="N24:O24"/>
    <mergeCell ref="N27:O27"/>
    <mergeCell ref="N49:O49"/>
    <mergeCell ref="N50:O50"/>
    <mergeCell ref="N1:O1"/>
    <mergeCell ref="N2:O2"/>
    <mergeCell ref="N3:O3"/>
    <mergeCell ref="N4:O4"/>
    <mergeCell ref="N41:O41"/>
    <mergeCell ref="N42:O42"/>
    <mergeCell ref="N43:O43"/>
    <mergeCell ref="N44:O44"/>
    <mergeCell ref="N32:O32"/>
    <mergeCell ref="N33:O33"/>
    <mergeCell ref="N34:O34"/>
    <mergeCell ref="N35:O35"/>
    <mergeCell ref="N36:O36"/>
    <mergeCell ref="N37:O37"/>
    <mergeCell ref="N38:O38"/>
    <mergeCell ref="N39:O39"/>
    <mergeCell ref="N13:O13"/>
    <mergeCell ref="N14:O14"/>
    <mergeCell ref="N15:O15"/>
    <mergeCell ref="N16:O16"/>
    <mergeCell ref="N17:O17"/>
    <mergeCell ref="N18:O18"/>
    <mergeCell ref="N25:O25"/>
    <mergeCell ref="N26:O26"/>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N98:O98"/>
    <mergeCell ref="N99:O99"/>
    <mergeCell ref="N100:O100"/>
    <mergeCell ref="N101:O101"/>
    <mergeCell ref="N102:O102"/>
    <mergeCell ref="N103:O103"/>
    <mergeCell ref="N104:O104"/>
    <mergeCell ref="N105:O105"/>
    <mergeCell ref="N106:O106"/>
    <mergeCell ref="N107:O107"/>
    <mergeCell ref="N108:O108"/>
    <mergeCell ref="N109:O109"/>
    <mergeCell ref="N110:O110"/>
    <mergeCell ref="N111:O111"/>
    <mergeCell ref="N112:O112"/>
    <mergeCell ref="N113:O113"/>
    <mergeCell ref="N114:O114"/>
    <mergeCell ref="N115:O115"/>
    <mergeCell ref="N116:O116"/>
    <mergeCell ref="N117:O117"/>
    <mergeCell ref="N118:O118"/>
    <mergeCell ref="N119:O119"/>
    <mergeCell ref="N120:O120"/>
    <mergeCell ref="N130:O130"/>
    <mergeCell ref="N131:O131"/>
    <mergeCell ref="N121:O121"/>
    <mergeCell ref="N122:O122"/>
    <mergeCell ref="N123:O123"/>
    <mergeCell ref="N124:O124"/>
    <mergeCell ref="N125:O125"/>
    <mergeCell ref="N126:O126"/>
    <mergeCell ref="N127:O127"/>
    <mergeCell ref="N128:O128"/>
    <mergeCell ref="N129:O129"/>
  </mergeCells>
  <conditionalFormatting sqref="L34">
    <cfRule type="cellIs" dxfId="16" priority="8" operator="equal">
      <formula>"Select"</formula>
    </cfRule>
  </conditionalFormatting>
  <conditionalFormatting sqref="A36:M56">
    <cfRule type="expression" dxfId="15" priority="574">
      <formula>$L$34&lt;&gt;"Yes"</formula>
    </cfRule>
  </conditionalFormatting>
  <conditionalFormatting sqref="B18">
    <cfRule type="expression" dxfId="14" priority="1">
      <formula>B18&lt;Tolerance</formula>
    </cfRule>
  </conditionalFormatting>
  <dataValidations count="2">
    <dataValidation type="list" allowBlank="1" showInputMessage="1" showErrorMessage="1" sqref="L34">
      <formula1>"Yes,No"</formula1>
    </dataValidation>
    <dataValidation type="decimal" allowBlank="1" showInputMessage="1" showErrorMessage="1" errorTitle="Invalid Input" error="Please enter a number greater than or equal to zero.  " sqref="C6:D13 B15:D15 C36:D55 C61:D80 B86:E105 C111:D130">
      <formula1>0</formula1>
      <formula2>9999999999</formula2>
    </dataValidation>
  </dataValidations>
  <hyperlinks>
    <hyperlink ref="A30" location="Contracts!A1" display="Totaled from Contracts tab (click to view)"/>
    <hyperlink ref="A22" location="'Personnel Salary and Fringe'!A6" display="Totaled from Personnel Salary and Fringe tab (click to view)"/>
    <hyperlink ref="A26" location="Consultants!A1" display="Totaled from Consultants tab (click to view)"/>
  </hyperlinks>
  <printOptions horizontalCentered="1"/>
  <pageMargins left="0.25" right="0.25" top="0.75" bottom="0.75" header="0.3" footer="0.3"/>
  <pageSetup scale="69" fitToHeight="0" orientation="landscape" r:id="rId1"/>
  <headerFooter>
    <oddHeader>&amp;LFunding Opportunity Announcement
CDC-RFA-DP13-1305&amp;R&lt;State&gt;</oddHeader>
    <oddFooter>&amp;L&amp;D&amp;R&amp;P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U137"/>
  <sheetViews>
    <sheetView showGridLines="0" zoomScaleNormal="100" zoomScaleSheetLayoutView="70" workbookViewId="0">
      <pane ySplit="3" topLeftCell="A4" activePane="bottomLeft" state="frozen"/>
      <selection pane="bottomLeft"/>
    </sheetView>
  </sheetViews>
  <sheetFormatPr defaultColWidth="9.140625" defaultRowHeight="12.75" x14ac:dyDescent="0.2"/>
  <cols>
    <col min="1" max="1" width="33.7109375" style="3" customWidth="1"/>
    <col min="2" max="2" width="19.42578125" style="3" customWidth="1"/>
    <col min="3" max="10" width="12.7109375" style="3" customWidth="1"/>
    <col min="11" max="13" width="12.7109375" style="55" customWidth="1"/>
    <col min="14" max="15" width="16.7109375" style="301" customWidth="1"/>
    <col min="16" max="19" width="13" style="55" customWidth="1"/>
    <col min="20" max="20" width="32.7109375" style="294" customWidth="1"/>
    <col min="21" max="16384" width="9.140625" style="55"/>
  </cols>
  <sheetData>
    <row r="1" spans="1:21" s="256" customFormat="1" ht="30" customHeight="1" thickBot="1" x14ac:dyDescent="0.25">
      <c r="M1" s="257"/>
      <c r="N1" s="561"/>
      <c r="O1" s="561"/>
      <c r="P1" s="257"/>
      <c r="Q1" s="257"/>
      <c r="R1" s="257"/>
      <c r="S1" s="257"/>
      <c r="T1" s="288"/>
      <c r="U1" s="257"/>
    </row>
    <row r="2" spans="1:21" s="4" customFormat="1" ht="21" thickBot="1" x14ac:dyDescent="0.3">
      <c r="A2" s="617" t="s">
        <v>17</v>
      </c>
      <c r="B2" s="618"/>
      <c r="C2" s="618"/>
      <c r="D2" s="618"/>
      <c r="E2" s="618"/>
      <c r="F2" s="618"/>
      <c r="G2" s="618"/>
      <c r="H2" s="618"/>
      <c r="I2" s="618"/>
      <c r="J2" s="618"/>
      <c r="K2" s="618"/>
      <c r="L2" s="618"/>
      <c r="M2" s="618"/>
      <c r="N2" s="618"/>
      <c r="O2" s="619"/>
      <c r="T2" s="289"/>
    </row>
    <row r="3" spans="1:21" s="4" customFormat="1" ht="15.75" customHeight="1" x14ac:dyDescent="0.25">
      <c r="A3" s="620" t="s">
        <v>20</v>
      </c>
      <c r="B3" s="621"/>
      <c r="C3" s="621"/>
      <c r="D3" s="621"/>
      <c r="E3" s="621"/>
      <c r="F3" s="621"/>
      <c r="G3" s="621"/>
      <c r="H3" s="621"/>
      <c r="I3" s="621"/>
      <c r="J3" s="621"/>
      <c r="K3" s="621"/>
      <c r="L3" s="621"/>
      <c r="M3" s="621"/>
      <c r="N3" s="621"/>
      <c r="O3" s="622"/>
      <c r="T3" s="289"/>
    </row>
    <row r="4" spans="1:21" s="11" customFormat="1" ht="15.75" customHeight="1" thickBot="1" x14ac:dyDescent="0.3">
      <c r="A4" s="28"/>
      <c r="B4" s="28"/>
      <c r="C4" s="28"/>
      <c r="D4" s="28"/>
      <c r="E4" s="28"/>
      <c r="F4" s="29"/>
      <c r="G4" s="29"/>
      <c r="H4" s="24"/>
      <c r="I4" s="24"/>
      <c r="J4" s="24"/>
      <c r="N4" s="609"/>
      <c r="O4" s="609"/>
      <c r="T4" s="290"/>
    </row>
    <row r="5" spans="1:21" s="11" customFormat="1" ht="15.75" customHeight="1" thickBot="1" x14ac:dyDescent="0.3">
      <c r="A5" s="43"/>
      <c r="B5" s="623" t="s">
        <v>63</v>
      </c>
      <c r="C5" s="624"/>
      <c r="D5" s="625"/>
      <c r="E5" s="626" t="s">
        <v>90</v>
      </c>
      <c r="F5" s="627"/>
      <c r="G5" s="628"/>
      <c r="H5" s="626" t="s">
        <v>129</v>
      </c>
      <c r="I5" s="627"/>
      <c r="J5" s="628"/>
      <c r="K5" s="626" t="s">
        <v>130</v>
      </c>
      <c r="L5" s="627"/>
      <c r="M5" s="628"/>
      <c r="N5" s="615"/>
      <c r="O5" s="615"/>
      <c r="P5" s="24"/>
      <c r="Q5" s="24"/>
      <c r="T5" s="290"/>
    </row>
    <row r="6" spans="1:21" s="11" customFormat="1" x14ac:dyDescent="0.25">
      <c r="A6" s="90" t="s">
        <v>85</v>
      </c>
      <c r="B6" s="161" t="s">
        <v>6</v>
      </c>
      <c r="C6" s="162" t="s">
        <v>4</v>
      </c>
      <c r="D6" s="163" t="s">
        <v>5</v>
      </c>
      <c r="E6" s="161" t="s">
        <v>6</v>
      </c>
      <c r="F6" s="162" t="s">
        <v>4</v>
      </c>
      <c r="G6" s="150" t="s">
        <v>5</v>
      </c>
      <c r="H6" s="161" t="s">
        <v>6</v>
      </c>
      <c r="I6" s="162" t="s">
        <v>4</v>
      </c>
      <c r="J6" s="150" t="s">
        <v>5</v>
      </c>
      <c r="K6" s="161" t="s">
        <v>6</v>
      </c>
      <c r="L6" s="162" t="s">
        <v>4</v>
      </c>
      <c r="M6" s="150" t="s">
        <v>5</v>
      </c>
      <c r="N6" s="615"/>
      <c r="O6" s="615"/>
      <c r="P6" s="24"/>
      <c r="Q6" s="24"/>
      <c r="T6" s="290"/>
    </row>
    <row r="7" spans="1:21" s="11" customFormat="1" ht="15.75" customHeight="1" x14ac:dyDescent="0.25">
      <c r="A7" s="175" t="s">
        <v>18</v>
      </c>
      <c r="B7" s="159">
        <f>C24</f>
        <v>0</v>
      </c>
      <c r="C7" s="160">
        <f>D24</f>
        <v>0</v>
      </c>
      <c r="D7" s="144">
        <f>E24</f>
        <v>0</v>
      </c>
      <c r="E7" s="153"/>
      <c r="F7" s="145"/>
      <c r="G7" s="146"/>
      <c r="H7" s="153"/>
      <c r="I7" s="145"/>
      <c r="J7" s="146"/>
      <c r="K7" s="156">
        <f t="shared" ref="K7:M17" si="0">B7-E7</f>
        <v>0</v>
      </c>
      <c r="L7" s="147">
        <f t="shared" si="0"/>
        <v>0</v>
      </c>
      <c r="M7" s="148">
        <f t="shared" si="0"/>
        <v>0</v>
      </c>
      <c r="N7" s="615"/>
      <c r="O7" s="615"/>
      <c r="P7" s="24"/>
      <c r="Q7" s="24"/>
      <c r="T7" s="290"/>
    </row>
    <row r="8" spans="1:21" s="11" customFormat="1" ht="15.75" customHeight="1" x14ac:dyDescent="0.25">
      <c r="A8" s="176" t="s">
        <v>7</v>
      </c>
      <c r="B8" s="159">
        <f>G24</f>
        <v>0</v>
      </c>
      <c r="C8" s="160">
        <f>H24</f>
        <v>0</v>
      </c>
      <c r="D8" s="144">
        <f>I24</f>
        <v>0</v>
      </c>
      <c r="E8" s="133"/>
      <c r="F8" s="131"/>
      <c r="G8" s="132"/>
      <c r="H8" s="133"/>
      <c r="I8" s="131"/>
      <c r="J8" s="132"/>
      <c r="K8" s="98">
        <f t="shared" si="0"/>
        <v>0</v>
      </c>
      <c r="L8" s="75">
        <f t="shared" si="0"/>
        <v>0</v>
      </c>
      <c r="M8" s="76">
        <f t="shared" si="0"/>
        <v>0</v>
      </c>
      <c r="N8" s="615"/>
      <c r="O8" s="615"/>
      <c r="P8" s="24"/>
      <c r="Q8" s="24"/>
      <c r="T8" s="290"/>
    </row>
    <row r="9" spans="1:21" s="11" customFormat="1" ht="15.75" customHeight="1" x14ac:dyDescent="0.25">
      <c r="A9" s="176" t="s">
        <v>23</v>
      </c>
      <c r="B9" s="159">
        <f>C28</f>
        <v>0</v>
      </c>
      <c r="C9" s="160">
        <f>D28</f>
        <v>0</v>
      </c>
      <c r="D9" s="144">
        <f>E28</f>
        <v>0</v>
      </c>
      <c r="E9" s="133"/>
      <c r="F9" s="131"/>
      <c r="G9" s="132"/>
      <c r="H9" s="133"/>
      <c r="I9" s="131"/>
      <c r="J9" s="132"/>
      <c r="K9" s="98">
        <f t="shared" si="0"/>
        <v>0</v>
      </c>
      <c r="L9" s="75">
        <f t="shared" si="0"/>
        <v>0</v>
      </c>
      <c r="M9" s="76">
        <f t="shared" si="0"/>
        <v>0</v>
      </c>
      <c r="N9" s="615"/>
      <c r="O9" s="615"/>
      <c r="P9" s="24"/>
      <c r="Q9" s="24"/>
      <c r="T9" s="290"/>
    </row>
    <row r="10" spans="1:21" s="11" customFormat="1" ht="15.75" customHeight="1" x14ac:dyDescent="0.25">
      <c r="A10" s="176" t="s">
        <v>8</v>
      </c>
      <c r="B10" s="159">
        <f>G57</f>
        <v>0</v>
      </c>
      <c r="C10" s="160">
        <f>I57</f>
        <v>0</v>
      </c>
      <c r="D10" s="144">
        <f>K57</f>
        <v>0</v>
      </c>
      <c r="E10" s="133"/>
      <c r="F10" s="131"/>
      <c r="G10" s="132"/>
      <c r="H10" s="133"/>
      <c r="I10" s="131"/>
      <c r="J10" s="132"/>
      <c r="K10" s="98">
        <f t="shared" si="0"/>
        <v>0</v>
      </c>
      <c r="L10" s="75">
        <f t="shared" si="0"/>
        <v>0</v>
      </c>
      <c r="M10" s="76">
        <f t="shared" si="0"/>
        <v>0</v>
      </c>
      <c r="N10" s="615"/>
      <c r="O10" s="615"/>
      <c r="P10" s="24"/>
      <c r="Q10" s="24"/>
      <c r="T10" s="290"/>
    </row>
    <row r="11" spans="1:21" s="11" customFormat="1" ht="15.75" customHeight="1" x14ac:dyDescent="0.25">
      <c r="A11" s="176" t="s">
        <v>9</v>
      </c>
      <c r="B11" s="159">
        <f>G82</f>
        <v>0</v>
      </c>
      <c r="C11" s="160">
        <f>I82</f>
        <v>0</v>
      </c>
      <c r="D11" s="144">
        <f>K82</f>
        <v>0</v>
      </c>
      <c r="E11" s="133"/>
      <c r="F11" s="131"/>
      <c r="G11" s="132"/>
      <c r="H11" s="133"/>
      <c r="I11" s="131"/>
      <c r="J11" s="132"/>
      <c r="K11" s="98">
        <f t="shared" si="0"/>
        <v>0</v>
      </c>
      <c r="L11" s="75">
        <f t="shared" si="0"/>
        <v>0</v>
      </c>
      <c r="M11" s="76">
        <f t="shared" si="0"/>
        <v>0</v>
      </c>
      <c r="N11" s="615"/>
      <c r="O11" s="615"/>
      <c r="P11" s="24"/>
      <c r="Q11" s="24"/>
      <c r="T11" s="290"/>
    </row>
    <row r="12" spans="1:21" s="11" customFormat="1" ht="15.75" customHeight="1" x14ac:dyDescent="0.25">
      <c r="A12" s="176" t="s">
        <v>10</v>
      </c>
      <c r="B12" s="84">
        <f>H107</f>
        <v>0</v>
      </c>
      <c r="C12" s="85">
        <f>J107</f>
        <v>0</v>
      </c>
      <c r="D12" s="74">
        <f>L107</f>
        <v>0</v>
      </c>
      <c r="E12" s="133"/>
      <c r="F12" s="131"/>
      <c r="G12" s="132"/>
      <c r="H12" s="133"/>
      <c r="I12" s="131"/>
      <c r="J12" s="132"/>
      <c r="K12" s="98">
        <f t="shared" si="0"/>
        <v>0</v>
      </c>
      <c r="L12" s="75">
        <f t="shared" si="0"/>
        <v>0</v>
      </c>
      <c r="M12" s="76">
        <f t="shared" si="0"/>
        <v>0</v>
      </c>
      <c r="N12" s="615"/>
      <c r="O12" s="615"/>
      <c r="P12" s="24"/>
      <c r="Q12" s="24"/>
      <c r="T12" s="290"/>
    </row>
    <row r="13" spans="1:21" s="11" customFormat="1" ht="15.75" customHeight="1" x14ac:dyDescent="0.25">
      <c r="A13" s="176" t="s">
        <v>11</v>
      </c>
      <c r="B13" s="84">
        <f>G132</f>
        <v>0</v>
      </c>
      <c r="C13" s="85">
        <f>I132</f>
        <v>0</v>
      </c>
      <c r="D13" s="74">
        <f>K132</f>
        <v>0</v>
      </c>
      <c r="E13" s="133"/>
      <c r="F13" s="131"/>
      <c r="G13" s="132"/>
      <c r="H13" s="133"/>
      <c r="I13" s="131"/>
      <c r="J13" s="132"/>
      <c r="K13" s="98">
        <f t="shared" si="0"/>
        <v>0</v>
      </c>
      <c r="L13" s="75">
        <f t="shared" si="0"/>
        <v>0</v>
      </c>
      <c r="M13" s="76">
        <f t="shared" si="0"/>
        <v>0</v>
      </c>
      <c r="N13" s="615"/>
      <c r="O13" s="615"/>
      <c r="P13" s="24"/>
      <c r="Q13" s="24"/>
      <c r="T13" s="290"/>
    </row>
    <row r="14" spans="1:21" s="11" customFormat="1" ht="15.75" customHeight="1" thickBot="1" x14ac:dyDescent="0.3">
      <c r="A14" s="177" t="s">
        <v>33</v>
      </c>
      <c r="B14" s="164">
        <f>C32</f>
        <v>0</v>
      </c>
      <c r="C14" s="165">
        <f t="shared" ref="C14:D14" si="1">D32</f>
        <v>0</v>
      </c>
      <c r="D14" s="152">
        <f t="shared" si="1"/>
        <v>0</v>
      </c>
      <c r="E14" s="154"/>
      <c r="F14" s="166"/>
      <c r="G14" s="155"/>
      <c r="H14" s="154"/>
      <c r="I14" s="166"/>
      <c r="J14" s="155"/>
      <c r="K14" s="157">
        <f t="shared" si="0"/>
        <v>0</v>
      </c>
      <c r="L14" s="167">
        <f t="shared" si="0"/>
        <v>0</v>
      </c>
      <c r="M14" s="158">
        <f t="shared" si="0"/>
        <v>0</v>
      </c>
      <c r="N14" s="615"/>
      <c r="O14" s="615"/>
      <c r="P14" s="24"/>
      <c r="Q14" s="24"/>
      <c r="T14" s="290"/>
    </row>
    <row r="15" spans="1:21" s="173" customFormat="1" ht="15.75" customHeight="1" x14ac:dyDescent="0.25">
      <c r="A15" s="192" t="s">
        <v>119</v>
      </c>
      <c r="B15" s="193">
        <f t="shared" ref="B15:J15" si="2">SUM(B7:B14)</f>
        <v>0</v>
      </c>
      <c r="C15" s="194">
        <f t="shared" si="2"/>
        <v>0</v>
      </c>
      <c r="D15" s="181">
        <f t="shared" si="2"/>
        <v>0</v>
      </c>
      <c r="E15" s="193">
        <f>SUM(E7:E14)</f>
        <v>0</v>
      </c>
      <c r="F15" s="194">
        <f>SUM(F7:F14)</f>
        <v>0</v>
      </c>
      <c r="G15" s="181">
        <f>SUM(G7:G14)</f>
        <v>0</v>
      </c>
      <c r="H15" s="193">
        <f t="shared" si="2"/>
        <v>0</v>
      </c>
      <c r="I15" s="194">
        <f t="shared" si="2"/>
        <v>0</v>
      </c>
      <c r="J15" s="181">
        <f t="shared" si="2"/>
        <v>0</v>
      </c>
      <c r="K15" s="193">
        <f t="shared" si="0"/>
        <v>0</v>
      </c>
      <c r="L15" s="194">
        <f t="shared" si="0"/>
        <v>0</v>
      </c>
      <c r="M15" s="180">
        <f t="shared" si="0"/>
        <v>0</v>
      </c>
      <c r="N15" s="629"/>
      <c r="O15" s="629"/>
      <c r="P15" s="172"/>
      <c r="Q15" s="172"/>
      <c r="T15" s="291"/>
    </row>
    <row r="16" spans="1:21" s="173" customFormat="1" ht="15.75" customHeight="1" thickBot="1" x14ac:dyDescent="0.3">
      <c r="A16" s="195" t="s">
        <v>54</v>
      </c>
      <c r="B16" s="265"/>
      <c r="C16" s="266"/>
      <c r="D16" s="264"/>
      <c r="E16" s="265"/>
      <c r="F16" s="266"/>
      <c r="G16" s="264"/>
      <c r="H16" s="265"/>
      <c r="I16" s="266"/>
      <c r="J16" s="264"/>
      <c r="K16" s="196">
        <f t="shared" si="0"/>
        <v>0</v>
      </c>
      <c r="L16" s="197">
        <f t="shared" si="0"/>
        <v>0</v>
      </c>
      <c r="M16" s="182">
        <f t="shared" si="0"/>
        <v>0</v>
      </c>
      <c r="N16" s="629"/>
      <c r="O16" s="629"/>
      <c r="P16" s="172"/>
      <c r="Q16" s="172"/>
      <c r="T16" s="291"/>
    </row>
    <row r="17" spans="1:20" s="11" customFormat="1" ht="15.75" customHeight="1" x14ac:dyDescent="0.25">
      <c r="A17" s="46" t="s">
        <v>57</v>
      </c>
      <c r="B17" s="93">
        <f t="shared" ref="B17:J17" si="3">SUM(B15:B16)</f>
        <v>0</v>
      </c>
      <c r="C17" s="94">
        <f t="shared" si="3"/>
        <v>0</v>
      </c>
      <c r="D17" s="79">
        <f t="shared" si="3"/>
        <v>0</v>
      </c>
      <c r="E17" s="93">
        <f>SUM(E15:E16)</f>
        <v>0</v>
      </c>
      <c r="F17" s="94">
        <f>SUM(F15:F16)</f>
        <v>0</v>
      </c>
      <c r="G17" s="79">
        <f>SUM(G15:G16)</f>
        <v>0</v>
      </c>
      <c r="H17" s="93">
        <f t="shared" si="3"/>
        <v>0</v>
      </c>
      <c r="I17" s="94">
        <f t="shared" si="3"/>
        <v>0</v>
      </c>
      <c r="J17" s="79">
        <f t="shared" si="3"/>
        <v>0</v>
      </c>
      <c r="K17" s="93">
        <f t="shared" si="0"/>
        <v>0</v>
      </c>
      <c r="L17" s="94">
        <f t="shared" si="0"/>
        <v>0</v>
      </c>
      <c r="M17" s="78">
        <f t="shared" si="0"/>
        <v>0</v>
      </c>
      <c r="N17" s="615"/>
      <c r="O17" s="615"/>
      <c r="P17" s="24"/>
      <c r="Q17" s="24"/>
      <c r="T17" s="290"/>
    </row>
    <row r="18" spans="1:20" s="11" customFormat="1" ht="15.75" customHeight="1" x14ac:dyDescent="0.25">
      <c r="A18" s="47" t="s">
        <v>58</v>
      </c>
      <c r="B18" s="91">
        <f>tarHDSP_2</f>
        <v>0</v>
      </c>
      <c r="C18" s="86">
        <f>tarNPAO_2</f>
        <v>0</v>
      </c>
      <c r="D18" s="88">
        <f>tarSH_2</f>
        <v>0</v>
      </c>
      <c r="E18" s="95"/>
      <c r="F18" s="56"/>
      <c r="G18" s="61"/>
      <c r="H18" s="95"/>
      <c r="I18" s="56"/>
      <c r="J18" s="61"/>
      <c r="K18" s="99"/>
      <c r="L18" s="56"/>
      <c r="M18" s="59"/>
      <c r="N18" s="615"/>
      <c r="O18" s="615"/>
      <c r="P18" s="24"/>
      <c r="Q18" s="24"/>
      <c r="T18" s="290"/>
    </row>
    <row r="19" spans="1:20" s="11" customFormat="1" ht="15.75" customHeight="1" thickBot="1" x14ac:dyDescent="0.3">
      <c r="A19" s="200" t="s">
        <v>131</v>
      </c>
      <c r="B19" s="92">
        <f>B18-B17</f>
        <v>0</v>
      </c>
      <c r="C19" s="87">
        <f>C18-C17</f>
        <v>0</v>
      </c>
      <c r="D19" s="89">
        <f>D18-D17</f>
        <v>0</v>
      </c>
      <c r="E19" s="96"/>
      <c r="F19" s="58"/>
      <c r="G19" s="97"/>
      <c r="H19" s="96"/>
      <c r="I19" s="58"/>
      <c r="J19" s="97"/>
      <c r="K19" s="96"/>
      <c r="L19" s="58"/>
      <c r="M19" s="60"/>
      <c r="N19" s="615"/>
      <c r="O19" s="615"/>
      <c r="P19" s="24"/>
      <c r="Q19" s="24"/>
      <c r="T19" s="290"/>
    </row>
    <row r="20" spans="1:20" s="358" customFormat="1" ht="15.75" customHeight="1" x14ac:dyDescent="0.25">
      <c r="A20" s="5"/>
      <c r="B20" s="361"/>
      <c r="C20" s="362"/>
      <c r="D20" s="362"/>
      <c r="E20" s="362"/>
      <c r="F20" s="362"/>
      <c r="G20" s="362"/>
      <c r="N20" s="616"/>
      <c r="O20" s="616"/>
      <c r="T20" s="360"/>
    </row>
    <row r="21" spans="1:20" s="358" customFormat="1" ht="13.15" customHeight="1" x14ac:dyDescent="0.25">
      <c r="A21" s="5"/>
      <c r="B21" s="361"/>
      <c r="C21" s="362"/>
      <c r="D21" s="362"/>
      <c r="E21" s="362"/>
      <c r="F21" s="362"/>
      <c r="G21" s="362"/>
      <c r="N21" s="616"/>
      <c r="O21" s="616"/>
      <c r="T21" s="360"/>
    </row>
    <row r="22" spans="1:20" s="11" customFormat="1" ht="13.15" customHeight="1" x14ac:dyDescent="0.25">
      <c r="A22" s="611" t="s">
        <v>100</v>
      </c>
      <c r="B22" s="611"/>
      <c r="C22" s="611"/>
      <c r="D22" s="611"/>
      <c r="E22" s="611"/>
      <c r="F22" s="611"/>
      <c r="G22" s="611"/>
      <c r="H22" s="611"/>
      <c r="I22" s="611"/>
      <c r="J22" s="358"/>
      <c r="K22" s="358"/>
      <c r="L22" s="358"/>
      <c r="M22" s="358"/>
      <c r="N22" s="616"/>
      <c r="O22" s="616"/>
      <c r="T22" s="290"/>
    </row>
    <row r="23" spans="1:20" s="16" customFormat="1" ht="38.25" customHeight="1" x14ac:dyDescent="0.25">
      <c r="A23" s="363" t="s">
        <v>108</v>
      </c>
      <c r="B23" s="326" t="s">
        <v>109</v>
      </c>
      <c r="C23" s="325" t="s">
        <v>115</v>
      </c>
      <c r="D23" s="325" t="s">
        <v>111</v>
      </c>
      <c r="E23" s="325" t="s">
        <v>112</v>
      </c>
      <c r="F23" s="326" t="s">
        <v>110</v>
      </c>
      <c r="G23" s="325" t="s">
        <v>117</v>
      </c>
      <c r="H23" s="325" t="s">
        <v>113</v>
      </c>
      <c r="I23" s="325" t="s">
        <v>114</v>
      </c>
      <c r="J23" s="353"/>
      <c r="K23" s="353"/>
      <c r="L23" s="353"/>
      <c r="M23" s="353"/>
      <c r="N23" s="630"/>
      <c r="O23" s="630"/>
      <c r="T23" s="292"/>
    </row>
    <row r="24" spans="1:20" s="11" customFormat="1" ht="13.15" customHeight="1" x14ac:dyDescent="0.25">
      <c r="A24" s="364" t="s">
        <v>19</v>
      </c>
      <c r="B24" s="365">
        <f>SUM(C24:E24)</f>
        <v>0</v>
      </c>
      <c r="C24" s="365">
        <f>SUMIF('Personnel Salary and Fringe'!K:K,"Domain 2",'Personnel Salary and Fringe'!L:L)</f>
        <v>0</v>
      </c>
      <c r="D24" s="365">
        <f>SUMIF('Personnel Salary and Fringe'!K:K,"Domain 2",'Personnel Salary and Fringe'!N:N)</f>
        <v>0</v>
      </c>
      <c r="E24" s="365">
        <f>SUMIF('Personnel Salary and Fringe'!K:K,"Domain 2",'Personnel Salary and Fringe'!O:O)</f>
        <v>0</v>
      </c>
      <c r="F24" s="365">
        <f>SUM(G24:I24)</f>
        <v>0</v>
      </c>
      <c r="G24" s="365">
        <f>SUMIF('Personnel Salary and Fringe'!K:K,"Domain 2",'Personnel Salary and Fringe'!P:P)</f>
        <v>0</v>
      </c>
      <c r="H24" s="365">
        <f>SUMIF('Personnel Salary and Fringe'!K:K,"Domain 2",'Personnel Salary and Fringe'!R:R)</f>
        <v>0</v>
      </c>
      <c r="I24" s="365">
        <f>SUMIF('Personnel Salary and Fringe'!K:K,"Domain 2",'Personnel Salary and Fringe'!S:S)</f>
        <v>0</v>
      </c>
      <c r="J24" s="358"/>
      <c r="K24" s="358"/>
      <c r="L24" s="358"/>
      <c r="M24" s="358"/>
      <c r="N24" s="616"/>
      <c r="O24" s="616"/>
      <c r="T24" s="290"/>
    </row>
    <row r="25" spans="1:20" s="358" customFormat="1" ht="13.15" customHeight="1" x14ac:dyDescent="0.25">
      <c r="A25" s="5"/>
      <c r="B25" s="361"/>
      <c r="C25" s="362"/>
      <c r="D25" s="362"/>
      <c r="E25" s="362"/>
      <c r="F25" s="362"/>
      <c r="G25" s="362"/>
      <c r="N25" s="616"/>
      <c r="O25" s="616"/>
      <c r="T25" s="360"/>
    </row>
    <row r="26" spans="1:20" s="11" customFormat="1" ht="13.15" customHeight="1" x14ac:dyDescent="0.25">
      <c r="A26" s="611" t="s">
        <v>23</v>
      </c>
      <c r="B26" s="611"/>
      <c r="C26" s="611"/>
      <c r="D26" s="611"/>
      <c r="E26" s="611"/>
      <c r="F26" s="358"/>
      <c r="G26" s="358"/>
      <c r="H26" s="358"/>
      <c r="I26" s="358"/>
      <c r="J26" s="358"/>
      <c r="K26" s="358"/>
      <c r="L26" s="358"/>
      <c r="M26" s="358"/>
      <c r="N26" s="609"/>
      <c r="O26" s="609"/>
      <c r="T26" s="290"/>
    </row>
    <row r="27" spans="1:20" s="16" customFormat="1" ht="38.25" customHeight="1" x14ac:dyDescent="0.25">
      <c r="A27" s="363" t="s">
        <v>255</v>
      </c>
      <c r="B27" s="326" t="s">
        <v>44</v>
      </c>
      <c r="C27" s="325" t="s">
        <v>16</v>
      </c>
      <c r="D27" s="325" t="s">
        <v>14</v>
      </c>
      <c r="E27" s="325" t="s">
        <v>15</v>
      </c>
      <c r="F27" s="353"/>
      <c r="G27" s="353"/>
      <c r="H27" s="353"/>
      <c r="I27" s="353"/>
      <c r="J27" s="353"/>
      <c r="K27" s="353"/>
      <c r="L27" s="353"/>
      <c r="M27" s="353"/>
      <c r="N27" s="558"/>
      <c r="O27" s="558"/>
      <c r="T27" s="292"/>
    </row>
    <row r="28" spans="1:20" s="11" customFormat="1" x14ac:dyDescent="0.25">
      <c r="A28" s="364" t="s">
        <v>19</v>
      </c>
      <c r="B28" s="365">
        <f>SUM(C28:E28)</f>
        <v>0</v>
      </c>
      <c r="C28" s="365">
        <f>SUMIF(Consultants!K:K,"Domain 2",Consultants!L:L)</f>
        <v>0</v>
      </c>
      <c r="D28" s="365">
        <f>SUMIF(Consultants!K:K,"Domain 2",Consultants!N:N)</f>
        <v>0</v>
      </c>
      <c r="E28" s="365">
        <f>SUMIF(Consultants!K:K,"Domain 2",Consultants!O:O)</f>
        <v>0</v>
      </c>
      <c r="F28" s="358"/>
      <c r="G28" s="358"/>
      <c r="H28" s="358"/>
      <c r="I28" s="358"/>
      <c r="J28" s="358"/>
      <c r="K28" s="358"/>
      <c r="L28" s="358"/>
      <c r="M28" s="358"/>
      <c r="N28" s="609"/>
      <c r="O28" s="609"/>
      <c r="T28" s="290"/>
    </row>
    <row r="29" spans="1:20" s="358" customFormat="1" x14ac:dyDescent="0.25">
      <c r="A29" s="357"/>
      <c r="B29" s="356"/>
      <c r="C29" s="356"/>
      <c r="D29" s="356"/>
      <c r="N29" s="359"/>
      <c r="O29" s="359"/>
      <c r="T29" s="360"/>
    </row>
    <row r="30" spans="1:20" s="11" customFormat="1" x14ac:dyDescent="0.25">
      <c r="A30" s="611" t="s">
        <v>33</v>
      </c>
      <c r="B30" s="611"/>
      <c r="C30" s="611"/>
      <c r="D30" s="611"/>
      <c r="E30" s="611"/>
      <c r="F30" s="358"/>
      <c r="G30" s="358"/>
      <c r="H30" s="358"/>
      <c r="I30" s="358"/>
      <c r="J30" s="358"/>
      <c r="K30" s="358"/>
      <c r="L30" s="358"/>
      <c r="M30" s="358"/>
      <c r="N30" s="332"/>
      <c r="O30" s="332"/>
      <c r="T30" s="290"/>
    </row>
    <row r="31" spans="1:20" s="11" customFormat="1" ht="38.25" x14ac:dyDescent="0.25">
      <c r="A31" s="363" t="s">
        <v>256</v>
      </c>
      <c r="B31" s="326" t="s">
        <v>44</v>
      </c>
      <c r="C31" s="325" t="s">
        <v>16</v>
      </c>
      <c r="D31" s="325" t="s">
        <v>14</v>
      </c>
      <c r="E31" s="325" t="s">
        <v>15</v>
      </c>
      <c r="F31" s="358"/>
      <c r="G31" s="358"/>
      <c r="H31" s="358"/>
      <c r="I31" s="358"/>
      <c r="J31" s="358"/>
      <c r="K31" s="358"/>
      <c r="L31" s="358"/>
      <c r="M31" s="358"/>
      <c r="N31" s="332"/>
      <c r="O31" s="332"/>
      <c r="T31" s="290"/>
    </row>
    <row r="32" spans="1:20" s="11" customFormat="1" x14ac:dyDescent="0.25">
      <c r="A32" s="364" t="s">
        <v>19</v>
      </c>
      <c r="B32" s="365">
        <f>SUM(C32:E32)</f>
        <v>0</v>
      </c>
      <c r="C32" s="365">
        <f>SUMIF(Contracts!K:K,"Domain 2",Contracts!L:L)</f>
        <v>0</v>
      </c>
      <c r="D32" s="365">
        <f>SUMIF(Contracts!K:K,"Domain 2",Contracts!N:N)</f>
        <v>0</v>
      </c>
      <c r="E32" s="365">
        <f>SUMIF(Contracts!K:K,"Domain 2",Contracts!O:O)</f>
        <v>0</v>
      </c>
      <c r="F32" s="358"/>
      <c r="G32" s="358"/>
      <c r="H32" s="358"/>
      <c r="I32" s="358"/>
      <c r="J32" s="358"/>
      <c r="K32" s="358"/>
      <c r="L32" s="358"/>
      <c r="M32" s="358"/>
      <c r="N32" s="332"/>
      <c r="O32" s="332"/>
      <c r="T32" s="290"/>
    </row>
    <row r="33" spans="1:20" s="358" customFormat="1" x14ac:dyDescent="0.25">
      <c r="A33" s="5"/>
      <c r="B33" s="361"/>
      <c r="C33" s="362"/>
      <c r="D33" s="362"/>
      <c r="E33" s="362"/>
      <c r="F33" s="362"/>
      <c r="G33" s="362"/>
      <c r="N33" s="616"/>
      <c r="O33" s="616"/>
      <c r="T33" s="360"/>
    </row>
    <row r="34" spans="1:20" s="11" customFormat="1" x14ac:dyDescent="0.25">
      <c r="A34" s="611" t="s">
        <v>8</v>
      </c>
      <c r="B34" s="611"/>
      <c r="C34" s="611"/>
      <c r="D34" s="611"/>
      <c r="E34" s="611"/>
      <c r="F34" s="611"/>
      <c r="G34" s="611"/>
      <c r="H34" s="611"/>
      <c r="I34" s="611"/>
      <c r="J34" s="611"/>
      <c r="K34" s="611"/>
      <c r="L34" s="611"/>
      <c r="M34" s="611"/>
      <c r="N34" s="611"/>
      <c r="O34" s="611"/>
      <c r="T34" s="290"/>
    </row>
    <row r="35" spans="1:20" s="16" customFormat="1" ht="12.75" customHeight="1" x14ac:dyDescent="0.25">
      <c r="A35" s="640" t="s">
        <v>205</v>
      </c>
      <c r="B35" s="641"/>
      <c r="C35" s="641"/>
      <c r="D35" s="641"/>
      <c r="E35" s="641"/>
      <c r="F35" s="641"/>
      <c r="G35" s="641"/>
      <c r="H35" s="641"/>
      <c r="I35" s="641"/>
      <c r="J35" s="641"/>
      <c r="K35" s="641"/>
      <c r="L35" s="641"/>
      <c r="M35" s="642"/>
      <c r="N35" s="592" t="s">
        <v>120</v>
      </c>
      <c r="O35" s="592"/>
      <c r="T35" s="292"/>
    </row>
    <row r="36" spans="1:20" s="11" customFormat="1" ht="38.25" x14ac:dyDescent="0.25">
      <c r="A36" s="577" t="s">
        <v>27</v>
      </c>
      <c r="B36" s="578"/>
      <c r="C36" s="326" t="s">
        <v>28</v>
      </c>
      <c r="D36" s="326" t="s">
        <v>29</v>
      </c>
      <c r="E36" s="326" t="s">
        <v>43</v>
      </c>
      <c r="F36" s="325" t="s">
        <v>96</v>
      </c>
      <c r="G36" s="325" t="s">
        <v>16</v>
      </c>
      <c r="H36" s="325" t="s">
        <v>94</v>
      </c>
      <c r="I36" s="325" t="s">
        <v>14</v>
      </c>
      <c r="J36" s="325" t="s">
        <v>95</v>
      </c>
      <c r="K36" s="325" t="s">
        <v>15</v>
      </c>
      <c r="L36" s="643" t="s">
        <v>13</v>
      </c>
      <c r="M36" s="644"/>
      <c r="N36" s="644"/>
      <c r="O36" s="645"/>
      <c r="T36" s="290"/>
    </row>
    <row r="37" spans="1:20" s="16" customFormat="1" x14ac:dyDescent="0.25">
      <c r="A37" s="567"/>
      <c r="B37" s="568"/>
      <c r="C37" s="125"/>
      <c r="D37" s="126"/>
      <c r="E37" s="15">
        <f>D37*C37</f>
        <v>0</v>
      </c>
      <c r="F37" s="139"/>
      <c r="G37" s="7">
        <f>F37*$E37</f>
        <v>0</v>
      </c>
      <c r="H37" s="139"/>
      <c r="I37" s="7">
        <f>H37*$E37</f>
        <v>0</v>
      </c>
      <c r="J37" s="139"/>
      <c r="K37" s="7">
        <f t="shared" ref="K37:K56" si="4">J37*$E37</f>
        <v>0</v>
      </c>
      <c r="L37" s="631"/>
      <c r="M37" s="632"/>
      <c r="N37" s="632"/>
      <c r="O37" s="633"/>
      <c r="T37" s="292"/>
    </row>
    <row r="38" spans="1:20" s="16" customFormat="1" x14ac:dyDescent="0.25">
      <c r="A38" s="567"/>
      <c r="B38" s="568"/>
      <c r="C38" s="125"/>
      <c r="D38" s="126"/>
      <c r="E38" s="15">
        <f t="shared" ref="E38:E56" si="5">D38*C38</f>
        <v>0</v>
      </c>
      <c r="F38" s="139"/>
      <c r="G38" s="7">
        <f t="shared" ref="G38:G56" si="6">F38*$E38</f>
        <v>0</v>
      </c>
      <c r="H38" s="139"/>
      <c r="I38" s="7">
        <f t="shared" ref="I38:I56" si="7">H38*$E38</f>
        <v>0</v>
      </c>
      <c r="J38" s="139"/>
      <c r="K38" s="7">
        <f t="shared" si="4"/>
        <v>0</v>
      </c>
      <c r="L38" s="631"/>
      <c r="M38" s="632"/>
      <c r="N38" s="632"/>
      <c r="O38" s="633"/>
      <c r="T38" s="292"/>
    </row>
    <row r="39" spans="1:20" s="16" customFormat="1" x14ac:dyDescent="0.25">
      <c r="A39" s="567"/>
      <c r="B39" s="568"/>
      <c r="C39" s="125"/>
      <c r="D39" s="126"/>
      <c r="E39" s="15">
        <f t="shared" si="5"/>
        <v>0</v>
      </c>
      <c r="F39" s="139"/>
      <c r="G39" s="7">
        <f t="shared" si="6"/>
        <v>0</v>
      </c>
      <c r="H39" s="139"/>
      <c r="I39" s="7">
        <f t="shared" si="7"/>
        <v>0</v>
      </c>
      <c r="J39" s="139"/>
      <c r="K39" s="7">
        <f t="shared" si="4"/>
        <v>0</v>
      </c>
      <c r="L39" s="631"/>
      <c r="M39" s="632"/>
      <c r="N39" s="632"/>
      <c r="O39" s="633"/>
      <c r="T39" s="292"/>
    </row>
    <row r="40" spans="1:20" s="16" customFormat="1" x14ac:dyDescent="0.25">
      <c r="A40" s="567"/>
      <c r="B40" s="568"/>
      <c r="C40" s="125"/>
      <c r="D40" s="126"/>
      <c r="E40" s="15">
        <f t="shared" si="5"/>
        <v>0</v>
      </c>
      <c r="F40" s="139"/>
      <c r="G40" s="7">
        <f t="shared" si="6"/>
        <v>0</v>
      </c>
      <c r="H40" s="139"/>
      <c r="I40" s="7">
        <f t="shared" si="7"/>
        <v>0</v>
      </c>
      <c r="J40" s="139"/>
      <c r="K40" s="7">
        <f t="shared" si="4"/>
        <v>0</v>
      </c>
      <c r="L40" s="631"/>
      <c r="M40" s="632"/>
      <c r="N40" s="632"/>
      <c r="O40" s="633"/>
      <c r="T40" s="292"/>
    </row>
    <row r="41" spans="1:20" s="16" customFormat="1" x14ac:dyDescent="0.25">
      <c r="A41" s="567"/>
      <c r="B41" s="568"/>
      <c r="C41" s="125"/>
      <c r="D41" s="126"/>
      <c r="E41" s="15">
        <f t="shared" si="5"/>
        <v>0</v>
      </c>
      <c r="F41" s="139"/>
      <c r="G41" s="7">
        <f t="shared" si="6"/>
        <v>0</v>
      </c>
      <c r="H41" s="139"/>
      <c r="I41" s="7">
        <f t="shared" si="7"/>
        <v>0</v>
      </c>
      <c r="J41" s="139"/>
      <c r="K41" s="7">
        <f t="shared" si="4"/>
        <v>0</v>
      </c>
      <c r="L41" s="631"/>
      <c r="M41" s="632"/>
      <c r="N41" s="632"/>
      <c r="O41" s="633"/>
      <c r="T41" s="292"/>
    </row>
    <row r="42" spans="1:20" s="16" customFormat="1" x14ac:dyDescent="0.25">
      <c r="A42" s="567"/>
      <c r="B42" s="568"/>
      <c r="C42" s="125"/>
      <c r="D42" s="126"/>
      <c r="E42" s="15">
        <f t="shared" si="5"/>
        <v>0</v>
      </c>
      <c r="F42" s="139"/>
      <c r="G42" s="7">
        <f t="shared" si="6"/>
        <v>0</v>
      </c>
      <c r="H42" s="139"/>
      <c r="I42" s="7">
        <f t="shared" si="7"/>
        <v>0</v>
      </c>
      <c r="J42" s="139"/>
      <c r="K42" s="7">
        <f t="shared" si="4"/>
        <v>0</v>
      </c>
      <c r="L42" s="631"/>
      <c r="M42" s="632"/>
      <c r="N42" s="632"/>
      <c r="O42" s="633"/>
      <c r="T42" s="292"/>
    </row>
    <row r="43" spans="1:20" s="16" customFormat="1" x14ac:dyDescent="0.25">
      <c r="A43" s="567"/>
      <c r="B43" s="568"/>
      <c r="C43" s="125"/>
      <c r="D43" s="126"/>
      <c r="E43" s="15">
        <f t="shared" si="5"/>
        <v>0</v>
      </c>
      <c r="F43" s="139"/>
      <c r="G43" s="7">
        <f t="shared" si="6"/>
        <v>0</v>
      </c>
      <c r="H43" s="139"/>
      <c r="I43" s="7">
        <f t="shared" si="7"/>
        <v>0</v>
      </c>
      <c r="J43" s="139"/>
      <c r="K43" s="7">
        <f t="shared" si="4"/>
        <v>0</v>
      </c>
      <c r="L43" s="631"/>
      <c r="M43" s="632"/>
      <c r="N43" s="632"/>
      <c r="O43" s="633"/>
      <c r="T43" s="292"/>
    </row>
    <row r="44" spans="1:20" s="16" customFormat="1" x14ac:dyDescent="0.25">
      <c r="A44" s="567"/>
      <c r="B44" s="568"/>
      <c r="C44" s="125"/>
      <c r="D44" s="126"/>
      <c r="E44" s="15">
        <f>D44*C44</f>
        <v>0</v>
      </c>
      <c r="F44" s="139"/>
      <c r="G44" s="7">
        <f>F44*$E44</f>
        <v>0</v>
      </c>
      <c r="H44" s="139"/>
      <c r="I44" s="7">
        <f>H44*$E44</f>
        <v>0</v>
      </c>
      <c r="J44" s="139"/>
      <c r="K44" s="7">
        <f>J44*$E44</f>
        <v>0</v>
      </c>
      <c r="L44" s="631"/>
      <c r="M44" s="632"/>
      <c r="N44" s="632"/>
      <c r="O44" s="633"/>
      <c r="T44" s="292"/>
    </row>
    <row r="45" spans="1:20" s="16" customFormat="1" x14ac:dyDescent="0.25">
      <c r="A45" s="567"/>
      <c r="B45" s="568"/>
      <c r="C45" s="125"/>
      <c r="D45" s="126"/>
      <c r="E45" s="15">
        <f>D45*C45</f>
        <v>0</v>
      </c>
      <c r="F45" s="139"/>
      <c r="G45" s="7">
        <f>F45*$E45</f>
        <v>0</v>
      </c>
      <c r="H45" s="139"/>
      <c r="I45" s="7">
        <f>H45*$E45</f>
        <v>0</v>
      </c>
      <c r="J45" s="139"/>
      <c r="K45" s="7">
        <f>J45*$E45</f>
        <v>0</v>
      </c>
      <c r="L45" s="631"/>
      <c r="M45" s="632"/>
      <c r="N45" s="632"/>
      <c r="O45" s="633"/>
      <c r="T45" s="292"/>
    </row>
    <row r="46" spans="1:20" s="16" customFormat="1" x14ac:dyDescent="0.25">
      <c r="A46" s="567"/>
      <c r="B46" s="568"/>
      <c r="C46" s="125"/>
      <c r="D46" s="126"/>
      <c r="E46" s="15">
        <f>D46*C46</f>
        <v>0</v>
      </c>
      <c r="F46" s="139"/>
      <c r="G46" s="7">
        <f>F46*$E46</f>
        <v>0</v>
      </c>
      <c r="H46" s="139"/>
      <c r="I46" s="7">
        <f>H46*$E46</f>
        <v>0</v>
      </c>
      <c r="J46" s="139"/>
      <c r="K46" s="7">
        <f>J46*$E46</f>
        <v>0</v>
      </c>
      <c r="L46" s="631"/>
      <c r="M46" s="632"/>
      <c r="N46" s="632"/>
      <c r="O46" s="633"/>
      <c r="T46" s="292"/>
    </row>
    <row r="47" spans="1:20" s="16" customFormat="1" x14ac:dyDescent="0.25">
      <c r="A47" s="567"/>
      <c r="B47" s="568"/>
      <c r="C47" s="125"/>
      <c r="D47" s="126"/>
      <c r="E47" s="15">
        <f>D47*C47</f>
        <v>0</v>
      </c>
      <c r="F47" s="139"/>
      <c r="G47" s="7">
        <f>F47*$E47</f>
        <v>0</v>
      </c>
      <c r="H47" s="139"/>
      <c r="I47" s="7">
        <f>H47*$E47</f>
        <v>0</v>
      </c>
      <c r="J47" s="139"/>
      <c r="K47" s="7">
        <f>J47*$E47</f>
        <v>0</v>
      </c>
      <c r="L47" s="631"/>
      <c r="M47" s="632"/>
      <c r="N47" s="632"/>
      <c r="O47" s="633"/>
      <c r="T47" s="292"/>
    </row>
    <row r="48" spans="1:20" s="16" customFormat="1" x14ac:dyDescent="0.25">
      <c r="A48" s="567"/>
      <c r="B48" s="568"/>
      <c r="C48" s="125"/>
      <c r="D48" s="126"/>
      <c r="E48" s="15">
        <f>D48*C48</f>
        <v>0</v>
      </c>
      <c r="F48" s="139"/>
      <c r="G48" s="7">
        <f>F48*$E48</f>
        <v>0</v>
      </c>
      <c r="H48" s="139"/>
      <c r="I48" s="7">
        <f>H48*$E48</f>
        <v>0</v>
      </c>
      <c r="J48" s="139"/>
      <c r="K48" s="7">
        <f>J48*$E48</f>
        <v>0</v>
      </c>
      <c r="L48" s="631"/>
      <c r="M48" s="632"/>
      <c r="N48" s="632"/>
      <c r="O48" s="633"/>
      <c r="T48" s="292"/>
    </row>
    <row r="49" spans="1:20" s="16" customFormat="1" x14ac:dyDescent="0.25">
      <c r="A49" s="567"/>
      <c r="B49" s="568"/>
      <c r="C49" s="125"/>
      <c r="D49" s="126"/>
      <c r="E49" s="15">
        <f t="shared" si="5"/>
        <v>0</v>
      </c>
      <c r="F49" s="139"/>
      <c r="G49" s="7">
        <f t="shared" si="6"/>
        <v>0</v>
      </c>
      <c r="H49" s="139"/>
      <c r="I49" s="7">
        <f t="shared" si="7"/>
        <v>0</v>
      </c>
      <c r="J49" s="139"/>
      <c r="K49" s="7">
        <f t="shared" si="4"/>
        <v>0</v>
      </c>
      <c r="L49" s="631"/>
      <c r="M49" s="632"/>
      <c r="N49" s="632"/>
      <c r="O49" s="633"/>
      <c r="T49" s="292"/>
    </row>
    <row r="50" spans="1:20" s="16" customFormat="1" x14ac:dyDescent="0.25">
      <c r="A50" s="567"/>
      <c r="B50" s="568"/>
      <c r="C50" s="125"/>
      <c r="D50" s="126"/>
      <c r="E50" s="15">
        <f t="shared" si="5"/>
        <v>0</v>
      </c>
      <c r="F50" s="139"/>
      <c r="G50" s="7">
        <f t="shared" si="6"/>
        <v>0</v>
      </c>
      <c r="H50" s="139"/>
      <c r="I50" s="7">
        <f t="shared" si="7"/>
        <v>0</v>
      </c>
      <c r="J50" s="139"/>
      <c r="K50" s="7">
        <f t="shared" si="4"/>
        <v>0</v>
      </c>
      <c r="L50" s="631"/>
      <c r="M50" s="632"/>
      <c r="N50" s="632"/>
      <c r="O50" s="633"/>
      <c r="T50" s="292"/>
    </row>
    <row r="51" spans="1:20" s="16" customFormat="1" x14ac:dyDescent="0.25">
      <c r="A51" s="567"/>
      <c r="B51" s="568"/>
      <c r="C51" s="125"/>
      <c r="D51" s="126"/>
      <c r="E51" s="15">
        <f t="shared" si="5"/>
        <v>0</v>
      </c>
      <c r="F51" s="139"/>
      <c r="G51" s="7">
        <f t="shared" si="6"/>
        <v>0</v>
      </c>
      <c r="H51" s="139"/>
      <c r="I51" s="7">
        <f t="shared" si="7"/>
        <v>0</v>
      </c>
      <c r="J51" s="139"/>
      <c r="K51" s="7">
        <f t="shared" si="4"/>
        <v>0</v>
      </c>
      <c r="L51" s="631"/>
      <c r="M51" s="632"/>
      <c r="N51" s="632"/>
      <c r="O51" s="633"/>
      <c r="T51" s="292"/>
    </row>
    <row r="52" spans="1:20" s="16" customFormat="1" x14ac:dyDescent="0.25">
      <c r="A52" s="567"/>
      <c r="B52" s="568"/>
      <c r="C52" s="125"/>
      <c r="D52" s="126"/>
      <c r="E52" s="15">
        <f t="shared" si="5"/>
        <v>0</v>
      </c>
      <c r="F52" s="139"/>
      <c r="G52" s="7">
        <f t="shared" si="6"/>
        <v>0</v>
      </c>
      <c r="H52" s="139"/>
      <c r="I52" s="7">
        <f t="shared" si="7"/>
        <v>0</v>
      </c>
      <c r="J52" s="139"/>
      <c r="K52" s="7">
        <f t="shared" si="4"/>
        <v>0</v>
      </c>
      <c r="L52" s="631"/>
      <c r="M52" s="632"/>
      <c r="N52" s="632"/>
      <c r="O52" s="633"/>
      <c r="T52" s="292"/>
    </row>
    <row r="53" spans="1:20" s="16" customFormat="1" x14ac:dyDescent="0.25">
      <c r="A53" s="567"/>
      <c r="B53" s="568"/>
      <c r="C53" s="125"/>
      <c r="D53" s="126"/>
      <c r="E53" s="15">
        <f t="shared" si="5"/>
        <v>0</v>
      </c>
      <c r="F53" s="139"/>
      <c r="G53" s="7">
        <f t="shared" si="6"/>
        <v>0</v>
      </c>
      <c r="H53" s="139"/>
      <c r="I53" s="7">
        <f t="shared" si="7"/>
        <v>0</v>
      </c>
      <c r="J53" s="139"/>
      <c r="K53" s="7">
        <f t="shared" si="4"/>
        <v>0</v>
      </c>
      <c r="L53" s="631"/>
      <c r="M53" s="632"/>
      <c r="N53" s="632"/>
      <c r="O53" s="633"/>
      <c r="T53" s="292"/>
    </row>
    <row r="54" spans="1:20" s="16" customFormat="1" x14ac:dyDescent="0.25">
      <c r="A54" s="567"/>
      <c r="B54" s="568"/>
      <c r="C54" s="125"/>
      <c r="D54" s="126"/>
      <c r="E54" s="15">
        <f t="shared" si="5"/>
        <v>0</v>
      </c>
      <c r="F54" s="139"/>
      <c r="G54" s="7">
        <f t="shared" si="6"/>
        <v>0</v>
      </c>
      <c r="H54" s="139"/>
      <c r="I54" s="7">
        <f t="shared" si="7"/>
        <v>0</v>
      </c>
      <c r="J54" s="139"/>
      <c r="K54" s="7">
        <f t="shared" si="4"/>
        <v>0</v>
      </c>
      <c r="L54" s="631"/>
      <c r="M54" s="632"/>
      <c r="N54" s="632"/>
      <c r="O54" s="633"/>
      <c r="T54" s="292"/>
    </row>
    <row r="55" spans="1:20" s="16" customFormat="1" x14ac:dyDescent="0.25">
      <c r="A55" s="567"/>
      <c r="B55" s="568"/>
      <c r="C55" s="125"/>
      <c r="D55" s="126"/>
      <c r="E55" s="15">
        <f t="shared" si="5"/>
        <v>0</v>
      </c>
      <c r="F55" s="139"/>
      <c r="G55" s="7">
        <f t="shared" si="6"/>
        <v>0</v>
      </c>
      <c r="H55" s="139"/>
      <c r="I55" s="7">
        <f t="shared" si="7"/>
        <v>0</v>
      </c>
      <c r="J55" s="139"/>
      <c r="K55" s="7">
        <f t="shared" si="4"/>
        <v>0</v>
      </c>
      <c r="L55" s="631"/>
      <c r="M55" s="632"/>
      <c r="N55" s="632"/>
      <c r="O55" s="633"/>
      <c r="T55" s="292"/>
    </row>
    <row r="56" spans="1:20" s="16" customFormat="1" ht="13.5" thickBot="1" x14ac:dyDescent="0.3">
      <c r="A56" s="536"/>
      <c r="B56" s="606"/>
      <c r="C56" s="127"/>
      <c r="D56" s="128"/>
      <c r="E56" s="17">
        <f t="shared" si="5"/>
        <v>0</v>
      </c>
      <c r="F56" s="140"/>
      <c r="G56" s="8">
        <f t="shared" si="6"/>
        <v>0</v>
      </c>
      <c r="H56" s="140"/>
      <c r="I56" s="8">
        <f t="shared" si="7"/>
        <v>0</v>
      </c>
      <c r="J56" s="140"/>
      <c r="K56" s="8">
        <f t="shared" si="4"/>
        <v>0</v>
      </c>
      <c r="L56" s="634"/>
      <c r="M56" s="635"/>
      <c r="N56" s="635"/>
      <c r="O56" s="636"/>
      <c r="T56" s="292"/>
    </row>
    <row r="57" spans="1:20" s="11" customFormat="1" x14ac:dyDescent="0.25">
      <c r="A57" s="31" t="s">
        <v>19</v>
      </c>
      <c r="B57" s="32"/>
      <c r="C57" s="32"/>
      <c r="D57" s="33"/>
      <c r="E57" s="14">
        <f>SUM(E37:E56)</f>
        <v>0</v>
      </c>
      <c r="F57" s="13"/>
      <c r="G57" s="12">
        <f>SUM(G37:G56)</f>
        <v>0</v>
      </c>
      <c r="H57" s="13"/>
      <c r="I57" s="12">
        <f>SUM(I37:I56)</f>
        <v>0</v>
      </c>
      <c r="J57" s="13"/>
      <c r="K57" s="12">
        <f>SUM(K37:K56)</f>
        <v>0</v>
      </c>
      <c r="L57" s="612"/>
      <c r="M57" s="613"/>
      <c r="N57" s="613"/>
      <c r="O57" s="614"/>
      <c r="T57" s="290"/>
    </row>
    <row r="58" spans="1:20" s="9" customFormat="1" ht="15" customHeight="1" x14ac:dyDescent="0.25">
      <c r="A58" s="5"/>
      <c r="B58" s="6"/>
      <c r="C58" s="30"/>
      <c r="D58" s="30"/>
      <c r="E58" s="30"/>
      <c r="F58" s="30"/>
      <c r="G58" s="30"/>
      <c r="H58" s="11"/>
      <c r="I58" s="11"/>
      <c r="T58" s="293"/>
    </row>
    <row r="59" spans="1:20" s="11" customFormat="1" x14ac:dyDescent="0.25">
      <c r="A59" s="5"/>
      <c r="B59" s="6"/>
      <c r="C59" s="30"/>
      <c r="D59" s="30"/>
      <c r="E59" s="30"/>
      <c r="F59" s="30"/>
      <c r="G59" s="30"/>
      <c r="T59" s="290"/>
    </row>
    <row r="60" spans="1:20" s="11" customFormat="1" x14ac:dyDescent="0.25">
      <c r="A60" s="611" t="s">
        <v>9</v>
      </c>
      <c r="B60" s="611"/>
      <c r="C60" s="611"/>
      <c r="D60" s="611"/>
      <c r="E60" s="611"/>
      <c r="F60" s="611"/>
      <c r="G60" s="611"/>
      <c r="H60" s="611"/>
      <c r="I60" s="611"/>
      <c r="J60" s="611"/>
      <c r="K60" s="611"/>
      <c r="L60" s="611"/>
      <c r="M60" s="611"/>
      <c r="N60" s="611"/>
      <c r="O60" s="611"/>
      <c r="T60" s="290"/>
    </row>
    <row r="61" spans="1:20" s="11" customFormat="1" ht="38.25" x14ac:dyDescent="0.25">
      <c r="A61" s="326" t="s">
        <v>27</v>
      </c>
      <c r="B61" s="326" t="s">
        <v>30</v>
      </c>
      <c r="C61" s="326" t="s">
        <v>28</v>
      </c>
      <c r="D61" s="326" t="s">
        <v>29</v>
      </c>
      <c r="E61" s="326" t="s">
        <v>43</v>
      </c>
      <c r="F61" s="325" t="s">
        <v>96</v>
      </c>
      <c r="G61" s="325" t="s">
        <v>16</v>
      </c>
      <c r="H61" s="325" t="s">
        <v>94</v>
      </c>
      <c r="I61" s="325" t="s">
        <v>14</v>
      </c>
      <c r="J61" s="325" t="s">
        <v>95</v>
      </c>
      <c r="K61" s="325" t="s">
        <v>15</v>
      </c>
      <c r="L61" s="579" t="s">
        <v>13</v>
      </c>
      <c r="M61" s="579"/>
      <c r="N61" s="579"/>
      <c r="O61" s="579"/>
      <c r="T61" s="290"/>
    </row>
    <row r="62" spans="1:20" s="16" customFormat="1" x14ac:dyDescent="0.25">
      <c r="A62" s="323"/>
      <c r="B62" s="329"/>
      <c r="C62" s="125"/>
      <c r="D62" s="126"/>
      <c r="E62" s="15">
        <f>D62*C62</f>
        <v>0</v>
      </c>
      <c r="F62" s="139"/>
      <c r="G62" s="7">
        <f>F62*$E62</f>
        <v>0</v>
      </c>
      <c r="H62" s="139"/>
      <c r="I62" s="7">
        <f>H62*$E62</f>
        <v>0</v>
      </c>
      <c r="J62" s="139"/>
      <c r="K62" s="7">
        <f t="shared" ref="K62:K81" si="8">J62*$E62</f>
        <v>0</v>
      </c>
      <c r="L62" s="608"/>
      <c r="M62" s="608"/>
      <c r="N62" s="608"/>
      <c r="O62" s="608"/>
      <c r="T62" s="292"/>
    </row>
    <row r="63" spans="1:20" s="16" customFormat="1" x14ac:dyDescent="0.25">
      <c r="A63" s="323"/>
      <c r="B63" s="329"/>
      <c r="C63" s="125"/>
      <c r="D63" s="126"/>
      <c r="E63" s="15">
        <f t="shared" ref="E63:E81" si="9">D63*C63</f>
        <v>0</v>
      </c>
      <c r="F63" s="139"/>
      <c r="G63" s="7">
        <f t="shared" ref="G63:G81" si="10">F63*$E63</f>
        <v>0</v>
      </c>
      <c r="H63" s="139"/>
      <c r="I63" s="7">
        <f t="shared" ref="I63:I81" si="11">H63*$E63</f>
        <v>0</v>
      </c>
      <c r="J63" s="139"/>
      <c r="K63" s="7">
        <f t="shared" si="8"/>
        <v>0</v>
      </c>
      <c r="L63" s="608"/>
      <c r="M63" s="608"/>
      <c r="N63" s="608"/>
      <c r="O63" s="608"/>
      <c r="T63" s="292"/>
    </row>
    <row r="64" spans="1:20" s="16" customFormat="1" x14ac:dyDescent="0.25">
      <c r="A64" s="323"/>
      <c r="B64" s="329"/>
      <c r="C64" s="125"/>
      <c r="D64" s="126"/>
      <c r="E64" s="15">
        <f t="shared" si="9"/>
        <v>0</v>
      </c>
      <c r="F64" s="139"/>
      <c r="G64" s="7">
        <f t="shared" si="10"/>
        <v>0</v>
      </c>
      <c r="H64" s="139"/>
      <c r="I64" s="7">
        <f t="shared" si="11"/>
        <v>0</v>
      </c>
      <c r="J64" s="139"/>
      <c r="K64" s="7">
        <f t="shared" si="8"/>
        <v>0</v>
      </c>
      <c r="L64" s="608"/>
      <c r="M64" s="608"/>
      <c r="N64" s="608"/>
      <c r="O64" s="608"/>
      <c r="T64" s="292"/>
    </row>
    <row r="65" spans="1:20" s="16" customFormat="1" x14ac:dyDescent="0.25">
      <c r="A65" s="323"/>
      <c r="B65" s="329"/>
      <c r="C65" s="125"/>
      <c r="D65" s="126"/>
      <c r="E65" s="15">
        <f t="shared" si="9"/>
        <v>0</v>
      </c>
      <c r="F65" s="139"/>
      <c r="G65" s="7">
        <f t="shared" si="10"/>
        <v>0</v>
      </c>
      <c r="H65" s="139"/>
      <c r="I65" s="7">
        <f t="shared" si="11"/>
        <v>0</v>
      </c>
      <c r="J65" s="139"/>
      <c r="K65" s="7">
        <f t="shared" si="8"/>
        <v>0</v>
      </c>
      <c r="L65" s="608"/>
      <c r="M65" s="608"/>
      <c r="N65" s="608"/>
      <c r="O65" s="608"/>
      <c r="T65" s="292"/>
    </row>
    <row r="66" spans="1:20" s="16" customFormat="1" x14ac:dyDescent="0.25">
      <c r="A66" s="323"/>
      <c r="B66" s="329"/>
      <c r="C66" s="125"/>
      <c r="D66" s="126"/>
      <c r="E66" s="15">
        <f t="shared" si="9"/>
        <v>0</v>
      </c>
      <c r="F66" s="139"/>
      <c r="G66" s="7">
        <f t="shared" si="10"/>
        <v>0</v>
      </c>
      <c r="H66" s="139"/>
      <c r="I66" s="7">
        <f t="shared" si="11"/>
        <v>0</v>
      </c>
      <c r="J66" s="139"/>
      <c r="K66" s="7">
        <f t="shared" si="8"/>
        <v>0</v>
      </c>
      <c r="L66" s="608"/>
      <c r="M66" s="608"/>
      <c r="N66" s="608"/>
      <c r="O66" s="608"/>
      <c r="T66" s="292"/>
    </row>
    <row r="67" spans="1:20" s="16" customFormat="1" x14ac:dyDescent="0.25">
      <c r="A67" s="323"/>
      <c r="B67" s="329"/>
      <c r="C67" s="125"/>
      <c r="D67" s="126"/>
      <c r="E67" s="15">
        <f t="shared" si="9"/>
        <v>0</v>
      </c>
      <c r="F67" s="139"/>
      <c r="G67" s="7">
        <f t="shared" si="10"/>
        <v>0</v>
      </c>
      <c r="H67" s="139"/>
      <c r="I67" s="7">
        <f t="shared" si="11"/>
        <v>0</v>
      </c>
      <c r="J67" s="139"/>
      <c r="K67" s="7">
        <f t="shared" si="8"/>
        <v>0</v>
      </c>
      <c r="L67" s="608"/>
      <c r="M67" s="608"/>
      <c r="N67" s="608"/>
      <c r="O67" s="608"/>
      <c r="T67" s="292"/>
    </row>
    <row r="68" spans="1:20" s="16" customFormat="1" x14ac:dyDescent="0.25">
      <c r="A68" s="323"/>
      <c r="B68" s="329"/>
      <c r="C68" s="125"/>
      <c r="D68" s="126"/>
      <c r="E68" s="15">
        <f t="shared" si="9"/>
        <v>0</v>
      </c>
      <c r="F68" s="139"/>
      <c r="G68" s="7">
        <f t="shared" si="10"/>
        <v>0</v>
      </c>
      <c r="H68" s="139"/>
      <c r="I68" s="7">
        <f t="shared" si="11"/>
        <v>0</v>
      </c>
      <c r="J68" s="139"/>
      <c r="K68" s="7">
        <f t="shared" si="8"/>
        <v>0</v>
      </c>
      <c r="L68" s="608"/>
      <c r="M68" s="608"/>
      <c r="N68" s="608"/>
      <c r="O68" s="608"/>
      <c r="T68" s="292"/>
    </row>
    <row r="69" spans="1:20" s="16" customFormat="1" x14ac:dyDescent="0.25">
      <c r="A69" s="323"/>
      <c r="B69" s="329"/>
      <c r="C69" s="125"/>
      <c r="D69" s="126"/>
      <c r="E69" s="15">
        <f t="shared" si="9"/>
        <v>0</v>
      </c>
      <c r="F69" s="139"/>
      <c r="G69" s="7">
        <f t="shared" si="10"/>
        <v>0</v>
      </c>
      <c r="H69" s="139"/>
      <c r="I69" s="7">
        <f t="shared" si="11"/>
        <v>0</v>
      </c>
      <c r="J69" s="139"/>
      <c r="K69" s="7">
        <f t="shared" si="8"/>
        <v>0</v>
      </c>
      <c r="L69" s="608"/>
      <c r="M69" s="608"/>
      <c r="N69" s="608"/>
      <c r="O69" s="608"/>
      <c r="T69" s="292"/>
    </row>
    <row r="70" spans="1:20" s="16" customFormat="1" x14ac:dyDescent="0.25">
      <c r="A70" s="323"/>
      <c r="B70" s="329"/>
      <c r="C70" s="125"/>
      <c r="D70" s="126"/>
      <c r="E70" s="15">
        <f>D70*C70</f>
        <v>0</v>
      </c>
      <c r="F70" s="139"/>
      <c r="G70" s="7">
        <f>F70*$E70</f>
        <v>0</v>
      </c>
      <c r="H70" s="139"/>
      <c r="I70" s="7">
        <f>H70*$E70</f>
        <v>0</v>
      </c>
      <c r="J70" s="139"/>
      <c r="K70" s="7">
        <f>J70*$E70</f>
        <v>0</v>
      </c>
      <c r="L70" s="608"/>
      <c r="M70" s="608"/>
      <c r="N70" s="608"/>
      <c r="O70" s="608"/>
      <c r="T70" s="292"/>
    </row>
    <row r="71" spans="1:20" s="16" customFormat="1" x14ac:dyDescent="0.25">
      <c r="A71" s="323"/>
      <c r="B71" s="329"/>
      <c r="C71" s="125"/>
      <c r="D71" s="126"/>
      <c r="E71" s="15">
        <f>D71*C71</f>
        <v>0</v>
      </c>
      <c r="F71" s="139"/>
      <c r="G71" s="7">
        <f>F71*$E71</f>
        <v>0</v>
      </c>
      <c r="H71" s="139"/>
      <c r="I71" s="7">
        <f>H71*$E71</f>
        <v>0</v>
      </c>
      <c r="J71" s="139"/>
      <c r="K71" s="7">
        <f>J71*$E71</f>
        <v>0</v>
      </c>
      <c r="L71" s="608"/>
      <c r="M71" s="608"/>
      <c r="N71" s="608"/>
      <c r="O71" s="608"/>
      <c r="T71" s="292"/>
    </row>
    <row r="72" spans="1:20" s="16" customFormat="1" x14ac:dyDescent="0.25">
      <c r="A72" s="323"/>
      <c r="B72" s="329"/>
      <c r="C72" s="125"/>
      <c r="D72" s="126"/>
      <c r="E72" s="15">
        <f>D72*C72</f>
        <v>0</v>
      </c>
      <c r="F72" s="139"/>
      <c r="G72" s="7">
        <f>F72*$E72</f>
        <v>0</v>
      </c>
      <c r="H72" s="139"/>
      <c r="I72" s="7">
        <f>H72*$E72</f>
        <v>0</v>
      </c>
      <c r="J72" s="139"/>
      <c r="K72" s="7">
        <f>J72*$E72</f>
        <v>0</v>
      </c>
      <c r="L72" s="608"/>
      <c r="M72" s="608"/>
      <c r="N72" s="608"/>
      <c r="O72" s="608"/>
      <c r="T72" s="292"/>
    </row>
    <row r="73" spans="1:20" s="16" customFormat="1" x14ac:dyDescent="0.25">
      <c r="A73" s="323"/>
      <c r="B73" s="329"/>
      <c r="C73" s="125"/>
      <c r="D73" s="126"/>
      <c r="E73" s="15">
        <f>D73*C73</f>
        <v>0</v>
      </c>
      <c r="F73" s="139"/>
      <c r="G73" s="7">
        <f>F73*$E73</f>
        <v>0</v>
      </c>
      <c r="H73" s="139"/>
      <c r="I73" s="7">
        <f>H73*$E73</f>
        <v>0</v>
      </c>
      <c r="J73" s="139"/>
      <c r="K73" s="7">
        <f>J73*$E73</f>
        <v>0</v>
      </c>
      <c r="L73" s="608"/>
      <c r="M73" s="608"/>
      <c r="N73" s="608"/>
      <c r="O73" s="608"/>
      <c r="T73" s="292"/>
    </row>
    <row r="74" spans="1:20" s="16" customFormat="1" x14ac:dyDescent="0.25">
      <c r="A74" s="323"/>
      <c r="B74" s="329"/>
      <c r="C74" s="125"/>
      <c r="D74" s="126"/>
      <c r="E74" s="15">
        <f>D74*C74</f>
        <v>0</v>
      </c>
      <c r="F74" s="139"/>
      <c r="G74" s="7">
        <f>F74*$E74</f>
        <v>0</v>
      </c>
      <c r="H74" s="139"/>
      <c r="I74" s="7">
        <f>H74*$E74</f>
        <v>0</v>
      </c>
      <c r="J74" s="139"/>
      <c r="K74" s="7">
        <f>J74*$E74</f>
        <v>0</v>
      </c>
      <c r="L74" s="608"/>
      <c r="M74" s="608"/>
      <c r="N74" s="608"/>
      <c r="O74" s="608"/>
      <c r="T74" s="292"/>
    </row>
    <row r="75" spans="1:20" s="16" customFormat="1" x14ac:dyDescent="0.25">
      <c r="A75" s="323"/>
      <c r="B75" s="329"/>
      <c r="C75" s="125"/>
      <c r="D75" s="126"/>
      <c r="E75" s="15">
        <f t="shared" si="9"/>
        <v>0</v>
      </c>
      <c r="F75" s="139"/>
      <c r="G75" s="7">
        <f t="shared" si="10"/>
        <v>0</v>
      </c>
      <c r="H75" s="139"/>
      <c r="I75" s="7">
        <f t="shared" si="11"/>
        <v>0</v>
      </c>
      <c r="J75" s="139"/>
      <c r="K75" s="7">
        <f t="shared" si="8"/>
        <v>0</v>
      </c>
      <c r="L75" s="608"/>
      <c r="M75" s="608"/>
      <c r="N75" s="608"/>
      <c r="O75" s="608"/>
      <c r="T75" s="292"/>
    </row>
    <row r="76" spans="1:20" s="16" customFormat="1" x14ac:dyDescent="0.25">
      <c r="A76" s="323"/>
      <c r="B76" s="329"/>
      <c r="C76" s="125"/>
      <c r="D76" s="126"/>
      <c r="E76" s="15">
        <f t="shared" si="9"/>
        <v>0</v>
      </c>
      <c r="F76" s="139"/>
      <c r="G76" s="7">
        <f t="shared" si="10"/>
        <v>0</v>
      </c>
      <c r="H76" s="139"/>
      <c r="I76" s="7">
        <f t="shared" si="11"/>
        <v>0</v>
      </c>
      <c r="J76" s="139"/>
      <c r="K76" s="7">
        <f t="shared" si="8"/>
        <v>0</v>
      </c>
      <c r="L76" s="608"/>
      <c r="M76" s="608"/>
      <c r="N76" s="608"/>
      <c r="O76" s="608"/>
      <c r="T76" s="292"/>
    </row>
    <row r="77" spans="1:20" s="16" customFormat="1" x14ac:dyDescent="0.25">
      <c r="A77" s="323"/>
      <c r="B77" s="329"/>
      <c r="C77" s="125"/>
      <c r="D77" s="126"/>
      <c r="E77" s="15">
        <f t="shared" si="9"/>
        <v>0</v>
      </c>
      <c r="F77" s="139"/>
      <c r="G77" s="7">
        <f t="shared" si="10"/>
        <v>0</v>
      </c>
      <c r="H77" s="139"/>
      <c r="I77" s="7">
        <f t="shared" si="11"/>
        <v>0</v>
      </c>
      <c r="J77" s="139"/>
      <c r="K77" s="7">
        <f t="shared" si="8"/>
        <v>0</v>
      </c>
      <c r="L77" s="608"/>
      <c r="M77" s="608"/>
      <c r="N77" s="608"/>
      <c r="O77" s="608"/>
      <c r="T77" s="292"/>
    </row>
    <row r="78" spans="1:20" s="16" customFormat="1" x14ac:dyDescent="0.25">
      <c r="A78" s="323"/>
      <c r="B78" s="329"/>
      <c r="C78" s="125"/>
      <c r="D78" s="126"/>
      <c r="E78" s="15">
        <f t="shared" si="9"/>
        <v>0</v>
      </c>
      <c r="F78" s="139"/>
      <c r="G78" s="7">
        <f t="shared" si="10"/>
        <v>0</v>
      </c>
      <c r="H78" s="139"/>
      <c r="I78" s="7">
        <f t="shared" si="11"/>
        <v>0</v>
      </c>
      <c r="J78" s="139"/>
      <c r="K78" s="7">
        <f t="shared" si="8"/>
        <v>0</v>
      </c>
      <c r="L78" s="608"/>
      <c r="M78" s="608"/>
      <c r="N78" s="608"/>
      <c r="O78" s="608"/>
      <c r="T78" s="292"/>
    </row>
    <row r="79" spans="1:20" s="16" customFormat="1" x14ac:dyDescent="0.25">
      <c r="A79" s="323"/>
      <c r="B79" s="329"/>
      <c r="C79" s="125"/>
      <c r="D79" s="126"/>
      <c r="E79" s="15">
        <f t="shared" si="9"/>
        <v>0</v>
      </c>
      <c r="F79" s="139"/>
      <c r="G79" s="7">
        <f t="shared" si="10"/>
        <v>0</v>
      </c>
      <c r="H79" s="139"/>
      <c r="I79" s="7">
        <f t="shared" si="11"/>
        <v>0</v>
      </c>
      <c r="J79" s="139"/>
      <c r="K79" s="7">
        <f t="shared" si="8"/>
        <v>0</v>
      </c>
      <c r="L79" s="608"/>
      <c r="M79" s="608"/>
      <c r="N79" s="608"/>
      <c r="O79" s="608"/>
      <c r="T79" s="292"/>
    </row>
    <row r="80" spans="1:20" s="16" customFormat="1" x14ac:dyDescent="0.25">
      <c r="A80" s="323"/>
      <c r="B80" s="329"/>
      <c r="C80" s="125"/>
      <c r="D80" s="126"/>
      <c r="E80" s="15">
        <f t="shared" si="9"/>
        <v>0</v>
      </c>
      <c r="F80" s="139"/>
      <c r="G80" s="7">
        <f t="shared" si="10"/>
        <v>0</v>
      </c>
      <c r="H80" s="139"/>
      <c r="I80" s="7">
        <f t="shared" si="11"/>
        <v>0</v>
      </c>
      <c r="J80" s="139"/>
      <c r="K80" s="7">
        <f t="shared" si="8"/>
        <v>0</v>
      </c>
      <c r="L80" s="608"/>
      <c r="M80" s="608"/>
      <c r="N80" s="608"/>
      <c r="O80" s="608"/>
      <c r="T80" s="292"/>
    </row>
    <row r="81" spans="1:20" s="16" customFormat="1" ht="13.5" thickBot="1" x14ac:dyDescent="0.3">
      <c r="A81" s="324"/>
      <c r="B81" s="330"/>
      <c r="C81" s="127"/>
      <c r="D81" s="128"/>
      <c r="E81" s="17">
        <f t="shared" si="9"/>
        <v>0</v>
      </c>
      <c r="F81" s="140"/>
      <c r="G81" s="8">
        <f t="shared" si="10"/>
        <v>0</v>
      </c>
      <c r="H81" s="140"/>
      <c r="I81" s="8">
        <f t="shared" si="11"/>
        <v>0</v>
      </c>
      <c r="J81" s="140"/>
      <c r="K81" s="8">
        <f t="shared" si="8"/>
        <v>0</v>
      </c>
      <c r="L81" s="607"/>
      <c r="M81" s="607"/>
      <c r="N81" s="607"/>
      <c r="O81" s="607"/>
      <c r="T81" s="292"/>
    </row>
    <row r="82" spans="1:20" s="11" customFormat="1" x14ac:dyDescent="0.25">
      <c r="A82" s="637" t="s">
        <v>19</v>
      </c>
      <c r="B82" s="638"/>
      <c r="C82" s="638"/>
      <c r="D82" s="639"/>
      <c r="E82" s="14">
        <f>SUM(E62:E81)</f>
        <v>0</v>
      </c>
      <c r="F82" s="13"/>
      <c r="G82" s="12">
        <f>SUM(G62:G81)</f>
        <v>0</v>
      </c>
      <c r="H82" s="13"/>
      <c r="I82" s="12">
        <f>SUM(I62:I81)</f>
        <v>0</v>
      </c>
      <c r="J82" s="13"/>
      <c r="K82" s="12">
        <f>SUM(K62:K81)</f>
        <v>0</v>
      </c>
      <c r="L82" s="610"/>
      <c r="M82" s="610"/>
      <c r="N82" s="610"/>
      <c r="O82" s="610"/>
      <c r="T82" s="290"/>
    </row>
    <row r="83" spans="1:20" s="9" customFormat="1" ht="15" customHeight="1" x14ac:dyDescent="0.25">
      <c r="A83" s="5"/>
      <c r="B83" s="6"/>
      <c r="C83" s="30"/>
      <c r="D83" s="30"/>
      <c r="E83" s="30"/>
      <c r="F83" s="30"/>
      <c r="G83" s="30"/>
      <c r="H83" s="11"/>
      <c r="I83" s="11"/>
      <c r="T83" s="293"/>
    </row>
    <row r="84" spans="1:20" s="11" customFormat="1" x14ac:dyDescent="0.25">
      <c r="A84" s="5"/>
      <c r="B84" s="6"/>
      <c r="C84" s="30"/>
      <c r="D84" s="30"/>
      <c r="E84" s="30"/>
      <c r="F84" s="30"/>
      <c r="G84" s="30"/>
      <c r="T84" s="290"/>
    </row>
    <row r="85" spans="1:20" s="11" customFormat="1" x14ac:dyDescent="0.25">
      <c r="A85" s="611" t="s">
        <v>10</v>
      </c>
      <c r="B85" s="611"/>
      <c r="C85" s="611"/>
      <c r="D85" s="611"/>
      <c r="E85" s="611"/>
      <c r="F85" s="611"/>
      <c r="G85" s="611"/>
      <c r="H85" s="611"/>
      <c r="I85" s="611"/>
      <c r="J85" s="611"/>
      <c r="K85" s="611"/>
      <c r="L85" s="611"/>
      <c r="M85" s="611"/>
      <c r="N85" s="611"/>
      <c r="O85" s="611"/>
      <c r="T85" s="290"/>
    </row>
    <row r="86" spans="1:20" s="11" customFormat="1" ht="38.25" x14ac:dyDescent="0.25">
      <c r="A86" s="326" t="s">
        <v>35</v>
      </c>
      <c r="B86" s="326" t="s">
        <v>34</v>
      </c>
      <c r="C86" s="326" t="s">
        <v>36</v>
      </c>
      <c r="D86" s="326" t="s">
        <v>37</v>
      </c>
      <c r="E86" s="326" t="s">
        <v>99</v>
      </c>
      <c r="F86" s="326" t="s">
        <v>44</v>
      </c>
      <c r="G86" s="325" t="s">
        <v>96</v>
      </c>
      <c r="H86" s="325" t="s">
        <v>16</v>
      </c>
      <c r="I86" s="325" t="s">
        <v>94</v>
      </c>
      <c r="J86" s="325" t="s">
        <v>14</v>
      </c>
      <c r="K86" s="325" t="s">
        <v>95</v>
      </c>
      <c r="L86" s="325" t="s">
        <v>15</v>
      </c>
      <c r="M86" s="579" t="s">
        <v>13</v>
      </c>
      <c r="N86" s="579"/>
      <c r="O86" s="579"/>
      <c r="T86" s="290"/>
    </row>
    <row r="87" spans="1:20" s="16" customFormat="1" x14ac:dyDescent="0.25">
      <c r="A87" s="323"/>
      <c r="B87" s="129"/>
      <c r="C87" s="129"/>
      <c r="D87" s="129"/>
      <c r="E87" s="129"/>
      <c r="F87" s="15">
        <f t="shared" ref="F87:F106" si="12">SUM(B87:E87)</f>
        <v>0</v>
      </c>
      <c r="G87" s="139"/>
      <c r="H87" s="7">
        <f t="shared" ref="H87:H106" si="13">G87*$F87</f>
        <v>0</v>
      </c>
      <c r="I87" s="139"/>
      <c r="J87" s="7">
        <f t="shared" ref="J87:J106" si="14">I87*$F87</f>
        <v>0</v>
      </c>
      <c r="K87" s="139"/>
      <c r="L87" s="7">
        <f t="shared" ref="L87:L106" si="15">K87*$F87</f>
        <v>0</v>
      </c>
      <c r="M87" s="608"/>
      <c r="N87" s="608"/>
      <c r="O87" s="608"/>
      <c r="T87" s="292"/>
    </row>
    <row r="88" spans="1:20" s="16" customFormat="1" x14ac:dyDescent="0.25">
      <c r="A88" s="323"/>
      <c r="B88" s="129"/>
      <c r="C88" s="129"/>
      <c r="D88" s="129"/>
      <c r="E88" s="129"/>
      <c r="F88" s="15">
        <f t="shared" si="12"/>
        <v>0</v>
      </c>
      <c r="G88" s="139"/>
      <c r="H88" s="7">
        <f t="shared" si="13"/>
        <v>0</v>
      </c>
      <c r="I88" s="139"/>
      <c r="J88" s="7">
        <f t="shared" si="14"/>
        <v>0</v>
      </c>
      <c r="K88" s="139"/>
      <c r="L88" s="7">
        <f t="shared" si="15"/>
        <v>0</v>
      </c>
      <c r="M88" s="608"/>
      <c r="N88" s="608"/>
      <c r="O88" s="608"/>
      <c r="T88" s="292"/>
    </row>
    <row r="89" spans="1:20" s="16" customFormat="1" x14ac:dyDescent="0.25">
      <c r="A89" s="323"/>
      <c r="B89" s="129"/>
      <c r="C89" s="129"/>
      <c r="D89" s="129"/>
      <c r="E89" s="129"/>
      <c r="F89" s="15">
        <f t="shared" si="12"/>
        <v>0</v>
      </c>
      <c r="G89" s="139"/>
      <c r="H89" s="7">
        <f t="shared" si="13"/>
        <v>0</v>
      </c>
      <c r="I89" s="139"/>
      <c r="J89" s="7">
        <f t="shared" si="14"/>
        <v>0</v>
      </c>
      <c r="K89" s="139"/>
      <c r="L89" s="7">
        <f t="shared" si="15"/>
        <v>0</v>
      </c>
      <c r="M89" s="608"/>
      <c r="N89" s="608"/>
      <c r="O89" s="608"/>
      <c r="T89" s="292"/>
    </row>
    <row r="90" spans="1:20" s="16" customFormat="1" x14ac:dyDescent="0.25">
      <c r="A90" s="323"/>
      <c r="B90" s="129"/>
      <c r="C90" s="129"/>
      <c r="D90" s="129"/>
      <c r="E90" s="129"/>
      <c r="F90" s="15">
        <f t="shared" si="12"/>
        <v>0</v>
      </c>
      <c r="G90" s="139"/>
      <c r="H90" s="7">
        <f t="shared" si="13"/>
        <v>0</v>
      </c>
      <c r="I90" s="139"/>
      <c r="J90" s="7">
        <f t="shared" si="14"/>
        <v>0</v>
      </c>
      <c r="K90" s="139"/>
      <c r="L90" s="7">
        <f t="shared" si="15"/>
        <v>0</v>
      </c>
      <c r="M90" s="608"/>
      <c r="N90" s="608"/>
      <c r="O90" s="608"/>
      <c r="T90" s="292"/>
    </row>
    <row r="91" spans="1:20" s="16" customFormat="1" x14ac:dyDescent="0.25">
      <c r="A91" s="323"/>
      <c r="B91" s="129"/>
      <c r="C91" s="129"/>
      <c r="D91" s="129"/>
      <c r="E91" s="129"/>
      <c r="F91" s="15">
        <f t="shared" si="12"/>
        <v>0</v>
      </c>
      <c r="G91" s="139"/>
      <c r="H91" s="7">
        <f t="shared" si="13"/>
        <v>0</v>
      </c>
      <c r="I91" s="139"/>
      <c r="J91" s="7">
        <f t="shared" si="14"/>
        <v>0</v>
      </c>
      <c r="K91" s="139"/>
      <c r="L91" s="7">
        <f t="shared" si="15"/>
        <v>0</v>
      </c>
      <c r="M91" s="608"/>
      <c r="N91" s="608"/>
      <c r="O91" s="608"/>
      <c r="T91" s="292"/>
    </row>
    <row r="92" spans="1:20" s="16" customFormat="1" x14ac:dyDescent="0.25">
      <c r="A92" s="323"/>
      <c r="B92" s="129"/>
      <c r="C92" s="129"/>
      <c r="D92" s="129"/>
      <c r="E92" s="129"/>
      <c r="F92" s="15">
        <f t="shared" si="12"/>
        <v>0</v>
      </c>
      <c r="G92" s="139"/>
      <c r="H92" s="7">
        <f t="shared" si="13"/>
        <v>0</v>
      </c>
      <c r="I92" s="139"/>
      <c r="J92" s="7">
        <f t="shared" si="14"/>
        <v>0</v>
      </c>
      <c r="K92" s="139"/>
      <c r="L92" s="7">
        <f t="shared" si="15"/>
        <v>0</v>
      </c>
      <c r="M92" s="608"/>
      <c r="N92" s="608"/>
      <c r="O92" s="608"/>
      <c r="T92" s="292"/>
    </row>
    <row r="93" spans="1:20" s="16" customFormat="1" x14ac:dyDescent="0.25">
      <c r="A93" s="323"/>
      <c r="B93" s="129"/>
      <c r="C93" s="129"/>
      <c r="D93" s="129"/>
      <c r="E93" s="129"/>
      <c r="F93" s="15">
        <f t="shared" si="12"/>
        <v>0</v>
      </c>
      <c r="G93" s="139"/>
      <c r="H93" s="7">
        <f t="shared" si="13"/>
        <v>0</v>
      </c>
      <c r="I93" s="139"/>
      <c r="J93" s="7">
        <f t="shared" si="14"/>
        <v>0</v>
      </c>
      <c r="K93" s="139"/>
      <c r="L93" s="7">
        <f t="shared" si="15"/>
        <v>0</v>
      </c>
      <c r="M93" s="608"/>
      <c r="N93" s="608"/>
      <c r="O93" s="608"/>
      <c r="T93" s="292"/>
    </row>
    <row r="94" spans="1:20" s="16" customFormat="1" x14ac:dyDescent="0.25">
      <c r="A94" s="323"/>
      <c r="B94" s="129"/>
      <c r="C94" s="129"/>
      <c r="D94" s="129"/>
      <c r="E94" s="129"/>
      <c r="F94" s="15">
        <f t="shared" si="12"/>
        <v>0</v>
      </c>
      <c r="G94" s="139"/>
      <c r="H94" s="7">
        <f t="shared" si="13"/>
        <v>0</v>
      </c>
      <c r="I94" s="139"/>
      <c r="J94" s="7">
        <f t="shared" si="14"/>
        <v>0</v>
      </c>
      <c r="K94" s="139"/>
      <c r="L94" s="7">
        <f t="shared" si="15"/>
        <v>0</v>
      </c>
      <c r="M94" s="608"/>
      <c r="N94" s="608"/>
      <c r="O94" s="608"/>
      <c r="T94" s="292"/>
    </row>
    <row r="95" spans="1:20" s="16" customFormat="1" x14ac:dyDescent="0.25">
      <c r="A95" s="323"/>
      <c r="B95" s="129"/>
      <c r="C95" s="129"/>
      <c r="D95" s="129"/>
      <c r="E95" s="129"/>
      <c r="F95" s="15">
        <f t="shared" si="12"/>
        <v>0</v>
      </c>
      <c r="G95" s="139"/>
      <c r="H95" s="7">
        <f t="shared" si="13"/>
        <v>0</v>
      </c>
      <c r="I95" s="139"/>
      <c r="J95" s="7">
        <f t="shared" si="14"/>
        <v>0</v>
      </c>
      <c r="K95" s="139"/>
      <c r="L95" s="7">
        <f t="shared" si="15"/>
        <v>0</v>
      </c>
      <c r="M95" s="608"/>
      <c r="N95" s="608"/>
      <c r="O95" s="608"/>
      <c r="T95" s="292"/>
    </row>
    <row r="96" spans="1:20" s="16" customFormat="1" x14ac:dyDescent="0.25">
      <c r="A96" s="323"/>
      <c r="B96" s="129"/>
      <c r="C96" s="129"/>
      <c r="D96" s="129"/>
      <c r="E96" s="129"/>
      <c r="F96" s="15">
        <f t="shared" si="12"/>
        <v>0</v>
      </c>
      <c r="G96" s="139"/>
      <c r="H96" s="7">
        <f t="shared" si="13"/>
        <v>0</v>
      </c>
      <c r="I96" s="139"/>
      <c r="J96" s="7">
        <f t="shared" si="14"/>
        <v>0</v>
      </c>
      <c r="K96" s="139"/>
      <c r="L96" s="7">
        <f t="shared" si="15"/>
        <v>0</v>
      </c>
      <c r="M96" s="608"/>
      <c r="N96" s="608"/>
      <c r="O96" s="608"/>
      <c r="T96" s="292"/>
    </row>
    <row r="97" spans="1:20" s="16" customFormat="1" x14ac:dyDescent="0.25">
      <c r="A97" s="323"/>
      <c r="B97" s="129"/>
      <c r="C97" s="129"/>
      <c r="D97" s="129"/>
      <c r="E97" s="129"/>
      <c r="F97" s="15">
        <f t="shared" si="12"/>
        <v>0</v>
      </c>
      <c r="G97" s="139"/>
      <c r="H97" s="7">
        <f t="shared" si="13"/>
        <v>0</v>
      </c>
      <c r="I97" s="139"/>
      <c r="J97" s="7">
        <f t="shared" si="14"/>
        <v>0</v>
      </c>
      <c r="K97" s="139"/>
      <c r="L97" s="7">
        <f t="shared" si="15"/>
        <v>0</v>
      </c>
      <c r="M97" s="608"/>
      <c r="N97" s="608"/>
      <c r="O97" s="608"/>
      <c r="T97" s="292"/>
    </row>
    <row r="98" spans="1:20" s="16" customFormat="1" x14ac:dyDescent="0.25">
      <c r="A98" s="323"/>
      <c r="B98" s="129"/>
      <c r="C98" s="129"/>
      <c r="D98" s="129"/>
      <c r="E98" s="129"/>
      <c r="F98" s="15">
        <f t="shared" si="12"/>
        <v>0</v>
      </c>
      <c r="G98" s="139"/>
      <c r="H98" s="7">
        <f t="shared" si="13"/>
        <v>0</v>
      </c>
      <c r="I98" s="139"/>
      <c r="J98" s="7">
        <f t="shared" si="14"/>
        <v>0</v>
      </c>
      <c r="K98" s="139"/>
      <c r="L98" s="7">
        <f t="shared" si="15"/>
        <v>0</v>
      </c>
      <c r="M98" s="608"/>
      <c r="N98" s="608"/>
      <c r="O98" s="608"/>
      <c r="T98" s="292"/>
    </row>
    <row r="99" spans="1:20" s="16" customFormat="1" x14ac:dyDescent="0.25">
      <c r="A99" s="323"/>
      <c r="B99" s="129"/>
      <c r="C99" s="129"/>
      <c r="D99" s="129"/>
      <c r="E99" s="129"/>
      <c r="F99" s="15">
        <f t="shared" si="12"/>
        <v>0</v>
      </c>
      <c r="G99" s="139"/>
      <c r="H99" s="7">
        <f t="shared" si="13"/>
        <v>0</v>
      </c>
      <c r="I99" s="139"/>
      <c r="J99" s="7">
        <f t="shared" si="14"/>
        <v>0</v>
      </c>
      <c r="K99" s="139"/>
      <c r="L99" s="7">
        <f t="shared" si="15"/>
        <v>0</v>
      </c>
      <c r="M99" s="608"/>
      <c r="N99" s="608"/>
      <c r="O99" s="608"/>
      <c r="T99" s="292"/>
    </row>
    <row r="100" spans="1:20" s="16" customFormat="1" x14ac:dyDescent="0.25">
      <c r="A100" s="323"/>
      <c r="B100" s="129"/>
      <c r="C100" s="129"/>
      <c r="D100" s="129"/>
      <c r="E100" s="129"/>
      <c r="F100" s="15">
        <f t="shared" si="12"/>
        <v>0</v>
      </c>
      <c r="G100" s="139"/>
      <c r="H100" s="7">
        <f t="shared" si="13"/>
        <v>0</v>
      </c>
      <c r="I100" s="139"/>
      <c r="J100" s="7">
        <f t="shared" si="14"/>
        <v>0</v>
      </c>
      <c r="K100" s="139"/>
      <c r="L100" s="7">
        <f t="shared" si="15"/>
        <v>0</v>
      </c>
      <c r="M100" s="608"/>
      <c r="N100" s="608"/>
      <c r="O100" s="608"/>
      <c r="T100" s="292"/>
    </row>
    <row r="101" spans="1:20" s="16" customFormat="1" x14ac:dyDescent="0.25">
      <c r="A101" s="323"/>
      <c r="B101" s="129"/>
      <c r="C101" s="129"/>
      <c r="D101" s="129"/>
      <c r="E101" s="129"/>
      <c r="F101" s="15">
        <f t="shared" si="12"/>
        <v>0</v>
      </c>
      <c r="G101" s="139"/>
      <c r="H101" s="7">
        <f t="shared" si="13"/>
        <v>0</v>
      </c>
      <c r="I101" s="139"/>
      <c r="J101" s="7">
        <f t="shared" si="14"/>
        <v>0</v>
      </c>
      <c r="K101" s="139"/>
      <c r="L101" s="7">
        <f t="shared" si="15"/>
        <v>0</v>
      </c>
      <c r="M101" s="608"/>
      <c r="N101" s="608"/>
      <c r="O101" s="608"/>
      <c r="T101" s="292"/>
    </row>
    <row r="102" spans="1:20" s="16" customFormat="1" x14ac:dyDescent="0.25">
      <c r="A102" s="323"/>
      <c r="B102" s="129"/>
      <c r="C102" s="129"/>
      <c r="D102" s="129"/>
      <c r="E102" s="129"/>
      <c r="F102" s="15">
        <f t="shared" si="12"/>
        <v>0</v>
      </c>
      <c r="G102" s="139"/>
      <c r="H102" s="7">
        <f t="shared" si="13"/>
        <v>0</v>
      </c>
      <c r="I102" s="139"/>
      <c r="J102" s="7">
        <f t="shared" si="14"/>
        <v>0</v>
      </c>
      <c r="K102" s="139"/>
      <c r="L102" s="7">
        <f t="shared" si="15"/>
        <v>0</v>
      </c>
      <c r="M102" s="608"/>
      <c r="N102" s="608"/>
      <c r="O102" s="608"/>
      <c r="T102" s="292"/>
    </row>
    <row r="103" spans="1:20" s="16" customFormat="1" x14ac:dyDescent="0.25">
      <c r="A103" s="323"/>
      <c r="B103" s="129"/>
      <c r="C103" s="129"/>
      <c r="D103" s="129"/>
      <c r="E103" s="129"/>
      <c r="F103" s="15">
        <f t="shared" si="12"/>
        <v>0</v>
      </c>
      <c r="G103" s="139"/>
      <c r="H103" s="7">
        <f t="shared" si="13"/>
        <v>0</v>
      </c>
      <c r="I103" s="139"/>
      <c r="J103" s="7">
        <f t="shared" si="14"/>
        <v>0</v>
      </c>
      <c r="K103" s="139"/>
      <c r="L103" s="7">
        <f t="shared" si="15"/>
        <v>0</v>
      </c>
      <c r="M103" s="608"/>
      <c r="N103" s="608"/>
      <c r="O103" s="608"/>
      <c r="T103" s="292"/>
    </row>
    <row r="104" spans="1:20" s="16" customFormat="1" x14ac:dyDescent="0.25">
      <c r="A104" s="323"/>
      <c r="B104" s="129"/>
      <c r="C104" s="129"/>
      <c r="D104" s="129"/>
      <c r="E104" s="129"/>
      <c r="F104" s="15">
        <f t="shared" si="12"/>
        <v>0</v>
      </c>
      <c r="G104" s="139"/>
      <c r="H104" s="7">
        <f t="shared" si="13"/>
        <v>0</v>
      </c>
      <c r="I104" s="139"/>
      <c r="J104" s="7">
        <f t="shared" si="14"/>
        <v>0</v>
      </c>
      <c r="K104" s="139"/>
      <c r="L104" s="7">
        <f t="shared" si="15"/>
        <v>0</v>
      </c>
      <c r="M104" s="608"/>
      <c r="N104" s="608"/>
      <c r="O104" s="608"/>
      <c r="T104" s="292"/>
    </row>
    <row r="105" spans="1:20" s="16" customFormat="1" x14ac:dyDescent="0.25">
      <c r="A105" s="323"/>
      <c r="B105" s="129"/>
      <c r="C105" s="129"/>
      <c r="D105" s="129"/>
      <c r="E105" s="129"/>
      <c r="F105" s="15">
        <f t="shared" si="12"/>
        <v>0</v>
      </c>
      <c r="G105" s="139"/>
      <c r="H105" s="7">
        <f t="shared" si="13"/>
        <v>0</v>
      </c>
      <c r="I105" s="139"/>
      <c r="J105" s="7">
        <f t="shared" si="14"/>
        <v>0</v>
      </c>
      <c r="K105" s="139"/>
      <c r="L105" s="7">
        <f t="shared" si="15"/>
        <v>0</v>
      </c>
      <c r="M105" s="608"/>
      <c r="N105" s="608"/>
      <c r="O105" s="608"/>
      <c r="T105" s="292"/>
    </row>
    <row r="106" spans="1:20" s="16" customFormat="1" ht="13.5" thickBot="1" x14ac:dyDescent="0.3">
      <c r="A106" s="324"/>
      <c r="B106" s="130"/>
      <c r="C106" s="130"/>
      <c r="D106" s="130"/>
      <c r="E106" s="130"/>
      <c r="F106" s="17">
        <f t="shared" si="12"/>
        <v>0</v>
      </c>
      <c r="G106" s="140"/>
      <c r="H106" s="8">
        <f t="shared" si="13"/>
        <v>0</v>
      </c>
      <c r="I106" s="140"/>
      <c r="J106" s="8">
        <f t="shared" si="14"/>
        <v>0</v>
      </c>
      <c r="K106" s="140"/>
      <c r="L106" s="8">
        <f t="shared" si="15"/>
        <v>0</v>
      </c>
      <c r="M106" s="607"/>
      <c r="N106" s="607"/>
      <c r="O106" s="607"/>
      <c r="T106" s="292"/>
    </row>
    <row r="107" spans="1:20" s="16" customFormat="1" x14ac:dyDescent="0.25">
      <c r="A107" s="328" t="s">
        <v>19</v>
      </c>
      <c r="B107" s="14">
        <f>SUM(B87:B106)</f>
        <v>0</v>
      </c>
      <c r="C107" s="14">
        <f>SUM(C87:C106)</f>
        <v>0</v>
      </c>
      <c r="D107" s="14">
        <f>SUM(D87:D106)</f>
        <v>0</v>
      </c>
      <c r="E107" s="14">
        <f>SUM(E87:E106)</f>
        <v>0</v>
      </c>
      <c r="F107" s="14">
        <f>SUM(F87:F106)</f>
        <v>0</v>
      </c>
      <c r="G107" s="13"/>
      <c r="H107" s="12">
        <f>SUM(H87:H106)</f>
        <v>0</v>
      </c>
      <c r="I107" s="13"/>
      <c r="J107" s="12">
        <f>SUM(J87:J106)</f>
        <v>0</v>
      </c>
      <c r="K107" s="13"/>
      <c r="L107" s="12">
        <f>SUM(L87:L106)</f>
        <v>0</v>
      </c>
      <c r="M107" s="610"/>
      <c r="N107" s="610"/>
      <c r="O107" s="610"/>
      <c r="T107" s="292"/>
    </row>
    <row r="108" spans="1:20" s="9" customFormat="1" ht="15" customHeight="1" x14ac:dyDescent="0.25">
      <c r="A108" s="5"/>
      <c r="B108" s="6"/>
      <c r="C108" s="30"/>
      <c r="D108" s="30"/>
      <c r="E108" s="30"/>
      <c r="F108" s="30"/>
      <c r="G108" s="30"/>
      <c r="H108" s="11"/>
      <c r="I108" s="11"/>
      <c r="T108" s="293"/>
    </row>
    <row r="109" spans="1:20" s="11" customFormat="1" x14ac:dyDescent="0.25">
      <c r="A109" s="5"/>
      <c r="B109" s="6"/>
      <c r="C109" s="30"/>
      <c r="D109" s="30"/>
      <c r="E109" s="30"/>
      <c r="F109" s="30"/>
      <c r="G109" s="30"/>
      <c r="T109" s="290"/>
    </row>
    <row r="110" spans="1:20" s="11" customFormat="1" x14ac:dyDescent="0.25">
      <c r="A110" s="611" t="s">
        <v>11</v>
      </c>
      <c r="B110" s="611"/>
      <c r="C110" s="611"/>
      <c r="D110" s="611"/>
      <c r="E110" s="611"/>
      <c r="F110" s="611"/>
      <c r="G110" s="611"/>
      <c r="H110" s="611"/>
      <c r="I110" s="611"/>
      <c r="J110" s="611"/>
      <c r="K110" s="611"/>
      <c r="L110" s="611"/>
      <c r="M110" s="611"/>
      <c r="N110" s="611"/>
      <c r="O110" s="611"/>
      <c r="T110" s="290"/>
    </row>
    <row r="111" spans="1:20" s="11" customFormat="1" ht="38.25" x14ac:dyDescent="0.25">
      <c r="A111" s="577" t="s">
        <v>27</v>
      </c>
      <c r="B111" s="578"/>
      <c r="C111" s="326" t="s">
        <v>28</v>
      </c>
      <c r="D111" s="326" t="s">
        <v>29</v>
      </c>
      <c r="E111" s="326" t="s">
        <v>43</v>
      </c>
      <c r="F111" s="325" t="s">
        <v>96</v>
      </c>
      <c r="G111" s="325" t="s">
        <v>16</v>
      </c>
      <c r="H111" s="325" t="s">
        <v>94</v>
      </c>
      <c r="I111" s="325" t="s">
        <v>14</v>
      </c>
      <c r="J111" s="325" t="s">
        <v>95</v>
      </c>
      <c r="K111" s="325" t="s">
        <v>15</v>
      </c>
      <c r="L111" s="579" t="s">
        <v>13</v>
      </c>
      <c r="M111" s="579"/>
      <c r="N111" s="579"/>
      <c r="O111" s="579"/>
      <c r="T111" s="290"/>
    </row>
    <row r="112" spans="1:20" s="16" customFormat="1" x14ac:dyDescent="0.25">
      <c r="A112" s="567"/>
      <c r="B112" s="568"/>
      <c r="C112" s="125"/>
      <c r="D112" s="126"/>
      <c r="E112" s="15">
        <f>D112*C112</f>
        <v>0</v>
      </c>
      <c r="F112" s="139"/>
      <c r="G112" s="7">
        <f>F112*$E112</f>
        <v>0</v>
      </c>
      <c r="H112" s="139"/>
      <c r="I112" s="7">
        <f>H112*$E112</f>
        <v>0</v>
      </c>
      <c r="J112" s="139"/>
      <c r="K112" s="7">
        <f t="shared" ref="K112:K131" si="16">J112*$E112</f>
        <v>0</v>
      </c>
      <c r="L112" s="608"/>
      <c r="M112" s="608"/>
      <c r="N112" s="608"/>
      <c r="O112" s="608"/>
      <c r="T112" s="292"/>
    </row>
    <row r="113" spans="1:20" s="16" customFormat="1" x14ac:dyDescent="0.25">
      <c r="A113" s="567"/>
      <c r="B113" s="568"/>
      <c r="C113" s="125"/>
      <c r="D113" s="126"/>
      <c r="E113" s="15">
        <f t="shared" ref="E113:E131" si="17">D113*C113</f>
        <v>0</v>
      </c>
      <c r="F113" s="139"/>
      <c r="G113" s="7">
        <f t="shared" ref="G113:G131" si="18">F113*$E113</f>
        <v>0</v>
      </c>
      <c r="H113" s="139"/>
      <c r="I113" s="7">
        <f t="shared" ref="I113:I131" si="19">H113*$E113</f>
        <v>0</v>
      </c>
      <c r="J113" s="139"/>
      <c r="K113" s="7">
        <f t="shared" si="16"/>
        <v>0</v>
      </c>
      <c r="L113" s="608"/>
      <c r="M113" s="608"/>
      <c r="N113" s="608"/>
      <c r="O113" s="608"/>
      <c r="T113" s="292"/>
    </row>
    <row r="114" spans="1:20" s="16" customFormat="1" x14ac:dyDescent="0.25">
      <c r="A114" s="567"/>
      <c r="B114" s="568"/>
      <c r="C114" s="125"/>
      <c r="D114" s="126"/>
      <c r="E114" s="15">
        <f t="shared" si="17"/>
        <v>0</v>
      </c>
      <c r="F114" s="139"/>
      <c r="G114" s="7">
        <f t="shared" si="18"/>
        <v>0</v>
      </c>
      <c r="H114" s="139"/>
      <c r="I114" s="7">
        <f t="shared" si="19"/>
        <v>0</v>
      </c>
      <c r="J114" s="139"/>
      <c r="K114" s="7">
        <f t="shared" si="16"/>
        <v>0</v>
      </c>
      <c r="L114" s="608"/>
      <c r="M114" s="608"/>
      <c r="N114" s="608"/>
      <c r="O114" s="608"/>
      <c r="T114" s="292"/>
    </row>
    <row r="115" spans="1:20" s="16" customFormat="1" x14ac:dyDescent="0.25">
      <c r="A115" s="567"/>
      <c r="B115" s="568"/>
      <c r="C115" s="125"/>
      <c r="D115" s="126"/>
      <c r="E115" s="15">
        <f t="shared" si="17"/>
        <v>0</v>
      </c>
      <c r="F115" s="139"/>
      <c r="G115" s="7">
        <f t="shared" si="18"/>
        <v>0</v>
      </c>
      <c r="H115" s="139"/>
      <c r="I115" s="7">
        <f t="shared" si="19"/>
        <v>0</v>
      </c>
      <c r="J115" s="139"/>
      <c r="K115" s="7">
        <f t="shared" si="16"/>
        <v>0</v>
      </c>
      <c r="L115" s="608"/>
      <c r="M115" s="608"/>
      <c r="N115" s="608"/>
      <c r="O115" s="608"/>
      <c r="T115" s="292"/>
    </row>
    <row r="116" spans="1:20" s="16" customFormat="1" x14ac:dyDescent="0.25">
      <c r="A116" s="567"/>
      <c r="B116" s="568"/>
      <c r="C116" s="125"/>
      <c r="D116" s="126"/>
      <c r="E116" s="15">
        <f t="shared" si="17"/>
        <v>0</v>
      </c>
      <c r="F116" s="139"/>
      <c r="G116" s="7">
        <f t="shared" si="18"/>
        <v>0</v>
      </c>
      <c r="H116" s="139"/>
      <c r="I116" s="7">
        <f t="shared" si="19"/>
        <v>0</v>
      </c>
      <c r="J116" s="139"/>
      <c r="K116" s="7">
        <f t="shared" si="16"/>
        <v>0</v>
      </c>
      <c r="L116" s="608"/>
      <c r="M116" s="608"/>
      <c r="N116" s="608"/>
      <c r="O116" s="608"/>
      <c r="T116" s="292"/>
    </row>
    <row r="117" spans="1:20" s="16" customFormat="1" x14ac:dyDescent="0.25">
      <c r="A117" s="567"/>
      <c r="B117" s="568"/>
      <c r="C117" s="125"/>
      <c r="D117" s="126"/>
      <c r="E117" s="15">
        <f t="shared" si="17"/>
        <v>0</v>
      </c>
      <c r="F117" s="139"/>
      <c r="G117" s="7">
        <f t="shared" si="18"/>
        <v>0</v>
      </c>
      <c r="H117" s="139"/>
      <c r="I117" s="7">
        <f t="shared" si="19"/>
        <v>0</v>
      </c>
      <c r="J117" s="139"/>
      <c r="K117" s="7">
        <f t="shared" si="16"/>
        <v>0</v>
      </c>
      <c r="L117" s="608"/>
      <c r="M117" s="608"/>
      <c r="N117" s="608"/>
      <c r="O117" s="608"/>
      <c r="T117" s="292"/>
    </row>
    <row r="118" spans="1:20" s="16" customFormat="1" x14ac:dyDescent="0.25">
      <c r="A118" s="567"/>
      <c r="B118" s="568"/>
      <c r="C118" s="125"/>
      <c r="D118" s="126"/>
      <c r="E118" s="15">
        <f t="shared" si="17"/>
        <v>0</v>
      </c>
      <c r="F118" s="139"/>
      <c r="G118" s="7">
        <f t="shared" si="18"/>
        <v>0</v>
      </c>
      <c r="H118" s="139"/>
      <c r="I118" s="7">
        <f t="shared" si="19"/>
        <v>0</v>
      </c>
      <c r="J118" s="139"/>
      <c r="K118" s="7">
        <f t="shared" si="16"/>
        <v>0</v>
      </c>
      <c r="L118" s="608"/>
      <c r="M118" s="608"/>
      <c r="N118" s="608"/>
      <c r="O118" s="608"/>
      <c r="T118" s="292"/>
    </row>
    <row r="119" spans="1:20" s="16" customFormat="1" x14ac:dyDescent="0.25">
      <c r="A119" s="567"/>
      <c r="B119" s="568"/>
      <c r="C119" s="125"/>
      <c r="D119" s="126"/>
      <c r="E119" s="15">
        <f>D119*C119</f>
        <v>0</v>
      </c>
      <c r="F119" s="139"/>
      <c r="G119" s="7">
        <f>F119*$E119</f>
        <v>0</v>
      </c>
      <c r="H119" s="139"/>
      <c r="I119" s="7">
        <f>H119*$E119</f>
        <v>0</v>
      </c>
      <c r="J119" s="139"/>
      <c r="K119" s="7">
        <f>J119*$E119</f>
        <v>0</v>
      </c>
      <c r="L119" s="608"/>
      <c r="M119" s="608"/>
      <c r="N119" s="608"/>
      <c r="O119" s="608"/>
      <c r="T119" s="292"/>
    </row>
    <row r="120" spans="1:20" s="16" customFormat="1" x14ac:dyDescent="0.25">
      <c r="A120" s="567"/>
      <c r="B120" s="568"/>
      <c r="C120" s="125"/>
      <c r="D120" s="126"/>
      <c r="E120" s="15">
        <f>D120*C120</f>
        <v>0</v>
      </c>
      <c r="F120" s="139"/>
      <c r="G120" s="7">
        <f>F120*$E120</f>
        <v>0</v>
      </c>
      <c r="H120" s="139"/>
      <c r="I120" s="7">
        <f>H120*$E120</f>
        <v>0</v>
      </c>
      <c r="J120" s="139"/>
      <c r="K120" s="7">
        <f>J120*$E120</f>
        <v>0</v>
      </c>
      <c r="L120" s="608"/>
      <c r="M120" s="608"/>
      <c r="N120" s="608"/>
      <c r="O120" s="608"/>
      <c r="T120" s="292"/>
    </row>
    <row r="121" spans="1:20" s="16" customFormat="1" x14ac:dyDescent="0.25">
      <c r="A121" s="567"/>
      <c r="B121" s="568"/>
      <c r="C121" s="125"/>
      <c r="D121" s="126"/>
      <c r="E121" s="15">
        <f>D121*C121</f>
        <v>0</v>
      </c>
      <c r="F121" s="139"/>
      <c r="G121" s="7">
        <f>F121*$E121</f>
        <v>0</v>
      </c>
      <c r="H121" s="139"/>
      <c r="I121" s="7">
        <f>H121*$E121</f>
        <v>0</v>
      </c>
      <c r="J121" s="139"/>
      <c r="K121" s="7">
        <f>J121*$E121</f>
        <v>0</v>
      </c>
      <c r="L121" s="608"/>
      <c r="M121" s="608"/>
      <c r="N121" s="608"/>
      <c r="O121" s="608"/>
      <c r="T121" s="292"/>
    </row>
    <row r="122" spans="1:20" s="16" customFormat="1" x14ac:dyDescent="0.25">
      <c r="A122" s="567"/>
      <c r="B122" s="568"/>
      <c r="C122" s="125"/>
      <c r="D122" s="126"/>
      <c r="E122" s="15">
        <f>D122*C122</f>
        <v>0</v>
      </c>
      <c r="F122" s="139"/>
      <c r="G122" s="7">
        <f>F122*$E122</f>
        <v>0</v>
      </c>
      <c r="H122" s="139"/>
      <c r="I122" s="7">
        <f>H122*$E122</f>
        <v>0</v>
      </c>
      <c r="J122" s="139"/>
      <c r="K122" s="7">
        <f>J122*$E122</f>
        <v>0</v>
      </c>
      <c r="L122" s="608"/>
      <c r="M122" s="608"/>
      <c r="N122" s="608"/>
      <c r="O122" s="608"/>
      <c r="T122" s="292"/>
    </row>
    <row r="123" spans="1:20" s="16" customFormat="1" x14ac:dyDescent="0.25">
      <c r="A123" s="567"/>
      <c r="B123" s="568"/>
      <c r="C123" s="125"/>
      <c r="D123" s="126"/>
      <c r="E123" s="15">
        <f>D123*C123</f>
        <v>0</v>
      </c>
      <c r="F123" s="139"/>
      <c r="G123" s="7">
        <f>F123*$E123</f>
        <v>0</v>
      </c>
      <c r="H123" s="139"/>
      <c r="I123" s="7">
        <f>H123*$E123</f>
        <v>0</v>
      </c>
      <c r="J123" s="139"/>
      <c r="K123" s="7">
        <f>J123*$E123</f>
        <v>0</v>
      </c>
      <c r="L123" s="608"/>
      <c r="M123" s="608"/>
      <c r="N123" s="608"/>
      <c r="O123" s="608"/>
      <c r="T123" s="292"/>
    </row>
    <row r="124" spans="1:20" s="16" customFormat="1" x14ac:dyDescent="0.25">
      <c r="A124" s="567"/>
      <c r="B124" s="568"/>
      <c r="C124" s="125"/>
      <c r="D124" s="126"/>
      <c r="E124" s="15">
        <f t="shared" si="17"/>
        <v>0</v>
      </c>
      <c r="F124" s="139"/>
      <c r="G124" s="7">
        <f t="shared" si="18"/>
        <v>0</v>
      </c>
      <c r="H124" s="139"/>
      <c r="I124" s="7">
        <f t="shared" si="19"/>
        <v>0</v>
      </c>
      <c r="J124" s="139"/>
      <c r="K124" s="7">
        <f t="shared" si="16"/>
        <v>0</v>
      </c>
      <c r="L124" s="608"/>
      <c r="M124" s="608"/>
      <c r="N124" s="608"/>
      <c r="O124" s="608"/>
      <c r="T124" s="292"/>
    </row>
    <row r="125" spans="1:20" s="16" customFormat="1" x14ac:dyDescent="0.25">
      <c r="A125" s="567"/>
      <c r="B125" s="568"/>
      <c r="C125" s="125"/>
      <c r="D125" s="126"/>
      <c r="E125" s="15">
        <f t="shared" si="17"/>
        <v>0</v>
      </c>
      <c r="F125" s="139"/>
      <c r="G125" s="7">
        <f t="shared" si="18"/>
        <v>0</v>
      </c>
      <c r="H125" s="139"/>
      <c r="I125" s="7">
        <f t="shared" si="19"/>
        <v>0</v>
      </c>
      <c r="J125" s="139"/>
      <c r="K125" s="7">
        <f t="shared" si="16"/>
        <v>0</v>
      </c>
      <c r="L125" s="608"/>
      <c r="M125" s="608"/>
      <c r="N125" s="608"/>
      <c r="O125" s="608"/>
      <c r="T125" s="292"/>
    </row>
    <row r="126" spans="1:20" s="16" customFormat="1" x14ac:dyDescent="0.25">
      <c r="A126" s="567"/>
      <c r="B126" s="568"/>
      <c r="C126" s="125"/>
      <c r="D126" s="126"/>
      <c r="E126" s="15">
        <f t="shared" si="17"/>
        <v>0</v>
      </c>
      <c r="F126" s="139"/>
      <c r="G126" s="7">
        <f t="shared" si="18"/>
        <v>0</v>
      </c>
      <c r="H126" s="139"/>
      <c r="I126" s="7">
        <f t="shared" si="19"/>
        <v>0</v>
      </c>
      <c r="J126" s="139"/>
      <c r="K126" s="7">
        <f t="shared" si="16"/>
        <v>0</v>
      </c>
      <c r="L126" s="608"/>
      <c r="M126" s="608"/>
      <c r="N126" s="608"/>
      <c r="O126" s="608"/>
      <c r="T126" s="292"/>
    </row>
    <row r="127" spans="1:20" s="16" customFormat="1" x14ac:dyDescent="0.25">
      <c r="A127" s="567"/>
      <c r="B127" s="568"/>
      <c r="C127" s="125"/>
      <c r="D127" s="126"/>
      <c r="E127" s="15">
        <f t="shared" si="17"/>
        <v>0</v>
      </c>
      <c r="F127" s="139"/>
      <c r="G127" s="7">
        <f t="shared" si="18"/>
        <v>0</v>
      </c>
      <c r="H127" s="139"/>
      <c r="I127" s="7">
        <f t="shared" si="19"/>
        <v>0</v>
      </c>
      <c r="J127" s="139"/>
      <c r="K127" s="7">
        <f t="shared" si="16"/>
        <v>0</v>
      </c>
      <c r="L127" s="608"/>
      <c r="M127" s="608"/>
      <c r="N127" s="608"/>
      <c r="O127" s="608"/>
      <c r="T127" s="292"/>
    </row>
    <row r="128" spans="1:20" s="16" customFormat="1" x14ac:dyDescent="0.25">
      <c r="A128" s="567"/>
      <c r="B128" s="568"/>
      <c r="C128" s="125"/>
      <c r="D128" s="126"/>
      <c r="E128" s="15">
        <f t="shared" si="17"/>
        <v>0</v>
      </c>
      <c r="F128" s="139"/>
      <c r="G128" s="7">
        <f t="shared" si="18"/>
        <v>0</v>
      </c>
      <c r="H128" s="139"/>
      <c r="I128" s="7">
        <f t="shared" si="19"/>
        <v>0</v>
      </c>
      <c r="J128" s="139"/>
      <c r="K128" s="7">
        <f t="shared" si="16"/>
        <v>0</v>
      </c>
      <c r="L128" s="608"/>
      <c r="M128" s="608"/>
      <c r="N128" s="608"/>
      <c r="O128" s="608"/>
      <c r="T128" s="292"/>
    </row>
    <row r="129" spans="1:20" s="16" customFormat="1" x14ac:dyDescent="0.25">
      <c r="A129" s="567"/>
      <c r="B129" s="568"/>
      <c r="C129" s="125"/>
      <c r="D129" s="126"/>
      <c r="E129" s="15">
        <f t="shared" si="17"/>
        <v>0</v>
      </c>
      <c r="F129" s="139"/>
      <c r="G129" s="7">
        <f t="shared" si="18"/>
        <v>0</v>
      </c>
      <c r="H129" s="139"/>
      <c r="I129" s="7">
        <f t="shared" si="19"/>
        <v>0</v>
      </c>
      <c r="J129" s="139"/>
      <c r="K129" s="7">
        <f t="shared" si="16"/>
        <v>0</v>
      </c>
      <c r="L129" s="608"/>
      <c r="M129" s="608"/>
      <c r="N129" s="608"/>
      <c r="O129" s="608"/>
      <c r="T129" s="292"/>
    </row>
    <row r="130" spans="1:20" s="16" customFormat="1" x14ac:dyDescent="0.25">
      <c r="A130" s="567"/>
      <c r="B130" s="568"/>
      <c r="C130" s="125"/>
      <c r="D130" s="126"/>
      <c r="E130" s="15">
        <f t="shared" si="17"/>
        <v>0</v>
      </c>
      <c r="F130" s="139"/>
      <c r="G130" s="7">
        <f t="shared" si="18"/>
        <v>0</v>
      </c>
      <c r="H130" s="139"/>
      <c r="I130" s="7">
        <f t="shared" si="19"/>
        <v>0</v>
      </c>
      <c r="J130" s="139"/>
      <c r="K130" s="7">
        <f t="shared" si="16"/>
        <v>0</v>
      </c>
      <c r="L130" s="608"/>
      <c r="M130" s="608"/>
      <c r="N130" s="608"/>
      <c r="O130" s="608"/>
      <c r="T130" s="292"/>
    </row>
    <row r="131" spans="1:20" s="16" customFormat="1" ht="13.5" thickBot="1" x14ac:dyDescent="0.3">
      <c r="A131" s="536"/>
      <c r="B131" s="606"/>
      <c r="C131" s="127"/>
      <c r="D131" s="128"/>
      <c r="E131" s="17">
        <f t="shared" si="17"/>
        <v>0</v>
      </c>
      <c r="F131" s="140"/>
      <c r="G131" s="8">
        <f t="shared" si="18"/>
        <v>0</v>
      </c>
      <c r="H131" s="140"/>
      <c r="I131" s="8">
        <f t="shared" si="19"/>
        <v>0</v>
      </c>
      <c r="J131" s="140"/>
      <c r="K131" s="8">
        <f t="shared" si="16"/>
        <v>0</v>
      </c>
      <c r="L131" s="607"/>
      <c r="M131" s="607"/>
      <c r="N131" s="607"/>
      <c r="O131" s="607"/>
      <c r="T131" s="292"/>
    </row>
    <row r="132" spans="1:20" s="16" customFormat="1" x14ac:dyDescent="0.25">
      <c r="A132" s="637" t="s">
        <v>19</v>
      </c>
      <c r="B132" s="638"/>
      <c r="C132" s="638"/>
      <c r="D132" s="639"/>
      <c r="E132" s="12">
        <f>SUM(E112:E131)</f>
        <v>0</v>
      </c>
      <c r="F132" s="13"/>
      <c r="G132" s="12">
        <f>SUM(G112:G131)</f>
        <v>0</v>
      </c>
      <c r="H132" s="13"/>
      <c r="I132" s="12">
        <f>SUM(I112:I131)</f>
        <v>0</v>
      </c>
      <c r="J132" s="13"/>
      <c r="K132" s="12">
        <f>SUM(K112:K131)</f>
        <v>0</v>
      </c>
      <c r="L132" s="610"/>
      <c r="M132" s="610"/>
      <c r="N132" s="610"/>
      <c r="O132" s="610"/>
      <c r="T132" s="292"/>
    </row>
    <row r="133" spans="1:20" s="9" customFormat="1" ht="15" customHeight="1" x14ac:dyDescent="0.25">
      <c r="A133" s="5"/>
      <c r="B133" s="6"/>
      <c r="C133" s="30"/>
      <c r="D133" s="30"/>
      <c r="E133" s="30"/>
      <c r="F133" s="30"/>
      <c r="G133" s="30"/>
      <c r="H133" s="11"/>
      <c r="I133" s="11"/>
      <c r="N133" s="609"/>
      <c r="O133" s="609"/>
      <c r="T133" s="293"/>
    </row>
    <row r="134" spans="1:20" s="11" customFormat="1" x14ac:dyDescent="0.25">
      <c r="A134" s="5"/>
      <c r="B134" s="6"/>
      <c r="C134" s="30"/>
      <c r="D134" s="30"/>
      <c r="E134" s="30"/>
      <c r="F134" s="30"/>
      <c r="G134" s="30"/>
      <c r="N134" s="609"/>
      <c r="O134" s="609"/>
      <c r="T134" s="290"/>
    </row>
    <row r="135" spans="1:20" s="11" customFormat="1" x14ac:dyDescent="0.25">
      <c r="N135" s="609"/>
      <c r="O135" s="609"/>
      <c r="T135" s="290"/>
    </row>
    <row r="136" spans="1:20" s="16" customFormat="1" ht="38.25" customHeight="1" x14ac:dyDescent="0.25">
      <c r="N136" s="609"/>
      <c r="O136" s="609"/>
      <c r="T136" s="292"/>
    </row>
    <row r="137" spans="1:20" s="11" customFormat="1" x14ac:dyDescent="0.25">
      <c r="N137" s="609"/>
      <c r="O137" s="609"/>
      <c r="T137" s="290"/>
    </row>
  </sheetData>
  <sheetProtection password="DD9D" sheet="1" objects="1" scenarios="1" formatRows="0"/>
  <mergeCells count="179">
    <mergeCell ref="A132:D132"/>
    <mergeCell ref="A130:B130"/>
    <mergeCell ref="A127:B127"/>
    <mergeCell ref="A117:B117"/>
    <mergeCell ref="A120:B120"/>
    <mergeCell ref="A123:B123"/>
    <mergeCell ref="A118:B118"/>
    <mergeCell ref="A30:E30"/>
    <mergeCell ref="A34:O34"/>
    <mergeCell ref="A35:M35"/>
    <mergeCell ref="L36:O36"/>
    <mergeCell ref="L37:O37"/>
    <mergeCell ref="L38:O38"/>
    <mergeCell ref="L39:O39"/>
    <mergeCell ref="L40:O40"/>
    <mergeCell ref="L41:O41"/>
    <mergeCell ref="L42:O42"/>
    <mergeCell ref="L43:O43"/>
    <mergeCell ref="L44:O44"/>
    <mergeCell ref="A131:B131"/>
    <mergeCell ref="A82:D82"/>
    <mergeCell ref="A126:B126"/>
    <mergeCell ref="A129:B129"/>
    <mergeCell ref="A119:B119"/>
    <mergeCell ref="A36:B36"/>
    <mergeCell ref="A37:B37"/>
    <mergeCell ref="A38:B38"/>
    <mergeCell ref="A39:B39"/>
    <mergeCell ref="A40:B40"/>
    <mergeCell ref="A42:B42"/>
    <mergeCell ref="A43:B43"/>
    <mergeCell ref="A44:B44"/>
    <mergeCell ref="A45:B45"/>
    <mergeCell ref="A41:B41"/>
    <mergeCell ref="A128:B128"/>
    <mergeCell ref="A111:B111"/>
    <mergeCell ref="A112:B112"/>
    <mergeCell ref="A124:B124"/>
    <mergeCell ref="A125:B125"/>
    <mergeCell ref="M104:O104"/>
    <mergeCell ref="M105:O105"/>
    <mergeCell ref="M106:O106"/>
    <mergeCell ref="M107:O107"/>
    <mergeCell ref="A110:O110"/>
    <mergeCell ref="L111:O111"/>
    <mergeCell ref="L112:O112"/>
    <mergeCell ref="L113:O113"/>
    <mergeCell ref="L114:O114"/>
    <mergeCell ref="L115:O115"/>
    <mergeCell ref="A121:B121"/>
    <mergeCell ref="A122:B122"/>
    <mergeCell ref="A116:B116"/>
    <mergeCell ref="A115:B115"/>
    <mergeCell ref="A113:B113"/>
    <mergeCell ref="A114:B114"/>
    <mergeCell ref="L45:O45"/>
    <mergeCell ref="L46:O46"/>
    <mergeCell ref="L54:O54"/>
    <mergeCell ref="L55:O55"/>
    <mergeCell ref="L56:O56"/>
    <mergeCell ref="A52:B52"/>
    <mergeCell ref="A47:B47"/>
    <mergeCell ref="A53:B53"/>
    <mergeCell ref="A51:B51"/>
    <mergeCell ref="L47:O47"/>
    <mergeCell ref="L48:O48"/>
    <mergeCell ref="L49:O49"/>
    <mergeCell ref="L50:O50"/>
    <mergeCell ref="L51:O51"/>
    <mergeCell ref="L52:O52"/>
    <mergeCell ref="A54:B54"/>
    <mergeCell ref="A46:B46"/>
    <mergeCell ref="A48:B48"/>
    <mergeCell ref="A49:B49"/>
    <mergeCell ref="A50:B50"/>
    <mergeCell ref="L53:O53"/>
    <mergeCell ref="N8:O8"/>
    <mergeCell ref="N9:O9"/>
    <mergeCell ref="N10:O10"/>
    <mergeCell ref="N11:O11"/>
    <mergeCell ref="N24:O24"/>
    <mergeCell ref="N16:O16"/>
    <mergeCell ref="N17:O17"/>
    <mergeCell ref="N12:O12"/>
    <mergeCell ref="N13:O13"/>
    <mergeCell ref="N14:O14"/>
    <mergeCell ref="N15:O15"/>
    <mergeCell ref="N23:O23"/>
    <mergeCell ref="N1:O1"/>
    <mergeCell ref="N4:O4"/>
    <mergeCell ref="N5:O5"/>
    <mergeCell ref="N35:O35"/>
    <mergeCell ref="N18:O18"/>
    <mergeCell ref="N19:O19"/>
    <mergeCell ref="N20:O20"/>
    <mergeCell ref="N21:O21"/>
    <mergeCell ref="N22:O22"/>
    <mergeCell ref="N25:O25"/>
    <mergeCell ref="N26:O26"/>
    <mergeCell ref="N27:O27"/>
    <mergeCell ref="N28:O28"/>
    <mergeCell ref="N33:O33"/>
    <mergeCell ref="A2:O2"/>
    <mergeCell ref="A3:O3"/>
    <mergeCell ref="A22:I22"/>
    <mergeCell ref="B5:D5"/>
    <mergeCell ref="E5:G5"/>
    <mergeCell ref="H5:J5"/>
    <mergeCell ref="K5:M5"/>
    <mergeCell ref="A26:E26"/>
    <mergeCell ref="N6:O6"/>
    <mergeCell ref="N7:O7"/>
    <mergeCell ref="L57:O57"/>
    <mergeCell ref="A60:O60"/>
    <mergeCell ref="L61:O61"/>
    <mergeCell ref="L62:O62"/>
    <mergeCell ref="L66:O66"/>
    <mergeCell ref="L67:O67"/>
    <mergeCell ref="L68:O68"/>
    <mergeCell ref="L69:O69"/>
    <mergeCell ref="A55:B55"/>
    <mergeCell ref="A56:B56"/>
    <mergeCell ref="L63:O63"/>
    <mergeCell ref="L64:O64"/>
    <mergeCell ref="L65:O65"/>
    <mergeCell ref="L70:O70"/>
    <mergeCell ref="L71:O71"/>
    <mergeCell ref="L72:O72"/>
    <mergeCell ref="L73:O73"/>
    <mergeCell ref="L74:O74"/>
    <mergeCell ref="L75:O75"/>
    <mergeCell ref="L76:O76"/>
    <mergeCell ref="L77:O77"/>
    <mergeCell ref="L80:O80"/>
    <mergeCell ref="L78:O78"/>
    <mergeCell ref="L79:O79"/>
    <mergeCell ref="L81:O81"/>
    <mergeCell ref="L82:O82"/>
    <mergeCell ref="A85:O85"/>
    <mergeCell ref="M86:O86"/>
    <mergeCell ref="M87:O87"/>
    <mergeCell ref="M88:O88"/>
    <mergeCell ref="M89:O89"/>
    <mergeCell ref="M90:O90"/>
    <mergeCell ref="M91:O91"/>
    <mergeCell ref="L130:O130"/>
    <mergeCell ref="M92:O92"/>
    <mergeCell ref="M93:O93"/>
    <mergeCell ref="M94:O94"/>
    <mergeCell ref="M95:O95"/>
    <mergeCell ref="M96:O96"/>
    <mergeCell ref="M97:O97"/>
    <mergeCell ref="M98:O98"/>
    <mergeCell ref="M99:O99"/>
    <mergeCell ref="M100:O100"/>
    <mergeCell ref="L131:O131"/>
    <mergeCell ref="M101:O101"/>
    <mergeCell ref="N135:O135"/>
    <mergeCell ref="N136:O136"/>
    <mergeCell ref="N137:O137"/>
    <mergeCell ref="N133:O133"/>
    <mergeCell ref="L132:O132"/>
    <mergeCell ref="M102:O102"/>
    <mergeCell ref="M103:O103"/>
    <mergeCell ref="L116:O116"/>
    <mergeCell ref="N134:O134"/>
    <mergeCell ref="L117:O117"/>
    <mergeCell ref="L118:O118"/>
    <mergeCell ref="L119:O119"/>
    <mergeCell ref="L120:O120"/>
    <mergeCell ref="L121:O121"/>
    <mergeCell ref="L122:O122"/>
    <mergeCell ref="L123:O123"/>
    <mergeCell ref="L124:O124"/>
    <mergeCell ref="L125:O125"/>
    <mergeCell ref="L126:O126"/>
    <mergeCell ref="L127:O127"/>
    <mergeCell ref="L128:O128"/>
    <mergeCell ref="L129:O129"/>
  </mergeCells>
  <conditionalFormatting sqref="N35">
    <cfRule type="cellIs" dxfId="13" priority="3" operator="equal">
      <formula>"Select"</formula>
    </cfRule>
  </conditionalFormatting>
  <conditionalFormatting sqref="A37:O57">
    <cfRule type="expression" dxfId="12" priority="2">
      <formula>$N$34&lt;&gt;"Yes"</formula>
    </cfRule>
  </conditionalFormatting>
  <conditionalFormatting sqref="B19:D19">
    <cfRule type="expression" dxfId="11" priority="1">
      <formula>B19&lt;Tolerance</formula>
    </cfRule>
  </conditionalFormatting>
  <dataValidations count="2">
    <dataValidation type="list" allowBlank="1" showInputMessage="1" showErrorMessage="1" sqref="N35">
      <formula1>"Yes,No"</formula1>
    </dataValidation>
    <dataValidation type="decimal" errorStyle="warning" allowBlank="1" showInputMessage="1" showErrorMessage="1" errorTitle="Invalid Input" error="Please enter a number greater than or equal to zero.  " sqref="E7:J14 B16:J16 C37:K56 C62:K81 B87:L106 C112:K131">
      <formula1>0</formula1>
      <formula2>9999999999</formula2>
    </dataValidation>
  </dataValidations>
  <hyperlinks>
    <hyperlink ref="A27" location="Consultants!A1" display="Totaled from Consultants tab (click to view)"/>
    <hyperlink ref="A31" location="Contracts!A1" display="Totaled from Contracts tab (click to view)"/>
    <hyperlink ref="A23" location="'Personnel Salary and Fringe'!A6" display="Totaled from Personnel Salary and Fringe tab (click to view)"/>
  </hyperlink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U137"/>
  <sheetViews>
    <sheetView showGridLines="0" zoomScaleNormal="100" workbookViewId="0">
      <pane ySplit="3" topLeftCell="A4" activePane="bottomLeft" state="frozen"/>
      <selection pane="bottomLeft"/>
    </sheetView>
  </sheetViews>
  <sheetFormatPr defaultColWidth="9.140625" defaultRowHeight="12.75" x14ac:dyDescent="0.2"/>
  <cols>
    <col min="1" max="1" width="33.7109375" style="3" customWidth="1"/>
    <col min="2" max="2" width="19.42578125" style="3" customWidth="1"/>
    <col min="3" max="13" width="12.7109375" style="3" customWidth="1"/>
    <col min="14" max="15" width="16.7109375" style="301" customWidth="1"/>
    <col min="16" max="19" width="13" style="3" customWidth="1"/>
    <col min="20" max="20" width="32.7109375" style="294" customWidth="1"/>
    <col min="21" max="16384" width="9.140625" style="3"/>
  </cols>
  <sheetData>
    <row r="1" spans="1:21" s="256" customFormat="1" ht="30" customHeight="1" thickBot="1" x14ac:dyDescent="0.25">
      <c r="M1" s="257"/>
      <c r="N1" s="448"/>
      <c r="O1" s="448"/>
      <c r="P1" s="257"/>
      <c r="Q1" s="257"/>
      <c r="R1" s="257"/>
      <c r="S1" s="257"/>
      <c r="T1" s="288"/>
      <c r="U1" s="257"/>
    </row>
    <row r="2" spans="1:21" s="4" customFormat="1" ht="21" thickBot="1" x14ac:dyDescent="0.3">
      <c r="A2" s="617" t="s">
        <v>21</v>
      </c>
      <c r="B2" s="618"/>
      <c r="C2" s="618"/>
      <c r="D2" s="618"/>
      <c r="E2" s="618"/>
      <c r="F2" s="618"/>
      <c r="G2" s="618"/>
      <c r="H2" s="618"/>
      <c r="I2" s="618"/>
      <c r="J2" s="618"/>
      <c r="K2" s="618"/>
      <c r="L2" s="618"/>
      <c r="M2" s="619"/>
      <c r="N2" s="453"/>
      <c r="O2" s="454"/>
      <c r="T2" s="289"/>
    </row>
    <row r="3" spans="1:21" s="4" customFormat="1" ht="15.75" customHeight="1" x14ac:dyDescent="0.25">
      <c r="A3" s="620" t="s">
        <v>22</v>
      </c>
      <c r="B3" s="621"/>
      <c r="C3" s="621"/>
      <c r="D3" s="621"/>
      <c r="E3" s="621"/>
      <c r="F3" s="621"/>
      <c r="G3" s="621"/>
      <c r="H3" s="621"/>
      <c r="I3" s="621"/>
      <c r="J3" s="621"/>
      <c r="K3" s="621"/>
      <c r="L3" s="621"/>
      <c r="M3" s="622"/>
      <c r="N3" s="455"/>
      <c r="O3" s="454"/>
      <c r="T3" s="289"/>
    </row>
    <row r="4" spans="1:21" s="4" customFormat="1" ht="15.75" customHeight="1" thickBot="1" x14ac:dyDescent="0.3">
      <c r="A4" s="18"/>
      <c r="B4" s="18"/>
      <c r="C4" s="18"/>
      <c r="D4" s="18"/>
      <c r="E4" s="18"/>
      <c r="F4" s="19"/>
      <c r="G4" s="19"/>
      <c r="H4" s="20"/>
      <c r="I4" s="20"/>
      <c r="J4" s="20"/>
      <c r="N4" s="456"/>
      <c r="O4" s="456"/>
      <c r="T4" s="289"/>
    </row>
    <row r="5" spans="1:21" s="11" customFormat="1" ht="15.75" customHeight="1" thickBot="1" x14ac:dyDescent="0.3">
      <c r="A5" s="43"/>
      <c r="B5" s="623" t="s">
        <v>63</v>
      </c>
      <c r="C5" s="625"/>
      <c r="D5" s="626" t="s">
        <v>90</v>
      </c>
      <c r="E5" s="628"/>
      <c r="F5" s="626" t="s">
        <v>129</v>
      </c>
      <c r="G5" s="628"/>
      <c r="H5" s="626" t="s">
        <v>130</v>
      </c>
      <c r="I5" s="628"/>
      <c r="J5"/>
      <c r="K5"/>
      <c r="L5" s="29"/>
      <c r="M5" s="29"/>
      <c r="N5" s="450"/>
      <c r="O5" s="450"/>
      <c r="P5" s="24"/>
      <c r="Q5" s="24"/>
      <c r="T5" s="290"/>
    </row>
    <row r="6" spans="1:21" s="11" customFormat="1" ht="15" x14ac:dyDescent="0.25">
      <c r="A6" s="71" t="s">
        <v>85</v>
      </c>
      <c r="B6" s="149" t="s">
        <v>6</v>
      </c>
      <c r="C6" s="150" t="s">
        <v>65</v>
      </c>
      <c r="D6" s="149" t="s">
        <v>6</v>
      </c>
      <c r="E6" s="150" t="s">
        <v>65</v>
      </c>
      <c r="F6" s="149" t="s">
        <v>6</v>
      </c>
      <c r="G6" s="150" t="s">
        <v>65</v>
      </c>
      <c r="H6" s="149" t="s">
        <v>6</v>
      </c>
      <c r="I6" s="150" t="s">
        <v>65</v>
      </c>
      <c r="J6"/>
      <c r="K6"/>
      <c r="L6" s="39"/>
      <c r="M6" s="29"/>
      <c r="N6" s="450"/>
      <c r="O6" s="450"/>
      <c r="P6" s="24"/>
      <c r="Q6" s="24"/>
      <c r="T6" s="290"/>
    </row>
    <row r="7" spans="1:21" s="11" customFormat="1" ht="15.75" customHeight="1" x14ac:dyDescent="0.25">
      <c r="A7" s="175" t="s">
        <v>18</v>
      </c>
      <c r="B7" s="143">
        <f>C24</f>
        <v>0</v>
      </c>
      <c r="C7" s="144">
        <f>D24</f>
        <v>0</v>
      </c>
      <c r="D7" s="153"/>
      <c r="E7" s="146"/>
      <c r="F7" s="238"/>
      <c r="G7" s="239"/>
      <c r="H7" s="156">
        <f t="shared" ref="H7:H17" si="0">B7-D7</f>
        <v>0</v>
      </c>
      <c r="I7" s="148">
        <f t="shared" ref="I7:I17" si="1">C7-E7</f>
        <v>0</v>
      </c>
      <c r="J7"/>
      <c r="K7"/>
      <c r="L7" s="29"/>
      <c r="M7" s="29"/>
      <c r="N7" s="450"/>
      <c r="O7" s="450"/>
      <c r="P7" s="24"/>
      <c r="Q7" s="24"/>
      <c r="T7" s="290"/>
    </row>
    <row r="8" spans="1:21" s="11" customFormat="1" ht="15.75" customHeight="1" x14ac:dyDescent="0.25">
      <c r="A8" s="176" t="s">
        <v>7</v>
      </c>
      <c r="B8" s="73">
        <f>F24</f>
        <v>0</v>
      </c>
      <c r="C8" s="74">
        <f>G24</f>
        <v>0</v>
      </c>
      <c r="D8" s="133"/>
      <c r="E8" s="132"/>
      <c r="F8" s="240"/>
      <c r="G8" s="134"/>
      <c r="H8" s="98">
        <f t="shared" si="0"/>
        <v>0</v>
      </c>
      <c r="I8" s="76">
        <f t="shared" si="1"/>
        <v>0</v>
      </c>
      <c r="J8"/>
      <c r="K8"/>
      <c r="L8" s="29"/>
      <c r="M8" s="29"/>
      <c r="N8" s="450"/>
      <c r="O8" s="450"/>
      <c r="P8" s="24"/>
      <c r="Q8" s="24"/>
      <c r="T8" s="290"/>
    </row>
    <row r="9" spans="1:21" s="11" customFormat="1" ht="15.75" customHeight="1" x14ac:dyDescent="0.25">
      <c r="A9" s="176" t="s">
        <v>23</v>
      </c>
      <c r="B9" s="73">
        <f>C28</f>
        <v>0</v>
      </c>
      <c r="C9" s="74">
        <f>D28</f>
        <v>0</v>
      </c>
      <c r="D9" s="133"/>
      <c r="E9" s="132"/>
      <c r="F9" s="240"/>
      <c r="G9" s="134"/>
      <c r="H9" s="98">
        <f t="shared" si="0"/>
        <v>0</v>
      </c>
      <c r="I9" s="76">
        <f t="shared" si="1"/>
        <v>0</v>
      </c>
      <c r="J9"/>
      <c r="K9"/>
      <c r="L9" s="29"/>
      <c r="M9" s="29"/>
      <c r="N9" s="450"/>
      <c r="O9" s="450"/>
      <c r="P9" s="24"/>
      <c r="Q9" s="24"/>
      <c r="T9" s="290"/>
    </row>
    <row r="10" spans="1:21" s="11" customFormat="1" ht="15.75" customHeight="1" x14ac:dyDescent="0.25">
      <c r="A10" s="176" t="s">
        <v>8</v>
      </c>
      <c r="B10" s="73">
        <f>G57</f>
        <v>0</v>
      </c>
      <c r="C10" s="74">
        <f>I57</f>
        <v>0</v>
      </c>
      <c r="D10" s="133"/>
      <c r="E10" s="132"/>
      <c r="F10" s="240"/>
      <c r="G10" s="134"/>
      <c r="H10" s="98">
        <f t="shared" si="0"/>
        <v>0</v>
      </c>
      <c r="I10" s="76">
        <f t="shared" si="1"/>
        <v>0</v>
      </c>
      <c r="J10" s="2"/>
      <c r="K10"/>
      <c r="L10" s="29"/>
      <c r="M10" s="29"/>
      <c r="N10" s="450"/>
      <c r="O10" s="450"/>
      <c r="P10" s="24"/>
      <c r="Q10" s="24"/>
      <c r="T10" s="290"/>
    </row>
    <row r="11" spans="1:21" s="11" customFormat="1" ht="15.75" customHeight="1" x14ac:dyDescent="0.25">
      <c r="A11" s="176" t="s">
        <v>9</v>
      </c>
      <c r="B11" s="73">
        <f>G82</f>
        <v>0</v>
      </c>
      <c r="C11" s="74">
        <f>I82</f>
        <v>0</v>
      </c>
      <c r="D11" s="133"/>
      <c r="E11" s="132"/>
      <c r="F11" s="240"/>
      <c r="G11" s="134"/>
      <c r="H11" s="98">
        <f t="shared" si="0"/>
        <v>0</v>
      </c>
      <c r="I11" s="76">
        <f t="shared" si="1"/>
        <v>0</v>
      </c>
      <c r="J11"/>
      <c r="K11"/>
      <c r="L11" s="29"/>
      <c r="M11" s="29"/>
      <c r="N11" s="450"/>
      <c r="O11" s="450"/>
      <c r="P11" s="24"/>
      <c r="Q11" s="24"/>
      <c r="T11" s="290"/>
    </row>
    <row r="12" spans="1:21" s="11" customFormat="1" ht="15.75" customHeight="1" x14ac:dyDescent="0.25">
      <c r="A12" s="176" t="s">
        <v>10</v>
      </c>
      <c r="B12" s="73">
        <f>H107</f>
        <v>0</v>
      </c>
      <c r="C12" s="74">
        <f>J107</f>
        <v>0</v>
      </c>
      <c r="D12" s="133"/>
      <c r="E12" s="132"/>
      <c r="F12" s="240"/>
      <c r="G12" s="134"/>
      <c r="H12" s="98">
        <f t="shared" si="0"/>
        <v>0</v>
      </c>
      <c r="I12" s="76">
        <f t="shared" si="1"/>
        <v>0</v>
      </c>
      <c r="J12"/>
      <c r="K12"/>
      <c r="L12" s="29"/>
      <c r="M12" s="29"/>
      <c r="N12" s="450"/>
      <c r="O12" s="450"/>
      <c r="P12" s="24"/>
      <c r="Q12" s="24"/>
      <c r="T12" s="290"/>
    </row>
    <row r="13" spans="1:21" s="11" customFormat="1" ht="15.75" customHeight="1" x14ac:dyDescent="0.25">
      <c r="A13" s="176" t="s">
        <v>11</v>
      </c>
      <c r="B13" s="73">
        <f>G132</f>
        <v>0</v>
      </c>
      <c r="C13" s="74">
        <f>I132</f>
        <v>0</v>
      </c>
      <c r="D13" s="133"/>
      <c r="E13" s="132"/>
      <c r="F13" s="240"/>
      <c r="G13" s="134"/>
      <c r="H13" s="98">
        <f t="shared" si="0"/>
        <v>0</v>
      </c>
      <c r="I13" s="76">
        <f t="shared" si="1"/>
        <v>0</v>
      </c>
      <c r="J13"/>
      <c r="K13"/>
      <c r="L13" s="29"/>
      <c r="M13" s="29"/>
      <c r="N13" s="450"/>
      <c r="O13" s="450"/>
      <c r="P13" s="24"/>
      <c r="Q13" s="24"/>
      <c r="T13" s="290"/>
    </row>
    <row r="14" spans="1:21" s="11" customFormat="1" ht="15.75" customHeight="1" thickBot="1" x14ac:dyDescent="0.3">
      <c r="A14" s="177" t="s">
        <v>33</v>
      </c>
      <c r="B14" s="151">
        <f>C32</f>
        <v>0</v>
      </c>
      <c r="C14" s="152">
        <f>D32</f>
        <v>0</v>
      </c>
      <c r="D14" s="154"/>
      <c r="E14" s="155"/>
      <c r="F14" s="241"/>
      <c r="G14" s="242"/>
      <c r="H14" s="157">
        <f t="shared" si="0"/>
        <v>0</v>
      </c>
      <c r="I14" s="158">
        <f t="shared" si="1"/>
        <v>0</v>
      </c>
      <c r="J14"/>
      <c r="K14"/>
      <c r="L14" s="29"/>
      <c r="M14" s="29"/>
      <c r="N14" s="450"/>
      <c r="O14" s="450"/>
      <c r="P14" s="24"/>
      <c r="Q14" s="24"/>
      <c r="T14" s="290"/>
    </row>
    <row r="15" spans="1:21" s="173" customFormat="1" ht="15.75" customHeight="1" x14ac:dyDescent="0.25">
      <c r="A15" s="174" t="s">
        <v>119</v>
      </c>
      <c r="B15" s="179">
        <f t="shared" ref="B15:G15" si="2">SUM(B7:B14)</f>
        <v>0</v>
      </c>
      <c r="C15" s="180">
        <f t="shared" si="2"/>
        <v>0</v>
      </c>
      <c r="D15" s="181">
        <f>SUM(D7:D14)</f>
        <v>0</v>
      </c>
      <c r="E15" s="180">
        <f>SUM(E7:E14)</f>
        <v>0</v>
      </c>
      <c r="F15" s="181">
        <f t="shared" si="2"/>
        <v>0</v>
      </c>
      <c r="G15" s="180">
        <f t="shared" si="2"/>
        <v>0</v>
      </c>
      <c r="H15" s="181">
        <f t="shared" si="0"/>
        <v>0</v>
      </c>
      <c r="I15" s="180">
        <f t="shared" si="1"/>
        <v>0</v>
      </c>
      <c r="J15" s="170"/>
      <c r="K15" s="170"/>
      <c r="L15" s="171"/>
      <c r="M15" s="171"/>
      <c r="N15" s="451"/>
      <c r="O15" s="451"/>
      <c r="P15" s="172"/>
      <c r="Q15" s="172"/>
      <c r="T15" s="291"/>
    </row>
    <row r="16" spans="1:21" s="173" customFormat="1" ht="15.75" customHeight="1" thickBot="1" x14ac:dyDescent="0.3">
      <c r="A16" s="174" t="s">
        <v>54</v>
      </c>
      <c r="B16" s="262"/>
      <c r="C16" s="263"/>
      <c r="D16" s="264"/>
      <c r="E16" s="263"/>
      <c r="F16" s="264"/>
      <c r="G16" s="263"/>
      <c r="H16" s="183">
        <f t="shared" si="0"/>
        <v>0</v>
      </c>
      <c r="I16" s="182">
        <f t="shared" si="1"/>
        <v>0</v>
      </c>
      <c r="J16" s="170"/>
      <c r="K16" s="170"/>
      <c r="L16" s="171"/>
      <c r="M16" s="171"/>
      <c r="N16" s="451"/>
      <c r="O16" s="451"/>
      <c r="P16" s="172"/>
      <c r="Q16" s="172"/>
      <c r="T16" s="291"/>
    </row>
    <row r="17" spans="1:20" s="11" customFormat="1" ht="15.75" customHeight="1" x14ac:dyDescent="0.25">
      <c r="A17" s="44" t="s">
        <v>57</v>
      </c>
      <c r="B17" s="77">
        <f t="shared" ref="B17:G17" si="3">SUM(B15:B16)</f>
        <v>0</v>
      </c>
      <c r="C17" s="78">
        <f t="shared" si="3"/>
        <v>0</v>
      </c>
      <c r="D17" s="79">
        <f>SUM(D15:D16)</f>
        <v>0</v>
      </c>
      <c r="E17" s="78">
        <f>SUM(E15:E16)</f>
        <v>0</v>
      </c>
      <c r="F17" s="79">
        <f t="shared" si="3"/>
        <v>0</v>
      </c>
      <c r="G17" s="78">
        <f t="shared" si="3"/>
        <v>0</v>
      </c>
      <c r="H17" s="79">
        <f t="shared" si="0"/>
        <v>0</v>
      </c>
      <c r="I17" s="78">
        <f t="shared" si="1"/>
        <v>0</v>
      </c>
      <c r="J17"/>
      <c r="K17"/>
      <c r="L17" s="29"/>
      <c r="M17" s="29"/>
      <c r="N17" s="450"/>
      <c r="O17" s="450"/>
      <c r="P17" s="24"/>
      <c r="Q17" s="24"/>
      <c r="T17" s="290"/>
    </row>
    <row r="18" spans="1:20" s="11" customFormat="1" ht="15.75" customHeight="1" x14ac:dyDescent="0.25">
      <c r="A18" s="45" t="s">
        <v>58</v>
      </c>
      <c r="B18" s="80">
        <f>tarHDSP_3</f>
        <v>0</v>
      </c>
      <c r="C18" s="81">
        <f>tarDiabetes_3</f>
        <v>0</v>
      </c>
      <c r="D18" s="56"/>
      <c r="E18" s="63"/>
      <c r="F18" s="56"/>
      <c r="G18" s="63"/>
      <c r="H18" s="57"/>
      <c r="I18" s="63"/>
      <c r="J18" s="2"/>
      <c r="K18"/>
      <c r="L18" s="29"/>
      <c r="M18" s="29"/>
      <c r="N18" s="450"/>
      <c r="O18" s="450"/>
      <c r="P18" s="24"/>
      <c r="Q18" s="24"/>
      <c r="T18" s="290"/>
    </row>
    <row r="19" spans="1:20" s="11" customFormat="1" ht="15.75" customHeight="1" thickBot="1" x14ac:dyDescent="0.3">
      <c r="A19" s="200" t="s">
        <v>131</v>
      </c>
      <c r="B19" s="82">
        <f>B18-B17</f>
        <v>0</v>
      </c>
      <c r="C19" s="83">
        <f>C18-C17</f>
        <v>0</v>
      </c>
      <c r="D19" s="58"/>
      <c r="E19" s="64"/>
      <c r="F19" s="58"/>
      <c r="G19" s="64"/>
      <c r="H19" s="58"/>
      <c r="I19" s="64"/>
      <c r="J19" s="2"/>
      <c r="K19"/>
      <c r="L19" s="29"/>
      <c r="M19" s="29"/>
      <c r="N19" s="450"/>
      <c r="O19" s="450"/>
      <c r="P19" s="24"/>
      <c r="Q19" s="24"/>
      <c r="T19" s="290"/>
    </row>
    <row r="20" spans="1:20" s="11" customFormat="1" ht="15.75" customHeight="1" x14ac:dyDescent="0.25">
      <c r="A20" s="22"/>
      <c r="B20" s="23"/>
      <c r="C20" s="29"/>
      <c r="D20" s="29"/>
      <c r="E20" s="29"/>
      <c r="F20" s="29"/>
      <c r="G20" s="29"/>
      <c r="H20" s="24"/>
      <c r="I20" s="24"/>
      <c r="J20" s="24"/>
      <c r="N20" s="452"/>
      <c r="O20" s="452"/>
      <c r="T20" s="290"/>
    </row>
    <row r="21" spans="1:20" s="11" customFormat="1" ht="13.15" customHeight="1" x14ac:dyDescent="0.25">
      <c r="A21" s="5"/>
      <c r="B21" s="6"/>
      <c r="C21" s="30"/>
      <c r="D21" s="30"/>
      <c r="E21" s="30"/>
      <c r="F21" s="30"/>
      <c r="G21" s="30"/>
      <c r="N21" s="452"/>
      <c r="O21" s="452"/>
      <c r="T21" s="290"/>
    </row>
    <row r="22" spans="1:20" s="11" customFormat="1" ht="13.15" customHeight="1" x14ac:dyDescent="0.25">
      <c r="A22" s="646" t="s">
        <v>100</v>
      </c>
      <c r="B22" s="647"/>
      <c r="C22" s="647"/>
      <c r="D22" s="647"/>
      <c r="E22" s="647"/>
      <c r="F22" s="647"/>
      <c r="G22" s="648"/>
      <c r="N22" s="452"/>
      <c r="O22" s="452"/>
      <c r="T22" s="290"/>
    </row>
    <row r="23" spans="1:20" s="16" customFormat="1" ht="38.25" customHeight="1" x14ac:dyDescent="0.25">
      <c r="A23" s="53" t="s">
        <v>108</v>
      </c>
      <c r="B23" s="326" t="s">
        <v>109</v>
      </c>
      <c r="C23" s="325" t="s">
        <v>115</v>
      </c>
      <c r="D23" s="325" t="s">
        <v>116</v>
      </c>
      <c r="E23" s="326" t="s">
        <v>110</v>
      </c>
      <c r="F23" s="325" t="s">
        <v>117</v>
      </c>
      <c r="G23" s="325" t="s">
        <v>118</v>
      </c>
      <c r="N23" s="447"/>
      <c r="O23" s="447"/>
      <c r="T23" s="292"/>
    </row>
    <row r="24" spans="1:20" s="11" customFormat="1" ht="13.15" customHeight="1" x14ac:dyDescent="0.25">
      <c r="A24" s="331" t="s">
        <v>19</v>
      </c>
      <c r="B24" s="68">
        <f>SUM(C24:D24)</f>
        <v>0</v>
      </c>
      <c r="C24" s="68">
        <f>SUMIF('Personnel Salary and Fringe'!K:K,"Domain 3",'Personnel Salary and Fringe'!L:L)</f>
        <v>0</v>
      </c>
      <c r="D24" s="68">
        <f>SUMIF('Personnel Salary and Fringe'!K:K,"Domain 3",'Personnel Salary and Fringe'!M:M)</f>
        <v>0</v>
      </c>
      <c r="E24" s="68">
        <f>SUM(F24:G24)</f>
        <v>0</v>
      </c>
      <c r="F24" s="68">
        <f>SUMIF('Personnel Salary and Fringe'!K:K,"Domain 3",'Personnel Salary and Fringe'!P:P)</f>
        <v>0</v>
      </c>
      <c r="G24" s="68">
        <f>SUMIF('Personnel Salary and Fringe'!K:K,"Domain 3",'Personnel Salary and Fringe'!Q:Q)</f>
        <v>0</v>
      </c>
      <c r="N24" s="452"/>
      <c r="O24" s="452"/>
      <c r="T24" s="290"/>
    </row>
    <row r="25" spans="1:20" s="11" customFormat="1" ht="13.15" customHeight="1" x14ac:dyDescent="0.25">
      <c r="A25" s="5"/>
      <c r="B25" s="6"/>
      <c r="C25" s="30"/>
      <c r="D25" s="30"/>
      <c r="E25" s="30"/>
      <c r="F25" s="30"/>
      <c r="G25" s="30"/>
      <c r="N25" s="452"/>
      <c r="O25" s="452"/>
      <c r="T25" s="290"/>
    </row>
    <row r="26" spans="1:20" s="11" customFormat="1" ht="13.15" customHeight="1" x14ac:dyDescent="0.25">
      <c r="A26" s="611" t="s">
        <v>23</v>
      </c>
      <c r="B26" s="611"/>
      <c r="C26" s="611"/>
      <c r="D26" s="611"/>
      <c r="N26" s="452"/>
      <c r="O26" s="452"/>
      <c r="T26" s="290"/>
    </row>
    <row r="27" spans="1:20" s="16" customFormat="1" ht="38.25" customHeight="1" x14ac:dyDescent="0.25">
      <c r="A27" s="243" t="s">
        <v>255</v>
      </c>
      <c r="B27" s="25" t="s">
        <v>44</v>
      </c>
      <c r="C27" s="65" t="s">
        <v>16</v>
      </c>
      <c r="D27" s="65" t="s">
        <v>82</v>
      </c>
      <c r="N27" s="447"/>
      <c r="O27" s="447"/>
      <c r="T27" s="292"/>
    </row>
    <row r="28" spans="1:20" s="11" customFormat="1" x14ac:dyDescent="0.25">
      <c r="A28" s="52" t="s">
        <v>19</v>
      </c>
      <c r="B28" s="68">
        <f>SUM(C28:D28)</f>
        <v>0</v>
      </c>
      <c r="C28" s="68">
        <f>SUMIF(Consultants!K:K,"Domain 3",Consultants!L:L)</f>
        <v>0</v>
      </c>
      <c r="D28" s="68">
        <f>SUMIF(Consultants!K:K,"Domain 3",Consultants!M:M)</f>
        <v>0</v>
      </c>
      <c r="N28" s="452"/>
      <c r="O28" s="452"/>
      <c r="T28" s="290"/>
    </row>
    <row r="29" spans="1:20" s="11" customFormat="1" x14ac:dyDescent="0.25">
      <c r="A29" s="357"/>
      <c r="B29" s="356"/>
      <c r="C29" s="356"/>
      <c r="D29" s="356"/>
      <c r="N29" s="452"/>
      <c r="O29" s="452"/>
      <c r="T29" s="290"/>
    </row>
    <row r="30" spans="1:20" s="11" customFormat="1" x14ac:dyDescent="0.25">
      <c r="A30" s="611" t="s">
        <v>33</v>
      </c>
      <c r="B30" s="611"/>
      <c r="C30" s="611"/>
      <c r="D30" s="611"/>
      <c r="N30" s="452"/>
      <c r="O30" s="452"/>
      <c r="T30" s="290"/>
    </row>
    <row r="31" spans="1:20" s="11" customFormat="1" ht="38.25" x14ac:dyDescent="0.25">
      <c r="A31" s="243" t="s">
        <v>256</v>
      </c>
      <c r="B31" s="25" t="s">
        <v>44</v>
      </c>
      <c r="C31" s="65" t="s">
        <v>16</v>
      </c>
      <c r="D31" s="65" t="s">
        <v>82</v>
      </c>
      <c r="N31" s="452"/>
      <c r="O31" s="452"/>
      <c r="T31" s="290"/>
    </row>
    <row r="32" spans="1:20" s="11" customFormat="1" x14ac:dyDescent="0.25">
      <c r="A32" s="52" t="s">
        <v>19</v>
      </c>
      <c r="B32" s="68">
        <f>SUM(C32:D32)</f>
        <v>0</v>
      </c>
      <c r="C32" s="68">
        <f>SUMIF(Contracts!K:K,"Domain 3",Contracts!L:L)</f>
        <v>0</v>
      </c>
      <c r="D32" s="68">
        <f>SUMIF(Contracts!K:K,"Domain 3",Contracts!M:M)</f>
        <v>0</v>
      </c>
      <c r="N32" s="452"/>
      <c r="O32" s="452"/>
      <c r="T32" s="290"/>
    </row>
    <row r="33" spans="1:20" s="11" customFormat="1" x14ac:dyDescent="0.25">
      <c r="A33" s="5"/>
      <c r="B33" s="6"/>
      <c r="C33" s="30"/>
      <c r="D33" s="30"/>
      <c r="E33" s="30"/>
      <c r="F33" s="30"/>
      <c r="G33" s="30"/>
      <c r="N33" s="452"/>
      <c r="O33" s="452"/>
      <c r="T33" s="290"/>
    </row>
    <row r="34" spans="1:20" s="11" customFormat="1" x14ac:dyDescent="0.25">
      <c r="A34" s="611" t="s">
        <v>8</v>
      </c>
      <c r="B34" s="611"/>
      <c r="C34" s="611"/>
      <c r="D34" s="611"/>
      <c r="E34" s="611"/>
      <c r="F34" s="611"/>
      <c r="G34" s="611"/>
      <c r="H34" s="611"/>
      <c r="I34" s="611"/>
      <c r="J34" s="611"/>
      <c r="K34" s="611"/>
      <c r="L34" s="611"/>
      <c r="M34" s="611"/>
      <c r="N34" s="457"/>
      <c r="O34" s="458"/>
      <c r="T34" s="290"/>
    </row>
    <row r="35" spans="1:20" s="16" customFormat="1" ht="12.75" customHeight="1" x14ac:dyDescent="0.25">
      <c r="A35" s="530" t="s">
        <v>205</v>
      </c>
      <c r="B35" s="530"/>
      <c r="C35" s="530"/>
      <c r="D35" s="530"/>
      <c r="E35" s="530"/>
      <c r="F35" s="530"/>
      <c r="G35" s="530"/>
      <c r="H35" s="530"/>
      <c r="I35" s="530"/>
      <c r="J35" s="530"/>
      <c r="K35" s="530"/>
      <c r="L35" s="592" t="s">
        <v>120</v>
      </c>
      <c r="M35" s="592"/>
      <c r="N35" s="457"/>
      <c r="O35" s="458"/>
      <c r="T35" s="292"/>
    </row>
    <row r="36" spans="1:20" s="11" customFormat="1" ht="38.25" x14ac:dyDescent="0.25">
      <c r="A36" s="577" t="s">
        <v>27</v>
      </c>
      <c r="B36" s="578"/>
      <c r="C36" s="25" t="s">
        <v>28</v>
      </c>
      <c r="D36" s="25" t="s">
        <v>29</v>
      </c>
      <c r="E36" s="25" t="s">
        <v>43</v>
      </c>
      <c r="F36" s="65" t="s">
        <v>96</v>
      </c>
      <c r="G36" s="65" t="s">
        <v>16</v>
      </c>
      <c r="H36" s="117" t="s">
        <v>97</v>
      </c>
      <c r="I36" s="65" t="s">
        <v>82</v>
      </c>
      <c r="J36" s="579" t="s">
        <v>13</v>
      </c>
      <c r="K36" s="579"/>
      <c r="L36" s="579"/>
      <c r="M36" s="579"/>
      <c r="N36" s="457"/>
      <c r="O36" s="458"/>
      <c r="T36" s="290"/>
    </row>
    <row r="37" spans="1:20" s="16" customFormat="1" x14ac:dyDescent="0.25">
      <c r="A37" s="567"/>
      <c r="B37" s="568"/>
      <c r="C37" s="125"/>
      <c r="D37" s="126"/>
      <c r="E37" s="15">
        <f>D37*C37</f>
        <v>0</v>
      </c>
      <c r="F37" s="139"/>
      <c r="G37" s="7">
        <f>F37*$E37</f>
        <v>0</v>
      </c>
      <c r="H37" s="139"/>
      <c r="I37" s="7">
        <f>H37*$E37</f>
        <v>0</v>
      </c>
      <c r="J37" s="608"/>
      <c r="K37" s="608"/>
      <c r="L37" s="608"/>
      <c r="M37" s="608"/>
      <c r="N37" s="457"/>
      <c r="O37" s="458"/>
      <c r="T37" s="292"/>
    </row>
    <row r="38" spans="1:20" s="16" customFormat="1" x14ac:dyDescent="0.25">
      <c r="A38" s="567"/>
      <c r="B38" s="568"/>
      <c r="C38" s="125"/>
      <c r="D38" s="126"/>
      <c r="E38" s="15">
        <f t="shared" ref="E38:E56" si="4">D38*C38</f>
        <v>0</v>
      </c>
      <c r="F38" s="139"/>
      <c r="G38" s="7">
        <f t="shared" ref="G38:G56" si="5">F38*$E38</f>
        <v>0</v>
      </c>
      <c r="H38" s="139"/>
      <c r="I38" s="7">
        <f t="shared" ref="I38:I56" si="6">H38*$E38</f>
        <v>0</v>
      </c>
      <c r="J38" s="608"/>
      <c r="K38" s="608"/>
      <c r="L38" s="608"/>
      <c r="M38" s="608"/>
      <c r="N38" s="457"/>
      <c r="O38" s="458"/>
      <c r="T38" s="292"/>
    </row>
    <row r="39" spans="1:20" s="16" customFormat="1" x14ac:dyDescent="0.25">
      <c r="A39" s="567"/>
      <c r="B39" s="568"/>
      <c r="C39" s="125"/>
      <c r="D39" s="126"/>
      <c r="E39" s="15">
        <f t="shared" si="4"/>
        <v>0</v>
      </c>
      <c r="F39" s="139"/>
      <c r="G39" s="7">
        <f t="shared" si="5"/>
        <v>0</v>
      </c>
      <c r="H39" s="139"/>
      <c r="I39" s="7">
        <f t="shared" si="6"/>
        <v>0</v>
      </c>
      <c r="J39" s="608"/>
      <c r="K39" s="608"/>
      <c r="L39" s="608"/>
      <c r="M39" s="608"/>
      <c r="N39" s="457"/>
      <c r="O39" s="458"/>
      <c r="T39" s="292"/>
    </row>
    <row r="40" spans="1:20" s="16" customFormat="1" x14ac:dyDescent="0.25">
      <c r="A40" s="567"/>
      <c r="B40" s="568"/>
      <c r="C40" s="125"/>
      <c r="D40" s="126"/>
      <c r="E40" s="15">
        <f t="shared" si="4"/>
        <v>0</v>
      </c>
      <c r="F40" s="139"/>
      <c r="G40" s="7">
        <f t="shared" si="5"/>
        <v>0</v>
      </c>
      <c r="H40" s="139"/>
      <c r="I40" s="7">
        <f t="shared" si="6"/>
        <v>0</v>
      </c>
      <c r="J40" s="608"/>
      <c r="K40" s="608"/>
      <c r="L40" s="608"/>
      <c r="M40" s="608"/>
      <c r="N40" s="457"/>
      <c r="O40" s="458"/>
      <c r="T40" s="292"/>
    </row>
    <row r="41" spans="1:20" s="16" customFormat="1" x14ac:dyDescent="0.25">
      <c r="A41" s="567"/>
      <c r="B41" s="568"/>
      <c r="C41" s="125"/>
      <c r="D41" s="126"/>
      <c r="E41" s="15">
        <f t="shared" si="4"/>
        <v>0</v>
      </c>
      <c r="F41" s="139"/>
      <c r="G41" s="7">
        <f t="shared" si="5"/>
        <v>0</v>
      </c>
      <c r="H41" s="139"/>
      <c r="I41" s="7">
        <f t="shared" si="6"/>
        <v>0</v>
      </c>
      <c r="J41" s="608"/>
      <c r="K41" s="608"/>
      <c r="L41" s="608"/>
      <c r="M41" s="608"/>
      <c r="N41" s="457"/>
      <c r="O41" s="458"/>
      <c r="T41" s="292"/>
    </row>
    <row r="42" spans="1:20" s="16" customFormat="1" x14ac:dyDescent="0.25">
      <c r="A42" s="567"/>
      <c r="B42" s="568"/>
      <c r="C42" s="125"/>
      <c r="D42" s="126"/>
      <c r="E42" s="15">
        <f t="shared" si="4"/>
        <v>0</v>
      </c>
      <c r="F42" s="139"/>
      <c r="G42" s="7">
        <f t="shared" si="5"/>
        <v>0</v>
      </c>
      <c r="H42" s="139"/>
      <c r="I42" s="7">
        <f t="shared" si="6"/>
        <v>0</v>
      </c>
      <c r="J42" s="608"/>
      <c r="K42" s="608"/>
      <c r="L42" s="608"/>
      <c r="M42" s="608"/>
      <c r="N42" s="457"/>
      <c r="O42" s="458"/>
      <c r="T42" s="292"/>
    </row>
    <row r="43" spans="1:20" s="16" customFormat="1" x14ac:dyDescent="0.25">
      <c r="A43" s="567"/>
      <c r="B43" s="568"/>
      <c r="C43" s="125"/>
      <c r="D43" s="126"/>
      <c r="E43" s="15">
        <f t="shared" si="4"/>
        <v>0</v>
      </c>
      <c r="F43" s="139"/>
      <c r="G43" s="7">
        <f t="shared" si="5"/>
        <v>0</v>
      </c>
      <c r="H43" s="139"/>
      <c r="I43" s="7">
        <f t="shared" si="6"/>
        <v>0</v>
      </c>
      <c r="J43" s="608"/>
      <c r="K43" s="608"/>
      <c r="L43" s="608"/>
      <c r="M43" s="608"/>
      <c r="N43" s="457"/>
      <c r="O43" s="458"/>
      <c r="T43" s="292"/>
    </row>
    <row r="44" spans="1:20" s="16" customFormat="1" x14ac:dyDescent="0.25">
      <c r="A44" s="567"/>
      <c r="B44" s="568"/>
      <c r="C44" s="125"/>
      <c r="D44" s="126"/>
      <c r="E44" s="15">
        <f>D44*C44</f>
        <v>0</v>
      </c>
      <c r="F44" s="139"/>
      <c r="G44" s="7">
        <f>F44*$E44</f>
        <v>0</v>
      </c>
      <c r="H44" s="139"/>
      <c r="I44" s="7">
        <f>H44*$E44</f>
        <v>0</v>
      </c>
      <c r="J44" s="608"/>
      <c r="K44" s="608"/>
      <c r="L44" s="608"/>
      <c r="M44" s="608"/>
      <c r="N44" s="457"/>
      <c r="O44" s="458"/>
      <c r="T44" s="292"/>
    </row>
    <row r="45" spans="1:20" s="16" customFormat="1" x14ac:dyDescent="0.25">
      <c r="A45" s="567"/>
      <c r="B45" s="568"/>
      <c r="C45" s="125"/>
      <c r="D45" s="126"/>
      <c r="E45" s="15">
        <f>D45*C45</f>
        <v>0</v>
      </c>
      <c r="F45" s="139"/>
      <c r="G45" s="7">
        <f>F45*$E45</f>
        <v>0</v>
      </c>
      <c r="H45" s="139"/>
      <c r="I45" s="7">
        <f>H45*$E45</f>
        <v>0</v>
      </c>
      <c r="J45" s="608"/>
      <c r="K45" s="608"/>
      <c r="L45" s="608"/>
      <c r="M45" s="608"/>
      <c r="N45" s="457"/>
      <c r="O45" s="458"/>
      <c r="T45" s="292"/>
    </row>
    <row r="46" spans="1:20" s="16" customFormat="1" x14ac:dyDescent="0.25">
      <c r="A46" s="567"/>
      <c r="B46" s="568"/>
      <c r="C46" s="125"/>
      <c r="D46" s="126"/>
      <c r="E46" s="15">
        <f>D46*C46</f>
        <v>0</v>
      </c>
      <c r="F46" s="139"/>
      <c r="G46" s="7">
        <f>F46*$E46</f>
        <v>0</v>
      </c>
      <c r="H46" s="139"/>
      <c r="I46" s="7">
        <f>H46*$E46</f>
        <v>0</v>
      </c>
      <c r="J46" s="608"/>
      <c r="K46" s="608"/>
      <c r="L46" s="608"/>
      <c r="M46" s="608"/>
      <c r="N46" s="457"/>
      <c r="O46" s="458"/>
      <c r="T46" s="292"/>
    </row>
    <row r="47" spans="1:20" s="16" customFormat="1" x14ac:dyDescent="0.25">
      <c r="A47" s="567"/>
      <c r="B47" s="568"/>
      <c r="C47" s="125"/>
      <c r="D47" s="126"/>
      <c r="E47" s="15">
        <f>D47*C47</f>
        <v>0</v>
      </c>
      <c r="F47" s="139"/>
      <c r="G47" s="7">
        <f>F47*$E47</f>
        <v>0</v>
      </c>
      <c r="H47" s="139"/>
      <c r="I47" s="7">
        <f>H47*$E47</f>
        <v>0</v>
      </c>
      <c r="J47" s="608"/>
      <c r="K47" s="608"/>
      <c r="L47" s="608"/>
      <c r="M47" s="608"/>
      <c r="N47" s="457"/>
      <c r="O47" s="458"/>
      <c r="T47" s="292"/>
    </row>
    <row r="48" spans="1:20" s="16" customFormat="1" x14ac:dyDescent="0.25">
      <c r="A48" s="567"/>
      <c r="B48" s="568"/>
      <c r="C48" s="125"/>
      <c r="D48" s="126"/>
      <c r="E48" s="15">
        <f>D48*C48</f>
        <v>0</v>
      </c>
      <c r="F48" s="139"/>
      <c r="G48" s="7">
        <f>F48*$E48</f>
        <v>0</v>
      </c>
      <c r="H48" s="139"/>
      <c r="I48" s="7">
        <f>H48*$E48</f>
        <v>0</v>
      </c>
      <c r="J48" s="608"/>
      <c r="K48" s="608"/>
      <c r="L48" s="608"/>
      <c r="M48" s="608"/>
      <c r="N48" s="457"/>
      <c r="O48" s="458"/>
      <c r="T48" s="292"/>
    </row>
    <row r="49" spans="1:20" s="16" customFormat="1" x14ac:dyDescent="0.25">
      <c r="A49" s="567"/>
      <c r="B49" s="568"/>
      <c r="C49" s="125"/>
      <c r="D49" s="126"/>
      <c r="E49" s="15">
        <f t="shared" si="4"/>
        <v>0</v>
      </c>
      <c r="F49" s="139"/>
      <c r="G49" s="7">
        <f t="shared" si="5"/>
        <v>0</v>
      </c>
      <c r="H49" s="139"/>
      <c r="I49" s="7">
        <f t="shared" si="6"/>
        <v>0</v>
      </c>
      <c r="J49" s="608"/>
      <c r="K49" s="608"/>
      <c r="L49" s="608"/>
      <c r="M49" s="608"/>
      <c r="N49" s="457"/>
      <c r="O49" s="458"/>
      <c r="T49" s="292"/>
    </row>
    <row r="50" spans="1:20" s="16" customFormat="1" x14ac:dyDescent="0.25">
      <c r="A50" s="567"/>
      <c r="B50" s="568"/>
      <c r="C50" s="125"/>
      <c r="D50" s="126"/>
      <c r="E50" s="15">
        <f t="shared" si="4"/>
        <v>0</v>
      </c>
      <c r="F50" s="139"/>
      <c r="G50" s="7">
        <f t="shared" si="5"/>
        <v>0</v>
      </c>
      <c r="H50" s="139"/>
      <c r="I50" s="7">
        <f t="shared" si="6"/>
        <v>0</v>
      </c>
      <c r="J50" s="608"/>
      <c r="K50" s="608"/>
      <c r="L50" s="608"/>
      <c r="M50" s="608"/>
      <c r="N50" s="457"/>
      <c r="O50" s="458"/>
      <c r="T50" s="292"/>
    </row>
    <row r="51" spans="1:20" s="16" customFormat="1" x14ac:dyDescent="0.25">
      <c r="A51" s="567"/>
      <c r="B51" s="568"/>
      <c r="C51" s="125"/>
      <c r="D51" s="126"/>
      <c r="E51" s="15">
        <f t="shared" si="4"/>
        <v>0</v>
      </c>
      <c r="F51" s="139"/>
      <c r="G51" s="7">
        <f t="shared" si="5"/>
        <v>0</v>
      </c>
      <c r="H51" s="139"/>
      <c r="I51" s="7">
        <f t="shared" si="6"/>
        <v>0</v>
      </c>
      <c r="J51" s="608"/>
      <c r="K51" s="608"/>
      <c r="L51" s="608"/>
      <c r="M51" s="608"/>
      <c r="N51" s="457"/>
      <c r="O51" s="458"/>
      <c r="T51" s="292"/>
    </row>
    <row r="52" spans="1:20" s="16" customFormat="1" x14ac:dyDescent="0.25">
      <c r="A52" s="567"/>
      <c r="B52" s="568"/>
      <c r="C52" s="125"/>
      <c r="D52" s="126"/>
      <c r="E52" s="15">
        <f t="shared" si="4"/>
        <v>0</v>
      </c>
      <c r="F52" s="139"/>
      <c r="G52" s="7">
        <f t="shared" si="5"/>
        <v>0</v>
      </c>
      <c r="H52" s="139"/>
      <c r="I52" s="7">
        <f t="shared" si="6"/>
        <v>0</v>
      </c>
      <c r="J52" s="608"/>
      <c r="K52" s="608"/>
      <c r="L52" s="608"/>
      <c r="M52" s="608"/>
      <c r="N52" s="457"/>
      <c r="O52" s="458"/>
      <c r="T52" s="292"/>
    </row>
    <row r="53" spans="1:20" s="16" customFormat="1" x14ac:dyDescent="0.25">
      <c r="A53" s="567"/>
      <c r="B53" s="568"/>
      <c r="C53" s="125"/>
      <c r="D53" s="126"/>
      <c r="E53" s="15">
        <f t="shared" si="4"/>
        <v>0</v>
      </c>
      <c r="F53" s="139"/>
      <c r="G53" s="7">
        <f t="shared" si="5"/>
        <v>0</v>
      </c>
      <c r="H53" s="139"/>
      <c r="I53" s="7">
        <f t="shared" si="6"/>
        <v>0</v>
      </c>
      <c r="J53" s="608"/>
      <c r="K53" s="608"/>
      <c r="L53" s="608"/>
      <c r="M53" s="608"/>
      <c r="N53" s="457"/>
      <c r="O53" s="458"/>
      <c r="T53" s="292"/>
    </row>
    <row r="54" spans="1:20" s="16" customFormat="1" x14ac:dyDescent="0.25">
      <c r="A54" s="567"/>
      <c r="B54" s="568"/>
      <c r="C54" s="125"/>
      <c r="D54" s="126"/>
      <c r="E54" s="15">
        <f t="shared" si="4"/>
        <v>0</v>
      </c>
      <c r="F54" s="139"/>
      <c r="G54" s="7">
        <f t="shared" si="5"/>
        <v>0</v>
      </c>
      <c r="H54" s="139"/>
      <c r="I54" s="7">
        <f t="shared" si="6"/>
        <v>0</v>
      </c>
      <c r="J54" s="608"/>
      <c r="K54" s="608"/>
      <c r="L54" s="608"/>
      <c r="M54" s="608"/>
      <c r="N54" s="457"/>
      <c r="O54" s="458"/>
      <c r="T54" s="292"/>
    </row>
    <row r="55" spans="1:20" s="16" customFormat="1" x14ac:dyDescent="0.25">
      <c r="A55" s="567"/>
      <c r="B55" s="568"/>
      <c r="C55" s="125"/>
      <c r="D55" s="126"/>
      <c r="E55" s="15">
        <f t="shared" si="4"/>
        <v>0</v>
      </c>
      <c r="F55" s="139"/>
      <c r="G55" s="7">
        <f t="shared" si="5"/>
        <v>0</v>
      </c>
      <c r="H55" s="139"/>
      <c r="I55" s="7">
        <f t="shared" si="6"/>
        <v>0</v>
      </c>
      <c r="J55" s="608"/>
      <c r="K55" s="608"/>
      <c r="L55" s="608"/>
      <c r="M55" s="608"/>
      <c r="N55" s="457"/>
      <c r="O55" s="458"/>
      <c r="T55" s="292"/>
    </row>
    <row r="56" spans="1:20" s="16" customFormat="1" ht="13.5" thickBot="1" x14ac:dyDescent="0.3">
      <c r="A56" s="536"/>
      <c r="B56" s="606"/>
      <c r="C56" s="127"/>
      <c r="D56" s="128"/>
      <c r="E56" s="17">
        <f t="shared" si="4"/>
        <v>0</v>
      </c>
      <c r="F56" s="140"/>
      <c r="G56" s="8">
        <f t="shared" si="5"/>
        <v>0</v>
      </c>
      <c r="H56" s="140"/>
      <c r="I56" s="8">
        <f t="shared" si="6"/>
        <v>0</v>
      </c>
      <c r="J56" s="607"/>
      <c r="K56" s="607"/>
      <c r="L56" s="607"/>
      <c r="M56" s="607"/>
      <c r="N56" s="457"/>
      <c r="O56" s="458"/>
      <c r="T56" s="292"/>
    </row>
    <row r="57" spans="1:20" s="11" customFormat="1" x14ac:dyDescent="0.25">
      <c r="A57" s="31" t="s">
        <v>19</v>
      </c>
      <c r="B57" s="32"/>
      <c r="C57" s="32"/>
      <c r="D57" s="33"/>
      <c r="E57" s="14">
        <f>SUM(E37:E56)</f>
        <v>0</v>
      </c>
      <c r="F57" s="13"/>
      <c r="G57" s="12">
        <f>SUM(G37:G56)</f>
        <v>0</v>
      </c>
      <c r="H57" s="13"/>
      <c r="I57" s="12">
        <f>SUM(I37:I56)</f>
        <v>0</v>
      </c>
      <c r="J57" s="610"/>
      <c r="K57" s="610"/>
      <c r="L57" s="610"/>
      <c r="M57" s="610"/>
      <c r="N57" s="457"/>
      <c r="O57" s="458"/>
      <c r="T57" s="290"/>
    </row>
    <row r="58" spans="1:20" s="9" customFormat="1" ht="15" customHeight="1" x14ac:dyDescent="0.25">
      <c r="A58" s="5"/>
      <c r="B58" s="6"/>
      <c r="C58" s="30"/>
      <c r="D58" s="30"/>
      <c r="E58" s="30"/>
      <c r="F58" s="30"/>
      <c r="G58" s="30"/>
      <c r="H58" s="11"/>
      <c r="I58" s="11"/>
      <c r="N58" s="458"/>
      <c r="O58" s="458"/>
      <c r="T58" s="293"/>
    </row>
    <row r="59" spans="1:20" s="11" customFormat="1" x14ac:dyDescent="0.25">
      <c r="A59" s="5"/>
      <c r="B59" s="6"/>
      <c r="C59" s="30"/>
      <c r="D59" s="30"/>
      <c r="E59" s="30"/>
      <c r="F59" s="30"/>
      <c r="G59" s="30"/>
      <c r="N59" s="458"/>
      <c r="O59" s="458"/>
      <c r="T59" s="290"/>
    </row>
    <row r="60" spans="1:20" s="11" customFormat="1" x14ac:dyDescent="0.25">
      <c r="A60" s="611" t="s">
        <v>9</v>
      </c>
      <c r="B60" s="611"/>
      <c r="C60" s="611"/>
      <c r="D60" s="611"/>
      <c r="E60" s="611"/>
      <c r="F60" s="611"/>
      <c r="G60" s="611"/>
      <c r="H60" s="611"/>
      <c r="I60" s="611"/>
      <c r="J60" s="611"/>
      <c r="K60" s="611"/>
      <c r="L60" s="611"/>
      <c r="M60" s="611"/>
      <c r="N60" s="457"/>
      <c r="O60" s="458"/>
      <c r="T60" s="290"/>
    </row>
    <row r="61" spans="1:20" s="11" customFormat="1" ht="38.25" x14ac:dyDescent="0.25">
      <c r="A61" s="25" t="s">
        <v>27</v>
      </c>
      <c r="B61" s="25" t="s">
        <v>30</v>
      </c>
      <c r="C61" s="25" t="s">
        <v>28</v>
      </c>
      <c r="D61" s="25" t="s">
        <v>29</v>
      </c>
      <c r="E61" s="25" t="s">
        <v>43</v>
      </c>
      <c r="F61" s="117" t="s">
        <v>96</v>
      </c>
      <c r="G61" s="65" t="s">
        <v>16</v>
      </c>
      <c r="H61" s="117" t="s">
        <v>97</v>
      </c>
      <c r="I61" s="65" t="s">
        <v>82</v>
      </c>
      <c r="J61" s="579" t="s">
        <v>13</v>
      </c>
      <c r="K61" s="579"/>
      <c r="L61" s="579"/>
      <c r="M61" s="579"/>
      <c r="N61" s="457"/>
      <c r="O61" s="458"/>
      <c r="T61" s="290"/>
    </row>
    <row r="62" spans="1:20" s="16" customFormat="1" x14ac:dyDescent="0.25">
      <c r="A62" s="118"/>
      <c r="B62" s="120"/>
      <c r="C62" s="125"/>
      <c r="D62" s="126"/>
      <c r="E62" s="15">
        <f t="shared" ref="E62:E72" si="7">D62*C62</f>
        <v>0</v>
      </c>
      <c r="F62" s="139"/>
      <c r="G62" s="7">
        <f t="shared" ref="G62:G72" si="8">F62*$E62</f>
        <v>0</v>
      </c>
      <c r="H62" s="139"/>
      <c r="I62" s="7">
        <f t="shared" ref="I62:I72" si="9">H62*$E62</f>
        <v>0</v>
      </c>
      <c r="J62" s="608"/>
      <c r="K62" s="608"/>
      <c r="L62" s="608"/>
      <c r="M62" s="608"/>
      <c r="N62" s="457"/>
      <c r="O62" s="458"/>
      <c r="T62" s="292"/>
    </row>
    <row r="63" spans="1:20" s="16" customFormat="1" x14ac:dyDescent="0.25">
      <c r="A63" s="118"/>
      <c r="B63" s="135"/>
      <c r="C63" s="125"/>
      <c r="D63" s="126"/>
      <c r="E63" s="15">
        <f t="shared" si="7"/>
        <v>0</v>
      </c>
      <c r="F63" s="139"/>
      <c r="G63" s="7">
        <f t="shared" si="8"/>
        <v>0</v>
      </c>
      <c r="H63" s="139"/>
      <c r="I63" s="7">
        <f t="shared" si="9"/>
        <v>0</v>
      </c>
      <c r="J63" s="608"/>
      <c r="K63" s="608"/>
      <c r="L63" s="608"/>
      <c r="M63" s="608"/>
      <c r="N63" s="457"/>
      <c r="O63" s="458"/>
      <c r="T63" s="292"/>
    </row>
    <row r="64" spans="1:20" s="16" customFormat="1" x14ac:dyDescent="0.25">
      <c r="A64" s="118"/>
      <c r="B64" s="135"/>
      <c r="C64" s="125"/>
      <c r="D64" s="126"/>
      <c r="E64" s="15">
        <f t="shared" si="7"/>
        <v>0</v>
      </c>
      <c r="F64" s="139"/>
      <c r="G64" s="7">
        <f t="shared" si="8"/>
        <v>0</v>
      </c>
      <c r="H64" s="139"/>
      <c r="I64" s="7">
        <f t="shared" si="9"/>
        <v>0</v>
      </c>
      <c r="J64" s="608"/>
      <c r="K64" s="608"/>
      <c r="L64" s="608"/>
      <c r="M64" s="608"/>
      <c r="N64" s="457"/>
      <c r="O64" s="458"/>
      <c r="T64" s="292"/>
    </row>
    <row r="65" spans="1:20" s="16" customFormat="1" x14ac:dyDescent="0.25">
      <c r="A65" s="118"/>
      <c r="B65" s="135"/>
      <c r="C65" s="125"/>
      <c r="D65" s="126"/>
      <c r="E65" s="15">
        <f t="shared" si="7"/>
        <v>0</v>
      </c>
      <c r="F65" s="139"/>
      <c r="G65" s="7">
        <f t="shared" si="8"/>
        <v>0</v>
      </c>
      <c r="H65" s="139"/>
      <c r="I65" s="7">
        <f t="shared" si="9"/>
        <v>0</v>
      </c>
      <c r="J65" s="608"/>
      <c r="K65" s="608"/>
      <c r="L65" s="608"/>
      <c r="M65" s="608"/>
      <c r="N65" s="457"/>
      <c r="O65" s="458"/>
      <c r="T65" s="292"/>
    </row>
    <row r="66" spans="1:20" s="16" customFormat="1" x14ac:dyDescent="0.25">
      <c r="A66" s="118"/>
      <c r="B66" s="135"/>
      <c r="C66" s="125"/>
      <c r="D66" s="126"/>
      <c r="E66" s="15">
        <f t="shared" si="7"/>
        <v>0</v>
      </c>
      <c r="F66" s="139"/>
      <c r="G66" s="7">
        <f t="shared" si="8"/>
        <v>0</v>
      </c>
      <c r="H66" s="139"/>
      <c r="I66" s="7">
        <f t="shared" si="9"/>
        <v>0</v>
      </c>
      <c r="J66" s="608"/>
      <c r="K66" s="608"/>
      <c r="L66" s="608"/>
      <c r="M66" s="608"/>
      <c r="N66" s="457"/>
      <c r="O66" s="458"/>
      <c r="T66" s="292"/>
    </row>
    <row r="67" spans="1:20" s="16" customFormat="1" x14ac:dyDescent="0.25">
      <c r="A67" s="118"/>
      <c r="B67" s="135"/>
      <c r="C67" s="125"/>
      <c r="D67" s="126"/>
      <c r="E67" s="15">
        <f t="shared" si="7"/>
        <v>0</v>
      </c>
      <c r="F67" s="139"/>
      <c r="G67" s="7">
        <f t="shared" si="8"/>
        <v>0</v>
      </c>
      <c r="H67" s="139"/>
      <c r="I67" s="7">
        <f t="shared" si="9"/>
        <v>0</v>
      </c>
      <c r="J67" s="608"/>
      <c r="K67" s="608"/>
      <c r="L67" s="608"/>
      <c r="M67" s="608"/>
      <c r="N67" s="457"/>
      <c r="O67" s="458"/>
      <c r="T67" s="292"/>
    </row>
    <row r="68" spans="1:20" s="16" customFormat="1" x14ac:dyDescent="0.25">
      <c r="A68" s="118"/>
      <c r="B68" s="135"/>
      <c r="C68" s="125"/>
      <c r="D68" s="126"/>
      <c r="E68" s="15">
        <f t="shared" si="7"/>
        <v>0</v>
      </c>
      <c r="F68" s="139"/>
      <c r="G68" s="7">
        <f t="shared" si="8"/>
        <v>0</v>
      </c>
      <c r="H68" s="139"/>
      <c r="I68" s="7">
        <f t="shared" si="9"/>
        <v>0</v>
      </c>
      <c r="J68" s="608"/>
      <c r="K68" s="608"/>
      <c r="L68" s="608"/>
      <c r="M68" s="608"/>
      <c r="N68" s="457"/>
      <c r="O68" s="458"/>
      <c r="T68" s="292"/>
    </row>
    <row r="69" spans="1:20" s="16" customFormat="1" x14ac:dyDescent="0.25">
      <c r="A69" s="118"/>
      <c r="B69" s="135"/>
      <c r="C69" s="125"/>
      <c r="D69" s="126"/>
      <c r="E69" s="15">
        <f t="shared" si="7"/>
        <v>0</v>
      </c>
      <c r="F69" s="139"/>
      <c r="G69" s="7">
        <f t="shared" si="8"/>
        <v>0</v>
      </c>
      <c r="H69" s="139"/>
      <c r="I69" s="7">
        <f t="shared" si="9"/>
        <v>0</v>
      </c>
      <c r="J69" s="608"/>
      <c r="K69" s="608"/>
      <c r="L69" s="608"/>
      <c r="M69" s="608"/>
      <c r="N69" s="457"/>
      <c r="O69" s="458"/>
      <c r="T69" s="292"/>
    </row>
    <row r="70" spans="1:20" s="16" customFormat="1" x14ac:dyDescent="0.25">
      <c r="A70" s="118"/>
      <c r="B70" s="135"/>
      <c r="C70" s="125"/>
      <c r="D70" s="126"/>
      <c r="E70" s="15">
        <f t="shared" si="7"/>
        <v>0</v>
      </c>
      <c r="F70" s="139"/>
      <c r="G70" s="7">
        <f t="shared" si="8"/>
        <v>0</v>
      </c>
      <c r="H70" s="139"/>
      <c r="I70" s="7">
        <f t="shared" si="9"/>
        <v>0</v>
      </c>
      <c r="J70" s="608"/>
      <c r="K70" s="608"/>
      <c r="L70" s="608"/>
      <c r="M70" s="608"/>
      <c r="N70" s="457"/>
      <c r="O70" s="458"/>
      <c r="T70" s="292"/>
    </row>
    <row r="71" spans="1:20" s="16" customFormat="1" x14ac:dyDescent="0.25">
      <c r="A71" s="118"/>
      <c r="B71" s="135"/>
      <c r="C71" s="125"/>
      <c r="D71" s="126"/>
      <c r="E71" s="15">
        <f t="shared" si="7"/>
        <v>0</v>
      </c>
      <c r="F71" s="139"/>
      <c r="G71" s="7">
        <f t="shared" si="8"/>
        <v>0</v>
      </c>
      <c r="H71" s="139"/>
      <c r="I71" s="7">
        <f t="shared" si="9"/>
        <v>0</v>
      </c>
      <c r="J71" s="608"/>
      <c r="K71" s="608"/>
      <c r="L71" s="608"/>
      <c r="M71" s="608"/>
      <c r="N71" s="457"/>
      <c r="O71" s="458"/>
      <c r="T71" s="292"/>
    </row>
    <row r="72" spans="1:20" s="16" customFormat="1" x14ac:dyDescent="0.25">
      <c r="A72" s="118"/>
      <c r="B72" s="135"/>
      <c r="C72" s="125"/>
      <c r="D72" s="126"/>
      <c r="E72" s="15">
        <f t="shared" si="7"/>
        <v>0</v>
      </c>
      <c r="F72" s="139"/>
      <c r="G72" s="7">
        <f t="shared" si="8"/>
        <v>0</v>
      </c>
      <c r="H72" s="139"/>
      <c r="I72" s="7">
        <f t="shared" si="9"/>
        <v>0</v>
      </c>
      <c r="J72" s="608"/>
      <c r="K72" s="608"/>
      <c r="L72" s="608"/>
      <c r="M72" s="608"/>
      <c r="N72" s="457"/>
      <c r="O72" s="458"/>
      <c r="T72" s="292"/>
    </row>
    <row r="73" spans="1:20" s="16" customFormat="1" x14ac:dyDescent="0.25">
      <c r="A73" s="118"/>
      <c r="B73" s="120"/>
      <c r="C73" s="125"/>
      <c r="D73" s="126"/>
      <c r="E73" s="15">
        <f t="shared" ref="E73:E81" si="10">D73*C73</f>
        <v>0</v>
      </c>
      <c r="F73" s="139"/>
      <c r="G73" s="7">
        <f t="shared" ref="G73:G81" si="11">F73*$E73</f>
        <v>0</v>
      </c>
      <c r="H73" s="139"/>
      <c r="I73" s="7">
        <f t="shared" ref="I73:I81" si="12">H73*$E73</f>
        <v>0</v>
      </c>
      <c r="J73" s="608"/>
      <c r="K73" s="608"/>
      <c r="L73" s="608"/>
      <c r="M73" s="608"/>
      <c r="N73" s="457"/>
      <c r="O73" s="458"/>
      <c r="T73" s="292"/>
    </row>
    <row r="74" spans="1:20" s="16" customFormat="1" x14ac:dyDescent="0.25">
      <c r="A74" s="118"/>
      <c r="B74" s="120"/>
      <c r="C74" s="125"/>
      <c r="D74" s="126"/>
      <c r="E74" s="15">
        <f t="shared" si="10"/>
        <v>0</v>
      </c>
      <c r="F74" s="139"/>
      <c r="G74" s="7">
        <f t="shared" si="11"/>
        <v>0</v>
      </c>
      <c r="H74" s="139"/>
      <c r="I74" s="7">
        <f t="shared" si="12"/>
        <v>0</v>
      </c>
      <c r="J74" s="608"/>
      <c r="K74" s="608"/>
      <c r="L74" s="608"/>
      <c r="M74" s="608"/>
      <c r="N74" s="457"/>
      <c r="O74" s="458"/>
      <c r="T74" s="292"/>
    </row>
    <row r="75" spans="1:20" s="16" customFormat="1" x14ac:dyDescent="0.25">
      <c r="A75" s="118"/>
      <c r="B75" s="120"/>
      <c r="C75" s="125"/>
      <c r="D75" s="126"/>
      <c r="E75" s="15">
        <f t="shared" si="10"/>
        <v>0</v>
      </c>
      <c r="F75" s="139"/>
      <c r="G75" s="7">
        <f t="shared" si="11"/>
        <v>0</v>
      </c>
      <c r="H75" s="139"/>
      <c r="I75" s="7">
        <f t="shared" si="12"/>
        <v>0</v>
      </c>
      <c r="J75" s="608"/>
      <c r="K75" s="608"/>
      <c r="L75" s="608"/>
      <c r="M75" s="608"/>
      <c r="N75" s="457"/>
      <c r="O75" s="458"/>
      <c r="T75" s="292"/>
    </row>
    <row r="76" spans="1:20" s="16" customFormat="1" x14ac:dyDescent="0.25">
      <c r="A76" s="118"/>
      <c r="B76" s="120"/>
      <c r="C76" s="125"/>
      <c r="D76" s="126"/>
      <c r="E76" s="15">
        <f t="shared" si="10"/>
        <v>0</v>
      </c>
      <c r="F76" s="139"/>
      <c r="G76" s="7">
        <f t="shared" si="11"/>
        <v>0</v>
      </c>
      <c r="H76" s="139"/>
      <c r="I76" s="7">
        <f t="shared" si="12"/>
        <v>0</v>
      </c>
      <c r="J76" s="608"/>
      <c r="K76" s="608"/>
      <c r="L76" s="608"/>
      <c r="M76" s="608"/>
      <c r="N76" s="457"/>
      <c r="O76" s="458"/>
      <c r="T76" s="292"/>
    </row>
    <row r="77" spans="1:20" s="16" customFormat="1" x14ac:dyDescent="0.25">
      <c r="A77" s="118"/>
      <c r="B77" s="120"/>
      <c r="C77" s="125"/>
      <c r="D77" s="126"/>
      <c r="E77" s="15">
        <f t="shared" si="10"/>
        <v>0</v>
      </c>
      <c r="F77" s="139"/>
      <c r="G77" s="7">
        <f t="shared" si="11"/>
        <v>0</v>
      </c>
      <c r="H77" s="139"/>
      <c r="I77" s="7">
        <f t="shared" si="12"/>
        <v>0</v>
      </c>
      <c r="J77" s="608"/>
      <c r="K77" s="608"/>
      <c r="L77" s="608"/>
      <c r="M77" s="608"/>
      <c r="N77" s="457"/>
      <c r="O77" s="458"/>
      <c r="T77" s="292"/>
    </row>
    <row r="78" spans="1:20" s="16" customFormat="1" x14ac:dyDescent="0.25">
      <c r="A78" s="118"/>
      <c r="B78" s="120"/>
      <c r="C78" s="125"/>
      <c r="D78" s="126"/>
      <c r="E78" s="15">
        <f t="shared" si="10"/>
        <v>0</v>
      </c>
      <c r="F78" s="139"/>
      <c r="G78" s="7">
        <f t="shared" si="11"/>
        <v>0</v>
      </c>
      <c r="H78" s="139"/>
      <c r="I78" s="7">
        <f t="shared" si="12"/>
        <v>0</v>
      </c>
      <c r="J78" s="608"/>
      <c r="K78" s="608"/>
      <c r="L78" s="608"/>
      <c r="M78" s="608"/>
      <c r="N78" s="457"/>
      <c r="O78" s="458"/>
      <c r="T78" s="292"/>
    </row>
    <row r="79" spans="1:20" s="16" customFormat="1" x14ac:dyDescent="0.25">
      <c r="A79" s="118"/>
      <c r="B79" s="120"/>
      <c r="C79" s="125"/>
      <c r="D79" s="126"/>
      <c r="E79" s="15">
        <f t="shared" si="10"/>
        <v>0</v>
      </c>
      <c r="F79" s="139"/>
      <c r="G79" s="7">
        <f t="shared" si="11"/>
        <v>0</v>
      </c>
      <c r="H79" s="139"/>
      <c r="I79" s="7">
        <f t="shared" si="12"/>
        <v>0</v>
      </c>
      <c r="J79" s="608"/>
      <c r="K79" s="608"/>
      <c r="L79" s="608"/>
      <c r="M79" s="608"/>
      <c r="N79" s="457"/>
      <c r="O79" s="458"/>
      <c r="T79" s="292"/>
    </row>
    <row r="80" spans="1:20" s="16" customFormat="1" x14ac:dyDescent="0.25">
      <c r="A80" s="118"/>
      <c r="B80" s="120"/>
      <c r="C80" s="125"/>
      <c r="D80" s="126"/>
      <c r="E80" s="15">
        <f t="shared" si="10"/>
        <v>0</v>
      </c>
      <c r="F80" s="139"/>
      <c r="G80" s="7">
        <f t="shared" si="11"/>
        <v>0</v>
      </c>
      <c r="H80" s="139"/>
      <c r="I80" s="7">
        <f t="shared" si="12"/>
        <v>0</v>
      </c>
      <c r="J80" s="608"/>
      <c r="K80" s="608"/>
      <c r="L80" s="608"/>
      <c r="M80" s="608"/>
      <c r="N80" s="457"/>
      <c r="O80" s="458"/>
      <c r="T80" s="292"/>
    </row>
    <row r="81" spans="1:20" s="16" customFormat="1" ht="13.5" thickBot="1" x14ac:dyDescent="0.3">
      <c r="A81" s="121"/>
      <c r="B81" s="124"/>
      <c r="C81" s="127"/>
      <c r="D81" s="128"/>
      <c r="E81" s="17">
        <f t="shared" si="10"/>
        <v>0</v>
      </c>
      <c r="F81" s="140"/>
      <c r="G81" s="8">
        <f t="shared" si="11"/>
        <v>0</v>
      </c>
      <c r="H81" s="140"/>
      <c r="I81" s="8">
        <f t="shared" si="12"/>
        <v>0</v>
      </c>
      <c r="J81" s="607"/>
      <c r="K81" s="607"/>
      <c r="L81" s="607"/>
      <c r="M81" s="607"/>
      <c r="N81" s="457"/>
      <c r="O81" s="458"/>
      <c r="T81" s="292"/>
    </row>
    <row r="82" spans="1:20" s="11" customFormat="1" x14ac:dyDescent="0.25">
      <c r="A82" s="637" t="s">
        <v>19</v>
      </c>
      <c r="B82" s="638"/>
      <c r="C82" s="638"/>
      <c r="D82" s="639"/>
      <c r="E82" s="14">
        <f>SUM(E62:E81)</f>
        <v>0</v>
      </c>
      <c r="F82" s="13"/>
      <c r="G82" s="12">
        <f>SUM(G62:G81)</f>
        <v>0</v>
      </c>
      <c r="H82" s="13"/>
      <c r="I82" s="12">
        <f>SUM(I62:I81)</f>
        <v>0</v>
      </c>
      <c r="J82" s="610"/>
      <c r="K82" s="610"/>
      <c r="L82" s="610"/>
      <c r="M82" s="610"/>
      <c r="N82" s="457"/>
      <c r="O82" s="458"/>
      <c r="T82" s="290"/>
    </row>
    <row r="83" spans="1:20" s="9" customFormat="1" ht="15" customHeight="1" x14ac:dyDescent="0.25">
      <c r="A83" s="5"/>
      <c r="B83" s="6"/>
      <c r="C83" s="30"/>
      <c r="D83" s="30"/>
      <c r="E83" s="30"/>
      <c r="F83" s="30"/>
      <c r="G83" s="30"/>
      <c r="H83" s="11"/>
      <c r="I83" s="11"/>
      <c r="N83" s="458"/>
      <c r="O83" s="458"/>
      <c r="T83" s="293"/>
    </row>
    <row r="84" spans="1:20" s="11" customFormat="1" x14ac:dyDescent="0.25">
      <c r="A84" s="5"/>
      <c r="B84" s="6"/>
      <c r="C84" s="30"/>
      <c r="D84" s="30"/>
      <c r="E84" s="30"/>
      <c r="F84" s="30"/>
      <c r="G84" s="30"/>
      <c r="N84" s="458"/>
      <c r="O84" s="458"/>
      <c r="T84" s="290"/>
    </row>
    <row r="85" spans="1:20" s="11" customFormat="1" x14ac:dyDescent="0.25">
      <c r="A85" s="611" t="s">
        <v>10</v>
      </c>
      <c r="B85" s="611"/>
      <c r="C85" s="611"/>
      <c r="D85" s="611"/>
      <c r="E85" s="611"/>
      <c r="F85" s="611"/>
      <c r="G85" s="611"/>
      <c r="H85" s="611"/>
      <c r="I85" s="611"/>
      <c r="J85" s="611"/>
      <c r="K85" s="611"/>
      <c r="L85" s="611"/>
      <c r="M85" s="611"/>
      <c r="N85" s="457"/>
      <c r="O85" s="458"/>
      <c r="T85" s="290"/>
    </row>
    <row r="86" spans="1:20" s="11" customFormat="1" ht="38.25" x14ac:dyDescent="0.25">
      <c r="A86" s="25" t="s">
        <v>35</v>
      </c>
      <c r="B86" s="25" t="s">
        <v>34</v>
      </c>
      <c r="C86" s="25" t="s">
        <v>36</v>
      </c>
      <c r="D86" s="25" t="s">
        <v>37</v>
      </c>
      <c r="E86" s="25" t="s">
        <v>99</v>
      </c>
      <c r="F86" s="25" t="s">
        <v>44</v>
      </c>
      <c r="G86" s="117" t="s">
        <v>96</v>
      </c>
      <c r="H86" s="65" t="s">
        <v>16</v>
      </c>
      <c r="I86" s="117" t="s">
        <v>97</v>
      </c>
      <c r="J86" s="65" t="s">
        <v>82</v>
      </c>
      <c r="K86" s="579" t="s">
        <v>13</v>
      </c>
      <c r="L86" s="579"/>
      <c r="M86" s="579"/>
      <c r="N86" s="457"/>
      <c r="O86" s="458"/>
      <c r="T86" s="290"/>
    </row>
    <row r="87" spans="1:20" s="16" customFormat="1" x14ac:dyDescent="0.25">
      <c r="A87" s="118"/>
      <c r="B87" s="129"/>
      <c r="C87" s="129"/>
      <c r="D87" s="129"/>
      <c r="E87" s="129"/>
      <c r="F87" s="15">
        <f t="shared" ref="F87:F106" si="13">SUM(B87:E87)</f>
        <v>0</v>
      </c>
      <c r="G87" s="139"/>
      <c r="H87" s="7">
        <f t="shared" ref="H87:H106" si="14">G87*$F87</f>
        <v>0</v>
      </c>
      <c r="I87" s="139"/>
      <c r="J87" s="7">
        <f t="shared" ref="J87:J106" si="15">I87*$F87</f>
        <v>0</v>
      </c>
      <c r="K87" s="608"/>
      <c r="L87" s="608"/>
      <c r="M87" s="608"/>
      <c r="N87" s="457"/>
      <c r="O87" s="458"/>
      <c r="T87" s="292"/>
    </row>
    <row r="88" spans="1:20" s="16" customFormat="1" x14ac:dyDescent="0.25">
      <c r="A88" s="118"/>
      <c r="B88" s="129"/>
      <c r="C88" s="129"/>
      <c r="D88" s="129"/>
      <c r="E88" s="129"/>
      <c r="F88" s="15">
        <f t="shared" si="13"/>
        <v>0</v>
      </c>
      <c r="G88" s="139"/>
      <c r="H88" s="7">
        <f t="shared" si="14"/>
        <v>0</v>
      </c>
      <c r="I88" s="139"/>
      <c r="J88" s="7">
        <f t="shared" si="15"/>
        <v>0</v>
      </c>
      <c r="K88" s="608"/>
      <c r="L88" s="608"/>
      <c r="M88" s="608"/>
      <c r="N88" s="457"/>
      <c r="O88" s="458"/>
      <c r="T88" s="292"/>
    </row>
    <row r="89" spans="1:20" s="16" customFormat="1" x14ac:dyDescent="0.25">
      <c r="A89" s="118"/>
      <c r="B89" s="129"/>
      <c r="C89" s="129"/>
      <c r="D89" s="129"/>
      <c r="E89" s="129"/>
      <c r="F89" s="15">
        <f t="shared" si="13"/>
        <v>0</v>
      </c>
      <c r="G89" s="139"/>
      <c r="H89" s="7">
        <f t="shared" si="14"/>
        <v>0</v>
      </c>
      <c r="I89" s="139"/>
      <c r="J89" s="7">
        <f t="shared" si="15"/>
        <v>0</v>
      </c>
      <c r="K89" s="608"/>
      <c r="L89" s="608"/>
      <c r="M89" s="608"/>
      <c r="N89" s="457"/>
      <c r="O89" s="458"/>
      <c r="T89" s="292"/>
    </row>
    <row r="90" spans="1:20" s="16" customFormat="1" x14ac:dyDescent="0.25">
      <c r="A90" s="118"/>
      <c r="B90" s="129"/>
      <c r="C90" s="129"/>
      <c r="D90" s="129"/>
      <c r="E90" s="129"/>
      <c r="F90" s="15">
        <f t="shared" si="13"/>
        <v>0</v>
      </c>
      <c r="G90" s="139"/>
      <c r="H90" s="7">
        <f t="shared" si="14"/>
        <v>0</v>
      </c>
      <c r="I90" s="139"/>
      <c r="J90" s="7">
        <f t="shared" si="15"/>
        <v>0</v>
      </c>
      <c r="K90" s="608"/>
      <c r="L90" s="608"/>
      <c r="M90" s="608"/>
      <c r="N90" s="457"/>
      <c r="O90" s="458"/>
      <c r="T90" s="292"/>
    </row>
    <row r="91" spans="1:20" s="16" customFormat="1" x14ac:dyDescent="0.25">
      <c r="A91" s="118"/>
      <c r="B91" s="129"/>
      <c r="C91" s="129"/>
      <c r="D91" s="129"/>
      <c r="E91" s="129"/>
      <c r="F91" s="15">
        <f t="shared" si="13"/>
        <v>0</v>
      </c>
      <c r="G91" s="139"/>
      <c r="H91" s="7">
        <f t="shared" si="14"/>
        <v>0</v>
      </c>
      <c r="I91" s="139"/>
      <c r="J91" s="7">
        <f t="shared" si="15"/>
        <v>0</v>
      </c>
      <c r="K91" s="608"/>
      <c r="L91" s="608"/>
      <c r="M91" s="608"/>
      <c r="N91" s="457"/>
      <c r="O91" s="458"/>
      <c r="T91" s="292"/>
    </row>
    <row r="92" spans="1:20" s="16" customFormat="1" x14ac:dyDescent="0.25">
      <c r="A92" s="118"/>
      <c r="B92" s="129"/>
      <c r="C92" s="129"/>
      <c r="D92" s="129"/>
      <c r="E92" s="129"/>
      <c r="F92" s="15">
        <f t="shared" si="13"/>
        <v>0</v>
      </c>
      <c r="G92" s="139"/>
      <c r="H92" s="7">
        <f t="shared" si="14"/>
        <v>0</v>
      </c>
      <c r="I92" s="139"/>
      <c r="J92" s="7">
        <f t="shared" si="15"/>
        <v>0</v>
      </c>
      <c r="K92" s="608"/>
      <c r="L92" s="608"/>
      <c r="M92" s="608"/>
      <c r="N92" s="457"/>
      <c r="O92" s="458"/>
      <c r="T92" s="292"/>
    </row>
    <row r="93" spans="1:20" s="16" customFormat="1" x14ac:dyDescent="0.25">
      <c r="A93" s="118"/>
      <c r="B93" s="129"/>
      <c r="C93" s="129"/>
      <c r="D93" s="129"/>
      <c r="E93" s="129"/>
      <c r="F93" s="15">
        <f t="shared" si="13"/>
        <v>0</v>
      </c>
      <c r="G93" s="139"/>
      <c r="H93" s="7">
        <f t="shared" si="14"/>
        <v>0</v>
      </c>
      <c r="I93" s="139"/>
      <c r="J93" s="7">
        <f t="shared" si="15"/>
        <v>0</v>
      </c>
      <c r="K93" s="608"/>
      <c r="L93" s="608"/>
      <c r="M93" s="608"/>
      <c r="N93" s="457"/>
      <c r="O93" s="458"/>
      <c r="T93" s="292"/>
    </row>
    <row r="94" spans="1:20" s="16" customFormat="1" x14ac:dyDescent="0.25">
      <c r="A94" s="118"/>
      <c r="B94" s="129"/>
      <c r="C94" s="129"/>
      <c r="D94" s="129"/>
      <c r="E94" s="129"/>
      <c r="F94" s="15">
        <f t="shared" si="13"/>
        <v>0</v>
      </c>
      <c r="G94" s="139"/>
      <c r="H94" s="7">
        <f t="shared" si="14"/>
        <v>0</v>
      </c>
      <c r="I94" s="139"/>
      <c r="J94" s="7">
        <f t="shared" si="15"/>
        <v>0</v>
      </c>
      <c r="K94" s="608"/>
      <c r="L94" s="608"/>
      <c r="M94" s="608"/>
      <c r="N94" s="457"/>
      <c r="O94" s="458"/>
      <c r="T94" s="292"/>
    </row>
    <row r="95" spans="1:20" s="16" customFormat="1" x14ac:dyDescent="0.25">
      <c r="A95" s="118"/>
      <c r="B95" s="129"/>
      <c r="C95" s="129"/>
      <c r="D95" s="129"/>
      <c r="E95" s="129"/>
      <c r="F95" s="15">
        <f t="shared" si="13"/>
        <v>0</v>
      </c>
      <c r="G95" s="139"/>
      <c r="H95" s="7">
        <f t="shared" si="14"/>
        <v>0</v>
      </c>
      <c r="I95" s="139"/>
      <c r="J95" s="7">
        <f t="shared" si="15"/>
        <v>0</v>
      </c>
      <c r="K95" s="608"/>
      <c r="L95" s="608"/>
      <c r="M95" s="608"/>
      <c r="N95" s="457"/>
      <c r="O95" s="458"/>
      <c r="T95" s="292"/>
    </row>
    <row r="96" spans="1:20" s="16" customFormat="1" x14ac:dyDescent="0.25">
      <c r="A96" s="118"/>
      <c r="B96" s="129"/>
      <c r="C96" s="129"/>
      <c r="D96" s="129"/>
      <c r="E96" s="129"/>
      <c r="F96" s="15">
        <f t="shared" si="13"/>
        <v>0</v>
      </c>
      <c r="G96" s="139"/>
      <c r="H96" s="7">
        <f t="shared" si="14"/>
        <v>0</v>
      </c>
      <c r="I96" s="139"/>
      <c r="J96" s="7">
        <f t="shared" si="15"/>
        <v>0</v>
      </c>
      <c r="K96" s="608"/>
      <c r="L96" s="608"/>
      <c r="M96" s="608"/>
      <c r="N96" s="457"/>
      <c r="O96" s="458"/>
      <c r="T96" s="292"/>
    </row>
    <row r="97" spans="1:20" s="16" customFormat="1" x14ac:dyDescent="0.25">
      <c r="A97" s="118"/>
      <c r="B97" s="129"/>
      <c r="C97" s="129"/>
      <c r="D97" s="129"/>
      <c r="E97" s="129"/>
      <c r="F97" s="15">
        <f t="shared" si="13"/>
        <v>0</v>
      </c>
      <c r="G97" s="139"/>
      <c r="H97" s="7">
        <f t="shared" si="14"/>
        <v>0</v>
      </c>
      <c r="I97" s="139"/>
      <c r="J97" s="7">
        <f t="shared" si="15"/>
        <v>0</v>
      </c>
      <c r="K97" s="608"/>
      <c r="L97" s="608"/>
      <c r="M97" s="608"/>
      <c r="N97" s="457"/>
      <c r="O97" s="458"/>
      <c r="T97" s="292"/>
    </row>
    <row r="98" spans="1:20" s="16" customFormat="1" x14ac:dyDescent="0.25">
      <c r="A98" s="118"/>
      <c r="B98" s="129"/>
      <c r="C98" s="129"/>
      <c r="D98" s="129"/>
      <c r="E98" s="129"/>
      <c r="F98" s="15">
        <f t="shared" si="13"/>
        <v>0</v>
      </c>
      <c r="G98" s="139"/>
      <c r="H98" s="7">
        <f t="shared" si="14"/>
        <v>0</v>
      </c>
      <c r="I98" s="139"/>
      <c r="J98" s="7">
        <f t="shared" si="15"/>
        <v>0</v>
      </c>
      <c r="K98" s="608"/>
      <c r="L98" s="608"/>
      <c r="M98" s="608"/>
      <c r="N98" s="457"/>
      <c r="O98" s="458"/>
      <c r="T98" s="292"/>
    </row>
    <row r="99" spans="1:20" s="16" customFormat="1" x14ac:dyDescent="0.25">
      <c r="A99" s="118"/>
      <c r="B99" s="129"/>
      <c r="C99" s="129"/>
      <c r="D99" s="129"/>
      <c r="E99" s="129"/>
      <c r="F99" s="15">
        <f t="shared" si="13"/>
        <v>0</v>
      </c>
      <c r="G99" s="139"/>
      <c r="H99" s="7">
        <f t="shared" si="14"/>
        <v>0</v>
      </c>
      <c r="I99" s="139"/>
      <c r="J99" s="7">
        <f t="shared" si="15"/>
        <v>0</v>
      </c>
      <c r="K99" s="608"/>
      <c r="L99" s="608"/>
      <c r="M99" s="608"/>
      <c r="N99" s="457"/>
      <c r="O99" s="458"/>
      <c r="T99" s="292"/>
    </row>
    <row r="100" spans="1:20" s="16" customFormat="1" x14ac:dyDescent="0.25">
      <c r="A100" s="118"/>
      <c r="B100" s="129"/>
      <c r="C100" s="129"/>
      <c r="D100" s="129"/>
      <c r="E100" s="129"/>
      <c r="F100" s="15">
        <f t="shared" si="13"/>
        <v>0</v>
      </c>
      <c r="G100" s="139"/>
      <c r="H100" s="7">
        <f t="shared" si="14"/>
        <v>0</v>
      </c>
      <c r="I100" s="139"/>
      <c r="J100" s="7">
        <f t="shared" si="15"/>
        <v>0</v>
      </c>
      <c r="K100" s="608"/>
      <c r="L100" s="608"/>
      <c r="M100" s="608"/>
      <c r="N100" s="457"/>
      <c r="O100" s="458"/>
      <c r="T100" s="292"/>
    </row>
    <row r="101" spans="1:20" s="16" customFormat="1" x14ac:dyDescent="0.25">
      <c r="A101" s="118"/>
      <c r="B101" s="129"/>
      <c r="C101" s="129"/>
      <c r="D101" s="129"/>
      <c r="E101" s="129"/>
      <c r="F101" s="15">
        <f t="shared" si="13"/>
        <v>0</v>
      </c>
      <c r="G101" s="139"/>
      <c r="H101" s="7">
        <f t="shared" si="14"/>
        <v>0</v>
      </c>
      <c r="I101" s="139"/>
      <c r="J101" s="7">
        <f t="shared" si="15"/>
        <v>0</v>
      </c>
      <c r="K101" s="608"/>
      <c r="L101" s="608"/>
      <c r="M101" s="608"/>
      <c r="N101" s="457"/>
      <c r="O101" s="458"/>
      <c r="T101" s="292"/>
    </row>
    <row r="102" spans="1:20" s="16" customFormat="1" x14ac:dyDescent="0.25">
      <c r="A102" s="118"/>
      <c r="B102" s="129"/>
      <c r="C102" s="129"/>
      <c r="D102" s="129"/>
      <c r="E102" s="129"/>
      <c r="F102" s="15">
        <f t="shared" si="13"/>
        <v>0</v>
      </c>
      <c r="G102" s="139"/>
      <c r="H102" s="7">
        <f t="shared" si="14"/>
        <v>0</v>
      </c>
      <c r="I102" s="139"/>
      <c r="J102" s="7">
        <f t="shared" si="15"/>
        <v>0</v>
      </c>
      <c r="K102" s="608"/>
      <c r="L102" s="608"/>
      <c r="M102" s="608"/>
      <c r="N102" s="457"/>
      <c r="O102" s="458"/>
      <c r="T102" s="292"/>
    </row>
    <row r="103" spans="1:20" s="16" customFormat="1" x14ac:dyDescent="0.25">
      <c r="A103" s="118"/>
      <c r="B103" s="129"/>
      <c r="C103" s="129"/>
      <c r="D103" s="129"/>
      <c r="E103" s="129"/>
      <c r="F103" s="15">
        <f t="shared" si="13"/>
        <v>0</v>
      </c>
      <c r="G103" s="139"/>
      <c r="H103" s="7">
        <f t="shared" si="14"/>
        <v>0</v>
      </c>
      <c r="I103" s="139"/>
      <c r="J103" s="7">
        <f t="shared" si="15"/>
        <v>0</v>
      </c>
      <c r="K103" s="608"/>
      <c r="L103" s="608"/>
      <c r="M103" s="608"/>
      <c r="N103" s="457"/>
      <c r="O103" s="458"/>
      <c r="T103" s="292"/>
    </row>
    <row r="104" spans="1:20" s="16" customFormat="1" x14ac:dyDescent="0.25">
      <c r="A104" s="118"/>
      <c r="B104" s="129"/>
      <c r="C104" s="129"/>
      <c r="D104" s="129"/>
      <c r="E104" s="129"/>
      <c r="F104" s="15">
        <f t="shared" si="13"/>
        <v>0</v>
      </c>
      <c r="G104" s="139"/>
      <c r="H104" s="7">
        <f t="shared" si="14"/>
        <v>0</v>
      </c>
      <c r="I104" s="139"/>
      <c r="J104" s="7">
        <f t="shared" si="15"/>
        <v>0</v>
      </c>
      <c r="K104" s="608"/>
      <c r="L104" s="608"/>
      <c r="M104" s="608"/>
      <c r="N104" s="457"/>
      <c r="O104" s="458"/>
      <c r="T104" s="292"/>
    </row>
    <row r="105" spans="1:20" s="16" customFormat="1" x14ac:dyDescent="0.25">
      <c r="A105" s="118"/>
      <c r="B105" s="129"/>
      <c r="C105" s="129"/>
      <c r="D105" s="129"/>
      <c r="E105" s="129"/>
      <c r="F105" s="15">
        <f t="shared" si="13"/>
        <v>0</v>
      </c>
      <c r="G105" s="139"/>
      <c r="H105" s="7">
        <f t="shared" si="14"/>
        <v>0</v>
      </c>
      <c r="I105" s="139"/>
      <c r="J105" s="7">
        <f t="shared" si="15"/>
        <v>0</v>
      </c>
      <c r="K105" s="608"/>
      <c r="L105" s="608"/>
      <c r="M105" s="608"/>
      <c r="N105" s="457"/>
      <c r="O105" s="458"/>
      <c r="T105" s="292"/>
    </row>
    <row r="106" spans="1:20" s="16" customFormat="1" ht="13.5" thickBot="1" x14ac:dyDescent="0.3">
      <c r="A106" s="121"/>
      <c r="B106" s="130"/>
      <c r="C106" s="130"/>
      <c r="D106" s="130"/>
      <c r="E106" s="130"/>
      <c r="F106" s="17">
        <f t="shared" si="13"/>
        <v>0</v>
      </c>
      <c r="G106" s="140"/>
      <c r="H106" s="8">
        <f t="shared" si="14"/>
        <v>0</v>
      </c>
      <c r="I106" s="140"/>
      <c r="J106" s="8">
        <f t="shared" si="15"/>
        <v>0</v>
      </c>
      <c r="K106" s="607"/>
      <c r="L106" s="607"/>
      <c r="M106" s="607"/>
      <c r="N106" s="457"/>
      <c r="O106" s="458"/>
      <c r="T106" s="292"/>
    </row>
    <row r="107" spans="1:20" s="16" customFormat="1" x14ac:dyDescent="0.25">
      <c r="A107" s="62" t="s">
        <v>19</v>
      </c>
      <c r="B107" s="14">
        <f>SUM(B87:B106)</f>
        <v>0</v>
      </c>
      <c r="C107" s="14">
        <f>SUM(C87:C106)</f>
        <v>0</v>
      </c>
      <c r="D107" s="14">
        <f>SUM(D87:D106)</f>
        <v>0</v>
      </c>
      <c r="E107" s="14">
        <f>SUM(E87:E106)</f>
        <v>0</v>
      </c>
      <c r="F107" s="14">
        <f>SUM(F87:F106)</f>
        <v>0</v>
      </c>
      <c r="G107" s="13"/>
      <c r="H107" s="12">
        <f>SUM(H87:H106)</f>
        <v>0</v>
      </c>
      <c r="I107" s="13"/>
      <c r="J107" s="12">
        <f>SUM(J87:J106)</f>
        <v>0</v>
      </c>
      <c r="K107" s="610"/>
      <c r="L107" s="610"/>
      <c r="M107" s="610"/>
      <c r="N107" s="457"/>
      <c r="O107" s="458"/>
      <c r="T107" s="292"/>
    </row>
    <row r="108" spans="1:20" s="9" customFormat="1" ht="15" customHeight="1" x14ac:dyDescent="0.25">
      <c r="A108" s="5"/>
      <c r="B108" s="6"/>
      <c r="C108" s="30"/>
      <c r="D108" s="30"/>
      <c r="E108" s="30"/>
      <c r="F108" s="30"/>
      <c r="G108" s="30"/>
      <c r="H108" s="11"/>
      <c r="I108" s="11"/>
      <c r="N108" s="458"/>
      <c r="O108" s="458"/>
      <c r="T108" s="293"/>
    </row>
    <row r="109" spans="1:20" s="11" customFormat="1" x14ac:dyDescent="0.25">
      <c r="A109" s="5"/>
      <c r="B109" s="6"/>
      <c r="C109" s="30"/>
      <c r="D109" s="30"/>
      <c r="E109" s="30"/>
      <c r="F109" s="30"/>
      <c r="G109" s="30"/>
      <c r="N109" s="458"/>
      <c r="O109" s="458"/>
      <c r="T109" s="290"/>
    </row>
    <row r="110" spans="1:20" s="11" customFormat="1" x14ac:dyDescent="0.25">
      <c r="A110" s="611" t="s">
        <v>11</v>
      </c>
      <c r="B110" s="611"/>
      <c r="C110" s="611"/>
      <c r="D110" s="611"/>
      <c r="E110" s="611"/>
      <c r="F110" s="611"/>
      <c r="G110" s="611"/>
      <c r="H110" s="611"/>
      <c r="I110" s="611"/>
      <c r="J110" s="611"/>
      <c r="K110" s="611"/>
      <c r="L110" s="611"/>
      <c r="M110" s="611"/>
      <c r="N110" s="457"/>
      <c r="O110" s="458"/>
      <c r="T110" s="290"/>
    </row>
    <row r="111" spans="1:20" s="11" customFormat="1" ht="38.25" x14ac:dyDescent="0.25">
      <c r="A111" s="577" t="s">
        <v>27</v>
      </c>
      <c r="B111" s="578"/>
      <c r="C111" s="25" t="s">
        <v>28</v>
      </c>
      <c r="D111" s="25" t="s">
        <v>29</v>
      </c>
      <c r="E111" s="25" t="s">
        <v>43</v>
      </c>
      <c r="F111" s="117" t="s">
        <v>96</v>
      </c>
      <c r="G111" s="65" t="s">
        <v>16</v>
      </c>
      <c r="H111" s="65" t="s">
        <v>97</v>
      </c>
      <c r="I111" s="65" t="s">
        <v>82</v>
      </c>
      <c r="J111" s="579" t="s">
        <v>13</v>
      </c>
      <c r="K111" s="579"/>
      <c r="L111" s="579"/>
      <c r="M111" s="579"/>
      <c r="N111" s="457"/>
      <c r="O111" s="458"/>
      <c r="T111" s="290"/>
    </row>
    <row r="112" spans="1:20" s="16" customFormat="1" x14ac:dyDescent="0.25">
      <c r="A112" s="567"/>
      <c r="B112" s="568"/>
      <c r="C112" s="125"/>
      <c r="D112" s="126"/>
      <c r="E112" s="15">
        <f>D112*C112</f>
        <v>0</v>
      </c>
      <c r="F112" s="139"/>
      <c r="G112" s="7">
        <f>F112*$E112</f>
        <v>0</v>
      </c>
      <c r="H112" s="139"/>
      <c r="I112" s="7">
        <f>H112*$E112</f>
        <v>0</v>
      </c>
      <c r="J112" s="608"/>
      <c r="K112" s="608"/>
      <c r="L112" s="608"/>
      <c r="M112" s="608"/>
      <c r="N112" s="457"/>
      <c r="O112" s="458"/>
      <c r="T112" s="292"/>
    </row>
    <row r="113" spans="1:20" s="16" customFormat="1" x14ac:dyDescent="0.25">
      <c r="A113" s="567"/>
      <c r="B113" s="568"/>
      <c r="C113" s="125"/>
      <c r="D113" s="126"/>
      <c r="E113" s="15">
        <f t="shared" ref="E113:E131" si="16">D113*C113</f>
        <v>0</v>
      </c>
      <c r="F113" s="139"/>
      <c r="G113" s="7">
        <f t="shared" ref="G113:G131" si="17">F113*$E113</f>
        <v>0</v>
      </c>
      <c r="H113" s="139"/>
      <c r="I113" s="7">
        <f t="shared" ref="I113:I131" si="18">H113*$E113</f>
        <v>0</v>
      </c>
      <c r="J113" s="608"/>
      <c r="K113" s="608"/>
      <c r="L113" s="608"/>
      <c r="M113" s="608"/>
      <c r="N113" s="457"/>
      <c r="O113" s="458"/>
      <c r="T113" s="292"/>
    </row>
    <row r="114" spans="1:20" s="16" customFormat="1" x14ac:dyDescent="0.25">
      <c r="A114" s="567"/>
      <c r="B114" s="568"/>
      <c r="C114" s="125"/>
      <c r="D114" s="126"/>
      <c r="E114" s="15">
        <f t="shared" si="16"/>
        <v>0</v>
      </c>
      <c r="F114" s="139"/>
      <c r="G114" s="7">
        <f t="shared" si="17"/>
        <v>0</v>
      </c>
      <c r="H114" s="139"/>
      <c r="I114" s="7">
        <f t="shared" si="18"/>
        <v>0</v>
      </c>
      <c r="J114" s="608"/>
      <c r="K114" s="608"/>
      <c r="L114" s="608"/>
      <c r="M114" s="608"/>
      <c r="N114" s="457"/>
      <c r="O114" s="458"/>
      <c r="T114" s="292"/>
    </row>
    <row r="115" spans="1:20" s="16" customFormat="1" x14ac:dyDescent="0.25">
      <c r="A115" s="567"/>
      <c r="B115" s="568"/>
      <c r="C115" s="125"/>
      <c r="D115" s="126"/>
      <c r="E115" s="15">
        <f t="shared" si="16"/>
        <v>0</v>
      </c>
      <c r="F115" s="139"/>
      <c r="G115" s="7">
        <f t="shared" si="17"/>
        <v>0</v>
      </c>
      <c r="H115" s="139"/>
      <c r="I115" s="7">
        <f t="shared" si="18"/>
        <v>0</v>
      </c>
      <c r="J115" s="608"/>
      <c r="K115" s="608"/>
      <c r="L115" s="608"/>
      <c r="M115" s="608"/>
      <c r="N115" s="457"/>
      <c r="O115" s="458"/>
      <c r="T115" s="292"/>
    </row>
    <row r="116" spans="1:20" s="16" customFormat="1" x14ac:dyDescent="0.25">
      <c r="A116" s="567"/>
      <c r="B116" s="568"/>
      <c r="C116" s="125"/>
      <c r="D116" s="126"/>
      <c r="E116" s="15">
        <f t="shared" si="16"/>
        <v>0</v>
      </c>
      <c r="F116" s="139"/>
      <c r="G116" s="7">
        <f t="shared" si="17"/>
        <v>0</v>
      </c>
      <c r="H116" s="139"/>
      <c r="I116" s="7">
        <f t="shared" si="18"/>
        <v>0</v>
      </c>
      <c r="J116" s="608"/>
      <c r="K116" s="608"/>
      <c r="L116" s="608"/>
      <c r="M116" s="608"/>
      <c r="N116" s="457"/>
      <c r="O116" s="458"/>
      <c r="T116" s="292"/>
    </row>
    <row r="117" spans="1:20" s="16" customFormat="1" x14ac:dyDescent="0.25">
      <c r="A117" s="567"/>
      <c r="B117" s="568"/>
      <c r="C117" s="125"/>
      <c r="D117" s="126"/>
      <c r="E117" s="15">
        <f t="shared" si="16"/>
        <v>0</v>
      </c>
      <c r="F117" s="139"/>
      <c r="G117" s="7">
        <f t="shared" si="17"/>
        <v>0</v>
      </c>
      <c r="H117" s="139"/>
      <c r="I117" s="7">
        <f t="shared" si="18"/>
        <v>0</v>
      </c>
      <c r="J117" s="608"/>
      <c r="K117" s="608"/>
      <c r="L117" s="608"/>
      <c r="M117" s="608"/>
      <c r="N117" s="457"/>
      <c r="O117" s="458"/>
      <c r="T117" s="292"/>
    </row>
    <row r="118" spans="1:20" s="16" customFormat="1" x14ac:dyDescent="0.25">
      <c r="A118" s="567"/>
      <c r="B118" s="568"/>
      <c r="C118" s="125"/>
      <c r="D118" s="126"/>
      <c r="E118" s="15">
        <f t="shared" si="16"/>
        <v>0</v>
      </c>
      <c r="F118" s="139"/>
      <c r="G118" s="7">
        <f t="shared" si="17"/>
        <v>0</v>
      </c>
      <c r="H118" s="139"/>
      <c r="I118" s="7">
        <f t="shared" si="18"/>
        <v>0</v>
      </c>
      <c r="J118" s="608"/>
      <c r="K118" s="608"/>
      <c r="L118" s="608"/>
      <c r="M118" s="608"/>
      <c r="N118" s="457"/>
      <c r="O118" s="458"/>
      <c r="T118" s="292"/>
    </row>
    <row r="119" spans="1:20" s="16" customFormat="1" x14ac:dyDescent="0.25">
      <c r="A119" s="567"/>
      <c r="B119" s="568"/>
      <c r="C119" s="125"/>
      <c r="D119" s="126"/>
      <c r="E119" s="15">
        <f t="shared" si="16"/>
        <v>0</v>
      </c>
      <c r="F119" s="139"/>
      <c r="G119" s="7">
        <f t="shared" si="17"/>
        <v>0</v>
      </c>
      <c r="H119" s="139"/>
      <c r="I119" s="7">
        <f t="shared" si="18"/>
        <v>0</v>
      </c>
      <c r="J119" s="608"/>
      <c r="K119" s="608"/>
      <c r="L119" s="608"/>
      <c r="M119" s="608"/>
      <c r="N119" s="457"/>
      <c r="O119" s="458"/>
      <c r="T119" s="292"/>
    </row>
    <row r="120" spans="1:20" s="16" customFormat="1" x14ac:dyDescent="0.25">
      <c r="A120" s="567"/>
      <c r="B120" s="568"/>
      <c r="C120" s="125"/>
      <c r="D120" s="126"/>
      <c r="E120" s="15">
        <f>D120*C120</f>
        <v>0</v>
      </c>
      <c r="F120" s="139"/>
      <c r="G120" s="7">
        <f>F120*$E120</f>
        <v>0</v>
      </c>
      <c r="H120" s="139"/>
      <c r="I120" s="7">
        <f>H120*$E120</f>
        <v>0</v>
      </c>
      <c r="J120" s="608"/>
      <c r="K120" s="608"/>
      <c r="L120" s="608"/>
      <c r="M120" s="608"/>
      <c r="N120" s="457"/>
      <c r="O120" s="458"/>
      <c r="T120" s="292"/>
    </row>
    <row r="121" spans="1:20" s="16" customFormat="1" x14ac:dyDescent="0.25">
      <c r="A121" s="567"/>
      <c r="B121" s="568"/>
      <c r="C121" s="125"/>
      <c r="D121" s="126"/>
      <c r="E121" s="15">
        <f>D121*C121</f>
        <v>0</v>
      </c>
      <c r="F121" s="139"/>
      <c r="G121" s="7">
        <f>F121*$E121</f>
        <v>0</v>
      </c>
      <c r="H121" s="139"/>
      <c r="I121" s="7">
        <f>H121*$E121</f>
        <v>0</v>
      </c>
      <c r="J121" s="608"/>
      <c r="K121" s="608"/>
      <c r="L121" s="608"/>
      <c r="M121" s="608"/>
      <c r="N121" s="457"/>
      <c r="O121" s="458"/>
      <c r="T121" s="292"/>
    </row>
    <row r="122" spans="1:20" s="16" customFormat="1" x14ac:dyDescent="0.25">
      <c r="A122" s="567"/>
      <c r="B122" s="568"/>
      <c r="C122" s="125"/>
      <c r="D122" s="126"/>
      <c r="E122" s="15">
        <f>D122*C122</f>
        <v>0</v>
      </c>
      <c r="F122" s="139"/>
      <c r="G122" s="7">
        <f>F122*$E122</f>
        <v>0</v>
      </c>
      <c r="H122" s="139"/>
      <c r="I122" s="7">
        <f>H122*$E122</f>
        <v>0</v>
      </c>
      <c r="J122" s="608"/>
      <c r="K122" s="608"/>
      <c r="L122" s="608"/>
      <c r="M122" s="608"/>
      <c r="N122" s="457"/>
      <c r="O122" s="458"/>
      <c r="T122" s="292"/>
    </row>
    <row r="123" spans="1:20" s="16" customFormat="1" x14ac:dyDescent="0.25">
      <c r="A123" s="567"/>
      <c r="B123" s="568"/>
      <c r="C123" s="125"/>
      <c r="D123" s="126"/>
      <c r="E123" s="15">
        <f>D123*C123</f>
        <v>0</v>
      </c>
      <c r="F123" s="139"/>
      <c r="G123" s="7">
        <f>F123*$E123</f>
        <v>0</v>
      </c>
      <c r="H123" s="139"/>
      <c r="I123" s="7">
        <f>H123*$E123</f>
        <v>0</v>
      </c>
      <c r="J123" s="608"/>
      <c r="K123" s="608"/>
      <c r="L123" s="608"/>
      <c r="M123" s="608"/>
      <c r="N123" s="457"/>
      <c r="O123" s="458"/>
      <c r="T123" s="292"/>
    </row>
    <row r="124" spans="1:20" s="16" customFormat="1" x14ac:dyDescent="0.25">
      <c r="A124" s="567"/>
      <c r="B124" s="568"/>
      <c r="C124" s="125"/>
      <c r="D124" s="126"/>
      <c r="E124" s="15">
        <f>D124*C124</f>
        <v>0</v>
      </c>
      <c r="F124" s="139"/>
      <c r="G124" s="7">
        <f>F124*$E124</f>
        <v>0</v>
      </c>
      <c r="H124" s="139"/>
      <c r="I124" s="7">
        <f>H124*$E124</f>
        <v>0</v>
      </c>
      <c r="J124" s="608"/>
      <c r="K124" s="608"/>
      <c r="L124" s="608"/>
      <c r="M124" s="608"/>
      <c r="N124" s="457"/>
      <c r="O124" s="458"/>
      <c r="T124" s="292"/>
    </row>
    <row r="125" spans="1:20" s="16" customFormat="1" x14ac:dyDescent="0.25">
      <c r="A125" s="567"/>
      <c r="B125" s="568"/>
      <c r="C125" s="125"/>
      <c r="D125" s="126"/>
      <c r="E125" s="15">
        <f t="shared" si="16"/>
        <v>0</v>
      </c>
      <c r="F125" s="139"/>
      <c r="G125" s="7">
        <f t="shared" si="17"/>
        <v>0</v>
      </c>
      <c r="H125" s="139"/>
      <c r="I125" s="7">
        <f t="shared" si="18"/>
        <v>0</v>
      </c>
      <c r="J125" s="608"/>
      <c r="K125" s="608"/>
      <c r="L125" s="608"/>
      <c r="M125" s="608"/>
      <c r="N125" s="457"/>
      <c r="O125" s="458"/>
      <c r="T125" s="292"/>
    </row>
    <row r="126" spans="1:20" s="16" customFormat="1" x14ac:dyDescent="0.25">
      <c r="A126" s="567"/>
      <c r="B126" s="568"/>
      <c r="C126" s="125"/>
      <c r="D126" s="126"/>
      <c r="E126" s="15">
        <f t="shared" si="16"/>
        <v>0</v>
      </c>
      <c r="F126" s="139"/>
      <c r="G126" s="7">
        <f t="shared" si="17"/>
        <v>0</v>
      </c>
      <c r="H126" s="139"/>
      <c r="I126" s="7">
        <f t="shared" si="18"/>
        <v>0</v>
      </c>
      <c r="J126" s="608"/>
      <c r="K126" s="608"/>
      <c r="L126" s="608"/>
      <c r="M126" s="608"/>
      <c r="N126" s="457"/>
      <c r="O126" s="458"/>
      <c r="T126" s="292"/>
    </row>
    <row r="127" spans="1:20" s="16" customFormat="1" x14ac:dyDescent="0.25">
      <c r="A127" s="567"/>
      <c r="B127" s="568"/>
      <c r="C127" s="125"/>
      <c r="D127" s="126"/>
      <c r="E127" s="15">
        <f t="shared" si="16"/>
        <v>0</v>
      </c>
      <c r="F127" s="139"/>
      <c r="G127" s="7">
        <f t="shared" si="17"/>
        <v>0</v>
      </c>
      <c r="H127" s="139"/>
      <c r="I127" s="7">
        <f t="shared" si="18"/>
        <v>0</v>
      </c>
      <c r="J127" s="608"/>
      <c r="K127" s="608"/>
      <c r="L127" s="608"/>
      <c r="M127" s="608"/>
      <c r="N127" s="457"/>
      <c r="O127" s="458"/>
      <c r="T127" s="292"/>
    </row>
    <row r="128" spans="1:20" s="16" customFormat="1" x14ac:dyDescent="0.25">
      <c r="A128" s="567"/>
      <c r="B128" s="568"/>
      <c r="C128" s="125"/>
      <c r="D128" s="126"/>
      <c r="E128" s="15">
        <f t="shared" si="16"/>
        <v>0</v>
      </c>
      <c r="F128" s="139"/>
      <c r="G128" s="7">
        <f t="shared" si="17"/>
        <v>0</v>
      </c>
      <c r="H128" s="139"/>
      <c r="I128" s="7">
        <f t="shared" si="18"/>
        <v>0</v>
      </c>
      <c r="J128" s="608"/>
      <c r="K128" s="608"/>
      <c r="L128" s="608"/>
      <c r="M128" s="608"/>
      <c r="N128" s="457"/>
      <c r="O128" s="458"/>
      <c r="T128" s="292"/>
    </row>
    <row r="129" spans="1:20" s="16" customFormat="1" x14ac:dyDescent="0.25">
      <c r="A129" s="567"/>
      <c r="B129" s="568"/>
      <c r="C129" s="125"/>
      <c r="D129" s="126"/>
      <c r="E129" s="15">
        <f t="shared" si="16"/>
        <v>0</v>
      </c>
      <c r="F129" s="139"/>
      <c r="G129" s="7">
        <f t="shared" si="17"/>
        <v>0</v>
      </c>
      <c r="H129" s="139"/>
      <c r="I129" s="7">
        <f t="shared" si="18"/>
        <v>0</v>
      </c>
      <c r="J129" s="608"/>
      <c r="K129" s="608"/>
      <c r="L129" s="608"/>
      <c r="M129" s="608"/>
      <c r="N129" s="457"/>
      <c r="O129" s="458"/>
      <c r="T129" s="292"/>
    </row>
    <row r="130" spans="1:20" s="16" customFormat="1" x14ac:dyDescent="0.25">
      <c r="A130" s="567"/>
      <c r="B130" s="568"/>
      <c r="C130" s="125"/>
      <c r="D130" s="126"/>
      <c r="E130" s="15">
        <f t="shared" si="16"/>
        <v>0</v>
      </c>
      <c r="F130" s="139"/>
      <c r="G130" s="7">
        <f t="shared" si="17"/>
        <v>0</v>
      </c>
      <c r="H130" s="139"/>
      <c r="I130" s="7">
        <f t="shared" si="18"/>
        <v>0</v>
      </c>
      <c r="J130" s="608"/>
      <c r="K130" s="608"/>
      <c r="L130" s="608"/>
      <c r="M130" s="608"/>
      <c r="N130" s="457"/>
      <c r="O130" s="458"/>
      <c r="T130" s="292"/>
    </row>
    <row r="131" spans="1:20" s="16" customFormat="1" ht="13.5" thickBot="1" x14ac:dyDescent="0.3">
      <c r="A131" s="536"/>
      <c r="B131" s="606"/>
      <c r="C131" s="127"/>
      <c r="D131" s="128"/>
      <c r="E131" s="17">
        <f t="shared" si="16"/>
        <v>0</v>
      </c>
      <c r="F131" s="140"/>
      <c r="G131" s="8">
        <f t="shared" si="17"/>
        <v>0</v>
      </c>
      <c r="H131" s="140"/>
      <c r="I131" s="8">
        <f t="shared" si="18"/>
        <v>0</v>
      </c>
      <c r="J131" s="607"/>
      <c r="K131" s="607"/>
      <c r="L131" s="607"/>
      <c r="M131" s="607"/>
      <c r="N131" s="457"/>
      <c r="O131" s="458"/>
      <c r="T131" s="292"/>
    </row>
    <row r="132" spans="1:20" s="16" customFormat="1" x14ac:dyDescent="0.25">
      <c r="A132" s="637" t="s">
        <v>19</v>
      </c>
      <c r="B132" s="638"/>
      <c r="C132" s="638"/>
      <c r="D132" s="639"/>
      <c r="E132" s="12">
        <f>SUM(E112:E131)</f>
        <v>0</v>
      </c>
      <c r="F132" s="13"/>
      <c r="G132" s="12">
        <f>SUM(G112:G131)</f>
        <v>0</v>
      </c>
      <c r="H132" s="13"/>
      <c r="I132" s="12">
        <f>SUM(I112:I131)</f>
        <v>0</v>
      </c>
      <c r="J132" s="610"/>
      <c r="K132" s="610"/>
      <c r="L132" s="610"/>
      <c r="M132" s="610"/>
      <c r="N132" s="457"/>
      <c r="O132" s="458"/>
      <c r="T132" s="292"/>
    </row>
    <row r="133" spans="1:20" s="9" customFormat="1" ht="15" customHeight="1" x14ac:dyDescent="0.25">
      <c r="A133" s="5"/>
      <c r="B133" s="6"/>
      <c r="C133" s="30"/>
      <c r="D133" s="30"/>
      <c r="E133" s="30"/>
      <c r="F133" s="30"/>
      <c r="G133" s="30"/>
      <c r="H133" s="11"/>
      <c r="I133" s="11"/>
      <c r="N133" s="458"/>
      <c r="O133" s="458"/>
      <c r="T133" s="293"/>
    </row>
    <row r="134" spans="1:20" s="11" customFormat="1" x14ac:dyDescent="0.25">
      <c r="A134" s="5"/>
      <c r="B134" s="6"/>
      <c r="C134" s="30"/>
      <c r="D134" s="30"/>
      <c r="E134" s="30"/>
      <c r="F134" s="30"/>
      <c r="G134" s="30"/>
      <c r="N134" s="458"/>
      <c r="O134" s="458"/>
      <c r="T134" s="290"/>
    </row>
    <row r="135" spans="1:20" s="11" customFormat="1" x14ac:dyDescent="0.25">
      <c r="N135" s="458"/>
      <c r="O135" s="458"/>
      <c r="T135" s="290"/>
    </row>
    <row r="136" spans="1:20" s="16" customFormat="1" ht="38.25" customHeight="1" x14ac:dyDescent="0.25">
      <c r="N136" s="458"/>
      <c r="O136" s="458"/>
      <c r="T136" s="292"/>
    </row>
    <row r="137" spans="1:20" s="11" customFormat="1" x14ac:dyDescent="0.25">
      <c r="N137" s="458"/>
      <c r="O137" s="458"/>
      <c r="T137" s="290"/>
    </row>
  </sheetData>
  <sheetProtection password="DD9D" sheet="1" objects="1" scenarios="1" formatRows="0"/>
  <mergeCells count="147">
    <mergeCell ref="A112:B112"/>
    <mergeCell ref="J112:M112"/>
    <mergeCell ref="A113:B113"/>
    <mergeCell ref="J113:M113"/>
    <mergeCell ref="A30:D30"/>
    <mergeCell ref="A35:K35"/>
    <mergeCell ref="L35:M35"/>
    <mergeCell ref="A128:B128"/>
    <mergeCell ref="J128:M128"/>
    <mergeCell ref="K102:M102"/>
    <mergeCell ref="K103:M103"/>
    <mergeCell ref="K104:M104"/>
    <mergeCell ref="K105:M105"/>
    <mergeCell ref="K106:M106"/>
    <mergeCell ref="A126:B126"/>
    <mergeCell ref="J126:M126"/>
    <mergeCell ref="A114:B114"/>
    <mergeCell ref="J114:M114"/>
    <mergeCell ref="A117:B117"/>
    <mergeCell ref="J117:M117"/>
    <mergeCell ref="A118:B118"/>
    <mergeCell ref="J118:M118"/>
    <mergeCell ref="A119:B119"/>
    <mergeCell ref="J119:M119"/>
    <mergeCell ref="A129:B129"/>
    <mergeCell ref="J129:M129"/>
    <mergeCell ref="A130:B130"/>
    <mergeCell ref="J130:M130"/>
    <mergeCell ref="A131:B131"/>
    <mergeCell ref="J131:M131"/>
    <mergeCell ref="A132:D132"/>
    <mergeCell ref="J132:M132"/>
    <mergeCell ref="A127:B127"/>
    <mergeCell ref="J127:M127"/>
    <mergeCell ref="A120:B120"/>
    <mergeCell ref="J120:M120"/>
    <mergeCell ref="A121:B121"/>
    <mergeCell ref="J123:M123"/>
    <mergeCell ref="A124:B124"/>
    <mergeCell ref="J124:M124"/>
    <mergeCell ref="A125:B125"/>
    <mergeCell ref="J125:M125"/>
    <mergeCell ref="J121:M121"/>
    <mergeCell ref="A122:B122"/>
    <mergeCell ref="J122:M122"/>
    <mergeCell ref="A123:B123"/>
    <mergeCell ref="A40:B40"/>
    <mergeCell ref="J40:M40"/>
    <mergeCell ref="J63:M63"/>
    <mergeCell ref="J64:M64"/>
    <mergeCell ref="J65:M65"/>
    <mergeCell ref="J66:M66"/>
    <mergeCell ref="J67:M67"/>
    <mergeCell ref="A53:B53"/>
    <mergeCell ref="J53:M53"/>
    <mergeCell ref="A54:B54"/>
    <mergeCell ref="J54:M54"/>
    <mergeCell ref="A55:B55"/>
    <mergeCell ref="J55:M55"/>
    <mergeCell ref="A51:B51"/>
    <mergeCell ref="J51:M51"/>
    <mergeCell ref="A52:B52"/>
    <mergeCell ref="J52:M52"/>
    <mergeCell ref="A2:M2"/>
    <mergeCell ref="A3:M3"/>
    <mergeCell ref="A26:D26"/>
    <mergeCell ref="A34:M34"/>
    <mergeCell ref="F5:G5"/>
    <mergeCell ref="A22:G22"/>
    <mergeCell ref="A36:B36"/>
    <mergeCell ref="J36:M36"/>
    <mergeCell ref="J37:M37"/>
    <mergeCell ref="A37:B37"/>
    <mergeCell ref="B5:C5"/>
    <mergeCell ref="D5:E5"/>
    <mergeCell ref="H5:I5"/>
    <mergeCell ref="A38:B38"/>
    <mergeCell ref="J38:M38"/>
    <mergeCell ref="A49:B49"/>
    <mergeCell ref="J49:M49"/>
    <mergeCell ref="A50:B50"/>
    <mergeCell ref="J50:M50"/>
    <mergeCell ref="A44:B44"/>
    <mergeCell ref="J44:M44"/>
    <mergeCell ref="A45:B45"/>
    <mergeCell ref="J45:M45"/>
    <mergeCell ref="A46:B46"/>
    <mergeCell ref="J46:M46"/>
    <mergeCell ref="A47:B47"/>
    <mergeCell ref="J47:M47"/>
    <mergeCell ref="A48:B48"/>
    <mergeCell ref="A41:B41"/>
    <mergeCell ref="J41:M41"/>
    <mergeCell ref="A42:B42"/>
    <mergeCell ref="J42:M42"/>
    <mergeCell ref="A43:B43"/>
    <mergeCell ref="J43:M43"/>
    <mergeCell ref="J48:M48"/>
    <mergeCell ref="A39:B39"/>
    <mergeCell ref="J39:M39"/>
    <mergeCell ref="J69:M69"/>
    <mergeCell ref="J70:M70"/>
    <mergeCell ref="J71:M71"/>
    <mergeCell ref="J72:M72"/>
    <mergeCell ref="K99:M99"/>
    <mergeCell ref="K100:M100"/>
    <mergeCell ref="K101:M101"/>
    <mergeCell ref="K89:M89"/>
    <mergeCell ref="K90:M90"/>
    <mergeCell ref="K91:M91"/>
    <mergeCell ref="J78:M78"/>
    <mergeCell ref="J79:M79"/>
    <mergeCell ref="J80:M80"/>
    <mergeCell ref="J81:M81"/>
    <mergeCell ref="K94:M94"/>
    <mergeCell ref="K95:M95"/>
    <mergeCell ref="K96:M96"/>
    <mergeCell ref="K97:M97"/>
    <mergeCell ref="K98:M98"/>
    <mergeCell ref="J82:M82"/>
    <mergeCell ref="K86:M86"/>
    <mergeCell ref="K87:M87"/>
    <mergeCell ref="A85:M85"/>
    <mergeCell ref="A116:B116"/>
    <mergeCell ref="J116:M116"/>
    <mergeCell ref="A56:B56"/>
    <mergeCell ref="A115:B115"/>
    <mergeCell ref="J115:M115"/>
    <mergeCell ref="J56:M56"/>
    <mergeCell ref="J57:M57"/>
    <mergeCell ref="A60:M60"/>
    <mergeCell ref="J61:M61"/>
    <mergeCell ref="J62:M62"/>
    <mergeCell ref="J73:M73"/>
    <mergeCell ref="J74:M74"/>
    <mergeCell ref="J75:M75"/>
    <mergeCell ref="J76:M76"/>
    <mergeCell ref="J77:M77"/>
    <mergeCell ref="J68:M68"/>
    <mergeCell ref="A82:D82"/>
    <mergeCell ref="K88:M88"/>
    <mergeCell ref="K92:M92"/>
    <mergeCell ref="K93:M93"/>
    <mergeCell ref="K107:M107"/>
    <mergeCell ref="A110:M110"/>
    <mergeCell ref="A111:B111"/>
    <mergeCell ref="J111:M111"/>
  </mergeCells>
  <conditionalFormatting sqref="L35">
    <cfRule type="cellIs" dxfId="10" priority="8" operator="equal">
      <formula>"Select"</formula>
    </cfRule>
  </conditionalFormatting>
  <conditionalFormatting sqref="A37:M57">
    <cfRule type="expression" dxfId="9" priority="7">
      <formula>$L$35&lt;&gt;"Yes"</formula>
    </cfRule>
  </conditionalFormatting>
  <conditionalFormatting sqref="B19:C19">
    <cfRule type="expression" dxfId="8" priority="1">
      <formula>B19&lt;Tolerance</formula>
    </cfRule>
  </conditionalFormatting>
  <dataValidations count="2">
    <dataValidation type="list" allowBlank="1" showInputMessage="1" showErrorMessage="1" sqref="L35">
      <formula1>"Yes,No"</formula1>
    </dataValidation>
    <dataValidation type="decimal" errorStyle="warning" allowBlank="1" showInputMessage="1" showErrorMessage="1" errorTitle="Invalid Input" error="Please enter a number greater than or equal to zero.  " sqref="D7:G14 B16:G16 C37:I56 C62:I81 B87:J106 C112:I131">
      <formula1>0</formula1>
      <formula2>9999999999</formula2>
    </dataValidation>
  </dataValidations>
  <hyperlinks>
    <hyperlink ref="A23" location="'Personnel Salary and Fringe'!A6" display="Totaled from Personnel Salary and Fringe tab (click to view)"/>
    <hyperlink ref="A27" location="Consultants!A1" display="Totaled from Consultants tab (click to view)"/>
    <hyperlink ref="A31" location="Contracts!A1" display="Totaled from Contracts tab (click to view)"/>
  </hyperlinks>
  <printOptions horizontalCentered="1"/>
  <pageMargins left="0.25" right="0.25" top="0.75" bottom="0.75" header="0.3" footer="0.3"/>
  <pageSetup scale="69" fitToHeight="0" orientation="landscape" r:id="rId1"/>
  <headerFooter>
    <oddHeader>&amp;LFunding Opportunity Announcement
CDC-RFA-DP13-1305&amp;R&lt;State&gt;</oddHeader>
    <oddFooter>&amp;L&amp;D&amp;R&amp;P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A1:S137"/>
  <sheetViews>
    <sheetView showGridLines="0" zoomScaleNormal="100" workbookViewId="0">
      <pane ySplit="3" topLeftCell="A4" activePane="bottomLeft" state="frozen"/>
      <selection pane="bottomLeft"/>
    </sheetView>
  </sheetViews>
  <sheetFormatPr defaultColWidth="9.140625" defaultRowHeight="12.75" x14ac:dyDescent="0.2"/>
  <cols>
    <col min="1" max="1" width="33.7109375" style="3" customWidth="1"/>
    <col min="2" max="2" width="19.42578125" style="3" customWidth="1"/>
    <col min="3" max="13" width="12.7109375" style="3" customWidth="1"/>
    <col min="14" max="15" width="16.7109375" style="3" customWidth="1"/>
    <col min="16" max="19" width="13" style="3" customWidth="1"/>
    <col min="20" max="20" width="32.7109375" style="3" customWidth="1"/>
    <col min="21" max="16384" width="9.140625" style="3"/>
  </cols>
  <sheetData>
    <row r="1" spans="1:19" s="256" customFormat="1" ht="30" customHeight="1" thickBot="1" x14ac:dyDescent="0.25">
      <c r="J1" s="257"/>
      <c r="K1" s="257"/>
      <c r="L1" s="257"/>
      <c r="M1" s="257"/>
      <c r="N1" s="257"/>
      <c r="O1" s="257"/>
      <c r="P1" s="257"/>
      <c r="Q1" s="257"/>
      <c r="R1" s="257"/>
      <c r="S1" s="257"/>
    </row>
    <row r="2" spans="1:19" s="4" customFormat="1" ht="21" thickBot="1" x14ac:dyDescent="0.3">
      <c r="A2" s="617" t="s">
        <v>38</v>
      </c>
      <c r="B2" s="618"/>
      <c r="C2" s="618"/>
      <c r="D2" s="618"/>
      <c r="E2" s="618"/>
      <c r="F2" s="618"/>
      <c r="G2" s="618"/>
      <c r="H2" s="618"/>
      <c r="I2" s="618"/>
      <c r="J2" s="618"/>
      <c r="K2" s="618"/>
      <c r="L2" s="618"/>
      <c r="M2" s="618"/>
      <c r="N2" s="618"/>
      <c r="O2" s="619"/>
    </row>
    <row r="3" spans="1:19" s="4" customFormat="1" ht="15.75" customHeight="1" x14ac:dyDescent="0.25">
      <c r="A3" s="620" t="s">
        <v>39</v>
      </c>
      <c r="B3" s="621"/>
      <c r="C3" s="621"/>
      <c r="D3" s="621"/>
      <c r="E3" s="621"/>
      <c r="F3" s="621"/>
      <c r="G3" s="621"/>
      <c r="H3" s="621"/>
      <c r="I3" s="621"/>
      <c r="J3" s="621"/>
      <c r="K3" s="621"/>
      <c r="L3" s="621"/>
      <c r="M3" s="621"/>
      <c r="N3" s="621"/>
      <c r="O3" s="622"/>
    </row>
    <row r="4" spans="1:19" s="4" customFormat="1" ht="15.75" customHeight="1" thickBot="1" x14ac:dyDescent="0.3">
      <c r="A4" s="18"/>
      <c r="B4" s="18"/>
      <c r="C4" s="18"/>
      <c r="D4" s="18"/>
      <c r="E4" s="18"/>
      <c r="F4" s="19"/>
      <c r="G4" s="19"/>
      <c r="H4" s="20"/>
      <c r="I4" s="20"/>
      <c r="J4" s="20"/>
      <c r="K4" s="20"/>
      <c r="L4" s="20"/>
    </row>
    <row r="5" spans="1:19" s="11" customFormat="1" ht="15.75" customHeight="1" thickBot="1" x14ac:dyDescent="0.3">
      <c r="A5" s="43"/>
      <c r="B5" s="652" t="s">
        <v>63</v>
      </c>
      <c r="C5" s="653"/>
      <c r="D5" s="654"/>
      <c r="E5" s="649" t="s">
        <v>90</v>
      </c>
      <c r="F5" s="650"/>
      <c r="G5" s="651"/>
      <c r="H5" s="649" t="s">
        <v>129</v>
      </c>
      <c r="I5" s="650"/>
      <c r="J5" s="651"/>
      <c r="K5" s="649" t="s">
        <v>130</v>
      </c>
      <c r="L5" s="650"/>
      <c r="M5" s="651"/>
      <c r="N5"/>
      <c r="O5"/>
      <c r="P5" s="29"/>
      <c r="Q5" s="29"/>
      <c r="R5" s="24"/>
      <c r="S5" s="24"/>
    </row>
    <row r="6" spans="1:19" s="11" customFormat="1" ht="15" x14ac:dyDescent="0.25">
      <c r="A6" s="90" t="s">
        <v>85</v>
      </c>
      <c r="B6" s="161" t="s">
        <v>6</v>
      </c>
      <c r="C6" s="162" t="s">
        <v>65</v>
      </c>
      <c r="D6" s="163" t="s">
        <v>5</v>
      </c>
      <c r="E6" s="161" t="s">
        <v>6</v>
      </c>
      <c r="F6" s="162" t="s">
        <v>65</v>
      </c>
      <c r="G6" s="150" t="s">
        <v>5</v>
      </c>
      <c r="H6" s="161" t="s">
        <v>6</v>
      </c>
      <c r="I6" s="162" t="s">
        <v>65</v>
      </c>
      <c r="J6" s="150" t="s">
        <v>5</v>
      </c>
      <c r="K6" s="161" t="s">
        <v>6</v>
      </c>
      <c r="L6" s="162" t="s">
        <v>65</v>
      </c>
      <c r="M6" s="150" t="s">
        <v>5</v>
      </c>
      <c r="N6"/>
      <c r="O6"/>
      <c r="P6" s="39"/>
      <c r="Q6" s="29"/>
      <c r="R6" s="24"/>
      <c r="S6" s="24"/>
    </row>
    <row r="7" spans="1:19" s="11" customFormat="1" ht="15.75" customHeight="1" x14ac:dyDescent="0.25">
      <c r="A7" s="175" t="s">
        <v>18</v>
      </c>
      <c r="B7" s="159">
        <f>C24</f>
        <v>0</v>
      </c>
      <c r="C7" s="160">
        <f>D24</f>
        <v>0</v>
      </c>
      <c r="D7" s="144">
        <f>E24</f>
        <v>0</v>
      </c>
      <c r="E7" s="153"/>
      <c r="F7" s="145"/>
      <c r="G7" s="146"/>
      <c r="H7" s="153"/>
      <c r="I7" s="145"/>
      <c r="J7" s="146"/>
      <c r="K7" s="156">
        <f t="shared" ref="K7:K17" si="0">B7-E7</f>
        <v>0</v>
      </c>
      <c r="L7" s="147">
        <f t="shared" ref="L7:L17" si="1">C7-F7</f>
        <v>0</v>
      </c>
      <c r="M7" s="148">
        <f t="shared" ref="M7:M17" si="2">D7-G7</f>
        <v>0</v>
      </c>
      <c r="N7"/>
      <c r="O7"/>
      <c r="P7" s="29"/>
      <c r="Q7" s="29"/>
      <c r="R7" s="24"/>
      <c r="S7" s="24"/>
    </row>
    <row r="8" spans="1:19" s="11" customFormat="1" ht="15.75" customHeight="1" x14ac:dyDescent="0.25">
      <c r="A8" s="176" t="s">
        <v>7</v>
      </c>
      <c r="B8" s="84">
        <f>G24</f>
        <v>0</v>
      </c>
      <c r="C8" s="85">
        <f>H24</f>
        <v>0</v>
      </c>
      <c r="D8" s="74">
        <f>I24</f>
        <v>0</v>
      </c>
      <c r="E8" s="133"/>
      <c r="F8" s="131"/>
      <c r="G8" s="132"/>
      <c r="H8" s="133"/>
      <c r="I8" s="131"/>
      <c r="J8" s="132"/>
      <c r="K8" s="98">
        <f t="shared" si="0"/>
        <v>0</v>
      </c>
      <c r="L8" s="75">
        <f t="shared" si="1"/>
        <v>0</v>
      </c>
      <c r="M8" s="76">
        <f t="shared" si="2"/>
        <v>0</v>
      </c>
      <c r="N8"/>
      <c r="O8"/>
      <c r="P8" s="29"/>
      <c r="Q8" s="29"/>
      <c r="R8" s="24"/>
      <c r="S8" s="24"/>
    </row>
    <row r="9" spans="1:19" s="11" customFormat="1" ht="15.75" customHeight="1" x14ac:dyDescent="0.25">
      <c r="A9" s="176" t="s">
        <v>23</v>
      </c>
      <c r="B9" s="84">
        <f>C28</f>
        <v>0</v>
      </c>
      <c r="C9" s="85">
        <f>D28</f>
        <v>0</v>
      </c>
      <c r="D9" s="74">
        <f>E28</f>
        <v>0</v>
      </c>
      <c r="E9" s="133"/>
      <c r="F9" s="131"/>
      <c r="G9" s="132"/>
      <c r="H9" s="133"/>
      <c r="I9" s="131"/>
      <c r="J9" s="132"/>
      <c r="K9" s="98">
        <f t="shared" si="0"/>
        <v>0</v>
      </c>
      <c r="L9" s="75">
        <f t="shared" si="1"/>
        <v>0</v>
      </c>
      <c r="M9" s="76">
        <f t="shared" si="2"/>
        <v>0</v>
      </c>
      <c r="N9"/>
      <c r="O9"/>
      <c r="P9" s="29"/>
      <c r="Q9" s="29"/>
      <c r="R9" s="24"/>
      <c r="S9" s="21"/>
    </row>
    <row r="10" spans="1:19" s="11" customFormat="1" ht="15.75" customHeight="1" x14ac:dyDescent="0.25">
      <c r="A10" s="176" t="s">
        <v>8</v>
      </c>
      <c r="B10" s="84">
        <f>G57</f>
        <v>0</v>
      </c>
      <c r="C10" s="85">
        <f>I57</f>
        <v>0</v>
      </c>
      <c r="D10" s="74">
        <f>K57</f>
        <v>0</v>
      </c>
      <c r="E10" s="133"/>
      <c r="F10" s="131"/>
      <c r="G10" s="132"/>
      <c r="H10" s="133"/>
      <c r="I10" s="131"/>
      <c r="J10" s="132"/>
      <c r="K10" s="98">
        <f t="shared" si="0"/>
        <v>0</v>
      </c>
      <c r="L10" s="75">
        <f t="shared" si="1"/>
        <v>0</v>
      </c>
      <c r="M10" s="76">
        <f t="shared" si="2"/>
        <v>0</v>
      </c>
      <c r="N10" s="2"/>
      <c r="O10"/>
      <c r="P10" s="29"/>
      <c r="Q10" s="29"/>
      <c r="R10" s="24"/>
      <c r="S10" s="24"/>
    </row>
    <row r="11" spans="1:19" s="11" customFormat="1" ht="15.75" customHeight="1" x14ac:dyDescent="0.25">
      <c r="A11" s="176" t="s">
        <v>9</v>
      </c>
      <c r="B11" s="84">
        <f>G82</f>
        <v>0</v>
      </c>
      <c r="C11" s="85">
        <f>I82</f>
        <v>0</v>
      </c>
      <c r="D11" s="74">
        <f>K82</f>
        <v>0</v>
      </c>
      <c r="E11" s="133"/>
      <c r="F11" s="131"/>
      <c r="G11" s="132"/>
      <c r="H11" s="133"/>
      <c r="I11" s="131"/>
      <c r="J11" s="132"/>
      <c r="K11" s="98">
        <f t="shared" si="0"/>
        <v>0</v>
      </c>
      <c r="L11" s="75">
        <f t="shared" si="1"/>
        <v>0</v>
      </c>
      <c r="M11" s="76">
        <f t="shared" si="2"/>
        <v>0</v>
      </c>
      <c r="N11"/>
      <c r="O11"/>
      <c r="P11" s="29"/>
      <c r="Q11" s="29"/>
      <c r="R11" s="24"/>
      <c r="S11" s="24"/>
    </row>
    <row r="12" spans="1:19" s="11" customFormat="1" ht="15.75" customHeight="1" x14ac:dyDescent="0.25">
      <c r="A12" s="176" t="s">
        <v>10</v>
      </c>
      <c r="B12" s="84">
        <f>H107</f>
        <v>0</v>
      </c>
      <c r="C12" s="85">
        <f>J107</f>
        <v>0</v>
      </c>
      <c r="D12" s="74">
        <f>L107</f>
        <v>0</v>
      </c>
      <c r="E12" s="133"/>
      <c r="F12" s="131"/>
      <c r="G12" s="132"/>
      <c r="H12" s="133"/>
      <c r="I12" s="131"/>
      <c r="J12" s="132"/>
      <c r="K12" s="98">
        <f t="shared" si="0"/>
        <v>0</v>
      </c>
      <c r="L12" s="75">
        <f t="shared" si="1"/>
        <v>0</v>
      </c>
      <c r="M12" s="76">
        <f t="shared" si="2"/>
        <v>0</v>
      </c>
      <c r="N12"/>
      <c r="O12"/>
      <c r="P12" s="29"/>
      <c r="Q12" s="29"/>
      <c r="R12" s="24"/>
      <c r="S12" s="24"/>
    </row>
    <row r="13" spans="1:19" s="11" customFormat="1" ht="15.75" customHeight="1" x14ac:dyDescent="0.25">
      <c r="A13" s="176" t="s">
        <v>11</v>
      </c>
      <c r="B13" s="84">
        <f>G132</f>
        <v>0</v>
      </c>
      <c r="C13" s="85">
        <f>I132</f>
        <v>0</v>
      </c>
      <c r="D13" s="74">
        <f>K132</f>
        <v>0</v>
      </c>
      <c r="E13" s="133"/>
      <c r="F13" s="131"/>
      <c r="G13" s="132"/>
      <c r="H13" s="133"/>
      <c r="I13" s="131"/>
      <c r="J13" s="132"/>
      <c r="K13" s="98">
        <f t="shared" si="0"/>
        <v>0</v>
      </c>
      <c r="L13" s="75">
        <f t="shared" si="1"/>
        <v>0</v>
      </c>
      <c r="M13" s="76">
        <f t="shared" si="2"/>
        <v>0</v>
      </c>
      <c r="N13"/>
      <c r="O13"/>
      <c r="P13" s="29"/>
      <c r="Q13" s="29"/>
      <c r="R13" s="24"/>
      <c r="S13" s="24"/>
    </row>
    <row r="14" spans="1:19" s="11" customFormat="1" ht="15.75" customHeight="1" thickBot="1" x14ac:dyDescent="0.3">
      <c r="A14" s="177" t="s">
        <v>33</v>
      </c>
      <c r="B14" s="164">
        <f>C32</f>
        <v>0</v>
      </c>
      <c r="C14" s="165">
        <f>D32</f>
        <v>0</v>
      </c>
      <c r="D14" s="152">
        <f>E32</f>
        <v>0</v>
      </c>
      <c r="E14" s="154"/>
      <c r="F14" s="166"/>
      <c r="G14" s="155"/>
      <c r="H14" s="154"/>
      <c r="I14" s="166"/>
      <c r="J14" s="155"/>
      <c r="K14" s="157">
        <f t="shared" si="0"/>
        <v>0</v>
      </c>
      <c r="L14" s="167">
        <f t="shared" si="1"/>
        <v>0</v>
      </c>
      <c r="M14" s="158">
        <f t="shared" si="2"/>
        <v>0</v>
      </c>
      <c r="N14"/>
      <c r="O14"/>
      <c r="P14" s="29"/>
      <c r="Q14" s="29"/>
      <c r="R14" s="24"/>
      <c r="S14" s="24"/>
    </row>
    <row r="15" spans="1:19" s="173" customFormat="1" ht="15.75" customHeight="1" x14ac:dyDescent="0.25">
      <c r="A15" s="192" t="s">
        <v>119</v>
      </c>
      <c r="B15" s="193">
        <f t="shared" ref="B15:J15" si="3">SUM(B7:B14)</f>
        <v>0</v>
      </c>
      <c r="C15" s="194">
        <f t="shared" si="3"/>
        <v>0</v>
      </c>
      <c r="D15" s="181">
        <f t="shared" si="3"/>
        <v>0</v>
      </c>
      <c r="E15" s="193">
        <f>SUM(E7:E14)</f>
        <v>0</v>
      </c>
      <c r="F15" s="194">
        <f>SUM(F7:F14)</f>
        <v>0</v>
      </c>
      <c r="G15" s="181">
        <f>SUM(G7:G14)</f>
        <v>0</v>
      </c>
      <c r="H15" s="193">
        <f t="shared" si="3"/>
        <v>0</v>
      </c>
      <c r="I15" s="194">
        <f t="shared" si="3"/>
        <v>0</v>
      </c>
      <c r="J15" s="181">
        <f t="shared" si="3"/>
        <v>0</v>
      </c>
      <c r="K15" s="193">
        <f t="shared" si="0"/>
        <v>0</v>
      </c>
      <c r="L15" s="194">
        <f t="shared" si="1"/>
        <v>0</v>
      </c>
      <c r="M15" s="180">
        <f t="shared" si="2"/>
        <v>0</v>
      </c>
      <c r="N15" s="170"/>
      <c r="O15" s="170"/>
      <c r="P15" s="171"/>
      <c r="Q15" s="171"/>
      <c r="R15" s="172"/>
      <c r="S15" s="172"/>
    </row>
    <row r="16" spans="1:19" s="173" customFormat="1" ht="15.75" customHeight="1" thickBot="1" x14ac:dyDescent="0.3">
      <c r="A16" s="195" t="s">
        <v>54</v>
      </c>
      <c r="B16" s="265"/>
      <c r="C16" s="266"/>
      <c r="D16" s="264"/>
      <c r="E16" s="265"/>
      <c r="F16" s="266"/>
      <c r="G16" s="264"/>
      <c r="H16" s="265"/>
      <c r="I16" s="266"/>
      <c r="J16" s="264"/>
      <c r="K16" s="196">
        <f t="shared" si="0"/>
        <v>0</v>
      </c>
      <c r="L16" s="197">
        <f t="shared" si="1"/>
        <v>0</v>
      </c>
      <c r="M16" s="182">
        <f t="shared" si="2"/>
        <v>0</v>
      </c>
      <c r="N16" s="170"/>
      <c r="O16" s="170"/>
      <c r="P16" s="171"/>
      <c r="Q16" s="171"/>
      <c r="R16" s="172"/>
      <c r="S16" s="172"/>
    </row>
    <row r="17" spans="1:19" s="11" customFormat="1" ht="15.75" customHeight="1" x14ac:dyDescent="0.25">
      <c r="A17" s="46" t="s">
        <v>57</v>
      </c>
      <c r="B17" s="93">
        <f t="shared" ref="B17:J17" si="4">SUM(B15:B16)</f>
        <v>0</v>
      </c>
      <c r="C17" s="94">
        <f t="shared" si="4"/>
        <v>0</v>
      </c>
      <c r="D17" s="79">
        <f t="shared" si="4"/>
        <v>0</v>
      </c>
      <c r="E17" s="93">
        <f>SUM(E15:E16)</f>
        <v>0</v>
      </c>
      <c r="F17" s="94">
        <f>SUM(F15:F16)</f>
        <v>0</v>
      </c>
      <c r="G17" s="79">
        <f>SUM(G15:G16)</f>
        <v>0</v>
      </c>
      <c r="H17" s="93">
        <f t="shared" si="4"/>
        <v>0</v>
      </c>
      <c r="I17" s="94">
        <f t="shared" si="4"/>
        <v>0</v>
      </c>
      <c r="J17" s="79">
        <f t="shared" si="4"/>
        <v>0</v>
      </c>
      <c r="K17" s="93">
        <f t="shared" si="0"/>
        <v>0</v>
      </c>
      <c r="L17" s="94">
        <f t="shared" si="1"/>
        <v>0</v>
      </c>
      <c r="M17" s="78">
        <f t="shared" si="2"/>
        <v>0</v>
      </c>
      <c r="N17"/>
      <c r="O17"/>
      <c r="P17" s="29"/>
      <c r="Q17" s="29"/>
      <c r="R17" s="24"/>
      <c r="S17" s="24"/>
    </row>
    <row r="18" spans="1:19" s="11" customFormat="1" ht="15.75" customHeight="1" x14ac:dyDescent="0.25">
      <c r="A18" s="47" t="s">
        <v>58</v>
      </c>
      <c r="B18" s="91">
        <f>tarHDSP_4</f>
        <v>0</v>
      </c>
      <c r="C18" s="86">
        <f>tarDiabetes_4</f>
        <v>0</v>
      </c>
      <c r="D18" s="88">
        <f>tarSH_4</f>
        <v>0</v>
      </c>
      <c r="E18" s="95"/>
      <c r="F18" s="56"/>
      <c r="G18" s="61"/>
      <c r="H18" s="95"/>
      <c r="I18" s="56"/>
      <c r="J18" s="61"/>
      <c r="K18" s="99"/>
      <c r="L18" s="56"/>
      <c r="M18" s="59"/>
      <c r="N18" s="2"/>
      <c r="O18"/>
      <c r="P18" s="29"/>
      <c r="Q18" s="29"/>
      <c r="R18" s="24"/>
      <c r="S18" s="24"/>
    </row>
    <row r="19" spans="1:19" s="11" customFormat="1" ht="15.75" customHeight="1" thickBot="1" x14ac:dyDescent="0.3">
      <c r="A19" s="200" t="s">
        <v>131</v>
      </c>
      <c r="B19" s="92">
        <f>B18-B17</f>
        <v>0</v>
      </c>
      <c r="C19" s="87">
        <f>C18-C17</f>
        <v>0</v>
      </c>
      <c r="D19" s="89">
        <f>D18-D17</f>
        <v>0</v>
      </c>
      <c r="E19" s="96"/>
      <c r="F19" s="58"/>
      <c r="G19" s="97"/>
      <c r="H19" s="96"/>
      <c r="I19" s="58"/>
      <c r="J19" s="97"/>
      <c r="K19" s="96"/>
      <c r="L19" s="58"/>
      <c r="M19" s="60"/>
      <c r="N19" s="2"/>
      <c r="O19"/>
      <c r="P19" s="29"/>
      <c r="Q19" s="29"/>
      <c r="R19" s="24"/>
      <c r="S19" s="24"/>
    </row>
    <row r="20" spans="1:19" s="11" customFormat="1" ht="15.75" customHeight="1" x14ac:dyDescent="0.25">
      <c r="A20" s="22"/>
      <c r="B20" s="23"/>
      <c r="C20" s="29"/>
      <c r="D20" s="29"/>
      <c r="E20" s="29"/>
      <c r="F20" s="29"/>
      <c r="G20" s="29"/>
      <c r="H20" s="24"/>
      <c r="I20" s="24"/>
      <c r="J20" s="24"/>
    </row>
    <row r="21" spans="1:19" s="11" customFormat="1" x14ac:dyDescent="0.25">
      <c r="A21" s="5"/>
      <c r="B21" s="6"/>
      <c r="C21" s="30"/>
      <c r="D21" s="30"/>
      <c r="E21" s="30"/>
      <c r="F21" s="30"/>
      <c r="G21" s="30"/>
    </row>
    <row r="22" spans="1:19" s="11" customFormat="1" x14ac:dyDescent="0.25">
      <c r="A22" s="611" t="s">
        <v>100</v>
      </c>
      <c r="B22" s="611"/>
      <c r="C22" s="611"/>
      <c r="D22" s="611"/>
      <c r="E22" s="611"/>
      <c r="F22" s="611"/>
      <c r="G22" s="611"/>
      <c r="H22" s="611"/>
      <c r="I22" s="611"/>
    </row>
    <row r="23" spans="1:19" s="16" customFormat="1" ht="38.25" customHeight="1" x14ac:dyDescent="0.25">
      <c r="A23" s="53" t="s">
        <v>108</v>
      </c>
      <c r="B23" s="25" t="s">
        <v>109</v>
      </c>
      <c r="C23" s="136" t="s">
        <v>115</v>
      </c>
      <c r="D23" s="136" t="s">
        <v>116</v>
      </c>
      <c r="E23" s="136" t="s">
        <v>112</v>
      </c>
      <c r="F23" s="25" t="s">
        <v>110</v>
      </c>
      <c r="G23" s="136" t="s">
        <v>117</v>
      </c>
      <c r="H23" s="136" t="s">
        <v>118</v>
      </c>
      <c r="I23" s="136" t="s">
        <v>114</v>
      </c>
    </row>
    <row r="24" spans="1:19" s="11" customFormat="1" x14ac:dyDescent="0.25">
      <c r="A24" s="52" t="s">
        <v>19</v>
      </c>
      <c r="B24" s="68">
        <f>SUM(C24:E24)</f>
        <v>0</v>
      </c>
      <c r="C24" s="68">
        <f>SUMIF('Personnel Salary and Fringe'!K:K,"Domain 4",'Personnel Salary and Fringe'!L:L)</f>
        <v>0</v>
      </c>
      <c r="D24" s="68">
        <f>SUMIF('Personnel Salary and Fringe'!K:K,"Domain 4",'Personnel Salary and Fringe'!M:M)</f>
        <v>0</v>
      </c>
      <c r="E24" s="68">
        <f>SUMIF('Personnel Salary and Fringe'!K:K,"Domain 4",'Personnel Salary and Fringe'!O:O)</f>
        <v>0</v>
      </c>
      <c r="F24" s="68">
        <f>SUM(G24:I24)</f>
        <v>0</v>
      </c>
      <c r="G24" s="68">
        <f>SUMIF('Personnel Salary and Fringe'!K:K,"Domain 4",'Personnel Salary and Fringe'!P:P)</f>
        <v>0</v>
      </c>
      <c r="H24" s="68">
        <f>SUMIF('Personnel Salary and Fringe'!K:K,"Domain 4",'Personnel Salary and Fringe'!Q:Q)</f>
        <v>0</v>
      </c>
      <c r="I24" s="68">
        <f>SUMIF('Personnel Salary and Fringe'!K:K,"Domain 4",'Personnel Salary and Fringe'!S:S)</f>
        <v>0</v>
      </c>
    </row>
    <row r="25" spans="1:19" s="11" customFormat="1" x14ac:dyDescent="0.25">
      <c r="A25" s="5"/>
      <c r="B25" s="6"/>
      <c r="C25" s="30"/>
      <c r="D25" s="30"/>
      <c r="E25" s="30"/>
      <c r="F25" s="30"/>
      <c r="G25" s="30"/>
    </row>
    <row r="26" spans="1:19" s="11" customFormat="1" x14ac:dyDescent="0.25">
      <c r="A26" s="611" t="s">
        <v>23</v>
      </c>
      <c r="B26" s="611"/>
      <c r="C26" s="611"/>
      <c r="D26" s="611"/>
      <c r="E26" s="611"/>
    </row>
    <row r="27" spans="1:19" s="16" customFormat="1" ht="38.25" customHeight="1" x14ac:dyDescent="0.25">
      <c r="A27" s="243" t="s">
        <v>255</v>
      </c>
      <c r="B27" s="25" t="s">
        <v>44</v>
      </c>
      <c r="C27" s="65" t="s">
        <v>16</v>
      </c>
      <c r="D27" s="65" t="s">
        <v>82</v>
      </c>
      <c r="E27" s="65" t="s">
        <v>15</v>
      </c>
    </row>
    <row r="28" spans="1:19" s="11" customFormat="1" x14ac:dyDescent="0.25">
      <c r="A28" s="52" t="s">
        <v>19</v>
      </c>
      <c r="B28" s="68">
        <f>SUM(C28:E28)</f>
        <v>0</v>
      </c>
      <c r="C28" s="68">
        <f>SUMIF(Consultants!K:K,"Domain 4",Consultants!L:L)</f>
        <v>0</v>
      </c>
      <c r="D28" s="68">
        <f>SUMIF(Consultants!K:K,"Domain 4",Consultants!M:M)</f>
        <v>0</v>
      </c>
      <c r="E28" s="68">
        <f>SUMIF(Consultants!K:K,"Domain 4",Consultants!O:O)</f>
        <v>0</v>
      </c>
    </row>
    <row r="29" spans="1:19" s="11" customFormat="1" x14ac:dyDescent="0.25">
      <c r="A29" s="357"/>
      <c r="B29" s="356"/>
      <c r="C29" s="356"/>
      <c r="D29" s="356"/>
      <c r="E29" s="356"/>
    </row>
    <row r="30" spans="1:19" s="11" customFormat="1" x14ac:dyDescent="0.25">
      <c r="A30" s="611" t="s">
        <v>33</v>
      </c>
      <c r="B30" s="611"/>
      <c r="C30" s="611"/>
      <c r="D30" s="611"/>
      <c r="E30" s="611"/>
    </row>
    <row r="31" spans="1:19" s="11" customFormat="1" ht="38.25" x14ac:dyDescent="0.25">
      <c r="A31" s="243" t="s">
        <v>256</v>
      </c>
      <c r="B31" s="25" t="s">
        <v>44</v>
      </c>
      <c r="C31" s="65" t="s">
        <v>16</v>
      </c>
      <c r="D31" s="65" t="s">
        <v>82</v>
      </c>
      <c r="E31" s="65" t="s">
        <v>15</v>
      </c>
    </row>
    <row r="32" spans="1:19" s="11" customFormat="1" x14ac:dyDescent="0.25">
      <c r="A32" s="52" t="s">
        <v>19</v>
      </c>
      <c r="B32" s="68">
        <f>SUM(C32:E32)</f>
        <v>0</v>
      </c>
      <c r="C32" s="68">
        <f>SUMIF(Contracts!K:K,"Domain 4",Contracts!L:L)</f>
        <v>0</v>
      </c>
      <c r="D32" s="68">
        <f>SUMIF(Contracts!K:K,"Domain 4",Contracts!M:M)</f>
        <v>0</v>
      </c>
      <c r="E32" s="68">
        <f>SUMIF(Contracts!K:K,"Domain 4",Contracts!O:O)</f>
        <v>0</v>
      </c>
    </row>
    <row r="33" spans="1:15" s="11" customFormat="1" x14ac:dyDescent="0.25">
      <c r="A33" s="5"/>
      <c r="B33" s="6"/>
      <c r="C33" s="30"/>
      <c r="D33" s="30"/>
      <c r="E33" s="30"/>
      <c r="F33" s="30"/>
      <c r="G33" s="30"/>
    </row>
    <row r="34" spans="1:15" s="11" customFormat="1" x14ac:dyDescent="0.25">
      <c r="A34" s="611" t="s">
        <v>8</v>
      </c>
      <c r="B34" s="611"/>
      <c r="C34" s="611"/>
      <c r="D34" s="611"/>
      <c r="E34" s="611"/>
      <c r="F34" s="611"/>
      <c r="G34" s="611"/>
      <c r="H34" s="611"/>
      <c r="I34" s="611"/>
      <c r="J34" s="611"/>
      <c r="K34" s="611"/>
      <c r="L34" s="611"/>
      <c r="M34" s="611"/>
      <c r="N34" s="611"/>
      <c r="O34" s="611"/>
    </row>
    <row r="35" spans="1:15" s="16" customFormat="1" ht="12.75" customHeight="1" x14ac:dyDescent="0.25">
      <c r="A35" s="640" t="s">
        <v>205</v>
      </c>
      <c r="B35" s="641"/>
      <c r="C35" s="641"/>
      <c r="D35" s="641"/>
      <c r="E35" s="641"/>
      <c r="F35" s="641"/>
      <c r="G35" s="641"/>
      <c r="H35" s="641"/>
      <c r="I35" s="641"/>
      <c r="J35" s="641"/>
      <c r="K35" s="641"/>
      <c r="L35" s="641"/>
      <c r="M35" s="642"/>
      <c r="N35" s="592" t="s">
        <v>120</v>
      </c>
      <c r="O35" s="592"/>
    </row>
    <row r="36" spans="1:15" s="11" customFormat="1" ht="38.25" x14ac:dyDescent="0.25">
      <c r="A36" s="577" t="s">
        <v>27</v>
      </c>
      <c r="B36" s="578"/>
      <c r="C36" s="25" t="s">
        <v>28</v>
      </c>
      <c r="D36" s="25" t="s">
        <v>29</v>
      </c>
      <c r="E36" s="25" t="s">
        <v>43</v>
      </c>
      <c r="F36" s="65" t="s">
        <v>96</v>
      </c>
      <c r="G36" s="65" t="s">
        <v>16</v>
      </c>
      <c r="H36" s="117" t="s">
        <v>97</v>
      </c>
      <c r="I36" s="65" t="s">
        <v>82</v>
      </c>
      <c r="J36" s="65" t="s">
        <v>95</v>
      </c>
      <c r="K36" s="65" t="s">
        <v>15</v>
      </c>
      <c r="L36" s="643" t="s">
        <v>13</v>
      </c>
      <c r="M36" s="644"/>
      <c r="N36" s="644"/>
      <c r="O36" s="645"/>
    </row>
    <row r="37" spans="1:15" s="16" customFormat="1" x14ac:dyDescent="0.25">
      <c r="A37" s="567"/>
      <c r="B37" s="568"/>
      <c r="C37" s="125"/>
      <c r="D37" s="126"/>
      <c r="E37" s="15">
        <f>D37*C37</f>
        <v>0</v>
      </c>
      <c r="F37" s="139"/>
      <c r="G37" s="7">
        <f>F37*$E37</f>
        <v>0</v>
      </c>
      <c r="H37" s="139"/>
      <c r="I37" s="7">
        <f>H37*$E37</f>
        <v>0</v>
      </c>
      <c r="J37" s="139"/>
      <c r="K37" s="7">
        <f t="shared" ref="K37:K56" si="5">J37*$E37</f>
        <v>0</v>
      </c>
      <c r="L37" s="631"/>
      <c r="M37" s="632"/>
      <c r="N37" s="632"/>
      <c r="O37" s="633"/>
    </row>
    <row r="38" spans="1:15" s="16" customFormat="1" x14ac:dyDescent="0.25">
      <c r="A38" s="567"/>
      <c r="B38" s="568"/>
      <c r="C38" s="125"/>
      <c r="D38" s="126"/>
      <c r="E38" s="15">
        <f t="shared" ref="E38:E56" si="6">D38*C38</f>
        <v>0</v>
      </c>
      <c r="F38" s="139"/>
      <c r="G38" s="7">
        <f t="shared" ref="G38:G56" si="7">F38*$E38</f>
        <v>0</v>
      </c>
      <c r="H38" s="139"/>
      <c r="I38" s="7">
        <f t="shared" ref="I38:I56" si="8">H38*$E38</f>
        <v>0</v>
      </c>
      <c r="J38" s="139"/>
      <c r="K38" s="7">
        <f t="shared" si="5"/>
        <v>0</v>
      </c>
      <c r="L38" s="631"/>
      <c r="M38" s="632"/>
      <c r="N38" s="632"/>
      <c r="O38" s="633"/>
    </row>
    <row r="39" spans="1:15" s="16" customFormat="1" x14ac:dyDescent="0.25">
      <c r="A39" s="567"/>
      <c r="B39" s="568"/>
      <c r="C39" s="125"/>
      <c r="D39" s="126"/>
      <c r="E39" s="15">
        <f t="shared" si="6"/>
        <v>0</v>
      </c>
      <c r="F39" s="139"/>
      <c r="G39" s="7">
        <f t="shared" si="7"/>
        <v>0</v>
      </c>
      <c r="H39" s="139"/>
      <c r="I39" s="7">
        <f t="shared" si="8"/>
        <v>0</v>
      </c>
      <c r="J39" s="139"/>
      <c r="K39" s="7">
        <f t="shared" si="5"/>
        <v>0</v>
      </c>
      <c r="L39" s="631"/>
      <c r="M39" s="632"/>
      <c r="N39" s="632"/>
      <c r="O39" s="633"/>
    </row>
    <row r="40" spans="1:15" s="16" customFormat="1" x14ac:dyDescent="0.25">
      <c r="A40" s="567"/>
      <c r="B40" s="568"/>
      <c r="C40" s="125"/>
      <c r="D40" s="126"/>
      <c r="E40" s="15">
        <f t="shared" si="6"/>
        <v>0</v>
      </c>
      <c r="F40" s="139"/>
      <c r="G40" s="7">
        <f t="shared" si="7"/>
        <v>0</v>
      </c>
      <c r="H40" s="139"/>
      <c r="I40" s="7">
        <f t="shared" si="8"/>
        <v>0</v>
      </c>
      <c r="J40" s="139"/>
      <c r="K40" s="7">
        <f t="shared" si="5"/>
        <v>0</v>
      </c>
      <c r="L40" s="631"/>
      <c r="M40" s="632"/>
      <c r="N40" s="632"/>
      <c r="O40" s="633"/>
    </row>
    <row r="41" spans="1:15" s="16" customFormat="1" x14ac:dyDescent="0.25">
      <c r="A41" s="567"/>
      <c r="B41" s="568"/>
      <c r="C41" s="125"/>
      <c r="D41" s="126"/>
      <c r="E41" s="15">
        <f t="shared" si="6"/>
        <v>0</v>
      </c>
      <c r="F41" s="139"/>
      <c r="G41" s="7">
        <f t="shared" si="7"/>
        <v>0</v>
      </c>
      <c r="H41" s="139"/>
      <c r="I41" s="7">
        <f t="shared" si="8"/>
        <v>0</v>
      </c>
      <c r="J41" s="139"/>
      <c r="K41" s="7">
        <f t="shared" si="5"/>
        <v>0</v>
      </c>
      <c r="L41" s="631"/>
      <c r="M41" s="632"/>
      <c r="N41" s="632"/>
      <c r="O41" s="633"/>
    </row>
    <row r="42" spans="1:15" s="16" customFormat="1" x14ac:dyDescent="0.25">
      <c r="A42" s="567"/>
      <c r="B42" s="568"/>
      <c r="C42" s="125"/>
      <c r="D42" s="126"/>
      <c r="E42" s="15">
        <f t="shared" si="6"/>
        <v>0</v>
      </c>
      <c r="F42" s="139"/>
      <c r="G42" s="7">
        <f t="shared" si="7"/>
        <v>0</v>
      </c>
      <c r="H42" s="139"/>
      <c r="I42" s="7">
        <f t="shared" si="8"/>
        <v>0</v>
      </c>
      <c r="J42" s="139"/>
      <c r="K42" s="7">
        <f t="shared" si="5"/>
        <v>0</v>
      </c>
      <c r="L42" s="631"/>
      <c r="M42" s="632"/>
      <c r="N42" s="632"/>
      <c r="O42" s="633"/>
    </row>
    <row r="43" spans="1:15" s="16" customFormat="1" x14ac:dyDescent="0.25">
      <c r="A43" s="567"/>
      <c r="B43" s="568"/>
      <c r="C43" s="125"/>
      <c r="D43" s="126"/>
      <c r="E43" s="15">
        <f t="shared" si="6"/>
        <v>0</v>
      </c>
      <c r="F43" s="139"/>
      <c r="G43" s="7">
        <f t="shared" si="7"/>
        <v>0</v>
      </c>
      <c r="H43" s="139"/>
      <c r="I43" s="7">
        <f t="shared" si="8"/>
        <v>0</v>
      </c>
      <c r="J43" s="139"/>
      <c r="K43" s="7">
        <f t="shared" si="5"/>
        <v>0</v>
      </c>
      <c r="L43" s="631"/>
      <c r="M43" s="632"/>
      <c r="N43" s="632"/>
      <c r="O43" s="633"/>
    </row>
    <row r="44" spans="1:15" s="16" customFormat="1" x14ac:dyDescent="0.25">
      <c r="A44" s="567"/>
      <c r="B44" s="568"/>
      <c r="C44" s="125"/>
      <c r="D44" s="126"/>
      <c r="E44" s="15">
        <f>D44*C44</f>
        <v>0</v>
      </c>
      <c r="F44" s="139"/>
      <c r="G44" s="7">
        <f>F44*$E44</f>
        <v>0</v>
      </c>
      <c r="H44" s="139"/>
      <c r="I44" s="7">
        <f>H44*$E44</f>
        <v>0</v>
      </c>
      <c r="J44" s="139"/>
      <c r="K44" s="7">
        <f>J44*$E44</f>
        <v>0</v>
      </c>
      <c r="L44" s="631"/>
      <c r="M44" s="632"/>
      <c r="N44" s="632"/>
      <c r="O44" s="633"/>
    </row>
    <row r="45" spans="1:15" s="16" customFormat="1" x14ac:dyDescent="0.25">
      <c r="A45" s="567"/>
      <c r="B45" s="568"/>
      <c r="C45" s="125"/>
      <c r="D45" s="126"/>
      <c r="E45" s="15">
        <f>D45*C45</f>
        <v>0</v>
      </c>
      <c r="F45" s="139"/>
      <c r="G45" s="7">
        <f>F45*$E45</f>
        <v>0</v>
      </c>
      <c r="H45" s="139"/>
      <c r="I45" s="7">
        <f>H45*$E45</f>
        <v>0</v>
      </c>
      <c r="J45" s="139"/>
      <c r="K45" s="7">
        <f>J45*$E45</f>
        <v>0</v>
      </c>
      <c r="L45" s="631"/>
      <c r="M45" s="632"/>
      <c r="N45" s="632"/>
      <c r="O45" s="633"/>
    </row>
    <row r="46" spans="1:15" s="16" customFormat="1" x14ac:dyDescent="0.25">
      <c r="A46" s="567"/>
      <c r="B46" s="568"/>
      <c r="C46" s="125"/>
      <c r="D46" s="126"/>
      <c r="E46" s="15">
        <f>D46*C46</f>
        <v>0</v>
      </c>
      <c r="F46" s="139"/>
      <c r="G46" s="7">
        <f>F46*$E46</f>
        <v>0</v>
      </c>
      <c r="H46" s="139"/>
      <c r="I46" s="7">
        <f>H46*$E46</f>
        <v>0</v>
      </c>
      <c r="J46" s="139"/>
      <c r="K46" s="7">
        <f>J46*$E46</f>
        <v>0</v>
      </c>
      <c r="L46" s="631"/>
      <c r="M46" s="632"/>
      <c r="N46" s="632"/>
      <c r="O46" s="633"/>
    </row>
    <row r="47" spans="1:15" s="16" customFormat="1" x14ac:dyDescent="0.25">
      <c r="A47" s="567"/>
      <c r="B47" s="568"/>
      <c r="C47" s="125"/>
      <c r="D47" s="126"/>
      <c r="E47" s="15">
        <f>D47*C47</f>
        <v>0</v>
      </c>
      <c r="F47" s="139"/>
      <c r="G47" s="7">
        <f>F47*$E47</f>
        <v>0</v>
      </c>
      <c r="H47" s="139"/>
      <c r="I47" s="7">
        <f>H47*$E47</f>
        <v>0</v>
      </c>
      <c r="J47" s="139"/>
      <c r="K47" s="7">
        <f>J47*$E47</f>
        <v>0</v>
      </c>
      <c r="L47" s="631"/>
      <c r="M47" s="632"/>
      <c r="N47" s="632"/>
      <c r="O47" s="633"/>
    </row>
    <row r="48" spans="1:15" s="16" customFormat="1" x14ac:dyDescent="0.25">
      <c r="A48" s="567"/>
      <c r="B48" s="568"/>
      <c r="C48" s="125"/>
      <c r="D48" s="126"/>
      <c r="E48" s="15">
        <f>D48*C48</f>
        <v>0</v>
      </c>
      <c r="F48" s="139"/>
      <c r="G48" s="7">
        <f>F48*$E48</f>
        <v>0</v>
      </c>
      <c r="H48" s="139"/>
      <c r="I48" s="7">
        <f>H48*$E48</f>
        <v>0</v>
      </c>
      <c r="J48" s="139"/>
      <c r="K48" s="7">
        <f>J48*$E48</f>
        <v>0</v>
      </c>
      <c r="L48" s="631"/>
      <c r="M48" s="632"/>
      <c r="N48" s="632"/>
      <c r="O48" s="633"/>
    </row>
    <row r="49" spans="1:15" s="16" customFormat="1" x14ac:dyDescent="0.25">
      <c r="A49" s="567"/>
      <c r="B49" s="568"/>
      <c r="C49" s="125"/>
      <c r="D49" s="126"/>
      <c r="E49" s="15">
        <f t="shared" si="6"/>
        <v>0</v>
      </c>
      <c r="F49" s="139"/>
      <c r="G49" s="7">
        <f t="shared" si="7"/>
        <v>0</v>
      </c>
      <c r="H49" s="139"/>
      <c r="I49" s="7">
        <f t="shared" si="8"/>
        <v>0</v>
      </c>
      <c r="J49" s="139"/>
      <c r="K49" s="7">
        <f t="shared" si="5"/>
        <v>0</v>
      </c>
      <c r="L49" s="631"/>
      <c r="M49" s="632"/>
      <c r="N49" s="632"/>
      <c r="O49" s="633"/>
    </row>
    <row r="50" spans="1:15" s="16" customFormat="1" x14ac:dyDescent="0.25">
      <c r="A50" s="567"/>
      <c r="B50" s="568"/>
      <c r="C50" s="125"/>
      <c r="D50" s="126"/>
      <c r="E50" s="15">
        <f t="shared" si="6"/>
        <v>0</v>
      </c>
      <c r="F50" s="139"/>
      <c r="G50" s="7">
        <f t="shared" si="7"/>
        <v>0</v>
      </c>
      <c r="H50" s="139"/>
      <c r="I50" s="7">
        <f t="shared" si="8"/>
        <v>0</v>
      </c>
      <c r="J50" s="139"/>
      <c r="K50" s="7">
        <f t="shared" si="5"/>
        <v>0</v>
      </c>
      <c r="L50" s="631"/>
      <c r="M50" s="632"/>
      <c r="N50" s="632"/>
      <c r="O50" s="633"/>
    </row>
    <row r="51" spans="1:15" s="16" customFormat="1" x14ac:dyDescent="0.25">
      <c r="A51" s="567"/>
      <c r="B51" s="568"/>
      <c r="C51" s="125"/>
      <c r="D51" s="126"/>
      <c r="E51" s="15">
        <f t="shared" si="6"/>
        <v>0</v>
      </c>
      <c r="F51" s="139"/>
      <c r="G51" s="7">
        <f t="shared" si="7"/>
        <v>0</v>
      </c>
      <c r="H51" s="139"/>
      <c r="I51" s="7">
        <f t="shared" si="8"/>
        <v>0</v>
      </c>
      <c r="J51" s="139"/>
      <c r="K51" s="7">
        <f t="shared" si="5"/>
        <v>0</v>
      </c>
      <c r="L51" s="631"/>
      <c r="M51" s="632"/>
      <c r="N51" s="632"/>
      <c r="O51" s="633"/>
    </row>
    <row r="52" spans="1:15" s="16" customFormat="1" x14ac:dyDescent="0.25">
      <c r="A52" s="567"/>
      <c r="B52" s="568"/>
      <c r="C52" s="125"/>
      <c r="D52" s="126"/>
      <c r="E52" s="15">
        <f t="shared" si="6"/>
        <v>0</v>
      </c>
      <c r="F52" s="139"/>
      <c r="G52" s="7">
        <f t="shared" si="7"/>
        <v>0</v>
      </c>
      <c r="H52" s="139"/>
      <c r="I52" s="7">
        <f t="shared" si="8"/>
        <v>0</v>
      </c>
      <c r="J52" s="139"/>
      <c r="K52" s="7">
        <f t="shared" si="5"/>
        <v>0</v>
      </c>
      <c r="L52" s="631"/>
      <c r="M52" s="632"/>
      <c r="N52" s="632"/>
      <c r="O52" s="633"/>
    </row>
    <row r="53" spans="1:15" s="16" customFormat="1" x14ac:dyDescent="0.25">
      <c r="A53" s="567"/>
      <c r="B53" s="568"/>
      <c r="C53" s="125"/>
      <c r="D53" s="126"/>
      <c r="E53" s="15">
        <f t="shared" si="6"/>
        <v>0</v>
      </c>
      <c r="F53" s="139"/>
      <c r="G53" s="7">
        <f t="shared" si="7"/>
        <v>0</v>
      </c>
      <c r="H53" s="139"/>
      <c r="I53" s="7">
        <f t="shared" si="8"/>
        <v>0</v>
      </c>
      <c r="J53" s="139"/>
      <c r="K53" s="7">
        <f t="shared" si="5"/>
        <v>0</v>
      </c>
      <c r="L53" s="631"/>
      <c r="M53" s="632"/>
      <c r="N53" s="632"/>
      <c r="O53" s="633"/>
    </row>
    <row r="54" spans="1:15" s="16" customFormat="1" x14ac:dyDescent="0.25">
      <c r="A54" s="567"/>
      <c r="B54" s="568"/>
      <c r="C54" s="125"/>
      <c r="D54" s="126"/>
      <c r="E54" s="15">
        <f t="shared" si="6"/>
        <v>0</v>
      </c>
      <c r="F54" s="139"/>
      <c r="G54" s="7">
        <f t="shared" si="7"/>
        <v>0</v>
      </c>
      <c r="H54" s="139"/>
      <c r="I54" s="7">
        <f t="shared" si="8"/>
        <v>0</v>
      </c>
      <c r="J54" s="139"/>
      <c r="K54" s="7">
        <f t="shared" si="5"/>
        <v>0</v>
      </c>
      <c r="L54" s="631"/>
      <c r="M54" s="632"/>
      <c r="N54" s="632"/>
      <c r="O54" s="633"/>
    </row>
    <row r="55" spans="1:15" s="16" customFormat="1" x14ac:dyDescent="0.25">
      <c r="A55" s="567"/>
      <c r="B55" s="568"/>
      <c r="C55" s="125"/>
      <c r="D55" s="126"/>
      <c r="E55" s="15">
        <f t="shared" si="6"/>
        <v>0</v>
      </c>
      <c r="F55" s="139"/>
      <c r="G55" s="7">
        <f t="shared" si="7"/>
        <v>0</v>
      </c>
      <c r="H55" s="139"/>
      <c r="I55" s="7">
        <f t="shared" si="8"/>
        <v>0</v>
      </c>
      <c r="J55" s="139"/>
      <c r="K55" s="7">
        <f t="shared" si="5"/>
        <v>0</v>
      </c>
      <c r="L55" s="631"/>
      <c r="M55" s="632"/>
      <c r="N55" s="632"/>
      <c r="O55" s="633"/>
    </row>
    <row r="56" spans="1:15" s="16" customFormat="1" ht="13.5" thickBot="1" x14ac:dyDescent="0.3">
      <c r="A56" s="536"/>
      <c r="B56" s="606"/>
      <c r="C56" s="127"/>
      <c r="D56" s="128"/>
      <c r="E56" s="17">
        <f t="shared" si="6"/>
        <v>0</v>
      </c>
      <c r="F56" s="140"/>
      <c r="G56" s="8">
        <f t="shared" si="7"/>
        <v>0</v>
      </c>
      <c r="H56" s="140"/>
      <c r="I56" s="8">
        <f t="shared" si="8"/>
        <v>0</v>
      </c>
      <c r="J56" s="140"/>
      <c r="K56" s="8">
        <f t="shared" si="5"/>
        <v>0</v>
      </c>
      <c r="L56" s="634"/>
      <c r="M56" s="635"/>
      <c r="N56" s="635"/>
      <c r="O56" s="636"/>
    </row>
    <row r="57" spans="1:15" s="11" customFormat="1" x14ac:dyDescent="0.25">
      <c r="A57" s="31" t="s">
        <v>19</v>
      </c>
      <c r="B57" s="32"/>
      <c r="C57" s="32"/>
      <c r="D57" s="33"/>
      <c r="E57" s="14">
        <f>SUM(E37:E56)</f>
        <v>0</v>
      </c>
      <c r="F57" s="13"/>
      <c r="G57" s="12">
        <f>SUM(G37:G56)</f>
        <v>0</v>
      </c>
      <c r="H57" s="13"/>
      <c r="I57" s="12">
        <f>SUM(I37:I56)</f>
        <v>0</v>
      </c>
      <c r="J57" s="13"/>
      <c r="K57" s="12">
        <f>SUM(K37:K56)</f>
        <v>0</v>
      </c>
      <c r="L57" s="612"/>
      <c r="M57" s="613"/>
      <c r="N57" s="613"/>
      <c r="O57" s="614"/>
    </row>
    <row r="58" spans="1:15" s="9" customFormat="1" ht="15" customHeight="1" x14ac:dyDescent="0.25">
      <c r="A58" s="5"/>
      <c r="B58" s="6"/>
      <c r="C58" s="30"/>
      <c r="D58" s="30"/>
      <c r="E58" s="30"/>
      <c r="F58" s="30"/>
      <c r="G58" s="30"/>
      <c r="H58" s="11"/>
      <c r="I58" s="11"/>
    </row>
    <row r="59" spans="1:15" s="11" customFormat="1" x14ac:dyDescent="0.25">
      <c r="A59" s="5"/>
      <c r="B59" s="6"/>
      <c r="C59" s="30"/>
      <c r="D59" s="30"/>
      <c r="E59" s="30"/>
      <c r="F59" s="30"/>
      <c r="G59" s="30"/>
    </row>
    <row r="60" spans="1:15" s="11" customFormat="1" x14ac:dyDescent="0.25">
      <c r="A60" s="611" t="s">
        <v>9</v>
      </c>
      <c r="B60" s="611"/>
      <c r="C60" s="611"/>
      <c r="D60" s="611"/>
      <c r="E60" s="611"/>
      <c r="F60" s="611"/>
      <c r="G60" s="611"/>
      <c r="H60" s="611"/>
      <c r="I60" s="611"/>
      <c r="J60" s="611"/>
      <c r="K60" s="611"/>
      <c r="L60" s="611"/>
      <c r="M60" s="611"/>
      <c r="N60" s="611"/>
      <c r="O60" s="611"/>
    </row>
    <row r="61" spans="1:15" s="11" customFormat="1" ht="38.25" x14ac:dyDescent="0.25">
      <c r="A61" s="25" t="s">
        <v>27</v>
      </c>
      <c r="B61" s="25" t="s">
        <v>30</v>
      </c>
      <c r="C61" s="25" t="s">
        <v>28</v>
      </c>
      <c r="D61" s="25" t="s">
        <v>29</v>
      </c>
      <c r="E61" s="25" t="s">
        <v>43</v>
      </c>
      <c r="F61" s="117" t="s">
        <v>96</v>
      </c>
      <c r="G61" s="65" t="s">
        <v>16</v>
      </c>
      <c r="H61" s="117" t="s">
        <v>97</v>
      </c>
      <c r="I61" s="65" t="s">
        <v>82</v>
      </c>
      <c r="J61" s="117" t="s">
        <v>95</v>
      </c>
      <c r="K61" s="65" t="s">
        <v>15</v>
      </c>
      <c r="L61" s="579" t="s">
        <v>13</v>
      </c>
      <c r="M61" s="579"/>
      <c r="N61" s="579"/>
      <c r="O61" s="579"/>
    </row>
    <row r="62" spans="1:15" s="16" customFormat="1" x14ac:dyDescent="0.25">
      <c r="A62" s="118"/>
      <c r="B62" s="120"/>
      <c r="C62" s="125"/>
      <c r="D62" s="126"/>
      <c r="E62" s="15">
        <f>D62*C62</f>
        <v>0</v>
      </c>
      <c r="F62" s="139"/>
      <c r="G62" s="7">
        <f>F62*$E62</f>
        <v>0</v>
      </c>
      <c r="H62" s="139"/>
      <c r="I62" s="7">
        <f>H62*$E62</f>
        <v>0</v>
      </c>
      <c r="J62" s="139"/>
      <c r="K62" s="7">
        <f t="shared" ref="K62:K81" si="9">J62*$E62</f>
        <v>0</v>
      </c>
      <c r="L62" s="608"/>
      <c r="M62" s="608"/>
      <c r="N62" s="608"/>
      <c r="O62" s="608"/>
    </row>
    <row r="63" spans="1:15" s="16" customFormat="1" x14ac:dyDescent="0.25">
      <c r="A63" s="118"/>
      <c r="B63" s="120"/>
      <c r="C63" s="125"/>
      <c r="D63" s="126"/>
      <c r="E63" s="15">
        <f t="shared" ref="E63:E81" si="10">D63*C63</f>
        <v>0</v>
      </c>
      <c r="F63" s="139"/>
      <c r="G63" s="7">
        <f t="shared" ref="G63:G81" si="11">F63*$E63</f>
        <v>0</v>
      </c>
      <c r="H63" s="139"/>
      <c r="I63" s="7">
        <f t="shared" ref="I63:I81" si="12">H63*$E63</f>
        <v>0</v>
      </c>
      <c r="J63" s="139"/>
      <c r="K63" s="7">
        <f t="shared" si="9"/>
        <v>0</v>
      </c>
      <c r="L63" s="608"/>
      <c r="M63" s="608"/>
      <c r="N63" s="608"/>
      <c r="O63" s="608"/>
    </row>
    <row r="64" spans="1:15" s="16" customFormat="1" x14ac:dyDescent="0.25">
      <c r="A64" s="118"/>
      <c r="B64" s="120"/>
      <c r="C64" s="125"/>
      <c r="D64" s="126"/>
      <c r="E64" s="15">
        <f t="shared" si="10"/>
        <v>0</v>
      </c>
      <c r="F64" s="139"/>
      <c r="G64" s="7">
        <f t="shared" si="11"/>
        <v>0</v>
      </c>
      <c r="H64" s="139"/>
      <c r="I64" s="7">
        <f t="shared" si="12"/>
        <v>0</v>
      </c>
      <c r="J64" s="139"/>
      <c r="K64" s="7">
        <f t="shared" si="9"/>
        <v>0</v>
      </c>
      <c r="L64" s="608"/>
      <c r="M64" s="608"/>
      <c r="N64" s="608"/>
      <c r="O64" s="608"/>
    </row>
    <row r="65" spans="1:15" s="16" customFormat="1" x14ac:dyDescent="0.25">
      <c r="A65" s="118"/>
      <c r="B65" s="135"/>
      <c r="C65" s="125"/>
      <c r="D65" s="126"/>
      <c r="E65" s="15">
        <f t="shared" si="10"/>
        <v>0</v>
      </c>
      <c r="F65" s="139"/>
      <c r="G65" s="7">
        <f t="shared" si="11"/>
        <v>0</v>
      </c>
      <c r="H65" s="139"/>
      <c r="I65" s="7">
        <f t="shared" si="12"/>
        <v>0</v>
      </c>
      <c r="J65" s="139"/>
      <c r="K65" s="7">
        <f t="shared" si="9"/>
        <v>0</v>
      </c>
      <c r="L65" s="608"/>
      <c r="M65" s="608"/>
      <c r="N65" s="608"/>
      <c r="O65" s="608"/>
    </row>
    <row r="66" spans="1:15" s="16" customFormat="1" x14ac:dyDescent="0.25">
      <c r="A66" s="118"/>
      <c r="B66" s="135"/>
      <c r="C66" s="125"/>
      <c r="D66" s="126"/>
      <c r="E66" s="15">
        <f t="shared" si="10"/>
        <v>0</v>
      </c>
      <c r="F66" s="139"/>
      <c r="G66" s="7">
        <f t="shared" si="11"/>
        <v>0</v>
      </c>
      <c r="H66" s="139"/>
      <c r="I66" s="7">
        <f t="shared" si="12"/>
        <v>0</v>
      </c>
      <c r="J66" s="139"/>
      <c r="K66" s="7">
        <f t="shared" si="9"/>
        <v>0</v>
      </c>
      <c r="L66" s="608"/>
      <c r="M66" s="608"/>
      <c r="N66" s="608"/>
      <c r="O66" s="608"/>
    </row>
    <row r="67" spans="1:15" s="16" customFormat="1" x14ac:dyDescent="0.25">
      <c r="A67" s="118"/>
      <c r="B67" s="135"/>
      <c r="C67" s="125"/>
      <c r="D67" s="126"/>
      <c r="E67" s="15">
        <f t="shared" si="10"/>
        <v>0</v>
      </c>
      <c r="F67" s="139"/>
      <c r="G67" s="7">
        <f t="shared" si="11"/>
        <v>0</v>
      </c>
      <c r="H67" s="139"/>
      <c r="I67" s="7">
        <f t="shared" si="12"/>
        <v>0</v>
      </c>
      <c r="J67" s="139"/>
      <c r="K67" s="7">
        <f t="shared" si="9"/>
        <v>0</v>
      </c>
      <c r="L67" s="608"/>
      <c r="M67" s="608"/>
      <c r="N67" s="608"/>
      <c r="O67" s="608"/>
    </row>
    <row r="68" spans="1:15" s="16" customFormat="1" x14ac:dyDescent="0.25">
      <c r="A68" s="118"/>
      <c r="B68" s="135"/>
      <c r="C68" s="125"/>
      <c r="D68" s="126"/>
      <c r="E68" s="15">
        <f t="shared" si="10"/>
        <v>0</v>
      </c>
      <c r="F68" s="139"/>
      <c r="G68" s="7">
        <f t="shared" si="11"/>
        <v>0</v>
      </c>
      <c r="H68" s="139"/>
      <c r="I68" s="7">
        <f t="shared" si="12"/>
        <v>0</v>
      </c>
      <c r="J68" s="139"/>
      <c r="K68" s="7">
        <f t="shared" si="9"/>
        <v>0</v>
      </c>
      <c r="L68" s="608"/>
      <c r="M68" s="608"/>
      <c r="N68" s="608"/>
      <c r="O68" s="608"/>
    </row>
    <row r="69" spans="1:15" s="16" customFormat="1" x14ac:dyDescent="0.25">
      <c r="A69" s="118"/>
      <c r="B69" s="135"/>
      <c r="C69" s="125"/>
      <c r="D69" s="126"/>
      <c r="E69" s="15">
        <f t="shared" si="10"/>
        <v>0</v>
      </c>
      <c r="F69" s="139"/>
      <c r="G69" s="7">
        <f t="shared" si="11"/>
        <v>0</v>
      </c>
      <c r="H69" s="139"/>
      <c r="I69" s="7">
        <f t="shared" si="12"/>
        <v>0</v>
      </c>
      <c r="J69" s="139"/>
      <c r="K69" s="7">
        <f t="shared" si="9"/>
        <v>0</v>
      </c>
      <c r="L69" s="608"/>
      <c r="M69" s="608"/>
      <c r="N69" s="608"/>
      <c r="O69" s="608"/>
    </row>
    <row r="70" spans="1:15" s="16" customFormat="1" x14ac:dyDescent="0.25">
      <c r="A70" s="118"/>
      <c r="B70" s="135"/>
      <c r="C70" s="125"/>
      <c r="D70" s="126"/>
      <c r="E70" s="15">
        <f>D70*C70</f>
        <v>0</v>
      </c>
      <c r="F70" s="139"/>
      <c r="G70" s="7">
        <f>F70*$E70</f>
        <v>0</v>
      </c>
      <c r="H70" s="139"/>
      <c r="I70" s="7">
        <f>H70*$E70</f>
        <v>0</v>
      </c>
      <c r="J70" s="139"/>
      <c r="K70" s="7">
        <f>J70*$E70</f>
        <v>0</v>
      </c>
      <c r="L70" s="608"/>
      <c r="M70" s="608"/>
      <c r="N70" s="608"/>
      <c r="O70" s="608"/>
    </row>
    <row r="71" spans="1:15" s="16" customFormat="1" x14ac:dyDescent="0.25">
      <c r="A71" s="118"/>
      <c r="B71" s="135"/>
      <c r="C71" s="125"/>
      <c r="D71" s="126"/>
      <c r="E71" s="15">
        <f>D71*C71</f>
        <v>0</v>
      </c>
      <c r="F71" s="139"/>
      <c r="G71" s="7">
        <f>F71*$E71</f>
        <v>0</v>
      </c>
      <c r="H71" s="139"/>
      <c r="I71" s="7">
        <f>H71*$E71</f>
        <v>0</v>
      </c>
      <c r="J71" s="139"/>
      <c r="K71" s="7">
        <f>J71*$E71</f>
        <v>0</v>
      </c>
      <c r="L71" s="608"/>
      <c r="M71" s="608"/>
      <c r="N71" s="608"/>
      <c r="O71" s="608"/>
    </row>
    <row r="72" spans="1:15" s="16" customFormat="1" x14ac:dyDescent="0.25">
      <c r="A72" s="118"/>
      <c r="B72" s="135"/>
      <c r="C72" s="125"/>
      <c r="D72" s="126"/>
      <c r="E72" s="15">
        <f>D72*C72</f>
        <v>0</v>
      </c>
      <c r="F72" s="139"/>
      <c r="G72" s="7">
        <f>F72*$E72</f>
        <v>0</v>
      </c>
      <c r="H72" s="139"/>
      <c r="I72" s="7">
        <f>H72*$E72</f>
        <v>0</v>
      </c>
      <c r="J72" s="139"/>
      <c r="K72" s="7">
        <f>J72*$E72</f>
        <v>0</v>
      </c>
      <c r="L72" s="608"/>
      <c r="M72" s="608"/>
      <c r="N72" s="608"/>
      <c r="O72" s="608"/>
    </row>
    <row r="73" spans="1:15" s="16" customFormat="1" x14ac:dyDescent="0.25">
      <c r="A73" s="118"/>
      <c r="B73" s="135"/>
      <c r="C73" s="125"/>
      <c r="D73" s="126"/>
      <c r="E73" s="15">
        <f>D73*C73</f>
        <v>0</v>
      </c>
      <c r="F73" s="139"/>
      <c r="G73" s="7">
        <f>F73*$E73</f>
        <v>0</v>
      </c>
      <c r="H73" s="139"/>
      <c r="I73" s="7">
        <f>H73*$E73</f>
        <v>0</v>
      </c>
      <c r="J73" s="139"/>
      <c r="K73" s="7">
        <f>J73*$E73</f>
        <v>0</v>
      </c>
      <c r="L73" s="608"/>
      <c r="M73" s="608"/>
      <c r="N73" s="608"/>
      <c r="O73" s="608"/>
    </row>
    <row r="74" spans="1:15" s="16" customFormat="1" x14ac:dyDescent="0.25">
      <c r="A74" s="118"/>
      <c r="B74" s="135"/>
      <c r="C74" s="125"/>
      <c r="D74" s="126"/>
      <c r="E74" s="15">
        <f>D74*C74</f>
        <v>0</v>
      </c>
      <c r="F74" s="139"/>
      <c r="G74" s="7">
        <f>F74*$E74</f>
        <v>0</v>
      </c>
      <c r="H74" s="139"/>
      <c r="I74" s="7">
        <f>H74*$E74</f>
        <v>0</v>
      </c>
      <c r="J74" s="139"/>
      <c r="K74" s="7">
        <f>J74*$E74</f>
        <v>0</v>
      </c>
      <c r="L74" s="608"/>
      <c r="M74" s="608"/>
      <c r="N74" s="608"/>
      <c r="O74" s="608"/>
    </row>
    <row r="75" spans="1:15" s="16" customFormat="1" x14ac:dyDescent="0.25">
      <c r="A75" s="118"/>
      <c r="B75" s="120"/>
      <c r="C75" s="125"/>
      <c r="D75" s="126"/>
      <c r="E75" s="15">
        <f t="shared" si="10"/>
        <v>0</v>
      </c>
      <c r="F75" s="139"/>
      <c r="G75" s="7">
        <f t="shared" si="11"/>
        <v>0</v>
      </c>
      <c r="H75" s="139"/>
      <c r="I75" s="7">
        <f t="shared" si="12"/>
        <v>0</v>
      </c>
      <c r="J75" s="139"/>
      <c r="K75" s="7">
        <f t="shared" si="9"/>
        <v>0</v>
      </c>
      <c r="L75" s="608"/>
      <c r="M75" s="608"/>
      <c r="N75" s="608"/>
      <c r="O75" s="608"/>
    </row>
    <row r="76" spans="1:15" s="16" customFormat="1" x14ac:dyDescent="0.25">
      <c r="A76" s="118"/>
      <c r="B76" s="120"/>
      <c r="C76" s="125"/>
      <c r="D76" s="126"/>
      <c r="E76" s="15">
        <f t="shared" si="10"/>
        <v>0</v>
      </c>
      <c r="F76" s="139"/>
      <c r="G76" s="7">
        <f t="shared" si="11"/>
        <v>0</v>
      </c>
      <c r="H76" s="139"/>
      <c r="I76" s="7">
        <f t="shared" si="12"/>
        <v>0</v>
      </c>
      <c r="J76" s="139"/>
      <c r="K76" s="7">
        <f t="shared" si="9"/>
        <v>0</v>
      </c>
      <c r="L76" s="608"/>
      <c r="M76" s="608"/>
      <c r="N76" s="608"/>
      <c r="O76" s="608"/>
    </row>
    <row r="77" spans="1:15" s="16" customFormat="1" x14ac:dyDescent="0.25">
      <c r="A77" s="118"/>
      <c r="B77" s="120"/>
      <c r="C77" s="125"/>
      <c r="D77" s="126"/>
      <c r="E77" s="15">
        <f t="shared" si="10"/>
        <v>0</v>
      </c>
      <c r="F77" s="139"/>
      <c r="G77" s="7">
        <f t="shared" si="11"/>
        <v>0</v>
      </c>
      <c r="H77" s="139"/>
      <c r="I77" s="7">
        <f t="shared" si="12"/>
        <v>0</v>
      </c>
      <c r="J77" s="139"/>
      <c r="K77" s="7">
        <f t="shared" si="9"/>
        <v>0</v>
      </c>
      <c r="L77" s="608"/>
      <c r="M77" s="608"/>
      <c r="N77" s="608"/>
      <c r="O77" s="608"/>
    </row>
    <row r="78" spans="1:15" s="16" customFormat="1" x14ac:dyDescent="0.25">
      <c r="A78" s="118"/>
      <c r="B78" s="120"/>
      <c r="C78" s="125"/>
      <c r="D78" s="126"/>
      <c r="E78" s="15">
        <f t="shared" si="10"/>
        <v>0</v>
      </c>
      <c r="F78" s="139"/>
      <c r="G78" s="7">
        <f t="shared" si="11"/>
        <v>0</v>
      </c>
      <c r="H78" s="139"/>
      <c r="I78" s="7">
        <f t="shared" si="12"/>
        <v>0</v>
      </c>
      <c r="J78" s="139"/>
      <c r="K78" s="7">
        <f t="shared" si="9"/>
        <v>0</v>
      </c>
      <c r="L78" s="608"/>
      <c r="M78" s="608"/>
      <c r="N78" s="608"/>
      <c r="O78" s="608"/>
    </row>
    <row r="79" spans="1:15" s="16" customFormat="1" x14ac:dyDescent="0.25">
      <c r="A79" s="118"/>
      <c r="B79" s="120"/>
      <c r="C79" s="125"/>
      <c r="D79" s="126"/>
      <c r="E79" s="15">
        <f t="shared" si="10"/>
        <v>0</v>
      </c>
      <c r="F79" s="139"/>
      <c r="G79" s="7">
        <f t="shared" si="11"/>
        <v>0</v>
      </c>
      <c r="H79" s="139"/>
      <c r="I79" s="7">
        <f t="shared" si="12"/>
        <v>0</v>
      </c>
      <c r="J79" s="139"/>
      <c r="K79" s="7">
        <f t="shared" si="9"/>
        <v>0</v>
      </c>
      <c r="L79" s="608"/>
      <c r="M79" s="608"/>
      <c r="N79" s="608"/>
      <c r="O79" s="608"/>
    </row>
    <row r="80" spans="1:15" s="16" customFormat="1" x14ac:dyDescent="0.25">
      <c r="A80" s="118"/>
      <c r="B80" s="120"/>
      <c r="C80" s="125"/>
      <c r="D80" s="126"/>
      <c r="E80" s="15">
        <f t="shared" si="10"/>
        <v>0</v>
      </c>
      <c r="F80" s="139"/>
      <c r="G80" s="7">
        <f t="shared" si="11"/>
        <v>0</v>
      </c>
      <c r="H80" s="139"/>
      <c r="I80" s="7">
        <f t="shared" si="12"/>
        <v>0</v>
      </c>
      <c r="J80" s="139"/>
      <c r="K80" s="7">
        <f t="shared" si="9"/>
        <v>0</v>
      </c>
      <c r="L80" s="608"/>
      <c r="M80" s="608"/>
      <c r="N80" s="608"/>
      <c r="O80" s="608"/>
    </row>
    <row r="81" spans="1:15" s="16" customFormat="1" ht="13.5" thickBot="1" x14ac:dyDescent="0.3">
      <c r="A81" s="121"/>
      <c r="B81" s="124"/>
      <c r="C81" s="127"/>
      <c r="D81" s="128"/>
      <c r="E81" s="17">
        <f t="shared" si="10"/>
        <v>0</v>
      </c>
      <c r="F81" s="140"/>
      <c r="G81" s="8">
        <f t="shared" si="11"/>
        <v>0</v>
      </c>
      <c r="H81" s="140"/>
      <c r="I81" s="8">
        <f t="shared" si="12"/>
        <v>0</v>
      </c>
      <c r="J81" s="140"/>
      <c r="K81" s="8">
        <f t="shared" si="9"/>
        <v>0</v>
      </c>
      <c r="L81" s="607"/>
      <c r="M81" s="607"/>
      <c r="N81" s="607"/>
      <c r="O81" s="607"/>
    </row>
    <row r="82" spans="1:15" s="11" customFormat="1" x14ac:dyDescent="0.25">
      <c r="A82" s="637" t="s">
        <v>19</v>
      </c>
      <c r="B82" s="638"/>
      <c r="C82" s="638"/>
      <c r="D82" s="639"/>
      <c r="E82" s="14">
        <f>SUM(E62:E81)</f>
        <v>0</v>
      </c>
      <c r="F82" s="13"/>
      <c r="G82" s="12">
        <f>SUM(G62:G81)</f>
        <v>0</v>
      </c>
      <c r="H82" s="13"/>
      <c r="I82" s="12">
        <f>SUM(I62:I81)</f>
        <v>0</v>
      </c>
      <c r="J82" s="13"/>
      <c r="K82" s="12">
        <f>SUM(K62:K81)</f>
        <v>0</v>
      </c>
      <c r="L82" s="610"/>
      <c r="M82" s="610"/>
      <c r="N82" s="610"/>
      <c r="O82" s="610"/>
    </row>
    <row r="83" spans="1:15" s="9" customFormat="1" ht="15" customHeight="1" x14ac:dyDescent="0.25">
      <c r="A83" s="5"/>
      <c r="B83" s="6"/>
      <c r="C83" s="30"/>
      <c r="D83" s="30"/>
      <c r="E83" s="30"/>
      <c r="F83" s="30"/>
      <c r="G83" s="30"/>
      <c r="H83" s="11"/>
      <c r="I83" s="11"/>
    </row>
    <row r="84" spans="1:15" s="11" customFormat="1" x14ac:dyDescent="0.25">
      <c r="A84" s="5"/>
      <c r="B84" s="6"/>
      <c r="C84" s="30"/>
      <c r="D84" s="30"/>
      <c r="E84" s="30"/>
      <c r="F84" s="30"/>
      <c r="G84" s="30"/>
    </row>
    <row r="85" spans="1:15" s="11" customFormat="1" x14ac:dyDescent="0.25">
      <c r="A85" s="611" t="s">
        <v>10</v>
      </c>
      <c r="B85" s="611"/>
      <c r="C85" s="611"/>
      <c r="D85" s="611"/>
      <c r="E85" s="611"/>
      <c r="F85" s="611"/>
      <c r="G85" s="611"/>
      <c r="H85" s="611"/>
      <c r="I85" s="611"/>
      <c r="J85" s="611"/>
      <c r="K85" s="611"/>
      <c r="L85" s="611"/>
      <c r="M85" s="611"/>
      <c r="N85" s="611"/>
      <c r="O85" s="611"/>
    </row>
    <row r="86" spans="1:15" s="11" customFormat="1" ht="38.25" x14ac:dyDescent="0.25">
      <c r="A86" s="25" t="s">
        <v>35</v>
      </c>
      <c r="B86" s="25" t="s">
        <v>34</v>
      </c>
      <c r="C86" s="25" t="s">
        <v>36</v>
      </c>
      <c r="D86" s="25" t="s">
        <v>37</v>
      </c>
      <c r="E86" s="25" t="s">
        <v>99</v>
      </c>
      <c r="F86" s="25" t="s">
        <v>44</v>
      </c>
      <c r="G86" s="117" t="s">
        <v>96</v>
      </c>
      <c r="H86" s="65" t="s">
        <v>16</v>
      </c>
      <c r="I86" s="117" t="s">
        <v>97</v>
      </c>
      <c r="J86" s="65" t="s">
        <v>82</v>
      </c>
      <c r="K86" s="117" t="s">
        <v>95</v>
      </c>
      <c r="L86" s="65" t="s">
        <v>15</v>
      </c>
      <c r="M86" s="579" t="s">
        <v>13</v>
      </c>
      <c r="N86" s="579"/>
      <c r="O86" s="579"/>
    </row>
    <row r="87" spans="1:15" s="16" customFormat="1" x14ac:dyDescent="0.25">
      <c r="A87" s="118"/>
      <c r="B87" s="129"/>
      <c r="C87" s="129"/>
      <c r="D87" s="129"/>
      <c r="E87" s="129"/>
      <c r="F87" s="15">
        <f t="shared" ref="F87:F106" si="13">SUM(B87:E87)</f>
        <v>0</v>
      </c>
      <c r="G87" s="139"/>
      <c r="H87" s="7">
        <f t="shared" ref="H87:H106" si="14">G87*$F87</f>
        <v>0</v>
      </c>
      <c r="I87" s="139"/>
      <c r="J87" s="7">
        <f t="shared" ref="J87:J106" si="15">I87*$F87</f>
        <v>0</v>
      </c>
      <c r="K87" s="139"/>
      <c r="L87" s="7">
        <f t="shared" ref="L87:L106" si="16">K87*$F87</f>
        <v>0</v>
      </c>
      <c r="M87" s="608"/>
      <c r="N87" s="608"/>
      <c r="O87" s="608"/>
    </row>
    <row r="88" spans="1:15" s="16" customFormat="1" x14ac:dyDescent="0.25">
      <c r="A88" s="118"/>
      <c r="B88" s="129"/>
      <c r="C88" s="129"/>
      <c r="D88" s="129"/>
      <c r="E88" s="129"/>
      <c r="F88" s="15">
        <f t="shared" si="13"/>
        <v>0</v>
      </c>
      <c r="G88" s="139"/>
      <c r="H88" s="7">
        <f t="shared" si="14"/>
        <v>0</v>
      </c>
      <c r="I88" s="139"/>
      <c r="J88" s="7">
        <f t="shared" si="15"/>
        <v>0</v>
      </c>
      <c r="K88" s="139"/>
      <c r="L88" s="7">
        <f t="shared" si="16"/>
        <v>0</v>
      </c>
      <c r="M88" s="608"/>
      <c r="N88" s="608"/>
      <c r="O88" s="608"/>
    </row>
    <row r="89" spans="1:15" s="16" customFormat="1" x14ac:dyDescent="0.25">
      <c r="A89" s="118"/>
      <c r="B89" s="129"/>
      <c r="C89" s="129"/>
      <c r="D89" s="129"/>
      <c r="E89" s="129"/>
      <c r="F89" s="15">
        <f t="shared" si="13"/>
        <v>0</v>
      </c>
      <c r="G89" s="139"/>
      <c r="H89" s="7">
        <f t="shared" si="14"/>
        <v>0</v>
      </c>
      <c r="I89" s="139"/>
      <c r="J89" s="7">
        <f t="shared" si="15"/>
        <v>0</v>
      </c>
      <c r="K89" s="139"/>
      <c r="L89" s="7">
        <f t="shared" si="16"/>
        <v>0</v>
      </c>
      <c r="M89" s="608"/>
      <c r="N89" s="608"/>
      <c r="O89" s="608"/>
    </row>
    <row r="90" spans="1:15" s="16" customFormat="1" x14ac:dyDescent="0.25">
      <c r="A90" s="118"/>
      <c r="B90" s="129"/>
      <c r="C90" s="129"/>
      <c r="D90" s="129"/>
      <c r="E90" s="129"/>
      <c r="F90" s="15">
        <f t="shared" si="13"/>
        <v>0</v>
      </c>
      <c r="G90" s="139"/>
      <c r="H90" s="7">
        <f t="shared" si="14"/>
        <v>0</v>
      </c>
      <c r="I90" s="139"/>
      <c r="J90" s="7">
        <f t="shared" si="15"/>
        <v>0</v>
      </c>
      <c r="K90" s="139"/>
      <c r="L90" s="7">
        <f t="shared" si="16"/>
        <v>0</v>
      </c>
      <c r="M90" s="608"/>
      <c r="N90" s="608"/>
      <c r="O90" s="608"/>
    </row>
    <row r="91" spans="1:15" s="16" customFormat="1" x14ac:dyDescent="0.25">
      <c r="A91" s="118"/>
      <c r="B91" s="129"/>
      <c r="C91" s="129"/>
      <c r="D91" s="129"/>
      <c r="E91" s="129"/>
      <c r="F91" s="15">
        <f t="shared" si="13"/>
        <v>0</v>
      </c>
      <c r="G91" s="139"/>
      <c r="H91" s="7">
        <f t="shared" si="14"/>
        <v>0</v>
      </c>
      <c r="I91" s="139"/>
      <c r="J91" s="7">
        <f t="shared" si="15"/>
        <v>0</v>
      </c>
      <c r="K91" s="139"/>
      <c r="L91" s="7">
        <f t="shared" si="16"/>
        <v>0</v>
      </c>
      <c r="M91" s="608"/>
      <c r="N91" s="608"/>
      <c r="O91" s="608"/>
    </row>
    <row r="92" spans="1:15" s="16" customFormat="1" x14ac:dyDescent="0.25">
      <c r="A92" s="118"/>
      <c r="B92" s="129"/>
      <c r="C92" s="129"/>
      <c r="D92" s="129"/>
      <c r="E92" s="129"/>
      <c r="F92" s="15">
        <f t="shared" si="13"/>
        <v>0</v>
      </c>
      <c r="G92" s="139"/>
      <c r="H92" s="7">
        <f t="shared" si="14"/>
        <v>0</v>
      </c>
      <c r="I92" s="139"/>
      <c r="J92" s="7">
        <f t="shared" si="15"/>
        <v>0</v>
      </c>
      <c r="K92" s="139"/>
      <c r="L92" s="7">
        <f t="shared" si="16"/>
        <v>0</v>
      </c>
      <c r="M92" s="608"/>
      <c r="N92" s="608"/>
      <c r="O92" s="608"/>
    </row>
    <row r="93" spans="1:15" s="16" customFormat="1" x14ac:dyDescent="0.25">
      <c r="A93" s="118"/>
      <c r="B93" s="129"/>
      <c r="C93" s="129"/>
      <c r="D93" s="129"/>
      <c r="E93" s="129"/>
      <c r="F93" s="15">
        <f t="shared" si="13"/>
        <v>0</v>
      </c>
      <c r="G93" s="139"/>
      <c r="H93" s="7">
        <f t="shared" si="14"/>
        <v>0</v>
      </c>
      <c r="I93" s="139"/>
      <c r="J93" s="7">
        <f t="shared" si="15"/>
        <v>0</v>
      </c>
      <c r="K93" s="139"/>
      <c r="L93" s="7">
        <f t="shared" si="16"/>
        <v>0</v>
      </c>
      <c r="M93" s="608"/>
      <c r="N93" s="608"/>
      <c r="O93" s="608"/>
    </row>
    <row r="94" spans="1:15" s="16" customFormat="1" x14ac:dyDescent="0.25">
      <c r="A94" s="118"/>
      <c r="B94" s="129"/>
      <c r="C94" s="129"/>
      <c r="D94" s="129"/>
      <c r="E94" s="129"/>
      <c r="F94" s="15">
        <f t="shared" si="13"/>
        <v>0</v>
      </c>
      <c r="G94" s="139"/>
      <c r="H94" s="7">
        <f t="shared" si="14"/>
        <v>0</v>
      </c>
      <c r="I94" s="139"/>
      <c r="J94" s="7">
        <f t="shared" si="15"/>
        <v>0</v>
      </c>
      <c r="K94" s="139"/>
      <c r="L94" s="7">
        <f t="shared" si="16"/>
        <v>0</v>
      </c>
      <c r="M94" s="608"/>
      <c r="N94" s="608"/>
      <c r="O94" s="608"/>
    </row>
    <row r="95" spans="1:15" s="16" customFormat="1" x14ac:dyDescent="0.25">
      <c r="A95" s="118"/>
      <c r="B95" s="129"/>
      <c r="C95" s="129"/>
      <c r="D95" s="129"/>
      <c r="E95" s="129"/>
      <c r="F95" s="15">
        <f t="shared" si="13"/>
        <v>0</v>
      </c>
      <c r="G95" s="139"/>
      <c r="H95" s="7">
        <f t="shared" si="14"/>
        <v>0</v>
      </c>
      <c r="I95" s="139"/>
      <c r="J95" s="7">
        <f t="shared" si="15"/>
        <v>0</v>
      </c>
      <c r="K95" s="139"/>
      <c r="L95" s="7">
        <f t="shared" si="16"/>
        <v>0</v>
      </c>
      <c r="M95" s="608"/>
      <c r="N95" s="608"/>
      <c r="O95" s="608"/>
    </row>
    <row r="96" spans="1:15" s="16" customFormat="1" x14ac:dyDescent="0.25">
      <c r="A96" s="118"/>
      <c r="B96" s="129"/>
      <c r="C96" s="129"/>
      <c r="D96" s="129"/>
      <c r="E96" s="129"/>
      <c r="F96" s="15">
        <f t="shared" si="13"/>
        <v>0</v>
      </c>
      <c r="G96" s="139"/>
      <c r="H96" s="7">
        <f t="shared" si="14"/>
        <v>0</v>
      </c>
      <c r="I96" s="139"/>
      <c r="J96" s="7">
        <f t="shared" si="15"/>
        <v>0</v>
      </c>
      <c r="K96" s="139"/>
      <c r="L96" s="7">
        <f t="shared" si="16"/>
        <v>0</v>
      </c>
      <c r="M96" s="608"/>
      <c r="N96" s="608"/>
      <c r="O96" s="608"/>
    </row>
    <row r="97" spans="1:15" s="16" customFormat="1" x14ac:dyDescent="0.25">
      <c r="A97" s="118"/>
      <c r="B97" s="129"/>
      <c r="C97" s="129"/>
      <c r="D97" s="129"/>
      <c r="E97" s="129"/>
      <c r="F97" s="15">
        <f t="shared" si="13"/>
        <v>0</v>
      </c>
      <c r="G97" s="139"/>
      <c r="H97" s="7">
        <f t="shared" si="14"/>
        <v>0</v>
      </c>
      <c r="I97" s="139"/>
      <c r="J97" s="7">
        <f t="shared" si="15"/>
        <v>0</v>
      </c>
      <c r="K97" s="139"/>
      <c r="L97" s="7">
        <f t="shared" si="16"/>
        <v>0</v>
      </c>
      <c r="M97" s="608"/>
      <c r="N97" s="608"/>
      <c r="O97" s="608"/>
    </row>
    <row r="98" spans="1:15" s="16" customFormat="1" x14ac:dyDescent="0.25">
      <c r="A98" s="118"/>
      <c r="B98" s="129"/>
      <c r="C98" s="129"/>
      <c r="D98" s="129"/>
      <c r="E98" s="129"/>
      <c r="F98" s="15">
        <f t="shared" si="13"/>
        <v>0</v>
      </c>
      <c r="G98" s="139"/>
      <c r="H98" s="7">
        <f t="shared" si="14"/>
        <v>0</v>
      </c>
      <c r="I98" s="139"/>
      <c r="J98" s="7">
        <f t="shared" si="15"/>
        <v>0</v>
      </c>
      <c r="K98" s="139"/>
      <c r="L98" s="7">
        <f t="shared" si="16"/>
        <v>0</v>
      </c>
      <c r="M98" s="608"/>
      <c r="N98" s="608"/>
      <c r="O98" s="608"/>
    </row>
    <row r="99" spans="1:15" s="16" customFormat="1" x14ac:dyDescent="0.25">
      <c r="A99" s="118"/>
      <c r="B99" s="129"/>
      <c r="C99" s="129"/>
      <c r="D99" s="129"/>
      <c r="E99" s="129"/>
      <c r="F99" s="15">
        <f t="shared" si="13"/>
        <v>0</v>
      </c>
      <c r="G99" s="139"/>
      <c r="H99" s="7">
        <f t="shared" si="14"/>
        <v>0</v>
      </c>
      <c r="I99" s="139"/>
      <c r="J99" s="7">
        <f t="shared" si="15"/>
        <v>0</v>
      </c>
      <c r="K99" s="139"/>
      <c r="L99" s="7">
        <f t="shared" si="16"/>
        <v>0</v>
      </c>
      <c r="M99" s="608"/>
      <c r="N99" s="608"/>
      <c r="O99" s="608"/>
    </row>
    <row r="100" spans="1:15" s="16" customFormat="1" x14ac:dyDescent="0.25">
      <c r="A100" s="118"/>
      <c r="B100" s="129"/>
      <c r="C100" s="129"/>
      <c r="D100" s="129"/>
      <c r="E100" s="129"/>
      <c r="F100" s="15">
        <f t="shared" si="13"/>
        <v>0</v>
      </c>
      <c r="G100" s="139"/>
      <c r="H100" s="7">
        <f t="shared" si="14"/>
        <v>0</v>
      </c>
      <c r="I100" s="139"/>
      <c r="J100" s="7">
        <f t="shared" si="15"/>
        <v>0</v>
      </c>
      <c r="K100" s="139"/>
      <c r="L100" s="7">
        <f t="shared" si="16"/>
        <v>0</v>
      </c>
      <c r="M100" s="608"/>
      <c r="N100" s="608"/>
      <c r="O100" s="608"/>
    </row>
    <row r="101" spans="1:15" s="16" customFormat="1" x14ac:dyDescent="0.25">
      <c r="A101" s="118"/>
      <c r="B101" s="129"/>
      <c r="C101" s="129"/>
      <c r="D101" s="129"/>
      <c r="E101" s="129"/>
      <c r="F101" s="15">
        <f t="shared" si="13"/>
        <v>0</v>
      </c>
      <c r="G101" s="139"/>
      <c r="H101" s="7">
        <f t="shared" si="14"/>
        <v>0</v>
      </c>
      <c r="I101" s="139"/>
      <c r="J101" s="7">
        <f t="shared" si="15"/>
        <v>0</v>
      </c>
      <c r="K101" s="139"/>
      <c r="L101" s="7">
        <f t="shared" si="16"/>
        <v>0</v>
      </c>
      <c r="M101" s="608"/>
      <c r="N101" s="608"/>
      <c r="O101" s="608"/>
    </row>
    <row r="102" spans="1:15" s="16" customFormat="1" x14ac:dyDescent="0.25">
      <c r="A102" s="118"/>
      <c r="B102" s="129"/>
      <c r="C102" s="129"/>
      <c r="D102" s="129"/>
      <c r="E102" s="129"/>
      <c r="F102" s="15">
        <f t="shared" si="13"/>
        <v>0</v>
      </c>
      <c r="G102" s="139"/>
      <c r="H102" s="7">
        <f t="shared" si="14"/>
        <v>0</v>
      </c>
      <c r="I102" s="139"/>
      <c r="J102" s="7">
        <f t="shared" si="15"/>
        <v>0</v>
      </c>
      <c r="K102" s="139"/>
      <c r="L102" s="7">
        <f t="shared" si="16"/>
        <v>0</v>
      </c>
      <c r="M102" s="608"/>
      <c r="N102" s="608"/>
      <c r="O102" s="608"/>
    </row>
    <row r="103" spans="1:15" s="16" customFormat="1" x14ac:dyDescent="0.25">
      <c r="A103" s="118"/>
      <c r="B103" s="129"/>
      <c r="C103" s="129"/>
      <c r="D103" s="129"/>
      <c r="E103" s="129"/>
      <c r="F103" s="15">
        <f t="shared" si="13"/>
        <v>0</v>
      </c>
      <c r="G103" s="139"/>
      <c r="H103" s="7">
        <f t="shared" si="14"/>
        <v>0</v>
      </c>
      <c r="I103" s="139"/>
      <c r="J103" s="7">
        <f t="shared" si="15"/>
        <v>0</v>
      </c>
      <c r="K103" s="139"/>
      <c r="L103" s="7">
        <f t="shared" si="16"/>
        <v>0</v>
      </c>
      <c r="M103" s="608"/>
      <c r="N103" s="608"/>
      <c r="O103" s="608"/>
    </row>
    <row r="104" spans="1:15" s="16" customFormat="1" x14ac:dyDescent="0.25">
      <c r="A104" s="118"/>
      <c r="B104" s="129"/>
      <c r="C104" s="129"/>
      <c r="D104" s="129"/>
      <c r="E104" s="129"/>
      <c r="F104" s="15">
        <f t="shared" si="13"/>
        <v>0</v>
      </c>
      <c r="G104" s="139"/>
      <c r="H104" s="7">
        <f t="shared" si="14"/>
        <v>0</v>
      </c>
      <c r="I104" s="139"/>
      <c r="J104" s="7">
        <f t="shared" si="15"/>
        <v>0</v>
      </c>
      <c r="K104" s="139"/>
      <c r="L104" s="7">
        <f t="shared" si="16"/>
        <v>0</v>
      </c>
      <c r="M104" s="608"/>
      <c r="N104" s="608"/>
      <c r="O104" s="608"/>
    </row>
    <row r="105" spans="1:15" s="16" customFormat="1" x14ac:dyDescent="0.25">
      <c r="A105" s="118"/>
      <c r="B105" s="129"/>
      <c r="C105" s="129"/>
      <c r="D105" s="129"/>
      <c r="E105" s="129"/>
      <c r="F105" s="15">
        <f t="shared" si="13"/>
        <v>0</v>
      </c>
      <c r="G105" s="139"/>
      <c r="H105" s="7">
        <f t="shared" si="14"/>
        <v>0</v>
      </c>
      <c r="I105" s="139"/>
      <c r="J105" s="7">
        <f t="shared" si="15"/>
        <v>0</v>
      </c>
      <c r="K105" s="139"/>
      <c r="L105" s="7">
        <f t="shared" si="16"/>
        <v>0</v>
      </c>
      <c r="M105" s="608"/>
      <c r="N105" s="608"/>
      <c r="O105" s="608"/>
    </row>
    <row r="106" spans="1:15" s="16" customFormat="1" ht="13.5" thickBot="1" x14ac:dyDescent="0.3">
      <c r="A106" s="121"/>
      <c r="B106" s="130"/>
      <c r="C106" s="130"/>
      <c r="D106" s="130"/>
      <c r="E106" s="130"/>
      <c r="F106" s="17">
        <f t="shared" si="13"/>
        <v>0</v>
      </c>
      <c r="G106" s="140"/>
      <c r="H106" s="8">
        <f t="shared" si="14"/>
        <v>0</v>
      </c>
      <c r="I106" s="140"/>
      <c r="J106" s="8">
        <f t="shared" si="15"/>
        <v>0</v>
      </c>
      <c r="K106" s="140"/>
      <c r="L106" s="8">
        <f t="shared" si="16"/>
        <v>0</v>
      </c>
      <c r="M106" s="607"/>
      <c r="N106" s="607"/>
      <c r="O106" s="607"/>
    </row>
    <row r="107" spans="1:15" s="16" customFormat="1" x14ac:dyDescent="0.25">
      <c r="A107" s="62" t="s">
        <v>19</v>
      </c>
      <c r="B107" s="14">
        <f>SUM(B87:B106)</f>
        <v>0</v>
      </c>
      <c r="C107" s="14">
        <f>SUM(C87:C106)</f>
        <v>0</v>
      </c>
      <c r="D107" s="14">
        <f>SUM(D87:D106)</f>
        <v>0</v>
      </c>
      <c r="E107" s="14">
        <f>SUM(E87:E106)</f>
        <v>0</v>
      </c>
      <c r="F107" s="14">
        <f>SUM(F87:F106)</f>
        <v>0</v>
      </c>
      <c r="G107" s="13"/>
      <c r="H107" s="12">
        <f>SUM(H87:H106)</f>
        <v>0</v>
      </c>
      <c r="I107" s="13"/>
      <c r="J107" s="12">
        <f>SUM(J87:J106)</f>
        <v>0</v>
      </c>
      <c r="K107" s="13"/>
      <c r="L107" s="12">
        <f>SUM(L87:L106)</f>
        <v>0</v>
      </c>
      <c r="M107" s="610"/>
      <c r="N107" s="610"/>
      <c r="O107" s="610"/>
    </row>
    <row r="108" spans="1:15" s="9" customFormat="1" ht="15" customHeight="1" x14ac:dyDescent="0.25">
      <c r="A108" s="5"/>
      <c r="B108" s="6"/>
      <c r="C108" s="30"/>
      <c r="D108" s="30"/>
      <c r="E108" s="30"/>
      <c r="F108" s="30"/>
      <c r="G108" s="30"/>
      <c r="H108" s="11"/>
      <c r="I108" s="11"/>
    </row>
    <row r="109" spans="1:15" s="11" customFormat="1" x14ac:dyDescent="0.25">
      <c r="A109" s="5"/>
      <c r="B109" s="6"/>
      <c r="C109" s="30"/>
      <c r="D109" s="30"/>
      <c r="E109" s="30"/>
      <c r="F109" s="30"/>
      <c r="G109" s="30"/>
    </row>
    <row r="110" spans="1:15" s="11" customFormat="1" x14ac:dyDescent="0.25">
      <c r="A110" s="611" t="s">
        <v>11</v>
      </c>
      <c r="B110" s="611"/>
      <c r="C110" s="611"/>
      <c r="D110" s="611"/>
      <c r="E110" s="611"/>
      <c r="F110" s="611"/>
      <c r="G110" s="611"/>
      <c r="H110" s="611"/>
      <c r="I110" s="611"/>
      <c r="J110" s="611"/>
      <c r="K110" s="611"/>
      <c r="L110" s="611"/>
      <c r="M110" s="611"/>
      <c r="N110" s="611"/>
      <c r="O110" s="611"/>
    </row>
    <row r="111" spans="1:15" s="11" customFormat="1" ht="38.25" x14ac:dyDescent="0.25">
      <c r="A111" s="577" t="s">
        <v>27</v>
      </c>
      <c r="B111" s="578"/>
      <c r="C111" s="25" t="s">
        <v>28</v>
      </c>
      <c r="D111" s="25" t="s">
        <v>29</v>
      </c>
      <c r="E111" s="25" t="s">
        <v>43</v>
      </c>
      <c r="F111" s="117" t="s">
        <v>96</v>
      </c>
      <c r="G111" s="65" t="s">
        <v>16</v>
      </c>
      <c r="H111" s="65" t="s">
        <v>97</v>
      </c>
      <c r="I111" s="65" t="s">
        <v>82</v>
      </c>
      <c r="J111" s="117" t="s">
        <v>95</v>
      </c>
      <c r="K111" s="65" t="s">
        <v>15</v>
      </c>
      <c r="L111" s="579" t="s">
        <v>13</v>
      </c>
      <c r="M111" s="579"/>
      <c r="N111" s="579"/>
      <c r="O111" s="579"/>
    </row>
    <row r="112" spans="1:15" s="16" customFormat="1" x14ac:dyDescent="0.25">
      <c r="A112" s="567"/>
      <c r="B112" s="568"/>
      <c r="C112" s="125"/>
      <c r="D112" s="126"/>
      <c r="E112" s="15">
        <f>D112*C112</f>
        <v>0</v>
      </c>
      <c r="F112" s="139"/>
      <c r="G112" s="7">
        <f>F112*$E112</f>
        <v>0</v>
      </c>
      <c r="H112" s="139"/>
      <c r="I112" s="7">
        <f>H112*$E112</f>
        <v>0</v>
      </c>
      <c r="J112" s="139"/>
      <c r="K112" s="7">
        <f t="shared" ref="K112:K131" si="17">J112*$E112</f>
        <v>0</v>
      </c>
      <c r="L112" s="608"/>
      <c r="M112" s="608"/>
      <c r="N112" s="608"/>
      <c r="O112" s="608"/>
    </row>
    <row r="113" spans="1:15" s="16" customFormat="1" x14ac:dyDescent="0.25">
      <c r="A113" s="567"/>
      <c r="B113" s="568"/>
      <c r="C113" s="125"/>
      <c r="D113" s="126"/>
      <c r="E113" s="15">
        <f t="shared" ref="E113:E131" si="18">D113*C113</f>
        <v>0</v>
      </c>
      <c r="F113" s="139"/>
      <c r="G113" s="7">
        <f t="shared" ref="G113:G131" si="19">F113*$E113</f>
        <v>0</v>
      </c>
      <c r="H113" s="139"/>
      <c r="I113" s="7">
        <f t="shared" ref="I113:I131" si="20">H113*$E113</f>
        <v>0</v>
      </c>
      <c r="J113" s="139"/>
      <c r="K113" s="7">
        <f t="shared" si="17"/>
        <v>0</v>
      </c>
      <c r="L113" s="608"/>
      <c r="M113" s="608"/>
      <c r="N113" s="608"/>
      <c r="O113" s="608"/>
    </row>
    <row r="114" spans="1:15" s="16" customFormat="1" x14ac:dyDescent="0.25">
      <c r="A114" s="567"/>
      <c r="B114" s="568"/>
      <c r="C114" s="125"/>
      <c r="D114" s="126"/>
      <c r="E114" s="15">
        <f t="shared" si="18"/>
        <v>0</v>
      </c>
      <c r="F114" s="139"/>
      <c r="G114" s="7">
        <f t="shared" si="19"/>
        <v>0</v>
      </c>
      <c r="H114" s="139"/>
      <c r="I114" s="7">
        <f t="shared" si="20"/>
        <v>0</v>
      </c>
      <c r="J114" s="139"/>
      <c r="K114" s="7">
        <f t="shared" si="17"/>
        <v>0</v>
      </c>
      <c r="L114" s="608"/>
      <c r="M114" s="608"/>
      <c r="N114" s="608"/>
      <c r="O114" s="608"/>
    </row>
    <row r="115" spans="1:15" s="16" customFormat="1" x14ac:dyDescent="0.25">
      <c r="A115" s="567"/>
      <c r="B115" s="568"/>
      <c r="C115" s="125"/>
      <c r="D115" s="126"/>
      <c r="E115" s="15">
        <f t="shared" si="18"/>
        <v>0</v>
      </c>
      <c r="F115" s="139"/>
      <c r="G115" s="7">
        <f t="shared" si="19"/>
        <v>0</v>
      </c>
      <c r="H115" s="139"/>
      <c r="I115" s="7">
        <f t="shared" si="20"/>
        <v>0</v>
      </c>
      <c r="J115" s="139"/>
      <c r="K115" s="7">
        <f t="shared" si="17"/>
        <v>0</v>
      </c>
      <c r="L115" s="608"/>
      <c r="M115" s="608"/>
      <c r="N115" s="608"/>
      <c r="O115" s="608"/>
    </row>
    <row r="116" spans="1:15" s="16" customFormat="1" x14ac:dyDescent="0.25">
      <c r="A116" s="567"/>
      <c r="B116" s="568"/>
      <c r="C116" s="125"/>
      <c r="D116" s="126"/>
      <c r="E116" s="15">
        <f t="shared" si="18"/>
        <v>0</v>
      </c>
      <c r="F116" s="139"/>
      <c r="G116" s="7">
        <f t="shared" si="19"/>
        <v>0</v>
      </c>
      <c r="H116" s="139"/>
      <c r="I116" s="7">
        <f t="shared" si="20"/>
        <v>0</v>
      </c>
      <c r="J116" s="139"/>
      <c r="K116" s="7">
        <f t="shared" si="17"/>
        <v>0</v>
      </c>
      <c r="L116" s="608"/>
      <c r="M116" s="608"/>
      <c r="N116" s="608"/>
      <c r="O116" s="608"/>
    </row>
    <row r="117" spans="1:15" s="16" customFormat="1" x14ac:dyDescent="0.25">
      <c r="A117" s="567"/>
      <c r="B117" s="568"/>
      <c r="C117" s="125"/>
      <c r="D117" s="126"/>
      <c r="E117" s="15">
        <f t="shared" si="18"/>
        <v>0</v>
      </c>
      <c r="F117" s="139"/>
      <c r="G117" s="7">
        <f t="shared" si="19"/>
        <v>0</v>
      </c>
      <c r="H117" s="139"/>
      <c r="I117" s="7">
        <f t="shared" si="20"/>
        <v>0</v>
      </c>
      <c r="J117" s="139"/>
      <c r="K117" s="7">
        <f t="shared" si="17"/>
        <v>0</v>
      </c>
      <c r="L117" s="608"/>
      <c r="M117" s="608"/>
      <c r="N117" s="608"/>
      <c r="O117" s="608"/>
    </row>
    <row r="118" spans="1:15" s="16" customFormat="1" x14ac:dyDescent="0.25">
      <c r="A118" s="567"/>
      <c r="B118" s="568"/>
      <c r="C118" s="125"/>
      <c r="D118" s="126"/>
      <c r="E118" s="15">
        <f t="shared" si="18"/>
        <v>0</v>
      </c>
      <c r="F118" s="139"/>
      <c r="G118" s="7">
        <f t="shared" si="19"/>
        <v>0</v>
      </c>
      <c r="H118" s="139"/>
      <c r="I118" s="7">
        <f t="shared" si="20"/>
        <v>0</v>
      </c>
      <c r="J118" s="139"/>
      <c r="K118" s="7">
        <f t="shared" si="17"/>
        <v>0</v>
      </c>
      <c r="L118" s="608"/>
      <c r="M118" s="608"/>
      <c r="N118" s="608"/>
      <c r="O118" s="608"/>
    </row>
    <row r="119" spans="1:15" s="16" customFormat="1" x14ac:dyDescent="0.25">
      <c r="A119" s="567"/>
      <c r="B119" s="568"/>
      <c r="C119" s="125"/>
      <c r="D119" s="126"/>
      <c r="E119" s="15">
        <f>D119*C119</f>
        <v>0</v>
      </c>
      <c r="F119" s="139"/>
      <c r="G119" s="7">
        <f>F119*$E119</f>
        <v>0</v>
      </c>
      <c r="H119" s="139"/>
      <c r="I119" s="7">
        <f>H119*$E119</f>
        <v>0</v>
      </c>
      <c r="J119" s="139"/>
      <c r="K119" s="7">
        <f>J119*$E119</f>
        <v>0</v>
      </c>
      <c r="L119" s="608"/>
      <c r="M119" s="608"/>
      <c r="N119" s="608"/>
      <c r="O119" s="608"/>
    </row>
    <row r="120" spans="1:15" s="16" customFormat="1" x14ac:dyDescent="0.25">
      <c r="A120" s="567"/>
      <c r="B120" s="568"/>
      <c r="C120" s="125"/>
      <c r="D120" s="126"/>
      <c r="E120" s="15">
        <f>D120*C120</f>
        <v>0</v>
      </c>
      <c r="F120" s="139"/>
      <c r="G120" s="7">
        <f>F120*$E120</f>
        <v>0</v>
      </c>
      <c r="H120" s="139"/>
      <c r="I120" s="7">
        <f>H120*$E120</f>
        <v>0</v>
      </c>
      <c r="J120" s="139"/>
      <c r="K120" s="7">
        <f>J120*$E120</f>
        <v>0</v>
      </c>
      <c r="L120" s="608"/>
      <c r="M120" s="608"/>
      <c r="N120" s="608"/>
      <c r="O120" s="608"/>
    </row>
    <row r="121" spans="1:15" s="16" customFormat="1" x14ac:dyDescent="0.25">
      <c r="A121" s="567"/>
      <c r="B121" s="568"/>
      <c r="C121" s="125"/>
      <c r="D121" s="126"/>
      <c r="E121" s="15">
        <f>D121*C121</f>
        <v>0</v>
      </c>
      <c r="F121" s="139"/>
      <c r="G121" s="7">
        <f>F121*$E121</f>
        <v>0</v>
      </c>
      <c r="H121" s="139"/>
      <c r="I121" s="7">
        <f>H121*$E121</f>
        <v>0</v>
      </c>
      <c r="J121" s="139"/>
      <c r="K121" s="7">
        <f>J121*$E121</f>
        <v>0</v>
      </c>
      <c r="L121" s="608"/>
      <c r="M121" s="608"/>
      <c r="N121" s="608"/>
      <c r="O121" s="608"/>
    </row>
    <row r="122" spans="1:15" s="16" customFormat="1" x14ac:dyDescent="0.25">
      <c r="A122" s="567"/>
      <c r="B122" s="568"/>
      <c r="C122" s="125"/>
      <c r="D122" s="126"/>
      <c r="E122" s="15">
        <f>D122*C122</f>
        <v>0</v>
      </c>
      <c r="F122" s="139"/>
      <c r="G122" s="7">
        <f>F122*$E122</f>
        <v>0</v>
      </c>
      <c r="H122" s="139"/>
      <c r="I122" s="7">
        <f>H122*$E122</f>
        <v>0</v>
      </c>
      <c r="J122" s="139"/>
      <c r="K122" s="7">
        <f>J122*$E122</f>
        <v>0</v>
      </c>
      <c r="L122" s="608"/>
      <c r="M122" s="608"/>
      <c r="N122" s="608"/>
      <c r="O122" s="608"/>
    </row>
    <row r="123" spans="1:15" s="16" customFormat="1" x14ac:dyDescent="0.25">
      <c r="A123" s="567"/>
      <c r="B123" s="568"/>
      <c r="C123" s="125"/>
      <c r="D123" s="126"/>
      <c r="E123" s="15">
        <f>D123*C123</f>
        <v>0</v>
      </c>
      <c r="F123" s="139"/>
      <c r="G123" s="7">
        <f>F123*$E123</f>
        <v>0</v>
      </c>
      <c r="H123" s="139"/>
      <c r="I123" s="7">
        <f>H123*$E123</f>
        <v>0</v>
      </c>
      <c r="J123" s="139"/>
      <c r="K123" s="7">
        <f>J123*$E123</f>
        <v>0</v>
      </c>
      <c r="L123" s="608"/>
      <c r="M123" s="608"/>
      <c r="N123" s="608"/>
      <c r="O123" s="608"/>
    </row>
    <row r="124" spans="1:15" s="16" customFormat="1" x14ac:dyDescent="0.25">
      <c r="A124" s="567"/>
      <c r="B124" s="568"/>
      <c r="C124" s="125"/>
      <c r="D124" s="126"/>
      <c r="E124" s="15">
        <f t="shared" si="18"/>
        <v>0</v>
      </c>
      <c r="F124" s="139"/>
      <c r="G124" s="7">
        <f t="shared" si="19"/>
        <v>0</v>
      </c>
      <c r="H124" s="139"/>
      <c r="I124" s="7">
        <f t="shared" si="20"/>
        <v>0</v>
      </c>
      <c r="J124" s="139"/>
      <c r="K124" s="7">
        <f t="shared" si="17"/>
        <v>0</v>
      </c>
      <c r="L124" s="608"/>
      <c r="M124" s="608"/>
      <c r="N124" s="608"/>
      <c r="O124" s="608"/>
    </row>
    <row r="125" spans="1:15" s="16" customFormat="1" x14ac:dyDescent="0.25">
      <c r="A125" s="567"/>
      <c r="B125" s="568"/>
      <c r="C125" s="125"/>
      <c r="D125" s="126"/>
      <c r="E125" s="15">
        <f t="shared" si="18"/>
        <v>0</v>
      </c>
      <c r="F125" s="139"/>
      <c r="G125" s="7">
        <f t="shared" si="19"/>
        <v>0</v>
      </c>
      <c r="H125" s="139"/>
      <c r="I125" s="7">
        <f t="shared" si="20"/>
        <v>0</v>
      </c>
      <c r="J125" s="139"/>
      <c r="K125" s="7">
        <f t="shared" si="17"/>
        <v>0</v>
      </c>
      <c r="L125" s="608"/>
      <c r="M125" s="608"/>
      <c r="N125" s="608"/>
      <c r="O125" s="608"/>
    </row>
    <row r="126" spans="1:15" s="16" customFormat="1" x14ac:dyDescent="0.25">
      <c r="A126" s="567"/>
      <c r="B126" s="568"/>
      <c r="C126" s="125"/>
      <c r="D126" s="126"/>
      <c r="E126" s="15">
        <f t="shared" si="18"/>
        <v>0</v>
      </c>
      <c r="F126" s="139"/>
      <c r="G126" s="7">
        <f t="shared" si="19"/>
        <v>0</v>
      </c>
      <c r="H126" s="139"/>
      <c r="I126" s="7">
        <f t="shared" si="20"/>
        <v>0</v>
      </c>
      <c r="J126" s="139"/>
      <c r="K126" s="7">
        <f t="shared" si="17"/>
        <v>0</v>
      </c>
      <c r="L126" s="608"/>
      <c r="M126" s="608"/>
      <c r="N126" s="608"/>
      <c r="O126" s="608"/>
    </row>
    <row r="127" spans="1:15" s="16" customFormat="1" x14ac:dyDescent="0.25">
      <c r="A127" s="567"/>
      <c r="B127" s="568"/>
      <c r="C127" s="125"/>
      <c r="D127" s="126"/>
      <c r="E127" s="15">
        <f t="shared" si="18"/>
        <v>0</v>
      </c>
      <c r="F127" s="139"/>
      <c r="G127" s="7">
        <f t="shared" si="19"/>
        <v>0</v>
      </c>
      <c r="H127" s="139"/>
      <c r="I127" s="7">
        <f t="shared" si="20"/>
        <v>0</v>
      </c>
      <c r="J127" s="139"/>
      <c r="K127" s="7">
        <f t="shared" si="17"/>
        <v>0</v>
      </c>
      <c r="L127" s="608"/>
      <c r="M127" s="608"/>
      <c r="N127" s="608"/>
      <c r="O127" s="608"/>
    </row>
    <row r="128" spans="1:15" s="16" customFormat="1" x14ac:dyDescent="0.25">
      <c r="A128" s="567"/>
      <c r="B128" s="568"/>
      <c r="C128" s="125"/>
      <c r="D128" s="126"/>
      <c r="E128" s="15">
        <f t="shared" si="18"/>
        <v>0</v>
      </c>
      <c r="F128" s="139"/>
      <c r="G128" s="7">
        <f t="shared" si="19"/>
        <v>0</v>
      </c>
      <c r="H128" s="139"/>
      <c r="I128" s="7">
        <f t="shared" si="20"/>
        <v>0</v>
      </c>
      <c r="J128" s="139"/>
      <c r="K128" s="7">
        <f t="shared" si="17"/>
        <v>0</v>
      </c>
      <c r="L128" s="608"/>
      <c r="M128" s="608"/>
      <c r="N128" s="608"/>
      <c r="O128" s="608"/>
    </row>
    <row r="129" spans="1:15" s="16" customFormat="1" x14ac:dyDescent="0.25">
      <c r="A129" s="567"/>
      <c r="B129" s="568"/>
      <c r="C129" s="125"/>
      <c r="D129" s="126"/>
      <c r="E129" s="15">
        <f t="shared" si="18"/>
        <v>0</v>
      </c>
      <c r="F129" s="139"/>
      <c r="G129" s="7">
        <f t="shared" si="19"/>
        <v>0</v>
      </c>
      <c r="H129" s="139"/>
      <c r="I129" s="7">
        <f t="shared" si="20"/>
        <v>0</v>
      </c>
      <c r="J129" s="139"/>
      <c r="K129" s="7">
        <f t="shared" si="17"/>
        <v>0</v>
      </c>
      <c r="L129" s="608"/>
      <c r="M129" s="608"/>
      <c r="N129" s="608"/>
      <c r="O129" s="608"/>
    </row>
    <row r="130" spans="1:15" s="16" customFormat="1" x14ac:dyDescent="0.25">
      <c r="A130" s="567"/>
      <c r="B130" s="568"/>
      <c r="C130" s="125"/>
      <c r="D130" s="126"/>
      <c r="E130" s="15">
        <f t="shared" si="18"/>
        <v>0</v>
      </c>
      <c r="F130" s="139"/>
      <c r="G130" s="7">
        <f t="shared" si="19"/>
        <v>0</v>
      </c>
      <c r="H130" s="139"/>
      <c r="I130" s="7">
        <f t="shared" si="20"/>
        <v>0</v>
      </c>
      <c r="J130" s="139"/>
      <c r="K130" s="7">
        <f t="shared" si="17"/>
        <v>0</v>
      </c>
      <c r="L130" s="608"/>
      <c r="M130" s="608"/>
      <c r="N130" s="608"/>
      <c r="O130" s="608"/>
    </row>
    <row r="131" spans="1:15" s="16" customFormat="1" ht="13.5" thickBot="1" x14ac:dyDescent="0.3">
      <c r="A131" s="536"/>
      <c r="B131" s="606"/>
      <c r="C131" s="127"/>
      <c r="D131" s="128"/>
      <c r="E131" s="17">
        <f t="shared" si="18"/>
        <v>0</v>
      </c>
      <c r="F131" s="140"/>
      <c r="G131" s="8">
        <f t="shared" si="19"/>
        <v>0</v>
      </c>
      <c r="H131" s="140"/>
      <c r="I131" s="8">
        <f t="shared" si="20"/>
        <v>0</v>
      </c>
      <c r="J131" s="140"/>
      <c r="K131" s="8">
        <f t="shared" si="17"/>
        <v>0</v>
      </c>
      <c r="L131" s="607"/>
      <c r="M131" s="607"/>
      <c r="N131" s="607"/>
      <c r="O131" s="607"/>
    </row>
    <row r="132" spans="1:15" s="16" customFormat="1" x14ac:dyDescent="0.25">
      <c r="A132" s="637" t="s">
        <v>19</v>
      </c>
      <c r="B132" s="638"/>
      <c r="C132" s="638"/>
      <c r="D132" s="639"/>
      <c r="E132" s="12">
        <f>SUM(E112:E131)</f>
        <v>0</v>
      </c>
      <c r="F132" s="13"/>
      <c r="G132" s="12">
        <f>SUM(G112:G131)</f>
        <v>0</v>
      </c>
      <c r="H132" s="13"/>
      <c r="I132" s="12">
        <f>SUM(I112:I131)</f>
        <v>0</v>
      </c>
      <c r="J132" s="13"/>
      <c r="K132" s="12">
        <f>SUM(K112:K131)</f>
        <v>0</v>
      </c>
      <c r="L132" s="610"/>
      <c r="M132" s="610"/>
      <c r="N132" s="610"/>
      <c r="O132" s="610"/>
    </row>
    <row r="133" spans="1:15" s="9" customFormat="1" ht="15" customHeight="1" x14ac:dyDescent="0.25">
      <c r="A133" s="5"/>
      <c r="B133" s="6"/>
      <c r="C133" s="30"/>
      <c r="D133" s="30"/>
      <c r="E133" s="30"/>
      <c r="F133" s="30"/>
      <c r="G133" s="30"/>
      <c r="H133" s="11"/>
      <c r="I133" s="11"/>
    </row>
    <row r="134" spans="1:15" s="11" customFormat="1" x14ac:dyDescent="0.25">
      <c r="A134" s="5"/>
      <c r="B134" s="6"/>
      <c r="C134" s="30"/>
      <c r="D134" s="30"/>
      <c r="E134" s="30"/>
      <c r="F134" s="30"/>
      <c r="G134" s="30"/>
    </row>
    <row r="135" spans="1:15" s="11" customFormat="1" x14ac:dyDescent="0.25"/>
    <row r="136" spans="1:15" s="16" customFormat="1" ht="38.25" customHeight="1" x14ac:dyDescent="0.25"/>
    <row r="137" spans="1:15" s="11" customFormat="1" x14ac:dyDescent="0.25"/>
  </sheetData>
  <sheetProtection password="DD9D" sheet="1" objects="1" scenarios="1" formatRows="0"/>
  <mergeCells count="147">
    <mergeCell ref="A30:E30"/>
    <mergeCell ref="A131:B131"/>
    <mergeCell ref="L131:O131"/>
    <mergeCell ref="A132:D132"/>
    <mergeCell ref="A128:B128"/>
    <mergeCell ref="L128:O128"/>
    <mergeCell ref="A129:B129"/>
    <mergeCell ref="L129:O129"/>
    <mergeCell ref="A130:B130"/>
    <mergeCell ref="L130:O130"/>
    <mergeCell ref="L132:O132"/>
    <mergeCell ref="L63:O63"/>
    <mergeCell ref="A48:B48"/>
    <mergeCell ref="L48:O48"/>
    <mergeCell ref="L64:O64"/>
    <mergeCell ref="L75:O75"/>
    <mergeCell ref="L76:O76"/>
    <mergeCell ref="L77:O77"/>
    <mergeCell ref="A55:B55"/>
    <mergeCell ref="L55:O55"/>
    <mergeCell ref="A56:B56"/>
    <mergeCell ref="L56:O56"/>
    <mergeCell ref="L57:O57"/>
    <mergeCell ref="L61:O61"/>
    <mergeCell ref="A50:B50"/>
    <mergeCell ref="L50:O50"/>
    <mergeCell ref="A51:B51"/>
    <mergeCell ref="L51:O51"/>
    <mergeCell ref="A52:B52"/>
    <mergeCell ref="L52:O52"/>
    <mergeCell ref="A53:B53"/>
    <mergeCell ref="A110:O110"/>
    <mergeCell ref="M107:O107"/>
    <mergeCell ref="M92:O92"/>
    <mergeCell ref="M93:O93"/>
    <mergeCell ref="L65:O65"/>
    <mergeCell ref="A85:O85"/>
    <mergeCell ref="L74:O74"/>
    <mergeCell ref="M86:O86"/>
    <mergeCell ref="M104:O104"/>
    <mergeCell ref="L81:O81"/>
    <mergeCell ref="A82:D82"/>
    <mergeCell ref="A125:B125"/>
    <mergeCell ref="L125:O125"/>
    <mergeCell ref="L123:O123"/>
    <mergeCell ref="A119:B119"/>
    <mergeCell ref="L119:O119"/>
    <mergeCell ref="L113:O113"/>
    <mergeCell ref="L112:O112"/>
    <mergeCell ref="A122:B122"/>
    <mergeCell ref="L122:O122"/>
    <mergeCell ref="A114:B114"/>
    <mergeCell ref="L114:O114"/>
    <mergeCell ref="A115:B115"/>
    <mergeCell ref="L115:O115"/>
    <mergeCell ref="A121:B121"/>
    <mergeCell ref="L121:O121"/>
    <mergeCell ref="L124:O124"/>
    <mergeCell ref="A112:B112"/>
    <mergeCell ref="A120:B120"/>
    <mergeCell ref="A116:B116"/>
    <mergeCell ref="L116:O116"/>
    <mergeCell ref="A117:B117"/>
    <mergeCell ref="L117:O117"/>
    <mergeCell ref="A118:B118"/>
    <mergeCell ref="L120:O120"/>
    <mergeCell ref="A2:O2"/>
    <mergeCell ref="A3:O3"/>
    <mergeCell ref="A124:B124"/>
    <mergeCell ref="M87:O87"/>
    <mergeCell ref="M88:O88"/>
    <mergeCell ref="M99:O99"/>
    <mergeCell ref="M100:O100"/>
    <mergeCell ref="M101:O101"/>
    <mergeCell ref="M102:O102"/>
    <mergeCell ref="M103:O103"/>
    <mergeCell ref="M105:O105"/>
    <mergeCell ref="M106:O106"/>
    <mergeCell ref="M94:O94"/>
    <mergeCell ref="M95:O95"/>
    <mergeCell ref="M96:O96"/>
    <mergeCell ref="M97:O97"/>
    <mergeCell ref="M98:O98"/>
    <mergeCell ref="M89:O89"/>
    <mergeCell ref="A22:I22"/>
    <mergeCell ref="B5:D5"/>
    <mergeCell ref="L70:O70"/>
    <mergeCell ref="L71:O71"/>
    <mergeCell ref="L72:O72"/>
    <mergeCell ref="L73:O73"/>
    <mergeCell ref="A126:B126"/>
    <mergeCell ref="L126:O126"/>
    <mergeCell ref="A127:B127"/>
    <mergeCell ref="L127:O127"/>
    <mergeCell ref="E5:G5"/>
    <mergeCell ref="A36:B36"/>
    <mergeCell ref="L36:O36"/>
    <mergeCell ref="A37:B37"/>
    <mergeCell ref="L37:O37"/>
    <mergeCell ref="A38:B38"/>
    <mergeCell ref="L38:O38"/>
    <mergeCell ref="A35:M35"/>
    <mergeCell ref="H5:J5"/>
    <mergeCell ref="K5:M5"/>
    <mergeCell ref="A26:E26"/>
    <mergeCell ref="A34:O34"/>
    <mergeCell ref="N35:O35"/>
    <mergeCell ref="A54:B54"/>
    <mergeCell ref="M90:O90"/>
    <mergeCell ref="A123:B123"/>
    <mergeCell ref="L53:O53"/>
    <mergeCell ref="L118:O118"/>
    <mergeCell ref="A111:B111"/>
    <mergeCell ref="L111:O111"/>
    <mergeCell ref="A113:B113"/>
    <mergeCell ref="M91:O91"/>
    <mergeCell ref="L82:O82"/>
    <mergeCell ref="L54:O54"/>
    <mergeCell ref="L78:O78"/>
    <mergeCell ref="L79:O79"/>
    <mergeCell ref="L80:O80"/>
    <mergeCell ref="L66:O66"/>
    <mergeCell ref="L67:O67"/>
    <mergeCell ref="L68:O68"/>
    <mergeCell ref="L69:O69"/>
    <mergeCell ref="A60:O60"/>
    <mergeCell ref="L62:O62"/>
    <mergeCell ref="A39:B39"/>
    <mergeCell ref="L39:O39"/>
    <mergeCell ref="A40:B40"/>
    <mergeCell ref="L40:O40"/>
    <mergeCell ref="A41:B41"/>
    <mergeCell ref="L41:O41"/>
    <mergeCell ref="A42:B42"/>
    <mergeCell ref="L42:O42"/>
    <mergeCell ref="A43:B43"/>
    <mergeCell ref="L43:O43"/>
    <mergeCell ref="A44:B44"/>
    <mergeCell ref="L44:O44"/>
    <mergeCell ref="A45:B45"/>
    <mergeCell ref="L45:O45"/>
    <mergeCell ref="A46:B46"/>
    <mergeCell ref="L46:O46"/>
    <mergeCell ref="A47:B47"/>
    <mergeCell ref="L47:O47"/>
    <mergeCell ref="A49:B49"/>
    <mergeCell ref="L49:O49"/>
  </mergeCells>
  <conditionalFormatting sqref="N35">
    <cfRule type="cellIs" dxfId="7" priority="12" operator="equal">
      <formula>"Select"</formula>
    </cfRule>
  </conditionalFormatting>
  <conditionalFormatting sqref="A37:O57">
    <cfRule type="expression" dxfId="6" priority="11">
      <formula>$N$35&lt;&gt;"Yes"</formula>
    </cfRule>
  </conditionalFormatting>
  <conditionalFormatting sqref="B19:D19">
    <cfRule type="expression" dxfId="5" priority="1">
      <formula>B19&lt;Tolerance</formula>
    </cfRule>
  </conditionalFormatting>
  <dataValidations count="2">
    <dataValidation type="list" allowBlank="1" showInputMessage="1" showErrorMessage="1" sqref="N35">
      <formula1>"Yes,No"</formula1>
    </dataValidation>
    <dataValidation type="decimal" errorStyle="warning" allowBlank="1" showInputMessage="1" showErrorMessage="1" errorTitle="Invalid Input" error="Please enter a number greater than or equal to zero.  " sqref="E7:J14 B16:J16 C37:K56 C62:K81 B87:L106 C112:K131">
      <formula1>0</formula1>
      <formula2>9999999999</formula2>
    </dataValidation>
  </dataValidations>
  <hyperlinks>
    <hyperlink ref="A23" location="'Personnel Salary and Fringe'!A6" display="Totaled from Personnel Salary and Fringe tab (click to view)"/>
    <hyperlink ref="A27" location="Consultants!A1" display="Totaled from Consultants tab (click to view)"/>
    <hyperlink ref="A31" location="Contracts!A1" display="Totaled from Contracts tab (click to view)"/>
  </hyperlink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50</vt:i4>
      </vt:variant>
    </vt:vector>
  </HeadingPairs>
  <TitlesOfParts>
    <vt:vector size="65" baseType="lpstr">
      <vt:lpstr>Config</vt:lpstr>
      <vt:lpstr>Home Page</vt:lpstr>
      <vt:lpstr>Personnel Salary and Fringe</vt:lpstr>
      <vt:lpstr>Contracts</vt:lpstr>
      <vt:lpstr>Consultants</vt:lpstr>
      <vt:lpstr>Basic Budget</vt:lpstr>
      <vt:lpstr>Domain 2 Budget</vt:lpstr>
      <vt:lpstr>Domain 3 Budget</vt:lpstr>
      <vt:lpstr>Domain 4 Budget</vt:lpstr>
      <vt:lpstr>Budget Reports</vt:lpstr>
      <vt:lpstr>Export</vt:lpstr>
      <vt:lpstr>424A-SectionB_PPHF</vt:lpstr>
      <vt:lpstr>424A-SectionB_Non-PPHF</vt:lpstr>
      <vt:lpstr>In-Kind Funding (Optional)</vt:lpstr>
      <vt:lpstr>Lookups</vt:lpstr>
      <vt:lpstr>Basic_Sources</vt:lpstr>
      <vt:lpstr>BPct_Diabetes</vt:lpstr>
      <vt:lpstr>BPct_HDSP</vt:lpstr>
      <vt:lpstr>BPct_NPAO</vt:lpstr>
      <vt:lpstr>BPct_SH</vt:lpstr>
      <vt:lpstr>D2_Sources</vt:lpstr>
      <vt:lpstr>D3_Sources</vt:lpstr>
      <vt:lpstr>D4_Sources</vt:lpstr>
      <vt:lpstr>FundType</vt:lpstr>
      <vt:lpstr>'424A-SectionB_Non-PPHF'!Print_Area</vt:lpstr>
      <vt:lpstr>'424A-SectionB_PPHF'!Print_Area</vt:lpstr>
      <vt:lpstr>'Basic Budget'!Print_Area</vt:lpstr>
      <vt:lpstr>'Budget Reports'!Print_Area</vt:lpstr>
      <vt:lpstr>Consultants!Print_Area</vt:lpstr>
      <vt:lpstr>Contracts!Print_Area</vt:lpstr>
      <vt:lpstr>'Domain 2 Budget'!Print_Area</vt:lpstr>
      <vt:lpstr>'Domain 3 Budget'!Print_Area</vt:lpstr>
      <vt:lpstr>'Domain 4 Budget'!Print_Area</vt:lpstr>
      <vt:lpstr>'In-Kind Funding (Optional)'!Print_Area</vt:lpstr>
      <vt:lpstr>'Personnel Salary and Fringe'!Print_Area</vt:lpstr>
      <vt:lpstr>'Basic Budget'!Print_Titles</vt:lpstr>
      <vt:lpstr>'Budget Reports'!Print_Titles</vt:lpstr>
      <vt:lpstr>Consultants!Print_Titles</vt:lpstr>
      <vt:lpstr>Contracts!Print_Titles</vt:lpstr>
      <vt:lpstr>'Domain 2 Budget'!Print_Titles</vt:lpstr>
      <vt:lpstr>'Domain 3 Budget'!Print_Titles</vt:lpstr>
      <vt:lpstr>'Domain 4 Budget'!Print_Titles</vt:lpstr>
      <vt:lpstr>'In-Kind Funding (Optional)'!Print_Titles</vt:lpstr>
      <vt:lpstr>'Personnel Salary and Fringe'!Print_Titles</vt:lpstr>
      <vt:lpstr>StateName</vt:lpstr>
      <vt:lpstr>tarDiabetes_0</vt:lpstr>
      <vt:lpstr>tarDiabetes_2</vt:lpstr>
      <vt:lpstr>tarDiabetes_3</vt:lpstr>
      <vt:lpstr>tarDiabetes_4</vt:lpstr>
      <vt:lpstr>tarHDSP_0</vt:lpstr>
      <vt:lpstr>tarHDSP_2</vt:lpstr>
      <vt:lpstr>tarHDSP_3</vt:lpstr>
      <vt:lpstr>tarHDSP_4</vt:lpstr>
      <vt:lpstr>tarNPAO_0</vt:lpstr>
      <vt:lpstr>tarNPAO_2</vt:lpstr>
      <vt:lpstr>tarNPAO_3</vt:lpstr>
      <vt:lpstr>tarNPAO_4</vt:lpstr>
      <vt:lpstr>tarSH_0</vt:lpstr>
      <vt:lpstr>tarSH_2</vt:lpstr>
      <vt:lpstr>tarSH_3</vt:lpstr>
      <vt:lpstr>tarSH_4</vt:lpstr>
      <vt:lpstr>TemplateConfig</vt:lpstr>
      <vt:lpstr>TemplateTitle</vt:lpstr>
      <vt:lpstr>TemplateType</vt:lpstr>
      <vt:lpstr>Tolerance</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2 Budget and Workplan</dc:title>
  <dc:creator>Centers for Disease Control and Prevention</dc:creator>
  <cp:lastModifiedBy>Jernigan, Jan (CDC/ONDIEH/NCCDPHP)</cp:lastModifiedBy>
  <cp:lastPrinted>2014-09-22T21:27:27Z</cp:lastPrinted>
  <dcterms:created xsi:type="dcterms:W3CDTF">2013-06-24T20:57:47Z</dcterms:created>
  <dcterms:modified xsi:type="dcterms:W3CDTF">2014-09-26T00:26:18Z</dcterms:modified>
</cp:coreProperties>
</file>