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5576" windowHeight="6156"/>
  </bookViews>
  <sheets>
    <sheet name="0570-0059 EA-REDA" sheetId="14" r:id="rId1"/>
    <sheet name="grants cost to government" sheetId="15" r:id="rId2"/>
    <sheet name="Totals for Public " sheetId="17" r:id="rId3"/>
    <sheet name="Sheet1" sheetId="19" r:id="rId4"/>
  </sheets>
  <definedNames>
    <definedName name="_xlnm.Print_Area" localSheetId="0">'0570-0059 EA-REDA'!$A$1:$K$8</definedName>
    <definedName name="_xlnm.Print_Area" localSheetId="1">'grants cost to government'!$A$1:$P$13</definedName>
  </definedNames>
  <calcPr calcId="145621"/>
</workbook>
</file>

<file path=xl/calcChain.xml><?xml version="1.0" encoding="utf-8"?>
<calcChain xmlns="http://schemas.openxmlformats.org/spreadsheetml/2006/main">
  <c r="L7" i="17" l="1"/>
  <c r="L8" i="17"/>
  <c r="L10" i="17"/>
  <c r="L6" i="17"/>
  <c r="F10" i="17"/>
  <c r="C10" i="17"/>
  <c r="D10" i="17"/>
  <c r="B10" i="17"/>
  <c r="C5" i="15" l="1"/>
  <c r="C8" i="15"/>
  <c r="C7" i="15"/>
  <c r="C6" i="15"/>
  <c r="C4" i="15"/>
  <c r="G13" i="14" l="1"/>
  <c r="E51" i="14" l="1"/>
  <c r="E52" i="14"/>
  <c r="E53" i="14"/>
  <c r="E50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28" i="14"/>
  <c r="E24" i="14"/>
  <c r="E14" i="14"/>
  <c r="G14" i="14" s="1"/>
  <c r="E15" i="14"/>
  <c r="E16" i="14"/>
  <c r="E17" i="14"/>
  <c r="E18" i="14"/>
  <c r="E19" i="14"/>
  <c r="E20" i="14"/>
  <c r="E21" i="14"/>
  <c r="E22" i="14"/>
  <c r="E23" i="14"/>
  <c r="E13" i="14"/>
  <c r="E10" i="14"/>
  <c r="E9" i="14"/>
  <c r="K5" i="15" l="1"/>
  <c r="B6" i="17" l="1"/>
  <c r="B8" i="17" l="1"/>
  <c r="B7" i="17"/>
  <c r="A8" i="17"/>
  <c r="A7" i="17"/>
  <c r="H25" i="14"/>
  <c r="C3" i="15" l="1"/>
  <c r="P8" i="15"/>
  <c r="P7" i="15"/>
  <c r="P6" i="15"/>
  <c r="P5" i="15"/>
  <c r="J5" i="15"/>
  <c r="I5" i="15"/>
  <c r="P2" i="15"/>
  <c r="H54" i="14"/>
  <c r="G51" i="14"/>
  <c r="I51" i="14" s="1"/>
  <c r="K51" i="14" s="1"/>
  <c r="G52" i="14"/>
  <c r="I52" i="14" s="1"/>
  <c r="K52" i="14" s="1"/>
  <c r="G53" i="14"/>
  <c r="I53" i="14" s="1"/>
  <c r="K53" i="14" s="1"/>
  <c r="H48" i="14"/>
  <c r="H47" i="14"/>
  <c r="G30" i="14"/>
  <c r="I30" i="14" s="1"/>
  <c r="K30" i="14" s="1"/>
  <c r="G29" i="14"/>
  <c r="I29" i="14" s="1"/>
  <c r="K29" i="14" s="1"/>
  <c r="J4" i="15" l="1"/>
  <c r="K4" i="15"/>
  <c r="J3" i="15"/>
  <c r="K3" i="15"/>
  <c r="P9" i="15"/>
  <c r="I3" i="15"/>
  <c r="I4" i="15"/>
  <c r="G28" i="14" l="1"/>
  <c r="I28" i="14" s="1"/>
  <c r="K28" i="14" s="1"/>
  <c r="G35" i="14"/>
  <c r="I35" i="14" s="1"/>
  <c r="K35" i="14" s="1"/>
  <c r="I34" i="14"/>
  <c r="K34" i="14" s="1"/>
  <c r="H26" i="14"/>
  <c r="G24" i="14"/>
  <c r="I24" i="14" s="1"/>
  <c r="K24" i="14" s="1"/>
  <c r="G20" i="14"/>
  <c r="I20" i="14" s="1"/>
  <c r="K20" i="14" s="1"/>
  <c r="G21" i="14"/>
  <c r="I21" i="14" s="1"/>
  <c r="K21" i="14" s="1"/>
  <c r="G22" i="14"/>
  <c r="I22" i="14" s="1"/>
  <c r="K22" i="14" s="1"/>
  <c r="G50" i="14"/>
  <c r="I50" i="14" s="1"/>
  <c r="I54" i="14" s="1"/>
  <c r="G46" i="14"/>
  <c r="I46" i="14" s="1"/>
  <c r="K46" i="14" s="1"/>
  <c r="G45" i="14"/>
  <c r="I45" i="14" s="1"/>
  <c r="K45" i="14" s="1"/>
  <c r="G44" i="14"/>
  <c r="I44" i="14" s="1"/>
  <c r="K44" i="14" s="1"/>
  <c r="I43" i="14"/>
  <c r="K43" i="14" s="1"/>
  <c r="I42" i="14"/>
  <c r="K42" i="14" s="1"/>
  <c r="G23" i="14"/>
  <c r="I23" i="14" s="1"/>
  <c r="K23" i="14" s="1"/>
  <c r="G19" i="14"/>
  <c r="I19" i="14" s="1"/>
  <c r="K19" i="14" s="1"/>
  <c r="I18" i="14"/>
  <c r="K18" i="14" s="1"/>
  <c r="I17" i="14"/>
  <c r="K17" i="14" s="1"/>
  <c r="I16" i="14"/>
  <c r="K16" i="14" s="1"/>
  <c r="G15" i="14"/>
  <c r="I15" i="14" s="1"/>
  <c r="K15" i="14" s="1"/>
  <c r="I13" i="14"/>
  <c r="H11" i="14"/>
  <c r="G10" i="14"/>
  <c r="I10" i="14" s="1"/>
  <c r="K10" i="14" s="1"/>
  <c r="G9" i="14"/>
  <c r="I9" i="14" s="1"/>
  <c r="G32" i="14" l="1"/>
  <c r="I32" i="14" s="1"/>
  <c r="K32" i="14" s="1"/>
  <c r="G39" i="14"/>
  <c r="I39" i="14" s="1"/>
  <c r="K39" i="14" s="1"/>
  <c r="G40" i="14"/>
  <c r="I40" i="14" s="1"/>
  <c r="K40" i="14" s="1"/>
  <c r="G37" i="14"/>
  <c r="I37" i="14" s="1"/>
  <c r="K37" i="14" s="1"/>
  <c r="G31" i="14"/>
  <c r="I31" i="14" s="1"/>
  <c r="K31" i="14" s="1"/>
  <c r="G36" i="14"/>
  <c r="I36" i="14" s="1"/>
  <c r="K36" i="14" s="1"/>
  <c r="G38" i="14"/>
  <c r="I38" i="14" s="1"/>
  <c r="K38" i="14" s="1"/>
  <c r="G41" i="14"/>
  <c r="I41" i="14" s="1"/>
  <c r="K41" i="14" s="1"/>
  <c r="G33" i="14"/>
  <c r="I33" i="14" s="1"/>
  <c r="K33" i="14" s="1"/>
  <c r="I14" i="14"/>
  <c r="K50" i="14"/>
  <c r="K54" i="14" s="1"/>
  <c r="I11" i="14"/>
  <c r="K9" i="14"/>
  <c r="K11" i="14" s="1"/>
  <c r="K13" i="14"/>
  <c r="G55" i="14" l="1"/>
  <c r="C6" i="17" s="1"/>
  <c r="K14" i="14"/>
  <c r="K25" i="14" s="1"/>
  <c r="I25" i="14"/>
  <c r="K47" i="14"/>
  <c r="I47" i="14"/>
  <c r="I55" i="14" l="1"/>
  <c r="D6" i="17" s="1"/>
  <c r="K55" i="14"/>
  <c r="F6" i="17" s="1"/>
  <c r="G6" i="17" s="1"/>
  <c r="I6" i="17" l="1"/>
  <c r="K6" i="17"/>
  <c r="O6" i="17"/>
  <c r="K6" i="15"/>
  <c r="J6" i="15" l="1"/>
  <c r="I6" i="15"/>
  <c r="K8" i="15"/>
  <c r="K7" i="15"/>
  <c r="K9" i="15" l="1"/>
  <c r="J8" i="15"/>
  <c r="C7" i="17"/>
  <c r="I7" i="15"/>
  <c r="J7" i="15"/>
  <c r="D7" i="17"/>
  <c r="C8" i="17"/>
  <c r="I9" i="15" l="1"/>
  <c r="F7" i="17"/>
  <c r="D8" i="17"/>
  <c r="O7" i="17" l="1"/>
  <c r="G7" i="17"/>
  <c r="F8" i="17"/>
  <c r="G8" i="17" s="1"/>
  <c r="I8" i="17" l="1"/>
  <c r="K8" i="17"/>
  <c r="I7" i="17"/>
  <c r="K7" i="17"/>
  <c r="O8" i="17"/>
</calcChain>
</file>

<file path=xl/sharedStrings.xml><?xml version="1.0" encoding="utf-8"?>
<sst xmlns="http://schemas.openxmlformats.org/spreadsheetml/2006/main" count="214" uniqueCount="166">
  <si>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</si>
  <si>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</si>
  <si>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</si>
  <si>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</si>
  <si>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</si>
  <si>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</si>
  <si>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</si>
  <si>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</si>
  <si>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</si>
  <si>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</si>
  <si>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</si>
  <si>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</si>
  <si>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</si>
  <si>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</si>
  <si>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</si>
  <si>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</si>
  <si>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</si>
  <si>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</si>
  <si>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</si>
  <si>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</si>
  <si>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</si>
  <si>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</si>
  <si>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</si>
  <si>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</si>
  <si>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</si>
  <si>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</si>
  <si>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</si>
  <si>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</si>
  <si>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</si>
  <si>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</si>
  <si>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</si>
  <si>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</si>
  <si>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Appeals</t>
  </si>
  <si>
    <t>written</t>
  </si>
  <si>
    <t>Cerification for contracts, grants, and loans" 7 CFR 3018.110, grant exceeds $100,000</t>
  </si>
  <si>
    <t>Application for Federal Assistance</t>
  </si>
  <si>
    <t>Cert. Regarding Drug-Free Workplace Req. (Grants) Alt. I - For Grantees Other Than Individuals</t>
  </si>
  <si>
    <t>Disclosure of Lobbying Activities</t>
  </si>
  <si>
    <t>Certification Regarding Debarment, Suspension &amp; Other Resp. Matters-Primary Covered Trans.</t>
  </si>
  <si>
    <t>Assurance Agreement</t>
  </si>
  <si>
    <t>Request for Obligation of Funds</t>
  </si>
  <si>
    <t>4280.XXX</t>
  </si>
  <si>
    <t>APPLICATION</t>
  </si>
  <si>
    <t>AWARDEE DOCUMENTS AND CERTIFICATIONS</t>
  </si>
  <si>
    <t>SERVICING</t>
  </si>
  <si>
    <t xml:space="preserve">Percent of respondents </t>
  </si>
  <si>
    <t xml:space="preserve">line item is </t>
  </si>
  <si>
    <t>applicable to</t>
  </si>
  <si>
    <t>FR Notice</t>
  </si>
  <si>
    <t>SAM number for application</t>
  </si>
  <si>
    <t>DUNS</t>
  </si>
  <si>
    <t>Evidence of matching funds</t>
  </si>
  <si>
    <t>Programmatic changes</t>
  </si>
  <si>
    <t>Maintenance for SAM reporting</t>
  </si>
  <si>
    <t>Semiannual Project Performance Report</t>
  </si>
  <si>
    <t>Rural Business Cooperative Service Grant Agreement</t>
  </si>
  <si>
    <t>RD 4280-2</t>
  </si>
  <si>
    <t>Certification Regarding Debarment, Suspension, Ineligibility, and Voluntary Exclusion - Lower Tier Covered Transactions</t>
  </si>
  <si>
    <t xml:space="preserve">AD-1048 </t>
  </si>
  <si>
    <t xml:space="preserve">AD-1047 </t>
  </si>
  <si>
    <t>Letter of Intent</t>
  </si>
  <si>
    <t xml:space="preserve">Federal Financial Report </t>
  </si>
  <si>
    <t>108(g)</t>
  </si>
  <si>
    <t>Discrimination Compllaints</t>
  </si>
  <si>
    <t>Est. No. of Total Respondents (Applicants)</t>
  </si>
  <si>
    <t>Est. No. of Total Awards (Awardees)</t>
  </si>
  <si>
    <t>Other Reporting Requirements</t>
  </si>
  <si>
    <t>Application Withdrawal</t>
  </si>
  <si>
    <t>Notifications</t>
  </si>
  <si>
    <t>Time Extensions</t>
  </si>
  <si>
    <t>Award Burden</t>
  </si>
  <si>
    <t>Inspection</t>
  </si>
  <si>
    <t>Recordkeeping</t>
  </si>
  <si>
    <t>110(b)</t>
  </si>
  <si>
    <t>Organizational Documents</t>
  </si>
  <si>
    <t>Interim Rule</t>
  </si>
  <si>
    <t>Application Burden</t>
  </si>
  <si>
    <t>site visit</t>
  </si>
  <si>
    <t>Cost to the Federal Government - Grants</t>
  </si>
  <si>
    <t>Activity</t>
  </si>
  <si>
    <t>Number</t>
  </si>
  <si>
    <t># of Hours</t>
  </si>
  <si>
    <t>Rate</t>
  </si>
  <si>
    <t>TOTAL</t>
  </si>
  <si>
    <t xml:space="preserve">Application review </t>
  </si>
  <si>
    <t>Approve and obligate funds</t>
  </si>
  <si>
    <t>Servicing actions other than monitoring</t>
  </si>
  <si>
    <t xml:space="preserve">Planning and Performance </t>
  </si>
  <si>
    <t xml:space="preserve">Reporting and Grant Disbursement </t>
  </si>
  <si>
    <t>ANNUALIZED TOTAL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</si>
  <si>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</si>
  <si>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</si>
  <si>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</si>
  <si>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 xml:space="preserve">Program </t>
  </si>
  <si>
    <t>Number of respondents</t>
  </si>
  <si>
    <t>Number of hours per response</t>
  </si>
  <si>
    <t>Application Financial Information</t>
  </si>
  <si>
    <t>AD-1049 (9000-0101)</t>
  </si>
  <si>
    <t>RD 400-4 (0575-0018)</t>
  </si>
  <si>
    <t>RD 1940-1 (0575-0094)</t>
  </si>
  <si>
    <t>RD 1942-46 (0575-0015)</t>
  </si>
  <si>
    <t>Budget Information - Non-Construction Programs</t>
  </si>
  <si>
    <t>SF 424A (4040-0006)</t>
  </si>
  <si>
    <t>Assurances - Non-Construction Program</t>
  </si>
  <si>
    <t>SF 424B (4040-0007)</t>
  </si>
  <si>
    <t>Request for Advance or Reimbursement</t>
  </si>
  <si>
    <t>Energy Audit/Renewable Energy Development Assistance Grant</t>
  </si>
  <si>
    <t>190(a)</t>
  </si>
  <si>
    <t>190(b)</t>
  </si>
  <si>
    <t>190(c)</t>
  </si>
  <si>
    <t>190(d)</t>
  </si>
  <si>
    <t>190(e)</t>
  </si>
  <si>
    <t>Application Narrative - Energy Audit</t>
  </si>
  <si>
    <t>Application Narrative - Renewable Energy Development Assistance</t>
  </si>
  <si>
    <t>190(f)</t>
  </si>
  <si>
    <t>190(h)</t>
  </si>
  <si>
    <t>Intergovernmental Comments</t>
  </si>
  <si>
    <t>188(e)</t>
  </si>
  <si>
    <t>EA</t>
  </si>
  <si>
    <t>REDA</t>
  </si>
  <si>
    <t>195(c)(2)</t>
  </si>
  <si>
    <t>195(b) &amp; (c)(1)</t>
  </si>
  <si>
    <t>195(c)(3)</t>
  </si>
  <si>
    <t>195(c)(4)</t>
  </si>
  <si>
    <t>195(c)(5)</t>
  </si>
  <si>
    <t>195(c)(6)</t>
  </si>
  <si>
    <t>195(d)</t>
  </si>
  <si>
    <t xml:space="preserve">195(e) </t>
  </si>
  <si>
    <t>196(a)</t>
  </si>
  <si>
    <t>196(b)</t>
  </si>
  <si>
    <t>196(d)</t>
  </si>
  <si>
    <t>Transfers of obligations</t>
  </si>
  <si>
    <t>196(g)</t>
  </si>
  <si>
    <t>196(j)</t>
  </si>
  <si>
    <t>196(k)(1)</t>
  </si>
  <si>
    <t>196(k)(2)</t>
  </si>
  <si>
    <t>Final Project Performance Report - EA</t>
  </si>
  <si>
    <t>Final Project Performance Report - REDA</t>
  </si>
  <si>
    <t>Audit requirements</t>
  </si>
  <si>
    <t xml:space="preserve">Outcome Project Performance Reports </t>
  </si>
  <si>
    <t>196(f)</t>
  </si>
  <si>
    <t>196(l)</t>
  </si>
  <si>
    <t>Grants</t>
  </si>
  <si>
    <t>Applicants or Grantees</t>
  </si>
  <si>
    <t>Hours</t>
  </si>
  <si>
    <t xml:space="preserve">3- Year Average </t>
  </si>
  <si>
    <t>EA/REDA Application review</t>
  </si>
  <si>
    <t>(Applicants)</t>
  </si>
  <si>
    <t>Staff-hours</t>
  </si>
  <si>
    <t>EA-REDA</t>
  </si>
  <si>
    <t>SF 424   (4040-0004)</t>
  </si>
  <si>
    <t>SF LLL   (0348-0046)</t>
  </si>
  <si>
    <t>SF-270   (0348-0004)</t>
  </si>
  <si>
    <t>SF 425   (0348-0061)</t>
  </si>
  <si>
    <t>Service Burden</t>
  </si>
  <si>
    <t xml:space="preserve"> REPORTING REQUIREMENTS</t>
  </si>
  <si>
    <t>Average Respondents</t>
  </si>
  <si>
    <t>2012 / 2013</t>
  </si>
  <si>
    <t xml:space="preserve">Average Cost </t>
  </si>
  <si>
    <t>Per</t>
  </si>
  <si>
    <t>Respondent</t>
  </si>
  <si>
    <t>2012 /  2013</t>
  </si>
  <si>
    <t>Projected Applications</t>
  </si>
  <si>
    <t>for FY 2015</t>
  </si>
  <si>
    <t>Three Year Estimation</t>
  </si>
  <si>
    <t>Reporting and Grant Disbursement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</si>
</sst>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\ [$€-1];[Red]\-#,##0\ [$€-1]"/>
    <numFmt numFmtId="166" formatCode="0.000%"/>
    <numFmt numFmtId="167" formatCode="_(* #,##0_);_(* \(#,##0\);_(* &quot;-&quot;??_);_(@_)"/>
    <numFmt numFmtId="168" formatCode="_(&quot;$&quot;* #,##0_);_(&quot;$&quot;* \(#,##0\);_(&quot;$&quot;* &quot;-&quot;??_);_(@_)"/>
    <numFmt numFmtId="169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Microsoft Sans Serif"/>
      <family val="2"/>
    </font>
    <font>
      <sz val="8"/>
      <name val="Microsoft Sans Serif"/>
      <family val="2"/>
      <charset val="204"/>
    </font>
    <font>
      <b/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10" fillId="0" borderId="0"/>
    <xf numFmtId="0" fontId="4" fillId="0" borderId="0"/>
    <xf numFmtId="0" fontId="9" fillId="0" borderId="0"/>
    <xf numFmtId="9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21">
    <xf numFmtId="0" fontId="0" fillId="0" borderId="0" xfId="0"/>
    <xf numFmtId="0" fontId="7" fillId="0" borderId="2" xfId="0" applyFont="1" applyFill="1" applyBorder="1"/>
    <xf numFmtId="0" fontId="6" fillId="0" borderId="2" xfId="0" applyFont="1" applyFill="1" applyBorder="1" applyAlignment="1"/>
    <xf numFmtId="3" fontId="6" fillId="0" borderId="2" xfId="0" applyNumberFormat="1" applyFont="1" applyFill="1" applyBorder="1" applyAlignment="1"/>
    <xf numFmtId="0" fontId="7" fillId="0" borderId="14" xfId="2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/>
    </xf>
    <xf numFmtId="9" fontId="6" fillId="0" borderId="5" xfId="14" applyFont="1" applyFill="1" applyBorder="1" applyAlignment="1">
      <alignment horizontal="center" wrapText="1"/>
    </xf>
    <xf numFmtId="9" fontId="6" fillId="0" borderId="5" xfId="14" applyFont="1" applyFill="1" applyBorder="1" applyAlignment="1">
      <alignment horizontal="center"/>
    </xf>
    <xf numFmtId="9" fontId="6" fillId="0" borderId="7" xfId="14" applyFont="1" applyFill="1" applyBorder="1" applyAlignment="1">
      <alignment horizontal="center"/>
    </xf>
    <xf numFmtId="9" fontId="6" fillId="0" borderId="7" xfId="14" applyFont="1" applyFill="1" applyBorder="1" applyAlignment="1">
      <alignment horizontal="center" wrapText="1"/>
    </xf>
    <xf numFmtId="9" fontId="6" fillId="0" borderId="9" xfId="14" applyFont="1" applyFill="1" applyBorder="1" applyAlignment="1">
      <alignment horizontal="center" wrapText="1"/>
    </xf>
    <xf numFmtId="3" fontId="6" fillId="3" borderId="13" xfId="1" applyNumberFormat="1" applyFont="1" applyFill="1" applyBorder="1" applyAlignment="1">
      <alignment horizontal="center" vertical="top"/>
    </xf>
    <xf numFmtId="3" fontId="6" fillId="3" borderId="14" xfId="1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/>
    <xf numFmtId="3" fontId="6" fillId="0" borderId="5" xfId="0" applyNumberFormat="1" applyFont="1" applyFill="1" applyBorder="1" applyAlignment="1"/>
    <xf numFmtId="0" fontId="6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/>
    <xf numFmtId="0" fontId="6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0" fontId="0" fillId="0" borderId="12" xfId="0" applyBorder="1"/>
    <xf numFmtId="0" fontId="6" fillId="0" borderId="9" xfId="0" applyFont="1" applyFill="1" applyBorder="1" applyAlignment="1"/>
    <xf numFmtId="0" fontId="7" fillId="0" borderId="13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/>
    </xf>
    <xf numFmtId="3" fontId="7" fillId="0" borderId="12" xfId="0" applyNumberFormat="1" applyFont="1" applyFill="1" applyBorder="1"/>
    <xf numFmtId="3" fontId="7" fillId="0" borderId="13" xfId="1" applyNumberFormat="1" applyFont="1" applyFill="1" applyBorder="1" applyAlignment="1">
      <alignment horizontal="center" vertical="top"/>
    </xf>
    <xf numFmtId="0" fontId="7" fillId="0" borderId="15" xfId="2" applyFont="1" applyFill="1" applyBorder="1" applyAlignment="1">
      <alignment horizontal="center" vertical="top"/>
    </xf>
    <xf numFmtId="8" fontId="7" fillId="0" borderId="15" xfId="2" applyNumberFormat="1" applyFont="1" applyFill="1" applyBorder="1" applyAlignment="1">
      <alignment vertical="top"/>
    </xf>
    <xf numFmtId="164" fontId="7" fillId="0" borderId="15" xfId="2" applyNumberFormat="1" applyFont="1" applyFill="1" applyBorder="1" applyAlignment="1">
      <alignment vertical="top"/>
    </xf>
    <xf numFmtId="0" fontId="7" fillId="0" borderId="13" xfId="2" applyNumberFormat="1" applyFont="1" applyFill="1" applyBorder="1" applyAlignment="1" applyProtection="1">
      <alignment horizontal="center" vertical="top"/>
      <protection locked="0"/>
    </xf>
    <xf numFmtId="0" fontId="7" fillId="2" borderId="15" xfId="2" applyFont="1" applyFill="1" applyBorder="1" applyAlignment="1">
      <alignment horizontal="center" vertical="top"/>
    </xf>
    <xf numFmtId="3" fontId="7" fillId="0" borderId="15" xfId="1" applyNumberFormat="1" applyFont="1" applyFill="1" applyBorder="1" applyAlignment="1">
      <alignment horizontal="center" vertical="top"/>
    </xf>
    <xf numFmtId="0" fontId="8" fillId="4" borderId="0" xfId="2" applyFill="1"/>
    <xf numFmtId="0" fontId="7" fillId="4" borderId="13" xfId="0" applyFont="1" applyFill="1" applyBorder="1" applyAlignment="1">
      <alignment horizontal="center" vertical="top" wrapText="1"/>
    </xf>
    <xf numFmtId="0" fontId="6" fillId="4" borderId="13" xfId="2" applyFont="1" applyFill="1" applyBorder="1" applyAlignment="1">
      <alignment horizontal="center" vertical="top" wrapText="1"/>
    </xf>
    <xf numFmtId="3" fontId="7" fillId="4" borderId="13" xfId="1" applyNumberFormat="1" applyFont="1" applyFill="1" applyBorder="1" applyAlignment="1">
      <alignment horizontal="center" vertical="top"/>
    </xf>
    <xf numFmtId="0" fontId="6" fillId="4" borderId="13" xfId="2" applyFont="1" applyFill="1" applyBorder="1" applyAlignment="1"/>
    <xf numFmtId="0" fontId="7" fillId="4" borderId="13" xfId="0" applyFont="1" applyFill="1" applyBorder="1" applyAlignment="1">
      <alignment vertical="top" wrapText="1"/>
    </xf>
    <xf numFmtId="9" fontId="6" fillId="4" borderId="13" xfId="24" applyFont="1" applyFill="1" applyBorder="1" applyAlignment="1">
      <alignment horizontal="center" wrapText="1"/>
    </xf>
    <xf numFmtId="0" fontId="6" fillId="4" borderId="13" xfId="2" applyFont="1" applyFill="1" applyBorder="1" applyAlignment="1">
      <alignment horizontal="center" wrapText="1"/>
    </xf>
    <xf numFmtId="0" fontId="6" fillId="4" borderId="13" xfId="2" applyFont="1" applyFill="1" applyBorder="1" applyAlignment="1">
      <alignment horizontal="center"/>
    </xf>
    <xf numFmtId="3" fontId="6" fillId="4" borderId="13" xfId="23" applyNumberFormat="1" applyFont="1" applyFill="1" applyBorder="1" applyAlignment="1">
      <alignment horizontal="center"/>
    </xf>
    <xf numFmtId="0" fontId="6" fillId="4" borderId="13" xfId="2" applyFont="1" applyFill="1" applyBorder="1"/>
    <xf numFmtId="0" fontId="0" fillId="4" borderId="13" xfId="0" applyFill="1" applyBorder="1"/>
    <xf numFmtId="0" fontId="6" fillId="0" borderId="21" xfId="2" applyFont="1" applyFill="1" applyBorder="1" applyAlignment="1">
      <alignment horizontal="center" vertical="center" wrapText="1"/>
    </xf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3" fontId="6" fillId="0" borderId="7" xfId="0" applyNumberFormat="1" applyFont="1" applyFill="1" applyBorder="1" applyAlignment="1"/>
    <xf numFmtId="3" fontId="6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20" xfId="0" applyFont="1" applyFill="1" applyBorder="1" applyAlignment="1">
      <alignment horizontal="center"/>
    </xf>
    <xf numFmtId="3" fontId="6" fillId="0" borderId="20" xfId="0" applyNumberFormat="1" applyFont="1" applyFill="1" applyBorder="1" applyAlignment="1"/>
    <xf numFmtId="3" fontId="6" fillId="0" borderId="20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 wrapText="1"/>
    </xf>
    <xf numFmtId="0" fontId="7" fillId="0" borderId="13" xfId="2" applyFont="1" applyFill="1" applyBorder="1" applyAlignment="1">
      <alignment vertical="top" wrapText="1"/>
    </xf>
    <xf numFmtId="0" fontId="7" fillId="0" borderId="13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/>
    </xf>
    <xf numFmtId="0" fontId="7" fillId="2" borderId="13" xfId="2" applyFont="1" applyFill="1" applyBorder="1" applyAlignment="1">
      <alignment horizontal="center" vertical="top"/>
    </xf>
    <xf numFmtId="8" fontId="7" fillId="0" borderId="13" xfId="2" applyNumberFormat="1" applyFont="1" applyFill="1" applyBorder="1" applyAlignment="1">
      <alignment vertical="top"/>
    </xf>
    <xf numFmtId="164" fontId="7" fillId="0" borderId="13" xfId="2" applyNumberFormat="1" applyFont="1" applyFill="1" applyBorder="1" applyAlignment="1">
      <alignment vertical="top"/>
    </xf>
    <xf numFmtId="0" fontId="6" fillId="0" borderId="14" xfId="2" applyFont="1" applyFill="1" applyBorder="1" applyAlignment="1">
      <alignment vertical="top" wrapText="1"/>
    </xf>
    <xf numFmtId="0" fontId="6" fillId="0" borderId="13" xfId="2" applyFont="1" applyFill="1" applyBorder="1" applyAlignment="1">
      <alignment vertical="top" wrapText="1"/>
    </xf>
    <xf numFmtId="9" fontId="7" fillId="5" borderId="13" xfId="24" applyFont="1" applyFill="1" applyBorder="1" applyAlignment="1">
      <alignment horizontal="center" vertical="top" wrapText="1"/>
    </xf>
    <xf numFmtId="3" fontId="7" fillId="5" borderId="13" xfId="1" applyNumberFormat="1" applyFont="1" applyFill="1" applyBorder="1" applyAlignment="1">
      <alignment horizontal="center" vertical="top"/>
    </xf>
    <xf numFmtId="165" fontId="7" fillId="5" borderId="13" xfId="2" applyNumberFormat="1" applyFont="1" applyFill="1" applyBorder="1" applyAlignment="1">
      <alignment horizontal="center" vertical="top"/>
    </xf>
    <xf numFmtId="0" fontId="6" fillId="5" borderId="13" xfId="2" applyFont="1" applyFill="1" applyBorder="1" applyAlignment="1">
      <alignment vertical="top" wrapText="1"/>
    </xf>
    <xf numFmtId="10" fontId="7" fillId="5" borderId="13" xfId="24" applyNumberFormat="1" applyFont="1" applyFill="1" applyBorder="1" applyAlignment="1">
      <alignment horizontal="center" vertical="top" wrapText="1"/>
    </xf>
    <xf numFmtId="10" fontId="7" fillId="4" borderId="13" xfId="24" applyNumberFormat="1" applyFont="1" applyFill="1" applyBorder="1" applyAlignment="1">
      <alignment horizontal="center" vertical="top" wrapText="1"/>
    </xf>
    <xf numFmtId="166" fontId="7" fillId="0" borderId="13" xfId="24" applyNumberFormat="1" applyFont="1" applyFill="1" applyBorder="1" applyAlignment="1">
      <alignment horizontal="center" vertical="top" wrapText="1"/>
    </xf>
    <xf numFmtId="166" fontId="0" fillId="4" borderId="13" xfId="24" applyNumberFormat="1" applyFont="1" applyFill="1" applyBorder="1" applyAlignment="1">
      <alignment horizontal="center"/>
    </xf>
    <xf numFmtId="9" fontId="0" fillId="0" borderId="0" xfId="24" applyFont="1" applyAlignment="1">
      <alignment horizontal="center"/>
    </xf>
    <xf numFmtId="3" fontId="7" fillId="0" borderId="19" xfId="0" applyNumberFormat="1" applyFont="1" applyFill="1" applyBorder="1"/>
    <xf numFmtId="0" fontId="7" fillId="0" borderId="13" xfId="0" applyFont="1" applyFill="1" applyBorder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167" fontId="0" fillId="0" borderId="0" xfId="23" applyNumberFormat="1" applyFont="1"/>
    <xf numFmtId="0" fontId="0" fillId="0" borderId="0" xfId="0" applyBorder="1"/>
    <xf numFmtId="0" fontId="0" fillId="0" borderId="0" xfId="0" applyAlignment="1">
      <alignment horizontal="left"/>
    </xf>
    <xf numFmtId="167" fontId="0" fillId="0" borderId="0" xfId="0" applyNumberFormat="1"/>
    <xf numFmtId="168" fontId="8" fillId="0" borderId="29" xfId="21" applyNumberFormat="1" applyFont="1" applyBorder="1"/>
    <xf numFmtId="164" fontId="0" fillId="0" borderId="0" xfId="0" applyNumberFormat="1"/>
    <xf numFmtId="0" fontId="8" fillId="0" borderId="0" xfId="0" applyFont="1" applyFill="1" applyBorder="1"/>
    <xf numFmtId="0" fontId="8" fillId="0" borderId="0" xfId="0" applyFont="1" applyFill="1"/>
    <xf numFmtId="3" fontId="6" fillId="0" borderId="13" xfId="0" applyNumberFormat="1" applyFont="1" applyFill="1" applyBorder="1" applyAlignment="1">
      <alignment horizontal="center"/>
    </xf>
    <xf numFmtId="0" fontId="8" fillId="0" borderId="0" xfId="0" applyFont="1"/>
    <xf numFmtId="0" fontId="14" fillId="0" borderId="0" xfId="0" applyFont="1"/>
    <xf numFmtId="0" fontId="6" fillId="5" borderId="16" xfId="2" applyFont="1" applyFill="1" applyBorder="1" applyAlignment="1">
      <alignment vertical="top"/>
    </xf>
    <xf numFmtId="0" fontId="6" fillId="5" borderId="14" xfId="2" applyFont="1" applyFill="1" applyBorder="1" applyAlignment="1">
      <alignment vertical="top"/>
    </xf>
    <xf numFmtId="0" fontId="7" fillId="0" borderId="13" xfId="4" applyFont="1" applyFill="1" applyBorder="1" applyAlignment="1">
      <alignment horizontal="center" vertical="top"/>
    </xf>
    <xf numFmtId="0" fontId="7" fillId="0" borderId="13" xfId="4" applyFont="1" applyFill="1" applyBorder="1" applyAlignment="1">
      <alignment vertical="top" wrapText="1"/>
    </xf>
    <xf numFmtId="0" fontId="7" fillId="0" borderId="13" xfId="4" applyFont="1" applyFill="1" applyBorder="1" applyAlignment="1">
      <alignment horizontal="center" vertical="top" wrapText="1"/>
    </xf>
    <xf numFmtId="9" fontId="7" fillId="0" borderId="13" xfId="24" applyFont="1" applyFill="1" applyBorder="1" applyAlignment="1">
      <alignment horizontal="center" vertical="top" wrapText="1"/>
    </xf>
    <xf numFmtId="166" fontId="7" fillId="0" borderId="13" xfId="24" applyNumberFormat="1" applyFont="1" applyFill="1" applyBorder="1" applyAlignment="1">
      <alignment horizontal="center"/>
    </xf>
    <xf numFmtId="0" fontId="7" fillId="5" borderId="13" xfId="2" applyFont="1" applyFill="1" applyBorder="1" applyAlignment="1">
      <alignment vertical="top"/>
    </xf>
    <xf numFmtId="0" fontId="6" fillId="5" borderId="13" xfId="2" applyFont="1" applyFill="1" applyBorder="1" applyAlignment="1">
      <alignment vertical="top"/>
    </xf>
    <xf numFmtId="166" fontId="6" fillId="5" borderId="13" xfId="24" applyNumberFormat="1" applyFont="1" applyFill="1" applyBorder="1" applyAlignment="1">
      <alignment vertical="top"/>
    </xf>
    <xf numFmtId="9" fontId="7" fillId="5" borderId="13" xfId="24" applyFont="1" applyFill="1" applyBorder="1" applyAlignment="1">
      <alignment vertical="top" wrapText="1"/>
    </xf>
    <xf numFmtId="3" fontId="7" fillId="5" borderId="13" xfId="1" applyNumberFormat="1" applyFont="1" applyFill="1" applyBorder="1" applyAlignment="1">
      <alignment vertical="top"/>
    </xf>
    <xf numFmtId="0" fontId="12" fillId="0" borderId="9" xfId="0" applyFont="1" applyBorder="1" applyAlignment="1">
      <alignment horizontal="left" wrapText="1"/>
    </xf>
    <xf numFmtId="0" fontId="12" fillId="0" borderId="25" xfId="0" applyFont="1" applyBorder="1" applyAlignment="1">
      <alignment horizontal="center" wrapText="1"/>
    </xf>
    <xf numFmtId="0" fontId="12" fillId="0" borderId="25" xfId="0" applyFont="1" applyBorder="1" applyAlignment="1">
      <alignment horizontal="center"/>
    </xf>
    <xf numFmtId="0" fontId="13" fillId="0" borderId="7" xfId="0" applyFont="1" applyBorder="1" applyAlignment="1">
      <alignment horizontal="left" vertical="top"/>
    </xf>
    <xf numFmtId="0" fontId="13" fillId="0" borderId="29" xfId="0" applyFont="1" applyBorder="1" applyAlignment="1">
      <alignment horizontal="center" vertical="top"/>
    </xf>
    <xf numFmtId="6" fontId="13" fillId="0" borderId="29" xfId="0" applyNumberFormat="1" applyFont="1" applyBorder="1" applyAlignment="1">
      <alignment horizontal="right" vertical="top"/>
    </xf>
    <xf numFmtId="167" fontId="8" fillId="0" borderId="0" xfId="23" applyNumberFormat="1" applyFont="1" applyFill="1" applyBorder="1"/>
    <xf numFmtId="43" fontId="0" fillId="0" borderId="0" xfId="23" applyFont="1"/>
    <xf numFmtId="0" fontId="8" fillId="0" borderId="28" xfId="0" applyFont="1" applyFill="1" applyBorder="1" applyAlignment="1">
      <alignment horizontal="left"/>
    </xf>
    <xf numFmtId="0" fontId="13" fillId="0" borderId="29" xfId="0" applyFont="1" applyBorder="1" applyAlignment="1">
      <alignment vertical="top"/>
    </xf>
    <xf numFmtId="3" fontId="6" fillId="0" borderId="31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left"/>
    </xf>
    <xf numFmtId="3" fontId="6" fillId="0" borderId="30" xfId="0" applyNumberFormat="1" applyFont="1" applyFill="1" applyBorder="1" applyAlignment="1">
      <alignment horizontal="center"/>
    </xf>
    <xf numFmtId="3" fontId="6" fillId="0" borderId="29" xfId="0" applyNumberFormat="1" applyFont="1" applyFill="1" applyBorder="1" applyAlignment="1">
      <alignment horizontal="center"/>
    </xf>
    <xf numFmtId="167" fontId="14" fillId="0" borderId="0" xfId="23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167" fontId="8" fillId="0" borderId="0" xfId="23" applyNumberFormat="1" applyFont="1" applyAlignment="1">
      <alignment horizontal="right"/>
    </xf>
    <xf numFmtId="167" fontId="0" fillId="0" borderId="0" xfId="23" applyNumberFormat="1" applyFont="1" applyFill="1" applyAlignment="1">
      <alignment horizontal="right"/>
    </xf>
    <xf numFmtId="0" fontId="8" fillId="0" borderId="26" xfId="0" applyFont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6" borderId="0" xfId="0" applyFont="1" applyFill="1" applyBorder="1"/>
    <xf numFmtId="167" fontId="8" fillId="0" borderId="0" xfId="23" applyNumberFormat="1" applyFont="1" applyBorder="1"/>
    <xf numFmtId="167" fontId="8" fillId="6" borderId="0" xfId="23" applyNumberFormat="1" applyFont="1" applyFill="1" applyBorder="1"/>
    <xf numFmtId="168" fontId="8" fillId="0" borderId="0" xfId="21" applyNumberFormat="1" applyFont="1" applyBorder="1"/>
    <xf numFmtId="168" fontId="8" fillId="6" borderId="0" xfId="21" applyNumberFormat="1" applyFont="1" applyFill="1" applyBorder="1"/>
    <xf numFmtId="168" fontId="8" fillId="0" borderId="30" xfId="21" applyNumberFormat="1" applyFont="1" applyBorder="1"/>
    <xf numFmtId="0" fontId="8" fillId="0" borderId="26" xfId="0" applyFont="1" applyBorder="1" applyAlignment="1">
      <alignment horizontal="left"/>
    </xf>
    <xf numFmtId="0" fontId="8" fillId="6" borderId="27" xfId="0" applyFont="1" applyFill="1" applyBorder="1"/>
    <xf numFmtId="168" fontId="8" fillId="6" borderId="27" xfId="21" applyNumberFormat="1" applyFont="1" applyFill="1" applyBorder="1"/>
    <xf numFmtId="167" fontId="14" fillId="0" borderId="0" xfId="23" applyNumberFormat="1" applyFont="1" applyFill="1" applyAlignment="1">
      <alignment horizontal="right"/>
    </xf>
    <xf numFmtId="169" fontId="14" fillId="0" borderId="0" xfId="23" applyNumberFormat="1" applyFont="1" applyFill="1" applyAlignment="1">
      <alignment horizontal="right"/>
    </xf>
    <xf numFmtId="164" fontId="14" fillId="0" borderId="0" xfId="23" applyNumberFormat="1" applyFont="1" applyFill="1" applyAlignment="1">
      <alignment horizontal="right"/>
    </xf>
    <xf numFmtId="169" fontId="0" fillId="0" borderId="0" xfId="23" applyNumberFormat="1" applyFont="1" applyFill="1" applyAlignment="1">
      <alignment horizontal="right"/>
    </xf>
    <xf numFmtId="164" fontId="0" fillId="0" borderId="0" xfId="23" applyNumberFormat="1" applyFont="1" applyFill="1" applyAlignment="1">
      <alignment horizontal="right"/>
    </xf>
    <xf numFmtId="10" fontId="7" fillId="0" borderId="13" xfId="24" applyNumberFormat="1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6" fillId="4" borderId="13" xfId="2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left" vertical="top" wrapText="1"/>
    </xf>
    <xf numFmtId="10" fontId="6" fillId="4" borderId="13" xfId="24" applyNumberFormat="1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3" fontId="7" fillId="4" borderId="13" xfId="1" applyNumberFormat="1" applyFont="1" applyFill="1" applyBorder="1" applyAlignment="1">
      <alignment horizontal="left" vertical="top"/>
    </xf>
    <xf numFmtId="169" fontId="7" fillId="0" borderId="13" xfId="0" applyNumberFormat="1" applyFont="1" applyFill="1" applyBorder="1" applyAlignment="1">
      <alignment vertical="top"/>
    </xf>
    <xf numFmtId="169" fontId="6" fillId="5" borderId="13" xfId="2" applyNumberFormat="1" applyFont="1" applyFill="1" applyBorder="1" applyAlignment="1">
      <alignment horizontal="center" vertical="top"/>
    </xf>
    <xf numFmtId="169" fontId="7" fillId="4" borderId="13" xfId="0" applyNumberFormat="1" applyFont="1" applyFill="1" applyBorder="1" applyAlignment="1">
      <alignment vertical="top"/>
    </xf>
    <xf numFmtId="169" fontId="6" fillId="5" borderId="16" xfId="2" applyNumberFormat="1" applyFont="1" applyFill="1" applyBorder="1" applyAlignment="1">
      <alignment vertical="top"/>
    </xf>
    <xf numFmtId="169" fontId="7" fillId="4" borderId="13" xfId="0" applyNumberFormat="1" applyFont="1" applyFill="1" applyBorder="1" applyAlignment="1">
      <alignment horizontal="left" vertical="top"/>
    </xf>
    <xf numFmtId="169" fontId="0" fillId="4" borderId="13" xfId="0" applyNumberFormat="1" applyFill="1" applyBorder="1"/>
    <xf numFmtId="44" fontId="0" fillId="0" borderId="0" xfId="51" applyFont="1"/>
    <xf numFmtId="2" fontId="7" fillId="0" borderId="13" xfId="0" applyNumberFormat="1" applyFont="1" applyFill="1" applyBorder="1" applyAlignment="1">
      <alignment horizontal="center" vertical="top"/>
    </xf>
    <xf numFmtId="2" fontId="7" fillId="0" borderId="13" xfId="1" applyNumberFormat="1" applyFont="1" applyFill="1" applyBorder="1" applyAlignment="1">
      <alignment horizontal="center" vertical="top"/>
    </xf>
    <xf numFmtId="2" fontId="7" fillId="5" borderId="13" xfId="2" applyNumberFormat="1" applyFont="1" applyFill="1" applyBorder="1" applyAlignment="1">
      <alignment horizontal="center" vertical="top"/>
    </xf>
    <xf numFmtId="2" fontId="7" fillId="5" borderId="13" xfId="1" applyNumberFormat="1" applyFont="1" applyFill="1" applyBorder="1" applyAlignment="1">
      <alignment horizontal="center" vertical="top"/>
    </xf>
    <xf numFmtId="2" fontId="6" fillId="5" borderId="13" xfId="2" applyNumberFormat="1" applyFont="1" applyFill="1" applyBorder="1" applyAlignment="1">
      <alignment horizontal="center" vertical="top"/>
    </xf>
    <xf numFmtId="2" fontId="6" fillId="5" borderId="13" xfId="1" applyNumberFormat="1" applyFont="1" applyFill="1" applyBorder="1" applyAlignment="1">
      <alignment horizontal="center" vertical="top"/>
    </xf>
    <xf numFmtId="2" fontId="7" fillId="4" borderId="13" xfId="0" applyNumberFormat="1" applyFont="1" applyFill="1" applyBorder="1" applyAlignment="1">
      <alignment horizontal="center" vertical="top"/>
    </xf>
    <xf numFmtId="2" fontId="7" fillId="4" borderId="13" xfId="1" applyNumberFormat="1" applyFont="1" applyFill="1" applyBorder="1" applyAlignment="1">
      <alignment horizontal="center" vertical="top"/>
    </xf>
    <xf numFmtId="2" fontId="7" fillId="0" borderId="13" xfId="2" applyNumberFormat="1" applyFont="1" applyFill="1" applyBorder="1" applyAlignment="1">
      <alignment horizontal="center" vertical="top"/>
    </xf>
    <xf numFmtId="2" fontId="6" fillId="5" borderId="16" xfId="1" applyNumberFormat="1" applyFont="1" applyFill="1" applyBorder="1" applyAlignment="1">
      <alignment horizontal="center" vertical="top"/>
    </xf>
    <xf numFmtId="2" fontId="6" fillId="5" borderId="16" xfId="1" applyNumberFormat="1" applyFont="1" applyFill="1" applyBorder="1" applyAlignment="1">
      <alignment vertical="top"/>
    </xf>
    <xf numFmtId="2" fontId="7" fillId="4" borderId="13" xfId="0" applyNumberFormat="1" applyFont="1" applyFill="1" applyBorder="1" applyAlignment="1">
      <alignment horizontal="left" vertical="top"/>
    </xf>
    <xf numFmtId="2" fontId="7" fillId="4" borderId="13" xfId="1" applyNumberFormat="1" applyFont="1" applyFill="1" applyBorder="1" applyAlignment="1">
      <alignment horizontal="left" vertical="top"/>
    </xf>
    <xf numFmtId="2" fontId="7" fillId="0" borderId="13" xfId="0" applyNumberFormat="1" applyFont="1" applyFill="1" applyBorder="1" applyAlignment="1">
      <alignment horizontal="center" vertical="top" wrapText="1"/>
    </xf>
    <xf numFmtId="2" fontId="6" fillId="5" borderId="14" xfId="1" applyNumberFormat="1" applyFont="1" applyFill="1" applyBorder="1" applyAlignment="1">
      <alignment vertical="top"/>
    </xf>
    <xf numFmtId="2" fontId="0" fillId="4" borderId="13" xfId="0" applyNumberFormat="1" applyFill="1" applyBorder="1"/>
    <xf numFmtId="2" fontId="7" fillId="0" borderId="13" xfId="0" applyNumberFormat="1" applyFont="1" applyFill="1" applyBorder="1" applyAlignment="1">
      <alignment horizontal="center"/>
    </xf>
    <xf numFmtId="2" fontId="7" fillId="0" borderId="13" xfId="4" applyNumberFormat="1" applyFont="1" applyFill="1" applyBorder="1" applyAlignment="1">
      <alignment horizontal="center" vertical="top"/>
    </xf>
    <xf numFmtId="2" fontId="7" fillId="5" borderId="13" xfId="23" applyNumberFormat="1" applyFont="1" applyFill="1" applyBorder="1" applyAlignment="1">
      <alignment vertical="top"/>
    </xf>
    <xf numFmtId="2" fontId="0" fillId="0" borderId="0" xfId="0" applyNumberFormat="1"/>
    <xf numFmtId="2" fontId="0" fillId="0" borderId="0" xfId="33" applyNumberFormat="1" applyFont="1"/>
    <xf numFmtId="169" fontId="6" fillId="5" borderId="13" xfId="0" applyNumberFormat="1" applyFont="1" applyFill="1" applyBorder="1" applyAlignment="1">
      <alignment vertical="top"/>
    </xf>
    <xf numFmtId="169" fontId="6" fillId="5" borderId="16" xfId="0" applyNumberFormat="1" applyFont="1" applyFill="1" applyBorder="1" applyAlignment="1">
      <alignment vertical="top"/>
    </xf>
    <xf numFmtId="169" fontId="6" fillId="5" borderId="13" xfId="2" applyNumberFormat="1" applyFont="1" applyFill="1" applyBorder="1" applyAlignment="1">
      <alignment vertical="top"/>
    </xf>
    <xf numFmtId="169" fontId="0" fillId="0" borderId="0" xfId="33" applyNumberFormat="1" applyFont="1"/>
    <xf numFmtId="0" fontId="7" fillId="7" borderId="13" xfId="0" applyFont="1" applyFill="1" applyBorder="1" applyAlignment="1">
      <alignment horizontal="center" vertical="top" wrapText="1"/>
    </xf>
    <xf numFmtId="0" fontId="7" fillId="7" borderId="13" xfId="4" applyFont="1" applyFill="1" applyBorder="1" applyAlignment="1">
      <alignment horizontal="center" vertical="top" wrapText="1"/>
    </xf>
    <xf numFmtId="3" fontId="7" fillId="5" borderId="16" xfId="1" applyNumberFormat="1" applyFont="1" applyFill="1" applyBorder="1" applyAlignment="1">
      <alignment vertical="top"/>
    </xf>
    <xf numFmtId="0" fontId="5" fillId="0" borderId="0" xfId="0" applyFont="1"/>
    <xf numFmtId="3" fontId="14" fillId="0" borderId="0" xfId="23" applyNumberFormat="1" applyFont="1" applyFill="1" applyAlignment="1">
      <alignment horizontal="right"/>
    </xf>
    <xf numFmtId="0" fontId="5" fillId="0" borderId="28" xfId="0" applyFont="1" applyBorder="1" applyAlignment="1">
      <alignment horizontal="left" wrapText="1"/>
    </xf>
    <xf numFmtId="3" fontId="7" fillId="5" borderId="14" xfId="1" applyNumberFormat="1" applyFont="1" applyFill="1" applyBorder="1" applyAlignment="1">
      <alignment vertical="top"/>
    </xf>
    <xf numFmtId="3" fontId="6" fillId="8" borderId="20" xfId="0" applyNumberFormat="1" applyFont="1" applyFill="1" applyBorder="1" applyAlignment="1">
      <alignment horizontal="center"/>
    </xf>
    <xf numFmtId="3" fontId="6" fillId="8" borderId="5" xfId="0" applyNumberFormat="1" applyFont="1" applyFill="1" applyBorder="1" applyAlignment="1">
      <alignment horizontal="center"/>
    </xf>
    <xf numFmtId="3" fontId="6" fillId="8" borderId="7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169" fontId="6" fillId="5" borderId="16" xfId="0" applyNumberFormat="1" applyFont="1" applyFill="1" applyBorder="1" applyAlignment="1">
      <alignment horizontal="right" vertical="top"/>
    </xf>
    <xf numFmtId="169" fontId="6" fillId="5" borderId="14" xfId="0" applyNumberFormat="1" applyFont="1" applyFill="1" applyBorder="1" applyAlignment="1">
      <alignment horizontal="right" vertical="top"/>
    </xf>
    <xf numFmtId="0" fontId="7" fillId="5" borderId="16" xfId="2" applyFont="1" applyFill="1" applyBorder="1" applyAlignment="1">
      <alignment horizontal="center" vertical="top"/>
    </xf>
    <xf numFmtId="0" fontId="7" fillId="5" borderId="14" xfId="2" applyFont="1" applyFill="1" applyBorder="1" applyAlignment="1">
      <alignment horizontal="center" vertical="top"/>
    </xf>
    <xf numFmtId="0" fontId="6" fillId="5" borderId="22" xfId="2" applyFont="1" applyFill="1" applyBorder="1" applyAlignment="1">
      <alignment horizontal="left" vertical="top"/>
    </xf>
    <xf numFmtId="0" fontId="6" fillId="5" borderId="18" xfId="2" applyFont="1" applyFill="1" applyBorder="1" applyAlignment="1">
      <alignment horizontal="left" vertical="top"/>
    </xf>
    <xf numFmtId="166" fontId="6" fillId="5" borderId="16" xfId="24" applyNumberFormat="1" applyFont="1" applyFill="1" applyBorder="1" applyAlignment="1">
      <alignment horizontal="center" vertical="top"/>
    </xf>
    <xf numFmtId="166" fontId="6" fillId="5" borderId="14" xfId="24" applyNumberFormat="1" applyFont="1" applyFill="1" applyBorder="1" applyAlignment="1">
      <alignment horizontal="center" vertical="top"/>
    </xf>
    <xf numFmtId="9" fontId="7" fillId="5" borderId="16" xfId="24" applyFont="1" applyFill="1" applyBorder="1" applyAlignment="1">
      <alignment horizontal="center" vertical="top" wrapText="1"/>
    </xf>
    <xf numFmtId="9" fontId="7" fillId="5" borderId="14" xfId="24" applyFont="1" applyFill="1" applyBorder="1" applyAlignment="1">
      <alignment horizontal="center" vertical="top" wrapText="1"/>
    </xf>
    <xf numFmtId="2" fontId="7" fillId="5" borderId="16" xfId="23" applyNumberFormat="1" applyFont="1" applyFill="1" applyBorder="1" applyAlignment="1">
      <alignment horizontal="center" vertical="top"/>
    </xf>
    <xf numFmtId="2" fontId="7" fillId="5" borderId="14" xfId="23" applyNumberFormat="1" applyFont="1" applyFill="1" applyBorder="1" applyAlignment="1">
      <alignment horizontal="center" vertical="top"/>
    </xf>
    <xf numFmtId="10" fontId="6" fillId="5" borderId="16" xfId="24" applyNumberFormat="1" applyFont="1" applyFill="1" applyBorder="1" applyAlignment="1">
      <alignment horizontal="center" vertical="top"/>
    </xf>
    <xf numFmtId="10" fontId="6" fillId="5" borderId="14" xfId="24" applyNumberFormat="1" applyFont="1" applyFill="1" applyBorder="1" applyAlignment="1">
      <alignment horizontal="center" vertical="top"/>
    </xf>
    <xf numFmtId="169" fontId="6" fillId="5" borderId="16" xfId="2" applyNumberFormat="1" applyFont="1" applyFill="1" applyBorder="1" applyAlignment="1">
      <alignment horizontal="center" vertical="top"/>
    </xf>
    <xf numFmtId="169" fontId="6" fillId="5" borderId="14" xfId="2" applyNumberFormat="1" applyFont="1" applyFill="1" applyBorder="1" applyAlignment="1">
      <alignment horizontal="center" vertical="top"/>
    </xf>
    <xf numFmtId="0" fontId="11" fillId="6" borderId="2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wrapText="1"/>
    </xf>
    <xf numFmtId="164" fontId="14" fillId="0" borderId="5" xfId="0" applyNumberFormat="1" applyFont="1" applyBorder="1" applyAlignment="1">
      <alignment horizontal="center" wrapText="1"/>
    </xf>
  </cellXfs>
  <cellStyles count="52">
    <cellStyle name="Comma" xfId="33" builtinId="3"/>
    <cellStyle name="Comma 2" xfId="6"/>
    <cellStyle name="Comma 3" xfId="7"/>
    <cellStyle name="Comma 4" xfId="20"/>
    <cellStyle name="Comma 4 2" xfId="23"/>
    <cellStyle name="Comma 5" xfId="1"/>
    <cellStyle name="Comma 6" xfId="32"/>
    <cellStyle name="Comma 6 2" xfId="49"/>
    <cellStyle name="Comma 7" xfId="50"/>
    <cellStyle name="Currency" xfId="51" builtinId="4"/>
    <cellStyle name="Currency 2" xfId="8"/>
    <cellStyle name="Currency 2 2" xfId="21"/>
    <cellStyle name="Currency 3" xfId="9"/>
    <cellStyle name="Currency 3 2" xfId="16"/>
    <cellStyle name="Currency 3 2 2" xfId="27"/>
    <cellStyle name="Currency 3 2 2 2" xfId="44"/>
    <cellStyle name="Currency 3 2 3" xfId="37"/>
    <cellStyle name="Currency 3 3" xfId="18"/>
    <cellStyle name="Currency 3 3 2" xfId="29"/>
    <cellStyle name="Currency 3 3 2 2" xfId="46"/>
    <cellStyle name="Currency 3 3 3" xfId="39"/>
    <cellStyle name="Currency 3 4" xfId="25"/>
    <cellStyle name="Currency 3 4 2" xfId="42"/>
    <cellStyle name="Currency 3 5" xfId="35"/>
    <cellStyle name="Currency 4" xfId="15"/>
    <cellStyle name="Currency 5" xfId="3"/>
    <cellStyle name="Normal" xfId="0" builtinId="0"/>
    <cellStyle name="Normal 2" xfId="2"/>
    <cellStyle name="Normal 2 2" xfId="10"/>
    <cellStyle name="Normal 3" xfId="11"/>
    <cellStyle name="Normal 4" xfId="12"/>
    <cellStyle name="Normal 4 2" xfId="17"/>
    <cellStyle name="Normal 4 2 2" xfId="28"/>
    <cellStyle name="Normal 4 2 2 2" xfId="45"/>
    <cellStyle name="Normal 4 2 3" xfId="38"/>
    <cellStyle name="Normal 4 3" xfId="19"/>
    <cellStyle name="Normal 4 3 2" xfId="30"/>
    <cellStyle name="Normal 4 3 2 2" xfId="47"/>
    <cellStyle name="Normal 4 3 3" xfId="40"/>
    <cellStyle name="Normal 4 4" xfId="26"/>
    <cellStyle name="Normal 4 4 2" xfId="43"/>
    <cellStyle name="Normal 4 5" xfId="36"/>
    <cellStyle name="Normal 5" xfId="13"/>
    <cellStyle name="Normal 6" xfId="4"/>
    <cellStyle name="Normal 7" xfId="5"/>
    <cellStyle name="Normal 8" xfId="31"/>
    <cellStyle name="Normal 8 2" xfId="48"/>
    <cellStyle name="Normal 9" xfId="34"/>
    <cellStyle name="Percent" xfId="24" builtinId="5"/>
    <cellStyle name="Percent 2" xfId="14"/>
    <cellStyle name="Percent 3" xfId="22"/>
    <cellStyle name="Percent 4" xfId="41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abSelected="1" zoomScale="90" zoomScaleNormal="90" zoomScaleSheetLayoutView="120" workbookViewId="0">
      <selection activeCell="B31" sqref="B31"/>
    </sheetView>
  </sheetViews>
  <sheetFormatPr defaultColWidth="9.109375" defaultRowHeight="13.2" x14ac:dyDescent="0.25"/>
  <cols>
    <col min="1" max="1" width="15.5546875" style="56" bestFit="1" customWidth="1"/>
    <col min="2" max="2" width="84.33203125" style="56" bestFit="1" customWidth="1"/>
    <col min="3" max="3" width="10.6640625" style="61" hidden="1" customWidth="1"/>
    <col min="4" max="4" width="10.109375" style="61" customWidth="1"/>
    <col min="5" max="5" width="11.5546875" style="56" bestFit="1" customWidth="1"/>
    <col min="6" max="6" width="8.33203125" style="56" customWidth="1"/>
    <col min="7" max="7" width="11.109375" style="56" bestFit="1" customWidth="1"/>
    <col min="8" max="8" width="12" style="56" bestFit="1" customWidth="1"/>
    <col min="9" max="9" width="9.88671875" style="56" bestFit="1" customWidth="1"/>
    <col min="10" max="10" width="6.88671875" style="56" customWidth="1"/>
    <col min="11" max="11" width="14.88671875" style="30" customWidth="1"/>
    <col min="12" max="12" width="9.109375" style="56" customWidth="1"/>
    <col min="13" max="16384" width="9.109375" style="56"/>
  </cols>
  <sheetData>
    <row r="1" spans="1:11" ht="27.6" x14ac:dyDescent="0.3">
      <c r="A1" s="87" t="s">
        <v>0</v>
      </c>
      <c r="B1" s="55" t="s">
        <v>106</v>
      </c>
      <c r="C1" s="6" t="s">
        <v>45</v>
      </c>
      <c r="D1" s="13"/>
      <c r="E1" s="1"/>
      <c r="F1" s="14" t="s">
        <v>1</v>
      </c>
      <c r="G1" s="14" t="s">
        <v>2</v>
      </c>
      <c r="H1" s="2" t="s">
        <v>3</v>
      </c>
      <c r="I1" s="3" t="s">
        <v>4</v>
      </c>
      <c r="J1" s="14"/>
      <c r="K1" s="26" t="s">
        <v>5</v>
      </c>
    </row>
    <row r="2" spans="1:11" ht="13.8" x14ac:dyDescent="0.3">
      <c r="A2" s="88" t="s">
        <v>75</v>
      </c>
      <c r="B2" s="15"/>
      <c r="C2" s="7" t="s">
        <v>46</v>
      </c>
      <c r="D2" s="16" t="s">
        <v>6</v>
      </c>
      <c r="E2" s="57" t="s">
        <v>3</v>
      </c>
      <c r="F2" s="57" t="s">
        <v>7</v>
      </c>
      <c r="G2" s="57" t="s">
        <v>8</v>
      </c>
      <c r="H2" s="17" t="s">
        <v>9</v>
      </c>
      <c r="I2" s="18" t="s">
        <v>10</v>
      </c>
      <c r="J2" s="57" t="s">
        <v>11</v>
      </c>
      <c r="K2" s="27" t="s">
        <v>12</v>
      </c>
    </row>
    <row r="3" spans="1:11" ht="14.4" thickBot="1" x14ac:dyDescent="0.35">
      <c r="A3" s="89" t="s">
        <v>41</v>
      </c>
      <c r="B3" s="19" t="s">
        <v>13</v>
      </c>
      <c r="C3" s="8" t="s">
        <v>47</v>
      </c>
      <c r="D3" s="19" t="s">
        <v>14</v>
      </c>
      <c r="E3" s="58" t="s">
        <v>15</v>
      </c>
      <c r="F3" s="58" t="s">
        <v>16</v>
      </c>
      <c r="G3" s="58" t="s">
        <v>17</v>
      </c>
      <c r="H3" s="20" t="s">
        <v>18</v>
      </c>
      <c r="I3" s="59" t="s">
        <v>19</v>
      </c>
      <c r="J3" s="58" t="s">
        <v>20</v>
      </c>
      <c r="K3" s="28" t="s">
        <v>21</v>
      </c>
    </row>
    <row r="4" spans="1:11" ht="14.4" thickBot="1" x14ac:dyDescent="0.35">
      <c r="A4" s="31"/>
      <c r="B4" s="19"/>
      <c r="C4" s="9"/>
      <c r="D4" s="19"/>
      <c r="E4" s="58"/>
      <c r="F4" s="58"/>
      <c r="G4" s="58"/>
      <c r="H4" s="20"/>
      <c r="I4" s="59"/>
      <c r="J4" s="58"/>
      <c r="K4" s="28"/>
    </row>
    <row r="5" spans="1:11" ht="14.4" thickBot="1" x14ac:dyDescent="0.35">
      <c r="A5" s="21" t="s">
        <v>22</v>
      </c>
      <c r="B5" s="22" t="s">
        <v>23</v>
      </c>
      <c r="C5" s="10"/>
      <c r="D5" s="22" t="s">
        <v>24</v>
      </c>
      <c r="E5" s="23" t="s">
        <v>25</v>
      </c>
      <c r="F5" s="23" t="s">
        <v>26</v>
      </c>
      <c r="G5" s="23" t="s">
        <v>27</v>
      </c>
      <c r="H5" s="23" t="s">
        <v>28</v>
      </c>
      <c r="I5" s="24" t="s">
        <v>29</v>
      </c>
      <c r="J5" s="23" t="s">
        <v>30</v>
      </c>
      <c r="K5" s="29" t="s">
        <v>31</v>
      </c>
    </row>
    <row r="6" spans="1:11" ht="13.8" x14ac:dyDescent="0.3">
      <c r="A6" s="4"/>
      <c r="B6" s="72" t="s">
        <v>64</v>
      </c>
      <c r="D6" s="12">
        <v>33</v>
      </c>
      <c r="E6" s="37"/>
      <c r="F6" s="42"/>
      <c r="G6" s="41"/>
      <c r="H6" s="42"/>
      <c r="I6" s="38"/>
      <c r="J6" s="39"/>
      <c r="K6" s="35"/>
    </row>
    <row r="7" spans="1:11" ht="13.8" x14ac:dyDescent="0.3">
      <c r="A7" s="67"/>
      <c r="B7" s="73" t="s">
        <v>65</v>
      </c>
      <c r="D7" s="11">
        <v>20</v>
      </c>
      <c r="E7" s="68"/>
      <c r="F7" s="36"/>
      <c r="G7" s="69"/>
      <c r="H7" s="36"/>
      <c r="I7" s="70"/>
      <c r="J7" s="71"/>
      <c r="K7" s="83"/>
    </row>
    <row r="8" spans="1:11" ht="13.8" x14ac:dyDescent="0.3">
      <c r="A8" s="47" t="s">
        <v>155</v>
      </c>
      <c r="B8" s="43"/>
      <c r="C8" s="50"/>
      <c r="D8" s="49"/>
      <c r="E8" s="52"/>
      <c r="F8" s="51"/>
      <c r="G8" s="52"/>
      <c r="H8" s="51"/>
      <c r="I8" s="52"/>
      <c r="J8" s="53"/>
      <c r="K8" s="53"/>
    </row>
    <row r="9" spans="1:11" ht="13.8" x14ac:dyDescent="0.25">
      <c r="A9" s="5">
        <v>105</v>
      </c>
      <c r="B9" s="25" t="s">
        <v>32</v>
      </c>
      <c r="C9" s="149">
        <v>2.5000000000000001E-2</v>
      </c>
      <c r="D9" s="33" t="s">
        <v>33</v>
      </c>
      <c r="E9" s="36">
        <f>ROUND($D$6*C9,0)</f>
        <v>1</v>
      </c>
      <c r="F9" s="163">
        <v>1</v>
      </c>
      <c r="G9" s="164">
        <f>E9*F9</f>
        <v>1</v>
      </c>
      <c r="H9" s="163">
        <v>12</v>
      </c>
      <c r="I9" s="164">
        <f>G9*H9</f>
        <v>12</v>
      </c>
      <c r="J9" s="156">
        <v>35.72</v>
      </c>
      <c r="K9" s="156">
        <f>I9*J9</f>
        <v>428.64</v>
      </c>
    </row>
    <row r="10" spans="1:11" ht="13.8" x14ac:dyDescent="0.25">
      <c r="A10" s="34" t="s">
        <v>62</v>
      </c>
      <c r="B10" s="25" t="s">
        <v>63</v>
      </c>
      <c r="C10" s="149">
        <v>0</v>
      </c>
      <c r="D10" s="33" t="s">
        <v>33</v>
      </c>
      <c r="E10" s="36">
        <f>ROUND($D$6*C10,0)</f>
        <v>0</v>
      </c>
      <c r="F10" s="163">
        <v>1</v>
      </c>
      <c r="G10" s="164">
        <f t="shared" ref="G10:G22" si="0">E10*F10</f>
        <v>0</v>
      </c>
      <c r="H10" s="163">
        <v>1</v>
      </c>
      <c r="I10" s="164">
        <f t="shared" ref="I10:I22" si="1">G10*H10</f>
        <v>0</v>
      </c>
      <c r="J10" s="156">
        <v>35.72</v>
      </c>
      <c r="K10" s="156">
        <f t="shared" ref="K10:K22" si="2">I10*J10</f>
        <v>0</v>
      </c>
    </row>
    <row r="11" spans="1:11" ht="13.8" x14ac:dyDescent="0.25">
      <c r="A11" s="76"/>
      <c r="B11" s="77" t="s">
        <v>66</v>
      </c>
      <c r="C11" s="78"/>
      <c r="D11" s="74"/>
      <c r="E11" s="75"/>
      <c r="F11" s="165"/>
      <c r="G11" s="166"/>
      <c r="H11" s="167">
        <f>SUM(H9:H10)</f>
        <v>13</v>
      </c>
      <c r="I11" s="168">
        <f>SUM(I9:I10)</f>
        <v>12</v>
      </c>
      <c r="J11" s="157"/>
      <c r="K11" s="184">
        <f>SUM(K9:K10)</f>
        <v>428.64</v>
      </c>
    </row>
    <row r="12" spans="1:11" ht="13.8" x14ac:dyDescent="0.25">
      <c r="A12" s="45" t="s">
        <v>42</v>
      </c>
      <c r="B12" s="48"/>
      <c r="C12" s="79"/>
      <c r="D12" s="44"/>
      <c r="E12" s="46"/>
      <c r="F12" s="169"/>
      <c r="G12" s="170"/>
      <c r="H12" s="169"/>
      <c r="I12" s="170"/>
      <c r="J12" s="158"/>
      <c r="K12" s="158"/>
    </row>
    <row r="13" spans="1:11" ht="13.8" x14ac:dyDescent="0.25">
      <c r="A13" s="32" t="s">
        <v>73</v>
      </c>
      <c r="B13" s="25" t="s">
        <v>67</v>
      </c>
      <c r="C13" s="149">
        <v>2.5000000000000001E-2</v>
      </c>
      <c r="D13" s="33" t="s">
        <v>33</v>
      </c>
      <c r="E13" s="36">
        <f t="shared" ref="E13:E24" si="3">ROUND($D$6*C13,0)</f>
        <v>1</v>
      </c>
      <c r="F13" s="163">
        <v>1</v>
      </c>
      <c r="G13" s="164">
        <f t="shared" si="0"/>
        <v>1</v>
      </c>
      <c r="H13" s="163">
        <v>0.5</v>
      </c>
      <c r="I13" s="164">
        <f t="shared" si="1"/>
        <v>0.5</v>
      </c>
      <c r="J13" s="156">
        <v>35.72</v>
      </c>
      <c r="K13" s="156">
        <f t="shared" si="2"/>
        <v>17.86</v>
      </c>
    </row>
    <row r="14" spans="1:11" ht="13.8" x14ac:dyDescent="0.25">
      <c r="A14" s="32">
        <v>111</v>
      </c>
      <c r="B14" s="25" t="s">
        <v>68</v>
      </c>
      <c r="C14" s="149">
        <v>1.38</v>
      </c>
      <c r="D14" s="33" t="s">
        <v>33</v>
      </c>
      <c r="E14" s="36">
        <f t="shared" si="3"/>
        <v>46</v>
      </c>
      <c r="F14" s="163">
        <v>1</v>
      </c>
      <c r="G14" s="164">
        <f t="shared" si="0"/>
        <v>46</v>
      </c>
      <c r="H14" s="163">
        <v>0.25</v>
      </c>
      <c r="I14" s="164">
        <f t="shared" si="1"/>
        <v>11.5</v>
      </c>
      <c r="J14" s="156">
        <v>35.72</v>
      </c>
      <c r="K14" s="156">
        <f t="shared" si="2"/>
        <v>410.78</v>
      </c>
    </row>
    <row r="15" spans="1:11" ht="13.8" x14ac:dyDescent="0.25">
      <c r="A15" s="32" t="s">
        <v>48</v>
      </c>
      <c r="B15" s="25" t="s">
        <v>49</v>
      </c>
      <c r="C15" s="149">
        <v>1</v>
      </c>
      <c r="D15" s="33" t="s">
        <v>33</v>
      </c>
      <c r="E15" s="36">
        <f t="shared" si="3"/>
        <v>33</v>
      </c>
      <c r="F15" s="163">
        <v>1</v>
      </c>
      <c r="G15" s="164">
        <f t="shared" si="0"/>
        <v>33</v>
      </c>
      <c r="H15" s="163">
        <v>1</v>
      </c>
      <c r="I15" s="164">
        <f t="shared" si="1"/>
        <v>33</v>
      </c>
      <c r="J15" s="156">
        <v>35.72</v>
      </c>
      <c r="K15" s="156">
        <f t="shared" si="2"/>
        <v>1178.76</v>
      </c>
    </row>
    <row r="16" spans="1:11" ht="27.6" x14ac:dyDescent="0.25">
      <c r="A16" s="68" t="s">
        <v>107</v>
      </c>
      <c r="B16" s="25" t="s">
        <v>35</v>
      </c>
      <c r="C16" s="149">
        <v>1</v>
      </c>
      <c r="D16" s="188" t="s">
        <v>150</v>
      </c>
      <c r="E16" s="36">
        <f t="shared" si="3"/>
        <v>33</v>
      </c>
      <c r="F16" s="163">
        <v>1</v>
      </c>
      <c r="G16" s="164">
        <v>0</v>
      </c>
      <c r="H16" s="163">
        <v>1</v>
      </c>
      <c r="I16" s="164">
        <f t="shared" si="1"/>
        <v>0</v>
      </c>
      <c r="J16" s="156">
        <v>0</v>
      </c>
      <c r="K16" s="156">
        <f t="shared" si="2"/>
        <v>0</v>
      </c>
    </row>
    <row r="17" spans="1:11" ht="27.6" x14ac:dyDescent="0.25">
      <c r="A17" s="68" t="s">
        <v>108</v>
      </c>
      <c r="B17" s="25" t="s">
        <v>101</v>
      </c>
      <c r="C17" s="149">
        <v>1</v>
      </c>
      <c r="D17" s="188" t="s">
        <v>102</v>
      </c>
      <c r="E17" s="36">
        <f t="shared" si="3"/>
        <v>33</v>
      </c>
      <c r="F17" s="163">
        <v>1</v>
      </c>
      <c r="G17" s="164">
        <v>0</v>
      </c>
      <c r="H17" s="163">
        <v>3</v>
      </c>
      <c r="I17" s="164">
        <f t="shared" si="1"/>
        <v>0</v>
      </c>
      <c r="J17" s="156">
        <v>0</v>
      </c>
      <c r="K17" s="156">
        <f t="shared" si="2"/>
        <v>0</v>
      </c>
    </row>
    <row r="18" spans="1:11" ht="27.6" x14ac:dyDescent="0.25">
      <c r="A18" s="68" t="s">
        <v>109</v>
      </c>
      <c r="B18" s="25" t="s">
        <v>103</v>
      </c>
      <c r="C18" s="149">
        <v>1</v>
      </c>
      <c r="D18" s="188" t="s">
        <v>104</v>
      </c>
      <c r="E18" s="36">
        <f t="shared" si="3"/>
        <v>33</v>
      </c>
      <c r="F18" s="163">
        <v>1</v>
      </c>
      <c r="G18" s="164">
        <v>0</v>
      </c>
      <c r="H18" s="163">
        <v>0.25</v>
      </c>
      <c r="I18" s="164">
        <f t="shared" si="1"/>
        <v>0</v>
      </c>
      <c r="J18" s="156">
        <v>0</v>
      </c>
      <c r="K18" s="156">
        <f t="shared" si="2"/>
        <v>0</v>
      </c>
    </row>
    <row r="19" spans="1:11" ht="13.8" x14ac:dyDescent="0.25">
      <c r="A19" s="32" t="s">
        <v>110</v>
      </c>
      <c r="B19" s="25" t="s">
        <v>74</v>
      </c>
      <c r="C19" s="149">
        <v>1</v>
      </c>
      <c r="D19" s="33" t="s">
        <v>33</v>
      </c>
      <c r="E19" s="36">
        <f t="shared" si="3"/>
        <v>33</v>
      </c>
      <c r="F19" s="163">
        <v>1</v>
      </c>
      <c r="G19" s="164">
        <f>E19*F19</f>
        <v>33</v>
      </c>
      <c r="H19" s="163">
        <v>0.33</v>
      </c>
      <c r="I19" s="164">
        <f>G19*H19</f>
        <v>10.89</v>
      </c>
      <c r="J19" s="156">
        <v>35.72</v>
      </c>
      <c r="K19" s="156">
        <f>I19*J19</f>
        <v>388.99080000000004</v>
      </c>
    </row>
    <row r="20" spans="1:11" ht="13.8" x14ac:dyDescent="0.25">
      <c r="A20" s="150" t="s">
        <v>111</v>
      </c>
      <c r="B20" s="66" t="s">
        <v>112</v>
      </c>
      <c r="C20" s="149">
        <v>0.81</v>
      </c>
      <c r="D20" s="150" t="s">
        <v>33</v>
      </c>
      <c r="E20" s="36">
        <f t="shared" si="3"/>
        <v>27</v>
      </c>
      <c r="F20" s="171">
        <v>1</v>
      </c>
      <c r="G20" s="164">
        <f>E20*F20</f>
        <v>27</v>
      </c>
      <c r="H20" s="171">
        <v>22</v>
      </c>
      <c r="I20" s="164">
        <f>G20*H20</f>
        <v>594</v>
      </c>
      <c r="J20" s="156">
        <v>35.72</v>
      </c>
      <c r="K20" s="156">
        <f>I20*J20</f>
        <v>21217.68</v>
      </c>
    </row>
    <row r="21" spans="1:11" ht="13.8" x14ac:dyDescent="0.25">
      <c r="A21" s="150" t="s">
        <v>111</v>
      </c>
      <c r="B21" s="66" t="s">
        <v>113</v>
      </c>
      <c r="C21" s="149">
        <v>0.19</v>
      </c>
      <c r="D21" s="150" t="s">
        <v>33</v>
      </c>
      <c r="E21" s="36">
        <f t="shared" si="3"/>
        <v>6</v>
      </c>
      <c r="F21" s="171">
        <v>1</v>
      </c>
      <c r="G21" s="164">
        <f>E21*F21</f>
        <v>6</v>
      </c>
      <c r="H21" s="171">
        <v>9</v>
      </c>
      <c r="I21" s="164">
        <f>G21*H21</f>
        <v>54</v>
      </c>
      <c r="J21" s="156">
        <v>35.72</v>
      </c>
      <c r="K21" s="156">
        <f>I21*J21</f>
        <v>1928.8799999999999</v>
      </c>
    </row>
    <row r="22" spans="1:11" ht="13.8" x14ac:dyDescent="0.25">
      <c r="A22" s="33" t="s">
        <v>114</v>
      </c>
      <c r="B22" s="25" t="s">
        <v>96</v>
      </c>
      <c r="C22" s="149">
        <v>1</v>
      </c>
      <c r="D22" s="33" t="s">
        <v>33</v>
      </c>
      <c r="E22" s="36">
        <f t="shared" si="3"/>
        <v>33</v>
      </c>
      <c r="F22" s="163">
        <v>1</v>
      </c>
      <c r="G22" s="164">
        <f t="shared" si="0"/>
        <v>33</v>
      </c>
      <c r="H22" s="163">
        <v>7</v>
      </c>
      <c r="I22" s="164">
        <f t="shared" si="1"/>
        <v>231</v>
      </c>
      <c r="J22" s="156">
        <v>35.72</v>
      </c>
      <c r="K22" s="156">
        <f t="shared" si="2"/>
        <v>8251.32</v>
      </c>
    </row>
    <row r="23" spans="1:11" ht="13.8" x14ac:dyDescent="0.25">
      <c r="A23" s="32" t="s">
        <v>115</v>
      </c>
      <c r="B23" s="25" t="s">
        <v>50</v>
      </c>
      <c r="C23" s="149">
        <v>1</v>
      </c>
      <c r="D23" s="33" t="s">
        <v>33</v>
      </c>
      <c r="E23" s="36">
        <f t="shared" si="3"/>
        <v>33</v>
      </c>
      <c r="F23" s="163">
        <v>1</v>
      </c>
      <c r="G23" s="164">
        <f>E23*F23</f>
        <v>33</v>
      </c>
      <c r="H23" s="163">
        <v>1</v>
      </c>
      <c r="I23" s="164">
        <f>G23*H23</f>
        <v>33</v>
      </c>
      <c r="J23" s="156">
        <v>35.72</v>
      </c>
      <c r="K23" s="156">
        <f>I23*J23</f>
        <v>1178.76</v>
      </c>
    </row>
    <row r="24" spans="1:11" ht="13.8" x14ac:dyDescent="0.25">
      <c r="A24" s="32"/>
      <c r="B24" s="25" t="s">
        <v>116</v>
      </c>
      <c r="C24" s="149">
        <v>1</v>
      </c>
      <c r="D24" s="33" t="s">
        <v>33</v>
      </c>
      <c r="E24" s="36">
        <f t="shared" si="3"/>
        <v>33</v>
      </c>
      <c r="F24" s="163">
        <v>1</v>
      </c>
      <c r="G24" s="164">
        <f>E24*F24</f>
        <v>33</v>
      </c>
      <c r="H24" s="163">
        <v>1</v>
      </c>
      <c r="I24" s="164">
        <f>G24*H24</f>
        <v>33</v>
      </c>
      <c r="J24" s="156">
        <v>35.72</v>
      </c>
      <c r="K24" s="156">
        <f>I24*J24</f>
        <v>1178.76</v>
      </c>
    </row>
    <row r="25" spans="1:11" ht="13.8" x14ac:dyDescent="0.25">
      <c r="A25" s="202"/>
      <c r="B25" s="101" t="s">
        <v>76</v>
      </c>
      <c r="C25" s="212"/>
      <c r="D25" s="208"/>
      <c r="E25" s="190"/>
      <c r="F25" s="210"/>
      <c r="G25" s="168" t="s">
        <v>118</v>
      </c>
      <c r="H25" s="167">
        <f>SUM(H13:H20,H22:H24)</f>
        <v>37.33</v>
      </c>
      <c r="I25" s="172">
        <f>SUM(I13:I24)</f>
        <v>1000.89</v>
      </c>
      <c r="J25" s="159"/>
      <c r="K25" s="185">
        <f>SUM(K13:K24)</f>
        <v>35751.790800000002</v>
      </c>
    </row>
    <row r="26" spans="1:11" ht="13.8" x14ac:dyDescent="0.25">
      <c r="A26" s="203"/>
      <c r="B26" s="102"/>
      <c r="C26" s="213"/>
      <c r="D26" s="209"/>
      <c r="E26" s="194"/>
      <c r="F26" s="211"/>
      <c r="G26" s="168" t="s">
        <v>119</v>
      </c>
      <c r="H26" s="167">
        <f>SUM(H13:H19,H21:H24)</f>
        <v>24.33</v>
      </c>
      <c r="I26" s="173"/>
      <c r="J26" s="159"/>
      <c r="K26" s="185"/>
    </row>
    <row r="27" spans="1:11" s="92" customFormat="1" ht="13.8" x14ac:dyDescent="0.25">
      <c r="A27" s="151" t="s">
        <v>43</v>
      </c>
      <c r="B27" s="152"/>
      <c r="C27" s="153"/>
      <c r="D27" s="154"/>
      <c r="E27" s="155"/>
      <c r="F27" s="174"/>
      <c r="G27" s="175"/>
      <c r="H27" s="174"/>
      <c r="I27" s="175"/>
      <c r="J27" s="160"/>
      <c r="K27" s="160"/>
    </row>
    <row r="28" spans="1:11" ht="13.8" x14ac:dyDescent="0.25">
      <c r="A28" s="68" t="s">
        <v>117</v>
      </c>
      <c r="B28" s="25" t="s">
        <v>69</v>
      </c>
      <c r="C28" s="80">
        <v>2.5000000000000001E-3</v>
      </c>
      <c r="D28" s="33" t="s">
        <v>33</v>
      </c>
      <c r="E28" s="36">
        <f t="shared" ref="E28:E46" si="4">ROUND($D$7*C28,0)</f>
        <v>0</v>
      </c>
      <c r="F28" s="163">
        <v>1</v>
      </c>
      <c r="G28" s="164">
        <f t="shared" ref="G28:G29" si="5">E28*F28</f>
        <v>0</v>
      </c>
      <c r="H28" s="163">
        <v>0.5</v>
      </c>
      <c r="I28" s="164">
        <f t="shared" ref="I28:I29" si="6">G28*H28</f>
        <v>0</v>
      </c>
      <c r="J28" s="156">
        <v>35.72</v>
      </c>
      <c r="K28" s="156">
        <f t="shared" ref="K28:K41" si="7">I28*J28</f>
        <v>0</v>
      </c>
    </row>
    <row r="29" spans="1:11" ht="13.8" x14ac:dyDescent="0.25">
      <c r="A29" s="32" t="s">
        <v>48</v>
      </c>
      <c r="B29" s="25" t="s">
        <v>53</v>
      </c>
      <c r="C29" s="80">
        <v>1</v>
      </c>
      <c r="D29" s="33" t="s">
        <v>33</v>
      </c>
      <c r="E29" s="36">
        <f t="shared" si="4"/>
        <v>20</v>
      </c>
      <c r="F29" s="163">
        <v>1</v>
      </c>
      <c r="G29" s="164">
        <f t="shared" si="5"/>
        <v>20</v>
      </c>
      <c r="H29" s="163">
        <v>1</v>
      </c>
      <c r="I29" s="164">
        <f t="shared" si="6"/>
        <v>20</v>
      </c>
      <c r="J29" s="156">
        <v>35.72</v>
      </c>
      <c r="K29" s="156">
        <f t="shared" si="7"/>
        <v>714.4</v>
      </c>
    </row>
    <row r="30" spans="1:11" ht="13.8" x14ac:dyDescent="0.25">
      <c r="A30" s="68">
        <v>194</v>
      </c>
      <c r="B30" s="25" t="s">
        <v>51</v>
      </c>
      <c r="C30" s="149">
        <v>1</v>
      </c>
      <c r="D30" s="33" t="s">
        <v>33</v>
      </c>
      <c r="E30" s="36">
        <f t="shared" si="4"/>
        <v>20</v>
      </c>
      <c r="F30" s="163">
        <v>1</v>
      </c>
      <c r="G30" s="164">
        <f t="shared" ref="G30:G41" si="8">E30*F30</f>
        <v>20</v>
      </c>
      <c r="H30" s="163">
        <v>1</v>
      </c>
      <c r="I30" s="164">
        <f t="shared" ref="I30:I37" si="9">G30*H30</f>
        <v>20</v>
      </c>
      <c r="J30" s="156">
        <v>35.72</v>
      </c>
      <c r="K30" s="156">
        <f t="shared" si="7"/>
        <v>714.4</v>
      </c>
    </row>
    <row r="31" spans="1:11" ht="27.6" x14ac:dyDescent="0.25">
      <c r="A31" s="68" t="s">
        <v>121</v>
      </c>
      <c r="B31" s="25" t="s">
        <v>60</v>
      </c>
      <c r="C31" s="149">
        <v>1</v>
      </c>
      <c r="D31" s="33" t="s">
        <v>100</v>
      </c>
      <c r="E31" s="36">
        <f t="shared" si="4"/>
        <v>20</v>
      </c>
      <c r="F31" s="163">
        <v>1</v>
      </c>
      <c r="G31" s="164">
        <f t="shared" si="8"/>
        <v>20</v>
      </c>
      <c r="H31" s="163">
        <v>1</v>
      </c>
      <c r="I31" s="164">
        <f t="shared" si="9"/>
        <v>20</v>
      </c>
      <c r="J31" s="156">
        <v>35.72</v>
      </c>
      <c r="K31" s="156">
        <f t="shared" si="7"/>
        <v>714.4</v>
      </c>
    </row>
    <row r="32" spans="1:11" ht="13.8" x14ac:dyDescent="0.25">
      <c r="A32" s="68" t="s">
        <v>120</v>
      </c>
      <c r="B32" s="25" t="s">
        <v>38</v>
      </c>
      <c r="C32" s="149">
        <v>1</v>
      </c>
      <c r="D32" s="33" t="s">
        <v>59</v>
      </c>
      <c r="E32" s="36">
        <f t="shared" si="4"/>
        <v>20</v>
      </c>
      <c r="F32" s="163">
        <v>1</v>
      </c>
      <c r="G32" s="164">
        <f t="shared" si="8"/>
        <v>20</v>
      </c>
      <c r="H32" s="163">
        <v>0.25</v>
      </c>
      <c r="I32" s="164">
        <f t="shared" si="9"/>
        <v>5</v>
      </c>
      <c r="J32" s="156">
        <v>35.72</v>
      </c>
      <c r="K32" s="156">
        <f t="shared" si="7"/>
        <v>178.6</v>
      </c>
    </row>
    <row r="33" spans="1:11" ht="27.6" x14ac:dyDescent="0.25">
      <c r="A33" s="68" t="s">
        <v>122</v>
      </c>
      <c r="B33" s="25" t="s">
        <v>36</v>
      </c>
      <c r="C33" s="149">
        <v>1</v>
      </c>
      <c r="D33" s="33" t="s">
        <v>97</v>
      </c>
      <c r="E33" s="36">
        <f t="shared" si="4"/>
        <v>20</v>
      </c>
      <c r="F33" s="163">
        <v>1</v>
      </c>
      <c r="G33" s="164">
        <f t="shared" si="8"/>
        <v>20</v>
      </c>
      <c r="H33" s="163">
        <v>0.25</v>
      </c>
      <c r="I33" s="164">
        <f t="shared" si="9"/>
        <v>5</v>
      </c>
      <c r="J33" s="156">
        <v>35.72</v>
      </c>
      <c r="K33" s="156">
        <f t="shared" si="7"/>
        <v>178.6</v>
      </c>
    </row>
    <row r="34" spans="1:11" ht="27.6" x14ac:dyDescent="0.25">
      <c r="A34" s="68" t="s">
        <v>123</v>
      </c>
      <c r="B34" s="25" t="s">
        <v>37</v>
      </c>
      <c r="C34" s="149">
        <v>1</v>
      </c>
      <c r="D34" s="188" t="s">
        <v>151</v>
      </c>
      <c r="E34" s="36">
        <f t="shared" si="4"/>
        <v>20</v>
      </c>
      <c r="F34" s="163">
        <v>1</v>
      </c>
      <c r="G34" s="164">
        <v>0</v>
      </c>
      <c r="H34" s="163">
        <v>0.16</v>
      </c>
      <c r="I34" s="164">
        <f t="shared" si="9"/>
        <v>0</v>
      </c>
      <c r="J34" s="156">
        <v>0</v>
      </c>
      <c r="K34" s="156">
        <f t="shared" si="7"/>
        <v>0</v>
      </c>
    </row>
    <row r="35" spans="1:11" ht="13.8" x14ac:dyDescent="0.25">
      <c r="A35" s="68" t="s">
        <v>123</v>
      </c>
      <c r="B35" s="66" t="s">
        <v>34</v>
      </c>
      <c r="C35" s="149">
        <v>1</v>
      </c>
      <c r="D35" s="150" t="s">
        <v>33</v>
      </c>
      <c r="E35" s="36">
        <f t="shared" si="4"/>
        <v>20</v>
      </c>
      <c r="F35" s="171">
        <v>1</v>
      </c>
      <c r="G35" s="164">
        <f t="shared" si="8"/>
        <v>20</v>
      </c>
      <c r="H35" s="171">
        <v>0.08</v>
      </c>
      <c r="I35" s="164">
        <f t="shared" si="9"/>
        <v>1.6</v>
      </c>
      <c r="J35" s="156">
        <v>35.72</v>
      </c>
      <c r="K35" s="156">
        <f t="shared" si="7"/>
        <v>57.152000000000001</v>
      </c>
    </row>
    <row r="36" spans="1:11" ht="27.6" x14ac:dyDescent="0.25">
      <c r="A36" s="68" t="s">
        <v>124</v>
      </c>
      <c r="B36" s="25" t="s">
        <v>39</v>
      </c>
      <c r="C36" s="149">
        <v>1</v>
      </c>
      <c r="D36" s="33" t="s">
        <v>98</v>
      </c>
      <c r="E36" s="36">
        <f t="shared" si="4"/>
        <v>20</v>
      </c>
      <c r="F36" s="163">
        <v>1</v>
      </c>
      <c r="G36" s="164">
        <f t="shared" si="8"/>
        <v>20</v>
      </c>
      <c r="H36" s="163">
        <v>0.25</v>
      </c>
      <c r="I36" s="164">
        <f t="shared" si="9"/>
        <v>5</v>
      </c>
      <c r="J36" s="156">
        <v>35.72</v>
      </c>
      <c r="K36" s="156">
        <f t="shared" si="7"/>
        <v>178.6</v>
      </c>
    </row>
    <row r="37" spans="1:11" ht="27.6" x14ac:dyDescent="0.25">
      <c r="A37" s="68" t="s">
        <v>125</v>
      </c>
      <c r="B37" s="25" t="s">
        <v>57</v>
      </c>
      <c r="C37" s="149">
        <v>1</v>
      </c>
      <c r="D37" s="33" t="s">
        <v>58</v>
      </c>
      <c r="E37" s="36">
        <f t="shared" si="4"/>
        <v>20</v>
      </c>
      <c r="F37" s="163">
        <v>1</v>
      </c>
      <c r="G37" s="164">
        <f t="shared" si="8"/>
        <v>20</v>
      </c>
      <c r="H37" s="163">
        <v>0.25</v>
      </c>
      <c r="I37" s="164">
        <f t="shared" si="9"/>
        <v>5</v>
      </c>
      <c r="J37" s="156">
        <v>35.72</v>
      </c>
      <c r="K37" s="156">
        <f t="shared" si="7"/>
        <v>178.6</v>
      </c>
    </row>
    <row r="38" spans="1:11" ht="27.6" x14ac:dyDescent="0.25">
      <c r="A38" s="40" t="s">
        <v>126</v>
      </c>
      <c r="B38" s="25" t="s">
        <v>40</v>
      </c>
      <c r="C38" s="149">
        <v>1</v>
      </c>
      <c r="D38" s="33" t="s">
        <v>99</v>
      </c>
      <c r="E38" s="36">
        <f t="shared" si="4"/>
        <v>20</v>
      </c>
      <c r="F38" s="163">
        <v>1</v>
      </c>
      <c r="G38" s="164">
        <f t="shared" si="8"/>
        <v>20</v>
      </c>
      <c r="H38" s="163">
        <v>0.25</v>
      </c>
      <c r="I38" s="164">
        <f t="shared" ref="I38:I46" si="10">G38*H38</f>
        <v>5</v>
      </c>
      <c r="J38" s="156">
        <v>35.72</v>
      </c>
      <c r="K38" s="156">
        <f t="shared" si="7"/>
        <v>178.6</v>
      </c>
    </row>
    <row r="39" spans="1:11" ht="13.8" x14ac:dyDescent="0.25">
      <c r="A39" s="68" t="s">
        <v>127</v>
      </c>
      <c r="B39" s="25" t="s">
        <v>55</v>
      </c>
      <c r="C39" s="149">
        <v>1</v>
      </c>
      <c r="D39" s="33" t="s">
        <v>56</v>
      </c>
      <c r="E39" s="36">
        <f t="shared" si="4"/>
        <v>20</v>
      </c>
      <c r="F39" s="163">
        <v>1</v>
      </c>
      <c r="G39" s="164">
        <f t="shared" si="8"/>
        <v>20</v>
      </c>
      <c r="H39" s="163">
        <v>1</v>
      </c>
      <c r="I39" s="164">
        <f t="shared" si="10"/>
        <v>20</v>
      </c>
      <c r="J39" s="156">
        <v>35.72</v>
      </c>
      <c r="K39" s="156">
        <f t="shared" si="7"/>
        <v>714.4</v>
      </c>
    </row>
    <row r="40" spans="1:11" ht="13.8" x14ac:dyDescent="0.25">
      <c r="A40" s="32" t="s">
        <v>129</v>
      </c>
      <c r="B40" s="25" t="s">
        <v>52</v>
      </c>
      <c r="C40" s="149">
        <v>0.1</v>
      </c>
      <c r="D40" s="33" t="s">
        <v>33</v>
      </c>
      <c r="E40" s="36">
        <f t="shared" si="4"/>
        <v>2</v>
      </c>
      <c r="F40" s="163">
        <v>1</v>
      </c>
      <c r="G40" s="164">
        <f t="shared" si="8"/>
        <v>2</v>
      </c>
      <c r="H40" s="163">
        <v>0.5</v>
      </c>
      <c r="I40" s="164">
        <f t="shared" si="10"/>
        <v>1</v>
      </c>
      <c r="J40" s="156">
        <v>35.72</v>
      </c>
      <c r="K40" s="156">
        <f t="shared" si="7"/>
        <v>35.72</v>
      </c>
    </row>
    <row r="41" spans="1:11" ht="13.8" x14ac:dyDescent="0.25">
      <c r="A41" s="32" t="s">
        <v>130</v>
      </c>
      <c r="B41" s="25" t="s">
        <v>131</v>
      </c>
      <c r="C41" s="149">
        <v>0.05</v>
      </c>
      <c r="D41" s="33" t="s">
        <v>33</v>
      </c>
      <c r="E41" s="36">
        <f t="shared" si="4"/>
        <v>1</v>
      </c>
      <c r="F41" s="163">
        <v>1</v>
      </c>
      <c r="G41" s="164">
        <f t="shared" si="8"/>
        <v>1</v>
      </c>
      <c r="H41" s="163">
        <v>0.5</v>
      </c>
      <c r="I41" s="164">
        <f t="shared" si="10"/>
        <v>0.5</v>
      </c>
      <c r="J41" s="156">
        <v>35.72</v>
      </c>
      <c r="K41" s="156">
        <f t="shared" si="7"/>
        <v>17.86</v>
      </c>
    </row>
    <row r="42" spans="1:11" ht="27.6" x14ac:dyDescent="0.25">
      <c r="A42" s="103" t="s">
        <v>132</v>
      </c>
      <c r="B42" s="104" t="s">
        <v>105</v>
      </c>
      <c r="C42" s="149">
        <v>1</v>
      </c>
      <c r="D42" s="189" t="s">
        <v>152</v>
      </c>
      <c r="E42" s="36">
        <f t="shared" si="4"/>
        <v>20</v>
      </c>
      <c r="F42" s="163">
        <v>2</v>
      </c>
      <c r="G42" s="164">
        <v>0</v>
      </c>
      <c r="H42" s="163">
        <v>1</v>
      </c>
      <c r="I42" s="164">
        <f t="shared" si="10"/>
        <v>0</v>
      </c>
      <c r="J42" s="156">
        <v>0</v>
      </c>
      <c r="K42" s="156">
        <f t="shared" ref="K42:K46" si="11">I42*J42</f>
        <v>0</v>
      </c>
    </row>
    <row r="43" spans="1:11" ht="27.6" x14ac:dyDescent="0.25">
      <c r="A43" s="103" t="s">
        <v>133</v>
      </c>
      <c r="B43" s="104" t="s">
        <v>61</v>
      </c>
      <c r="C43" s="149">
        <v>1</v>
      </c>
      <c r="D43" s="189" t="s">
        <v>153</v>
      </c>
      <c r="E43" s="36">
        <f t="shared" si="4"/>
        <v>20</v>
      </c>
      <c r="F43" s="163">
        <v>2</v>
      </c>
      <c r="G43" s="164">
        <v>0</v>
      </c>
      <c r="H43" s="163">
        <v>1.5</v>
      </c>
      <c r="I43" s="164">
        <f t="shared" si="10"/>
        <v>0</v>
      </c>
      <c r="J43" s="156">
        <v>0</v>
      </c>
      <c r="K43" s="156">
        <f t="shared" si="11"/>
        <v>0</v>
      </c>
    </row>
    <row r="44" spans="1:11" ht="13.8" x14ac:dyDescent="0.25">
      <c r="A44" s="103" t="s">
        <v>134</v>
      </c>
      <c r="B44" s="104" t="s">
        <v>54</v>
      </c>
      <c r="C44" s="149">
        <v>1</v>
      </c>
      <c r="D44" s="105" t="s">
        <v>33</v>
      </c>
      <c r="E44" s="36">
        <f t="shared" si="4"/>
        <v>20</v>
      </c>
      <c r="F44" s="163">
        <v>4</v>
      </c>
      <c r="G44" s="164">
        <f t="shared" ref="G44:G46" si="12">E44*F44</f>
        <v>80</v>
      </c>
      <c r="H44" s="163">
        <v>1</v>
      </c>
      <c r="I44" s="164">
        <f t="shared" si="10"/>
        <v>80</v>
      </c>
      <c r="J44" s="156">
        <v>35.72</v>
      </c>
      <c r="K44" s="156">
        <f t="shared" si="11"/>
        <v>2857.6</v>
      </c>
    </row>
    <row r="45" spans="1:11" ht="13.8" x14ac:dyDescent="0.25">
      <c r="A45" s="68" t="s">
        <v>135</v>
      </c>
      <c r="B45" s="25" t="s">
        <v>136</v>
      </c>
      <c r="C45" s="149">
        <v>0.81</v>
      </c>
      <c r="D45" s="33" t="s">
        <v>33</v>
      </c>
      <c r="E45" s="36">
        <f t="shared" si="4"/>
        <v>16</v>
      </c>
      <c r="F45" s="176">
        <v>1</v>
      </c>
      <c r="G45" s="164">
        <f t="shared" si="12"/>
        <v>16</v>
      </c>
      <c r="H45" s="176">
        <v>2</v>
      </c>
      <c r="I45" s="164">
        <f t="shared" si="10"/>
        <v>32</v>
      </c>
      <c r="J45" s="156">
        <v>35.72</v>
      </c>
      <c r="K45" s="156">
        <f t="shared" si="11"/>
        <v>1143.04</v>
      </c>
    </row>
    <row r="46" spans="1:11" ht="13.8" x14ac:dyDescent="0.25">
      <c r="A46" s="68" t="s">
        <v>135</v>
      </c>
      <c r="B46" s="25" t="s">
        <v>137</v>
      </c>
      <c r="C46" s="149">
        <v>0.19</v>
      </c>
      <c r="D46" s="33" t="s">
        <v>33</v>
      </c>
      <c r="E46" s="36">
        <f t="shared" si="4"/>
        <v>4</v>
      </c>
      <c r="F46" s="163">
        <v>1</v>
      </c>
      <c r="G46" s="164">
        <f t="shared" si="12"/>
        <v>4</v>
      </c>
      <c r="H46" s="163">
        <v>1</v>
      </c>
      <c r="I46" s="164">
        <f t="shared" si="10"/>
        <v>4</v>
      </c>
      <c r="J46" s="156">
        <v>35.72</v>
      </c>
      <c r="K46" s="156">
        <f t="shared" si="11"/>
        <v>142.88</v>
      </c>
    </row>
    <row r="47" spans="1:11" ht="13.8" x14ac:dyDescent="0.25">
      <c r="A47" s="202"/>
      <c r="B47" s="204" t="s">
        <v>70</v>
      </c>
      <c r="C47" s="206"/>
      <c r="D47" s="208"/>
      <c r="E47" s="190"/>
      <c r="F47" s="210"/>
      <c r="G47" s="168" t="s">
        <v>118</v>
      </c>
      <c r="H47" s="167">
        <f>SUM(H28:H45)</f>
        <v>12.49</v>
      </c>
      <c r="I47" s="172">
        <f>SUM(I28:I46)</f>
        <v>224.1</v>
      </c>
      <c r="J47" s="214"/>
      <c r="K47" s="200">
        <f>SUM(K28:K46)</f>
        <v>8004.851999999999</v>
      </c>
    </row>
    <row r="48" spans="1:11" ht="13.8" x14ac:dyDescent="0.25">
      <c r="A48" s="203"/>
      <c r="B48" s="205"/>
      <c r="C48" s="207"/>
      <c r="D48" s="209"/>
      <c r="E48" s="194"/>
      <c r="F48" s="211"/>
      <c r="G48" s="168" t="s">
        <v>119</v>
      </c>
      <c r="H48" s="167">
        <f>SUM(H28:H44,H46)</f>
        <v>11.49</v>
      </c>
      <c r="I48" s="177"/>
      <c r="J48" s="215"/>
      <c r="K48" s="201"/>
    </row>
    <row r="49" spans="1:11" ht="13.8" x14ac:dyDescent="0.25">
      <c r="A49" s="45" t="s">
        <v>44</v>
      </c>
      <c r="B49" s="54"/>
      <c r="C49" s="81"/>
      <c r="D49" s="65"/>
      <c r="E49" s="46"/>
      <c r="F49" s="178"/>
      <c r="G49" s="170"/>
      <c r="H49" s="178"/>
      <c r="I49" s="170"/>
      <c r="J49" s="161"/>
      <c r="K49" s="158"/>
    </row>
    <row r="50" spans="1:11" ht="13.8" x14ac:dyDescent="0.3">
      <c r="A50" s="85" t="s">
        <v>128</v>
      </c>
      <c r="B50" s="84" t="s">
        <v>71</v>
      </c>
      <c r="C50" s="107">
        <v>0.75</v>
      </c>
      <c r="D50" s="86" t="s">
        <v>77</v>
      </c>
      <c r="E50" s="36">
        <f>ROUND($D$7*C50,0)</f>
        <v>15</v>
      </c>
      <c r="F50" s="179">
        <v>1</v>
      </c>
      <c r="G50" s="164">
        <f t="shared" ref="G50:G53" si="13">E50*F50</f>
        <v>15</v>
      </c>
      <c r="H50" s="179">
        <v>0.5</v>
      </c>
      <c r="I50" s="164">
        <f t="shared" ref="I50:I53" si="14">G50*H50</f>
        <v>7.5</v>
      </c>
      <c r="J50" s="156">
        <v>35.72</v>
      </c>
      <c r="K50" s="156">
        <f t="shared" ref="K50:K53" si="15">I50*J50</f>
        <v>267.89999999999998</v>
      </c>
    </row>
    <row r="51" spans="1:11" ht="13.8" x14ac:dyDescent="0.3">
      <c r="A51" s="103" t="s">
        <v>140</v>
      </c>
      <c r="B51" s="104" t="s">
        <v>138</v>
      </c>
      <c r="C51" s="107">
        <v>0.2</v>
      </c>
      <c r="D51" s="106" t="s">
        <v>33</v>
      </c>
      <c r="E51" s="36">
        <f>ROUND($D$7*C51,0)</f>
        <v>4</v>
      </c>
      <c r="F51" s="180">
        <v>1</v>
      </c>
      <c r="G51" s="164">
        <f t="shared" si="13"/>
        <v>4</v>
      </c>
      <c r="H51" s="180">
        <v>24</v>
      </c>
      <c r="I51" s="164">
        <f t="shared" si="14"/>
        <v>96</v>
      </c>
      <c r="J51" s="156">
        <v>35.72</v>
      </c>
      <c r="K51" s="156">
        <f t="shared" si="15"/>
        <v>3429.12</v>
      </c>
    </row>
    <row r="52" spans="1:11" ht="13.8" x14ac:dyDescent="0.3">
      <c r="A52" s="103" t="s">
        <v>141</v>
      </c>
      <c r="B52" s="104" t="s">
        <v>139</v>
      </c>
      <c r="C52" s="107">
        <v>0.21</v>
      </c>
      <c r="D52" s="106" t="s">
        <v>33</v>
      </c>
      <c r="E52" s="36">
        <f>ROUND($D$7*C52,0)</f>
        <v>4</v>
      </c>
      <c r="F52" s="180">
        <v>1</v>
      </c>
      <c r="G52" s="164">
        <f t="shared" si="13"/>
        <v>4</v>
      </c>
      <c r="H52" s="180">
        <v>1</v>
      </c>
      <c r="I52" s="164">
        <f t="shared" si="14"/>
        <v>4</v>
      </c>
      <c r="J52" s="156">
        <v>35.72</v>
      </c>
      <c r="K52" s="156">
        <f t="shared" si="15"/>
        <v>142.88</v>
      </c>
    </row>
    <row r="53" spans="1:11" ht="13.8" x14ac:dyDescent="0.3">
      <c r="A53" s="103"/>
      <c r="B53" s="104" t="s">
        <v>72</v>
      </c>
      <c r="C53" s="107">
        <v>0.21</v>
      </c>
      <c r="D53" s="106" t="s">
        <v>33</v>
      </c>
      <c r="E53" s="36">
        <f>ROUND($D$7*C53,0)</f>
        <v>4</v>
      </c>
      <c r="F53" s="180">
        <v>1</v>
      </c>
      <c r="G53" s="164">
        <f t="shared" si="13"/>
        <v>4</v>
      </c>
      <c r="H53" s="180">
        <v>1</v>
      </c>
      <c r="I53" s="164">
        <f t="shared" si="14"/>
        <v>4</v>
      </c>
      <c r="J53" s="156">
        <v>35.72</v>
      </c>
      <c r="K53" s="156">
        <f t="shared" si="15"/>
        <v>142.88</v>
      </c>
    </row>
    <row r="54" spans="1:11" ht="13.8" x14ac:dyDescent="0.25">
      <c r="A54" s="108"/>
      <c r="B54" s="109" t="s">
        <v>154</v>
      </c>
      <c r="C54" s="110"/>
      <c r="D54" s="111"/>
      <c r="E54" s="112"/>
      <c r="F54" s="181"/>
      <c r="G54" s="168"/>
      <c r="H54" s="167">
        <f>SUM(H50:H53)</f>
        <v>26.5</v>
      </c>
      <c r="I54" s="168">
        <f>SUM(I50:I53)</f>
        <v>111.5</v>
      </c>
      <c r="J54" s="186"/>
      <c r="K54" s="184">
        <f>SUM(K50:K53)</f>
        <v>3982.78</v>
      </c>
    </row>
    <row r="55" spans="1:11" x14ac:dyDescent="0.25">
      <c r="C55" s="82"/>
      <c r="F55" s="182"/>
      <c r="G55" s="182">
        <f>SUM(G9:G10,G13:G24,G28:G46,G50:G53)</f>
        <v>576</v>
      </c>
      <c r="H55" s="182"/>
      <c r="I55" s="183">
        <f>I11+I25+I47+I54</f>
        <v>1348.49</v>
      </c>
      <c r="J55" s="187"/>
      <c r="K55" s="187">
        <f t="shared" ref="K55" si="16">K11+K25+K47+K54</f>
        <v>48168.0628</v>
      </c>
    </row>
    <row r="56" spans="1:11" x14ac:dyDescent="0.25">
      <c r="C56" s="82"/>
      <c r="K56" s="56"/>
    </row>
    <row r="57" spans="1:11" x14ac:dyDescent="0.25">
      <c r="C57" s="82"/>
      <c r="K57" s="56"/>
    </row>
    <row r="58" spans="1:11" x14ac:dyDescent="0.25">
      <c r="C58" s="82"/>
      <c r="K58" s="56"/>
    </row>
    <row r="59" spans="1:11" x14ac:dyDescent="0.25">
      <c r="C59" s="82"/>
      <c r="K59" s="56"/>
    </row>
    <row r="60" spans="1:11" x14ac:dyDescent="0.25">
      <c r="C60" s="82"/>
      <c r="K60" s="56"/>
    </row>
    <row r="61" spans="1:11" x14ac:dyDescent="0.25">
      <c r="C61" s="82"/>
      <c r="K61" s="56"/>
    </row>
    <row r="62" spans="1:11" x14ac:dyDescent="0.25">
      <c r="C62" s="82"/>
      <c r="K62" s="56"/>
    </row>
    <row r="63" spans="1:11" x14ac:dyDescent="0.25">
      <c r="C63" s="82"/>
      <c r="K63" s="56"/>
    </row>
    <row r="64" spans="1:11" x14ac:dyDescent="0.25">
      <c r="C64" s="82"/>
      <c r="K64" s="56"/>
    </row>
    <row r="65" spans="3:11" x14ac:dyDescent="0.25">
      <c r="C65" s="82"/>
      <c r="K65" s="56"/>
    </row>
    <row r="66" spans="3:11" x14ac:dyDescent="0.25">
      <c r="C66" s="82"/>
      <c r="K66" s="56"/>
    </row>
    <row r="67" spans="3:11" x14ac:dyDescent="0.25">
      <c r="C67" s="82"/>
      <c r="K67" s="56"/>
    </row>
    <row r="68" spans="3:11" x14ac:dyDescent="0.25">
      <c r="C68" s="82"/>
      <c r="K68" s="56"/>
    </row>
    <row r="69" spans="3:11" x14ac:dyDescent="0.25">
      <c r="C69" s="82"/>
      <c r="K69" s="56"/>
    </row>
    <row r="70" spans="3:11" x14ac:dyDescent="0.25">
      <c r="C70" s="82"/>
      <c r="K70" s="56"/>
    </row>
    <row r="71" spans="3:11" x14ac:dyDescent="0.25">
      <c r="C71" s="82"/>
      <c r="K71" s="56"/>
    </row>
    <row r="72" spans="3:11" x14ac:dyDescent="0.25">
      <c r="C72" s="82"/>
      <c r="K72" s="56"/>
    </row>
    <row r="73" spans="3:11" x14ac:dyDescent="0.25">
      <c r="C73" s="82"/>
      <c r="K73" s="56"/>
    </row>
    <row r="74" spans="3:11" x14ac:dyDescent="0.25">
      <c r="C74" s="82"/>
      <c r="K74" s="56"/>
    </row>
    <row r="75" spans="3:11" x14ac:dyDescent="0.25">
      <c r="C75" s="82"/>
      <c r="K75" s="56"/>
    </row>
    <row r="76" spans="3:11" x14ac:dyDescent="0.25">
      <c r="C76" s="82"/>
      <c r="K76" s="56"/>
    </row>
    <row r="77" spans="3:11" x14ac:dyDescent="0.25">
      <c r="C77" s="82"/>
      <c r="K77" s="56"/>
    </row>
    <row r="78" spans="3:11" x14ac:dyDescent="0.25">
      <c r="C78" s="82"/>
      <c r="K78" s="56"/>
    </row>
    <row r="79" spans="3:11" x14ac:dyDescent="0.25">
      <c r="C79" s="82"/>
      <c r="K79" s="56"/>
    </row>
    <row r="80" spans="3:11" x14ac:dyDescent="0.25">
      <c r="C80" s="82"/>
      <c r="K80" s="56"/>
    </row>
    <row r="81" spans="3:11" x14ac:dyDescent="0.25">
      <c r="C81" s="82"/>
      <c r="K81" s="56"/>
    </row>
    <row r="82" spans="3:11" x14ac:dyDescent="0.25">
      <c r="C82" s="82"/>
      <c r="K82" s="56"/>
    </row>
    <row r="83" spans="3:11" x14ac:dyDescent="0.25">
      <c r="C83" s="82"/>
      <c r="K83" s="56"/>
    </row>
    <row r="84" spans="3:11" x14ac:dyDescent="0.25">
      <c r="C84" s="82"/>
      <c r="K84" s="56"/>
    </row>
    <row r="85" spans="3:11" x14ac:dyDescent="0.25">
      <c r="C85" s="82"/>
      <c r="K85" s="56"/>
    </row>
    <row r="86" spans="3:11" x14ac:dyDescent="0.25">
      <c r="C86" s="82"/>
      <c r="K86" s="56"/>
    </row>
    <row r="87" spans="3:11" x14ac:dyDescent="0.25">
      <c r="C87" s="82"/>
      <c r="K87" s="56"/>
    </row>
    <row r="88" spans="3:11" x14ac:dyDescent="0.25">
      <c r="C88" s="82"/>
      <c r="K88" s="56"/>
    </row>
    <row r="89" spans="3:11" x14ac:dyDescent="0.25">
      <c r="C89" s="82"/>
      <c r="K89" s="56"/>
    </row>
    <row r="90" spans="3:11" x14ac:dyDescent="0.25">
      <c r="C90" s="82"/>
      <c r="K90" s="56"/>
    </row>
    <row r="91" spans="3:11" x14ac:dyDescent="0.25">
      <c r="C91" s="82"/>
      <c r="K91" s="56"/>
    </row>
    <row r="92" spans="3:11" x14ac:dyDescent="0.25">
      <c r="C92" s="82"/>
      <c r="K92" s="56"/>
    </row>
    <row r="93" spans="3:11" x14ac:dyDescent="0.25">
      <c r="C93" s="82"/>
      <c r="K93" s="56"/>
    </row>
    <row r="94" spans="3:11" x14ac:dyDescent="0.25">
      <c r="C94" s="82"/>
      <c r="K94" s="56"/>
    </row>
    <row r="95" spans="3:11" x14ac:dyDescent="0.25">
      <c r="C95" s="82"/>
      <c r="K95" s="56"/>
    </row>
    <row r="96" spans="3:11" x14ac:dyDescent="0.25">
      <c r="C96" s="82"/>
      <c r="K96" s="56"/>
    </row>
    <row r="97" spans="3:11" x14ac:dyDescent="0.25">
      <c r="C97" s="82"/>
      <c r="K97" s="56"/>
    </row>
    <row r="98" spans="3:11" x14ac:dyDescent="0.25">
      <c r="C98" s="82"/>
      <c r="K98" s="56"/>
    </row>
    <row r="99" spans="3:11" x14ac:dyDescent="0.25">
      <c r="C99" s="82"/>
      <c r="K99" s="56"/>
    </row>
    <row r="100" spans="3:11" x14ac:dyDescent="0.25">
      <c r="C100" s="82"/>
      <c r="K100" s="56"/>
    </row>
    <row r="101" spans="3:11" x14ac:dyDescent="0.25">
      <c r="C101" s="82"/>
      <c r="K101" s="56"/>
    </row>
    <row r="102" spans="3:11" x14ac:dyDescent="0.25">
      <c r="C102" s="82"/>
      <c r="K102" s="56"/>
    </row>
    <row r="103" spans="3:11" x14ac:dyDescent="0.25">
      <c r="C103" s="82"/>
      <c r="K103" s="56"/>
    </row>
    <row r="104" spans="3:11" x14ac:dyDescent="0.25">
      <c r="C104" s="82"/>
      <c r="K104" s="56"/>
    </row>
    <row r="105" spans="3:11" x14ac:dyDescent="0.25">
      <c r="C105" s="82"/>
      <c r="K105" s="56"/>
    </row>
    <row r="106" spans="3:11" x14ac:dyDescent="0.25">
      <c r="C106" s="82"/>
      <c r="K106" s="56"/>
    </row>
    <row r="107" spans="3:11" x14ac:dyDescent="0.25">
      <c r="C107" s="82"/>
      <c r="K107" s="56"/>
    </row>
    <row r="108" spans="3:11" x14ac:dyDescent="0.25">
      <c r="C108" s="82"/>
      <c r="K108" s="56"/>
    </row>
    <row r="109" spans="3:11" x14ac:dyDescent="0.25">
      <c r="C109" s="82"/>
      <c r="K109" s="56"/>
    </row>
    <row r="110" spans="3:11" x14ac:dyDescent="0.25">
      <c r="C110" s="82"/>
      <c r="K110" s="56"/>
    </row>
    <row r="111" spans="3:11" x14ac:dyDescent="0.25">
      <c r="C111" s="82"/>
      <c r="K111" s="56"/>
    </row>
    <row r="112" spans="3:11" x14ac:dyDescent="0.25">
      <c r="C112" s="82"/>
      <c r="K112" s="56"/>
    </row>
    <row r="113" spans="3:11" x14ac:dyDescent="0.25">
      <c r="C113" s="82"/>
      <c r="K113" s="56"/>
    </row>
    <row r="114" spans="3:11" x14ac:dyDescent="0.25">
      <c r="C114" s="82"/>
      <c r="K114" s="56"/>
    </row>
    <row r="115" spans="3:11" x14ac:dyDescent="0.25">
      <c r="C115" s="82"/>
      <c r="K115" s="56"/>
    </row>
    <row r="116" spans="3:11" x14ac:dyDescent="0.25">
      <c r="C116" s="82"/>
      <c r="K116" s="56"/>
    </row>
    <row r="117" spans="3:11" x14ac:dyDescent="0.25">
      <c r="C117" s="82"/>
      <c r="K117" s="56"/>
    </row>
    <row r="118" spans="3:11" x14ac:dyDescent="0.25">
      <c r="C118" s="82"/>
      <c r="K118" s="56"/>
    </row>
    <row r="119" spans="3:11" x14ac:dyDescent="0.25">
      <c r="C119" s="82"/>
      <c r="K119" s="56"/>
    </row>
    <row r="120" spans="3:11" x14ac:dyDescent="0.25">
      <c r="C120" s="82"/>
      <c r="K120" s="56"/>
    </row>
    <row r="121" spans="3:11" x14ac:dyDescent="0.25">
      <c r="C121" s="82"/>
      <c r="K121" s="56"/>
    </row>
    <row r="122" spans="3:11" x14ac:dyDescent="0.25">
      <c r="C122" s="82"/>
      <c r="K122" s="56"/>
    </row>
    <row r="123" spans="3:11" x14ac:dyDescent="0.25">
      <c r="C123" s="82"/>
      <c r="K123" s="56"/>
    </row>
    <row r="124" spans="3:11" x14ac:dyDescent="0.25">
      <c r="C124" s="82"/>
      <c r="K124" s="56"/>
    </row>
    <row r="125" spans="3:11" x14ac:dyDescent="0.25">
      <c r="C125" s="82"/>
      <c r="K125" s="56"/>
    </row>
    <row r="126" spans="3:11" x14ac:dyDescent="0.25">
      <c r="C126" s="82"/>
      <c r="K126" s="56"/>
    </row>
    <row r="127" spans="3:11" x14ac:dyDescent="0.25">
      <c r="C127" s="82"/>
      <c r="K127" s="56"/>
    </row>
    <row r="128" spans="3:11" x14ac:dyDescent="0.25">
      <c r="C128" s="82"/>
      <c r="K128" s="56"/>
    </row>
    <row r="129" spans="3:11" x14ac:dyDescent="0.25">
      <c r="C129" s="82"/>
      <c r="K129" s="56"/>
    </row>
    <row r="130" spans="3:11" x14ac:dyDescent="0.25">
      <c r="C130" s="82"/>
      <c r="K130" s="56"/>
    </row>
    <row r="131" spans="3:11" x14ac:dyDescent="0.25">
      <c r="C131" s="82"/>
      <c r="K131" s="56"/>
    </row>
    <row r="132" spans="3:11" x14ac:dyDescent="0.25">
      <c r="C132" s="82"/>
      <c r="K132" s="56"/>
    </row>
    <row r="133" spans="3:11" x14ac:dyDescent="0.25">
      <c r="C133" s="82"/>
      <c r="K133" s="56"/>
    </row>
    <row r="134" spans="3:11" x14ac:dyDescent="0.25">
      <c r="C134" s="82"/>
      <c r="K134" s="56"/>
    </row>
    <row r="135" spans="3:11" x14ac:dyDescent="0.25">
      <c r="C135" s="82"/>
      <c r="K135" s="56"/>
    </row>
    <row r="136" spans="3:11" x14ac:dyDescent="0.25">
      <c r="C136" s="82"/>
      <c r="K136" s="56"/>
    </row>
    <row r="137" spans="3:11" x14ac:dyDescent="0.25">
      <c r="C137" s="82"/>
      <c r="K137" s="56"/>
    </row>
    <row r="138" spans="3:11" x14ac:dyDescent="0.25">
      <c r="C138" s="82"/>
      <c r="K138" s="56"/>
    </row>
    <row r="139" spans="3:11" x14ac:dyDescent="0.25">
      <c r="C139" s="82"/>
      <c r="K139" s="56"/>
    </row>
    <row r="140" spans="3:11" x14ac:dyDescent="0.25">
      <c r="C140" s="82"/>
      <c r="K140" s="56"/>
    </row>
    <row r="141" spans="3:11" x14ac:dyDescent="0.25">
      <c r="C141" s="82"/>
      <c r="K141" s="56"/>
    </row>
    <row r="142" spans="3:11" x14ac:dyDescent="0.25">
      <c r="C142" s="82"/>
      <c r="K142" s="56"/>
    </row>
    <row r="143" spans="3:11" x14ac:dyDescent="0.25">
      <c r="C143" s="82"/>
      <c r="K143" s="56"/>
    </row>
    <row r="144" spans="3:11" x14ac:dyDescent="0.25">
      <c r="C144" s="82"/>
      <c r="K144" s="56"/>
    </row>
    <row r="145" spans="3:11" x14ac:dyDescent="0.25">
      <c r="C145" s="82"/>
      <c r="K145" s="56"/>
    </row>
    <row r="146" spans="3:11" x14ac:dyDescent="0.25">
      <c r="C146" s="82"/>
      <c r="K146" s="56"/>
    </row>
    <row r="147" spans="3:11" x14ac:dyDescent="0.25">
      <c r="C147" s="82"/>
      <c r="K147" s="56"/>
    </row>
    <row r="148" spans="3:11" x14ac:dyDescent="0.25">
      <c r="C148" s="82"/>
      <c r="K148" s="56"/>
    </row>
    <row r="149" spans="3:11" x14ac:dyDescent="0.25">
      <c r="C149" s="82"/>
      <c r="K149" s="56"/>
    </row>
    <row r="150" spans="3:11" x14ac:dyDescent="0.25">
      <c r="C150" s="82"/>
      <c r="K150" s="56"/>
    </row>
    <row r="151" spans="3:11" x14ac:dyDescent="0.25">
      <c r="C151" s="82"/>
      <c r="K151" s="56"/>
    </row>
    <row r="152" spans="3:11" x14ac:dyDescent="0.25">
      <c r="C152" s="82"/>
      <c r="K152" s="56"/>
    </row>
    <row r="153" spans="3:11" x14ac:dyDescent="0.25">
      <c r="C153" s="82"/>
      <c r="K153" s="56"/>
    </row>
    <row r="154" spans="3:11" x14ac:dyDescent="0.25">
      <c r="C154" s="82"/>
      <c r="K154" s="56"/>
    </row>
    <row r="155" spans="3:11" x14ac:dyDescent="0.25">
      <c r="C155" s="82"/>
      <c r="K155" s="56"/>
    </row>
    <row r="156" spans="3:11" x14ac:dyDescent="0.25">
      <c r="C156" s="82"/>
      <c r="K156" s="56"/>
    </row>
    <row r="157" spans="3:11" x14ac:dyDescent="0.25">
      <c r="K157" s="56"/>
    </row>
    <row r="158" spans="3:11" x14ac:dyDescent="0.25">
      <c r="K158" s="56"/>
    </row>
    <row r="159" spans="3:11" x14ac:dyDescent="0.25">
      <c r="K159" s="56"/>
    </row>
    <row r="160" spans="3:11" x14ac:dyDescent="0.25">
      <c r="K160" s="56"/>
    </row>
    <row r="161" spans="11:11" x14ac:dyDescent="0.25">
      <c r="K161" s="56"/>
    </row>
    <row r="162" spans="11:11" x14ac:dyDescent="0.25">
      <c r="K162" s="56"/>
    </row>
    <row r="163" spans="11:11" x14ac:dyDescent="0.25">
      <c r="K163" s="56"/>
    </row>
    <row r="164" spans="11:11" x14ac:dyDescent="0.25">
      <c r="K164" s="56"/>
    </row>
    <row r="165" spans="11:11" x14ac:dyDescent="0.25">
      <c r="K165" s="56"/>
    </row>
    <row r="166" spans="11:11" x14ac:dyDescent="0.25">
      <c r="K166" s="56"/>
    </row>
    <row r="167" spans="11:11" x14ac:dyDescent="0.25">
      <c r="K167" s="56"/>
    </row>
  </sheetData>
  <mergeCells count="11">
    <mergeCell ref="A25:A26"/>
    <mergeCell ref="C25:C26"/>
    <mergeCell ref="D25:D26"/>
    <mergeCell ref="F25:F26"/>
    <mergeCell ref="J47:J48"/>
    <mergeCell ref="K47:K48"/>
    <mergeCell ref="A47:A48"/>
    <mergeCell ref="B47:B48"/>
    <mergeCell ref="C47:C48"/>
    <mergeCell ref="D47:D48"/>
    <mergeCell ref="F47:F48"/>
  </mergeCells>
  <conditionalFormatting sqref="J9:J10">
    <cfRule type="cellIs" dxfId="3" priority="4" operator="equal">
      <formula>0</formula>
    </cfRule>
  </conditionalFormatting>
  <conditionalFormatting sqref="J13:J24">
    <cfRule type="cellIs" dxfId="2" priority="3" operator="equal">
      <formula>0</formula>
    </cfRule>
  </conditionalFormatting>
  <conditionalFormatting sqref="J28:J46">
    <cfRule type="cellIs" dxfId="1" priority="2" operator="equal">
      <formula>0</formula>
    </cfRule>
  </conditionalFormatting>
  <conditionalFormatting sqref="J50:J53">
    <cfRule type="cellIs" dxfId="0" priority="1" operator="equal">
      <formula>0</formula>
    </cfRule>
  </conditionalFormatting>
  <pageMargins left="0.75" right="0.75" top="1" bottom="1" header="0.5" footer="0.5"/>
  <pageSetup scale="94" orientation="landscape" r:id="rId1"/>
  <headerFooter alignWithMargins="0">
    <oddHeader>&amp;CGrants - Section 9006 Program
7 CFR Part 4280-B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zoomScale="90" zoomScaleNormal="90" workbookViewId="0">
      <selection activeCell="I28" sqref="I28"/>
    </sheetView>
  </sheetViews>
  <sheetFormatPr defaultColWidth="9.109375" defaultRowHeight="13.2" x14ac:dyDescent="0.25"/>
  <cols>
    <col min="1" max="1" width="76.109375" style="56" customWidth="1"/>
    <col min="2" max="2" width="2" style="56" customWidth="1"/>
    <col min="3" max="3" width="9.109375" style="56"/>
    <col min="4" max="4" width="2.109375" style="56" customWidth="1"/>
    <col min="5" max="5" width="9.109375" style="56"/>
    <col min="6" max="6" width="2.5546875" style="56" customWidth="1"/>
    <col min="7" max="7" width="9.109375" style="56"/>
    <col min="8" max="8" width="2.5546875" style="56" customWidth="1"/>
    <col min="9" max="9" width="11.88671875" style="56" bestFit="1" customWidth="1"/>
    <col min="10" max="10" width="12.33203125" style="56" hidden="1" customWidth="1"/>
    <col min="11" max="11" width="9.109375" style="56"/>
    <col min="12" max="12" width="35.44140625" style="56" hidden="1" customWidth="1"/>
    <col min="13" max="13" width="15.44140625" style="56" hidden="1" customWidth="1"/>
    <col min="14" max="14" width="11.6640625" style="56" hidden="1" customWidth="1"/>
    <col min="15" max="15" width="11.109375" style="56" hidden="1" customWidth="1"/>
    <col min="16" max="16" width="19.88671875" style="56" hidden="1" customWidth="1"/>
    <col min="17" max="16384" width="9.109375" style="56"/>
  </cols>
  <sheetData>
    <row r="1" spans="1:29" ht="24.9" customHeight="1" thickBot="1" x14ac:dyDescent="0.35">
      <c r="A1" s="216" t="s">
        <v>78</v>
      </c>
      <c r="B1" s="217"/>
      <c r="C1" s="217"/>
      <c r="D1" s="217"/>
      <c r="E1" s="217"/>
      <c r="F1" s="217"/>
      <c r="G1" s="217"/>
      <c r="H1" s="217"/>
      <c r="I1" s="218"/>
      <c r="L1" s="113" t="s">
        <v>142</v>
      </c>
      <c r="M1" s="114" t="s">
        <v>143</v>
      </c>
      <c r="N1" s="115" t="s">
        <v>144</v>
      </c>
      <c r="O1" s="115" t="s">
        <v>82</v>
      </c>
      <c r="P1" s="115" t="s">
        <v>145</v>
      </c>
      <c r="W1" s="90"/>
      <c r="AA1" s="91"/>
      <c r="AC1" s="61"/>
    </row>
    <row r="2" spans="1:29" ht="17.25" customHeight="1" thickBot="1" x14ac:dyDescent="0.3">
      <c r="A2" s="131" t="s">
        <v>79</v>
      </c>
      <c r="B2" s="132"/>
      <c r="C2" s="133" t="s">
        <v>80</v>
      </c>
      <c r="D2" s="132"/>
      <c r="E2" s="133" t="s">
        <v>81</v>
      </c>
      <c r="F2" s="132"/>
      <c r="G2" s="133" t="s">
        <v>82</v>
      </c>
      <c r="H2" s="132"/>
      <c r="I2" s="134" t="s">
        <v>83</v>
      </c>
      <c r="J2" s="61"/>
      <c r="K2" s="61"/>
      <c r="L2" s="116" t="s">
        <v>84</v>
      </c>
      <c r="M2" s="117">
        <v>4382</v>
      </c>
      <c r="N2" s="117">
        <v>20</v>
      </c>
      <c r="O2" s="117">
        <v>42</v>
      </c>
      <c r="P2" s="118">
        <f>M2*N2*O2</f>
        <v>3680880</v>
      </c>
      <c r="S2" s="92"/>
      <c r="W2" s="90"/>
      <c r="AC2" s="61"/>
    </row>
    <row r="3" spans="1:29" ht="16.2" thickBot="1" x14ac:dyDescent="0.3">
      <c r="A3" s="193" t="s">
        <v>146</v>
      </c>
      <c r="B3" s="135"/>
      <c r="C3" s="136">
        <f>'0570-0059 EA-REDA'!D6</f>
        <v>33</v>
      </c>
      <c r="D3" s="137"/>
      <c r="E3" s="119">
        <v>22</v>
      </c>
      <c r="F3" s="135"/>
      <c r="G3" s="138">
        <v>42</v>
      </c>
      <c r="H3" s="139"/>
      <c r="I3" s="140">
        <f>C3*E3*G3</f>
        <v>30492</v>
      </c>
      <c r="J3" s="120">
        <f>C3*E3</f>
        <v>726</v>
      </c>
      <c r="K3" s="93">
        <f>C3*E3</f>
        <v>726</v>
      </c>
      <c r="L3" s="116"/>
      <c r="M3" s="117"/>
      <c r="N3" s="117"/>
      <c r="O3" s="117"/>
      <c r="P3" s="118"/>
      <c r="S3" s="92"/>
      <c r="W3" s="90"/>
      <c r="AC3" s="61"/>
    </row>
    <row r="4" spans="1:29" ht="16.2" thickBot="1" x14ac:dyDescent="0.3">
      <c r="A4" s="199" t="s">
        <v>85</v>
      </c>
      <c r="B4" s="135"/>
      <c r="C4" s="119">
        <f>'0570-0059 EA-REDA'!D7</f>
        <v>20</v>
      </c>
      <c r="D4" s="137"/>
      <c r="E4" s="119">
        <v>8</v>
      </c>
      <c r="F4" s="135"/>
      <c r="G4" s="138">
        <v>42</v>
      </c>
      <c r="H4" s="139"/>
      <c r="I4" s="140">
        <f>C4*E4*G4</f>
        <v>6720</v>
      </c>
      <c r="J4" s="120">
        <f t="shared" ref="J4:J8" si="0">C4*E4</f>
        <v>160</v>
      </c>
      <c r="K4" s="93">
        <f t="shared" ref="K4:K8" si="1">C4*E4</f>
        <v>160</v>
      </c>
      <c r="L4" s="116"/>
      <c r="M4" s="117"/>
      <c r="N4" s="117"/>
      <c r="O4" s="117"/>
      <c r="P4" s="118"/>
      <c r="S4" s="92"/>
      <c r="W4" s="90"/>
      <c r="AC4" s="61"/>
    </row>
    <row r="5" spans="1:29" ht="16.2" thickBot="1" x14ac:dyDescent="0.3">
      <c r="A5" s="121" t="s">
        <v>86</v>
      </c>
      <c r="B5" s="135"/>
      <c r="C5" s="119">
        <f>SUM('0570-0059 EA-REDA'!E50:E53)</f>
        <v>27</v>
      </c>
      <c r="D5" s="137"/>
      <c r="E5" s="119">
        <v>4</v>
      </c>
      <c r="F5" s="135"/>
      <c r="G5" s="138">
        <v>42</v>
      </c>
      <c r="H5" s="139"/>
      <c r="I5" s="140">
        <f t="shared" ref="I5:I7" si="2">C5*E5*G5</f>
        <v>4536</v>
      </c>
      <c r="J5" s="120">
        <f t="shared" si="0"/>
        <v>108</v>
      </c>
      <c r="K5" s="93">
        <f t="shared" si="1"/>
        <v>108</v>
      </c>
      <c r="L5" s="116" t="s">
        <v>86</v>
      </c>
      <c r="M5" s="117">
        <v>41</v>
      </c>
      <c r="N5" s="117">
        <v>4</v>
      </c>
      <c r="O5" s="117">
        <v>42</v>
      </c>
      <c r="P5" s="118">
        <f t="shared" ref="P5:P8" si="3">M5*N5*O5</f>
        <v>6888</v>
      </c>
      <c r="S5" s="92"/>
      <c r="W5" s="90"/>
      <c r="AC5" s="61"/>
    </row>
    <row r="6" spans="1:29" ht="16.2" thickBot="1" x14ac:dyDescent="0.3">
      <c r="A6" s="121" t="s">
        <v>87</v>
      </c>
      <c r="B6" s="135"/>
      <c r="C6" s="119">
        <f>'0570-0059 EA-REDA'!E43</f>
        <v>20</v>
      </c>
      <c r="D6" s="137"/>
      <c r="E6" s="136">
        <v>16</v>
      </c>
      <c r="F6" s="135"/>
      <c r="G6" s="138">
        <v>42</v>
      </c>
      <c r="H6" s="139"/>
      <c r="I6" s="140">
        <f t="shared" si="2"/>
        <v>13440</v>
      </c>
      <c r="J6" s="120">
        <f t="shared" si="0"/>
        <v>320</v>
      </c>
      <c r="K6" s="93">
        <f t="shared" si="1"/>
        <v>320</v>
      </c>
      <c r="L6" s="116" t="s">
        <v>87</v>
      </c>
      <c r="M6" s="117">
        <v>533</v>
      </c>
      <c r="N6" s="117">
        <v>16</v>
      </c>
      <c r="O6" s="117">
        <v>42</v>
      </c>
      <c r="P6" s="118">
        <f t="shared" si="3"/>
        <v>358176</v>
      </c>
      <c r="W6" s="90"/>
      <c r="AC6" s="61"/>
    </row>
    <row r="7" spans="1:29" ht="16.2" thickBot="1" x14ac:dyDescent="0.3">
      <c r="A7" s="199" t="s">
        <v>165</v>
      </c>
      <c r="B7" s="135"/>
      <c r="C7" s="119">
        <f>'0570-0059 EA-REDA'!E42</f>
        <v>20</v>
      </c>
      <c r="D7" s="137"/>
      <c r="E7" s="136">
        <v>16</v>
      </c>
      <c r="F7" s="135"/>
      <c r="G7" s="138">
        <v>42</v>
      </c>
      <c r="H7" s="139"/>
      <c r="I7" s="140">
        <f t="shared" si="2"/>
        <v>13440</v>
      </c>
      <c r="J7" s="120">
        <f t="shared" si="0"/>
        <v>320</v>
      </c>
      <c r="K7" s="93">
        <f t="shared" si="1"/>
        <v>320</v>
      </c>
      <c r="L7" s="116" t="s">
        <v>88</v>
      </c>
      <c r="M7" s="117">
        <v>1999</v>
      </c>
      <c r="N7" s="117">
        <v>16</v>
      </c>
      <c r="O7" s="117">
        <v>42</v>
      </c>
      <c r="P7" s="118">
        <f t="shared" si="3"/>
        <v>1343328</v>
      </c>
      <c r="W7" s="90"/>
      <c r="AC7" s="61"/>
    </row>
    <row r="8" spans="1:29" ht="16.2" thickBot="1" x14ac:dyDescent="0.3">
      <c r="A8" s="121" t="s">
        <v>32</v>
      </c>
      <c r="B8" s="135"/>
      <c r="C8" s="119">
        <f>'0570-0059 EA-REDA'!E9</f>
        <v>1</v>
      </c>
      <c r="D8" s="137"/>
      <c r="E8" s="136">
        <v>16</v>
      </c>
      <c r="F8" s="135"/>
      <c r="G8" s="138">
        <v>42</v>
      </c>
      <c r="H8" s="139"/>
      <c r="I8" s="140">
        <v>672</v>
      </c>
      <c r="J8" s="120">
        <f t="shared" si="0"/>
        <v>16</v>
      </c>
      <c r="K8" s="93">
        <f t="shared" si="1"/>
        <v>16</v>
      </c>
      <c r="L8" s="116" t="s">
        <v>32</v>
      </c>
      <c r="M8" s="117">
        <v>7</v>
      </c>
      <c r="N8" s="117">
        <v>16</v>
      </c>
      <c r="O8" s="117">
        <v>42</v>
      </c>
      <c r="P8" s="118">
        <f t="shared" si="3"/>
        <v>4704</v>
      </c>
      <c r="W8" s="90"/>
      <c r="AC8" s="61"/>
    </row>
    <row r="9" spans="1:29" ht="17.25" customHeight="1" thickBot="1" x14ac:dyDescent="0.3">
      <c r="A9" s="141" t="s">
        <v>89</v>
      </c>
      <c r="B9" s="142"/>
      <c r="C9" s="142"/>
      <c r="D9" s="142"/>
      <c r="E9" s="142"/>
      <c r="F9" s="142"/>
      <c r="G9" s="143"/>
      <c r="H9" s="143"/>
      <c r="I9" s="94">
        <f>SUM(I3:J8)</f>
        <v>70950</v>
      </c>
      <c r="K9" s="93">
        <f>SUM(K3:K8)</f>
        <v>1650</v>
      </c>
      <c r="L9" s="116" t="s">
        <v>5</v>
      </c>
      <c r="M9" s="122"/>
      <c r="N9" s="122"/>
      <c r="O9" s="122"/>
      <c r="P9" s="118">
        <f>SUM(P2:P8)</f>
        <v>5393976</v>
      </c>
      <c r="W9" s="90"/>
      <c r="AC9" s="61"/>
    </row>
    <row r="10" spans="1:29" ht="21" customHeight="1" x14ac:dyDescent="0.25">
      <c r="A10" s="92"/>
      <c r="M10" s="93"/>
      <c r="W10" s="90"/>
      <c r="AC10" s="61"/>
    </row>
    <row r="11" spans="1:29" ht="14.1" customHeight="1" x14ac:dyDescent="0.25">
      <c r="A11" s="56" t="s">
        <v>90</v>
      </c>
      <c r="M11" s="93"/>
      <c r="W11" s="90"/>
      <c r="AC11" s="61"/>
    </row>
    <row r="12" spans="1:29" ht="14.1" customHeight="1" x14ac:dyDescent="0.25">
      <c r="A12" s="56" t="s">
        <v>91</v>
      </c>
      <c r="M12" s="93"/>
      <c r="W12" s="90"/>
      <c r="AC12" s="61"/>
    </row>
    <row r="13" spans="1:29" ht="14.1" customHeight="1" x14ac:dyDescent="0.25">
      <c r="A13" s="56" t="s">
        <v>92</v>
      </c>
      <c r="M13" s="93"/>
      <c r="W13" s="90"/>
      <c r="AC13" s="61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zoomScale="80" zoomScaleNormal="80" workbookViewId="0">
      <selection activeCell="H21" sqref="H21"/>
    </sheetView>
  </sheetViews>
  <sheetFormatPr defaultColWidth="19" defaultRowHeight="13.2" x14ac:dyDescent="0.25"/>
  <cols>
    <col min="1" max="1" width="26" style="56" customWidth="1"/>
    <col min="2" max="12" width="19" style="56"/>
    <col min="13" max="15" width="0" style="56" hidden="1" customWidth="1"/>
    <col min="16" max="16384" width="19" style="56"/>
  </cols>
  <sheetData>
    <row r="1" spans="1:29" ht="13.8" thickBot="1" x14ac:dyDescent="0.3"/>
    <row r="2" spans="1:29" ht="38.25" customHeight="1" x14ac:dyDescent="0.3">
      <c r="A2" s="62" t="s">
        <v>93</v>
      </c>
      <c r="B2" s="62" t="s">
        <v>94</v>
      </c>
      <c r="C2" s="62" t="s">
        <v>2</v>
      </c>
      <c r="D2" s="63" t="s">
        <v>4</v>
      </c>
      <c r="E2" s="64" t="s">
        <v>11</v>
      </c>
      <c r="F2" s="123" t="s">
        <v>5</v>
      </c>
      <c r="G2" s="195" t="s">
        <v>158</v>
      </c>
      <c r="H2" s="195" t="s">
        <v>156</v>
      </c>
      <c r="I2" s="195" t="s">
        <v>12</v>
      </c>
      <c r="J2" s="195" t="s">
        <v>162</v>
      </c>
      <c r="K2" s="195" t="s">
        <v>12</v>
      </c>
      <c r="L2" s="219" t="s">
        <v>95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</row>
    <row r="3" spans="1:29" ht="13.8" x14ac:dyDescent="0.3">
      <c r="A3" s="57"/>
      <c r="B3" s="57" t="s">
        <v>147</v>
      </c>
      <c r="C3" s="57" t="s">
        <v>8</v>
      </c>
      <c r="D3" s="124" t="s">
        <v>148</v>
      </c>
      <c r="E3" s="60" t="s">
        <v>20</v>
      </c>
      <c r="F3" s="125" t="s">
        <v>12</v>
      </c>
      <c r="G3" s="196" t="s">
        <v>159</v>
      </c>
      <c r="H3" s="196" t="s">
        <v>157</v>
      </c>
      <c r="I3" s="196" t="s">
        <v>161</v>
      </c>
      <c r="J3" s="196" t="s">
        <v>163</v>
      </c>
      <c r="K3" s="196">
        <v>2015</v>
      </c>
      <c r="L3" s="220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</row>
    <row r="4" spans="1:29" ht="14.4" thickBot="1" x14ac:dyDescent="0.35">
      <c r="A4" s="58"/>
      <c r="B4" s="58"/>
      <c r="C4" s="58" t="s">
        <v>17</v>
      </c>
      <c r="D4" s="59" t="s">
        <v>19</v>
      </c>
      <c r="E4" s="58" t="s">
        <v>30</v>
      </c>
      <c r="F4" s="126" t="s">
        <v>21</v>
      </c>
      <c r="G4" s="197" t="s">
        <v>160</v>
      </c>
      <c r="H4" s="197"/>
      <c r="I4" s="197"/>
      <c r="J4" s="197"/>
      <c r="K4" s="197"/>
      <c r="L4" s="198"/>
      <c r="N4" s="96"/>
      <c r="O4" s="97"/>
      <c r="P4" s="98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</row>
    <row r="6" spans="1:29" x14ac:dyDescent="0.25">
      <c r="A6" s="100" t="s">
        <v>149</v>
      </c>
      <c r="B6" s="127">
        <f>'0570-0059 EA-REDA'!D6</f>
        <v>33</v>
      </c>
      <c r="C6" s="144">
        <f>'0570-0059 EA-REDA'!G55</f>
        <v>576</v>
      </c>
      <c r="D6" s="144">
        <f>'0570-0059 EA-REDA'!I55</f>
        <v>1348.49</v>
      </c>
      <c r="E6" s="145">
        <v>35.72</v>
      </c>
      <c r="F6" s="146">
        <f>'0570-0059 EA-REDA'!K55</f>
        <v>48168.0628</v>
      </c>
      <c r="G6" s="146">
        <f>F6/B6</f>
        <v>1459.6382666666666</v>
      </c>
      <c r="H6" s="192">
        <v>14</v>
      </c>
      <c r="I6" s="146">
        <f>G6*H6</f>
        <v>20434.935733333332</v>
      </c>
      <c r="J6" s="192">
        <v>105</v>
      </c>
      <c r="K6" s="146">
        <f>G6*J6</f>
        <v>153262.01799999998</v>
      </c>
      <c r="L6" s="128">
        <f>D6/C6</f>
        <v>2.3411284722222221</v>
      </c>
      <c r="M6" s="162">
        <v>80495</v>
      </c>
      <c r="N6" s="162">
        <v>94057</v>
      </c>
      <c r="O6" s="162">
        <f>N6-F6</f>
        <v>45888.9372</v>
      </c>
    </row>
    <row r="7" spans="1:29" hidden="1" x14ac:dyDescent="0.25">
      <c r="A7" s="99" t="e">
        <f>#REF!</f>
        <v>#REF!</v>
      </c>
      <c r="B7" s="129" t="e">
        <f>#REF!</f>
        <v>#REF!</v>
      </c>
      <c r="C7" s="130" t="e">
        <f>#REF!</f>
        <v>#REF!</v>
      </c>
      <c r="D7" s="130" t="e">
        <f>#REF!</f>
        <v>#REF!</v>
      </c>
      <c r="E7" s="147">
        <v>35.72</v>
      </c>
      <c r="F7" s="148" t="e">
        <f>#REF!</f>
        <v>#REF!</v>
      </c>
      <c r="G7" s="145" t="e">
        <f t="shared" ref="G7:G8" si="0">F7/B7</f>
        <v>#REF!</v>
      </c>
      <c r="H7" s="192"/>
      <c r="I7" s="146" t="e">
        <f t="shared" ref="I7:I8" si="1">G7*H7</f>
        <v>#REF!</v>
      </c>
      <c r="J7" s="192"/>
      <c r="K7" s="146" t="e">
        <f t="shared" ref="K7:K8" si="2">G7*J7</f>
        <v>#REF!</v>
      </c>
      <c r="L7" s="128" t="e">
        <f t="shared" ref="L7:L10" si="3">D7/C7</f>
        <v>#REF!</v>
      </c>
      <c r="M7" s="162"/>
      <c r="N7" s="162"/>
      <c r="O7" s="162" t="e">
        <f t="shared" ref="O7:O8" si="4">N7-F7</f>
        <v>#REF!</v>
      </c>
    </row>
    <row r="8" spans="1:29" hidden="1" x14ac:dyDescent="0.25">
      <c r="A8" s="99" t="e">
        <f>#REF!</f>
        <v>#REF!</v>
      </c>
      <c r="B8" s="129" t="e">
        <f>#REF!</f>
        <v>#REF!</v>
      </c>
      <c r="C8" s="130" t="e">
        <f>#REF!</f>
        <v>#REF!</v>
      </c>
      <c r="D8" s="130" t="e">
        <f>#REF!</f>
        <v>#REF!</v>
      </c>
      <c r="E8" s="147">
        <v>35.72</v>
      </c>
      <c r="F8" s="148" t="e">
        <f>#REF!</f>
        <v>#REF!</v>
      </c>
      <c r="G8" s="145" t="e">
        <f t="shared" si="0"/>
        <v>#REF!</v>
      </c>
      <c r="H8" s="192"/>
      <c r="I8" s="146" t="e">
        <f t="shared" si="1"/>
        <v>#REF!</v>
      </c>
      <c r="J8" s="192"/>
      <c r="K8" s="146" t="e">
        <f t="shared" si="2"/>
        <v>#REF!</v>
      </c>
      <c r="L8" s="128" t="e">
        <f t="shared" si="3"/>
        <v>#REF!</v>
      </c>
      <c r="M8" s="162"/>
      <c r="N8" s="162"/>
      <c r="O8" s="162" t="e">
        <f t="shared" si="4"/>
        <v>#REF!</v>
      </c>
    </row>
    <row r="9" spans="1:29" x14ac:dyDescent="0.25">
      <c r="L9" s="128"/>
    </row>
    <row r="10" spans="1:29" x14ac:dyDescent="0.25">
      <c r="A10" s="191" t="s">
        <v>164</v>
      </c>
      <c r="B10" s="144">
        <f>B6*3</f>
        <v>99</v>
      </c>
      <c r="C10" s="144">
        <f t="shared" ref="C10:F10" si="5">C6*3</f>
        <v>1728</v>
      </c>
      <c r="D10" s="144">
        <f t="shared" si="5"/>
        <v>4045.4700000000003</v>
      </c>
      <c r="E10" s="145">
        <v>35.72</v>
      </c>
      <c r="F10" s="146">
        <f t="shared" si="5"/>
        <v>144504.18839999998</v>
      </c>
      <c r="G10" s="145"/>
      <c r="H10" s="192"/>
      <c r="I10" s="145"/>
      <c r="J10" s="192"/>
      <c r="K10" s="145"/>
      <c r="L10" s="128">
        <f t="shared" si="3"/>
        <v>2.3411284722222225</v>
      </c>
    </row>
    <row r="11" spans="1:29" x14ac:dyDescent="0.25">
      <c r="B11" s="144"/>
      <c r="C11" s="144"/>
      <c r="D11" s="144"/>
    </row>
  </sheetData>
  <mergeCells count="1">
    <mergeCell ref="L2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0570-0059 EA-REDA</vt:lpstr>
      <vt:lpstr>grants cost to government</vt:lpstr>
      <vt:lpstr>Totals for Public </vt:lpstr>
      <vt:lpstr>Sheet1</vt:lpstr>
      <vt:lpstr>'0570-0059 EA-REDA'!Print_Area</vt:lpstr>
      <vt:lpstr>'grants cost to government'!Print_Area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Buch, Brian - RD, Boise, ID</dc:creator>
  <cp:lastModifiedBy>Brown, Kimble - RD, Washington, DC</cp:lastModifiedBy>
  <dcterms:created xsi:type="dcterms:W3CDTF">2014-10-20T19:58:37Z</dcterms:created>
  <dcterms:modified xsi:type="dcterms:W3CDTF">2014-12-15T20:55:54Z</dcterms:modified>
</cp:coreProperties>
</file>