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80" windowWidth="15576" windowHeight="6156"/>
  </bookViews>
  <sheets>
    <sheet name="RES-EEI Grant &gt;$200" sheetId="3" r:id="rId1"/>
    <sheet name="RES- EEI Grant &lt;$200" sheetId="1" r:id="rId2"/>
    <sheet name="GL &gt;$600" sheetId="4" r:id="rId3"/>
    <sheet name="GL &lt;$600" sheetId="5" r:id="rId4"/>
    <sheet name="GL &lt;$200" sheetId="6" r:id="rId5"/>
    <sheet name="Combo &gt;$600" sheetId="7" r:id="rId6"/>
    <sheet name="Combo &lt;$600 &gt;200K" sheetId="8" r:id="rId7"/>
    <sheet name="Combo &lt;200K" sheetId="9" r:id="rId8"/>
    <sheet name="grants cost to government" sheetId="15" r:id="rId9"/>
    <sheet name="loan cost to government" sheetId="16" r:id="rId10"/>
    <sheet name="Totals for Public " sheetId="17" r:id="rId11"/>
    <sheet name="Sheet1" sheetId="19" r:id="rId12"/>
  </sheets>
  <definedNames>
    <definedName name="_xlnm.Print_Area" localSheetId="8">'grants cost to government'!$A$1:$P$16</definedName>
    <definedName name="_xlnm.Print_Area" localSheetId="9">'loan cost to government'!$A$1:$I$18</definedName>
    <definedName name="_xlnm.Print_Area" localSheetId="1">'RES- EEI Grant &lt;$200'!$A$1:$K$8</definedName>
    <definedName name="_xlnm.Print_Area" localSheetId="0">'RES-EEI Grant &gt;$200'!$A$1:$K$8</definedName>
  </definedNames>
  <calcPr calcId="145621"/>
</workbook>
</file>

<file path=xl/calcChain.xml><?xml version="1.0" encoding="utf-8"?>
<calcChain xmlns="http://schemas.openxmlformats.org/spreadsheetml/2006/main">
  <c r="L17" i="17" l="1"/>
  <c r="A6" i="17"/>
  <c r="B6" i="17"/>
  <c r="C6" i="17"/>
  <c r="D6" i="17"/>
  <c r="F6" i="17"/>
  <c r="G6" i="17" s="1"/>
  <c r="K6" i="17" s="1"/>
  <c r="A7" i="17"/>
  <c r="B7" i="17"/>
  <c r="C7" i="17"/>
  <c r="D7" i="17"/>
  <c r="F7" i="17"/>
  <c r="O7" i="17" s="1"/>
  <c r="C11" i="15"/>
  <c r="C10" i="15"/>
  <c r="C9" i="15"/>
  <c r="C7" i="15"/>
  <c r="G7" i="17" l="1"/>
  <c r="I7" i="17" s="1"/>
  <c r="O6" i="17"/>
  <c r="I6" i="17"/>
  <c r="G15" i="1"/>
  <c r="G16" i="1"/>
  <c r="K7" i="17" l="1"/>
  <c r="G14" i="9"/>
  <c r="G14" i="8"/>
  <c r="K13" i="16" l="1"/>
  <c r="E89" i="9" l="1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88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50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13" i="9"/>
  <c r="E10" i="9"/>
  <c r="E9" i="9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88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50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13" i="8"/>
  <c r="E10" i="8"/>
  <c r="E9" i="8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88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50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13" i="7"/>
  <c r="E10" i="7"/>
  <c r="E9" i="7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54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35" i="6"/>
  <c r="E31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13" i="6"/>
  <c r="E10" i="6"/>
  <c r="E9" i="6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55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36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13" i="5"/>
  <c r="E10" i="5"/>
  <c r="E9" i="5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55" i="4"/>
  <c r="E51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36" i="4"/>
  <c r="E3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13" i="4"/>
  <c r="E10" i="4"/>
  <c r="E9" i="4"/>
  <c r="E65" i="1"/>
  <c r="E66" i="1"/>
  <c r="E67" i="1"/>
  <c r="E68" i="1"/>
  <c r="E69" i="1"/>
  <c r="E64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41" i="1"/>
  <c r="E14" i="1"/>
  <c r="G14" i="1" s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13" i="1"/>
  <c r="E10" i="1"/>
  <c r="E9" i="1"/>
  <c r="E66" i="3"/>
  <c r="E67" i="3"/>
  <c r="E68" i="3"/>
  <c r="E69" i="3"/>
  <c r="E70" i="3"/>
  <c r="E65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42" i="3"/>
  <c r="E14" i="3"/>
  <c r="G14" i="3" s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3" i="3"/>
  <c r="E10" i="3"/>
  <c r="E9" i="3"/>
  <c r="K7" i="16" l="1"/>
  <c r="K8" i="16"/>
  <c r="K10" i="16"/>
  <c r="K11" i="16"/>
  <c r="K12" i="16"/>
  <c r="K8" i="15"/>
  <c r="G19" i="8" l="1"/>
  <c r="G20" i="8"/>
  <c r="G22" i="8"/>
  <c r="G26" i="8"/>
  <c r="G27" i="8"/>
  <c r="G28" i="8"/>
  <c r="G30" i="8"/>
  <c r="G31" i="8"/>
  <c r="G32" i="8"/>
  <c r="G33" i="8"/>
  <c r="G34" i="8"/>
  <c r="G35" i="8"/>
  <c r="G38" i="8"/>
  <c r="G39" i="8"/>
  <c r="G40" i="8"/>
  <c r="G42" i="8"/>
  <c r="G43" i="8"/>
  <c r="G44" i="8"/>
  <c r="G21" i="8"/>
  <c r="G24" i="8"/>
  <c r="G25" i="8"/>
  <c r="G29" i="8"/>
  <c r="G36" i="8"/>
  <c r="G37" i="8"/>
  <c r="G41" i="8"/>
  <c r="G45" i="8"/>
  <c r="N17" i="17" l="1"/>
  <c r="M17" i="17"/>
  <c r="G42" i="9" l="1"/>
  <c r="B15" i="17" l="1"/>
  <c r="B14" i="17"/>
  <c r="B13" i="17"/>
  <c r="B11" i="17"/>
  <c r="B10" i="17"/>
  <c r="B9" i="17"/>
  <c r="A15" i="17"/>
  <c r="A14" i="17"/>
  <c r="A13" i="17"/>
  <c r="A11" i="17"/>
  <c r="A10" i="17"/>
  <c r="A9" i="17"/>
  <c r="C3" i="16"/>
  <c r="K3" i="16" s="1"/>
  <c r="C5" i="16"/>
  <c r="C4" i="16"/>
  <c r="K4" i="16" s="1"/>
  <c r="B16" i="17" l="1"/>
  <c r="C6" i="16"/>
  <c r="K5" i="16"/>
  <c r="B12" i="17"/>
  <c r="B8" i="17"/>
  <c r="C6" i="15"/>
  <c r="C5" i="15"/>
  <c r="C4" i="15"/>
  <c r="C3" i="15"/>
  <c r="K3" i="15" s="1"/>
  <c r="D23" i="17"/>
  <c r="D22" i="17"/>
  <c r="D21" i="17"/>
  <c r="J12" i="16"/>
  <c r="I12" i="16"/>
  <c r="J11" i="16"/>
  <c r="I11" i="16"/>
  <c r="J10" i="16"/>
  <c r="I10" i="16"/>
  <c r="J8" i="16"/>
  <c r="I8" i="16"/>
  <c r="J7" i="16"/>
  <c r="I7" i="16"/>
  <c r="I6" i="16"/>
  <c r="J5" i="16"/>
  <c r="I5" i="16"/>
  <c r="J4" i="16"/>
  <c r="I4" i="16"/>
  <c r="J3" i="16"/>
  <c r="I3" i="16"/>
  <c r="P11" i="15"/>
  <c r="P10" i="15"/>
  <c r="P9" i="15"/>
  <c r="P8" i="15"/>
  <c r="J8" i="15"/>
  <c r="I8" i="15"/>
  <c r="P6" i="15"/>
  <c r="P3" i="15"/>
  <c r="P2" i="15"/>
  <c r="D24" i="17" l="1"/>
  <c r="B17" i="17"/>
  <c r="C9" i="16"/>
  <c r="K6" i="16"/>
  <c r="J6" i="16"/>
  <c r="J4" i="15"/>
  <c r="K4" i="15"/>
  <c r="J5" i="15"/>
  <c r="K5" i="15"/>
  <c r="J7" i="15"/>
  <c r="K7" i="15"/>
  <c r="J3" i="15"/>
  <c r="I6" i="15"/>
  <c r="K6" i="15"/>
  <c r="J6" i="15"/>
  <c r="P12" i="15"/>
  <c r="I3" i="15"/>
  <c r="I4" i="15"/>
  <c r="I5" i="15"/>
  <c r="I7" i="15"/>
  <c r="K9" i="16" l="1"/>
  <c r="J9" i="16"/>
  <c r="J13" i="16" s="1"/>
  <c r="I9" i="16"/>
  <c r="I13" i="16" s="1"/>
  <c r="I53" i="1"/>
  <c r="K53" i="1" s="1"/>
  <c r="I57" i="1"/>
  <c r="K57" i="1" s="1"/>
  <c r="I58" i="1"/>
  <c r="K58" i="1" s="1"/>
  <c r="H48" i="9" l="1"/>
  <c r="H47" i="9"/>
  <c r="G16" i="9"/>
  <c r="I16" i="9" s="1"/>
  <c r="K16" i="9" s="1"/>
  <c r="H119" i="9"/>
  <c r="H118" i="9"/>
  <c r="G103" i="9"/>
  <c r="I103" i="9" s="1"/>
  <c r="K103" i="9" s="1"/>
  <c r="G88" i="9"/>
  <c r="I88" i="9" s="1"/>
  <c r="H86" i="9"/>
  <c r="H85" i="9"/>
  <c r="G76" i="9"/>
  <c r="I76" i="9" s="1"/>
  <c r="K76" i="9" s="1"/>
  <c r="I69" i="9"/>
  <c r="K69" i="9" s="1"/>
  <c r="G69" i="9"/>
  <c r="I67" i="9"/>
  <c r="K67" i="9" s="1"/>
  <c r="I66" i="9"/>
  <c r="K66" i="9" s="1"/>
  <c r="G64" i="9"/>
  <c r="I64" i="9" s="1"/>
  <c r="K64" i="9" s="1"/>
  <c r="I63" i="9"/>
  <c r="K63" i="9" s="1"/>
  <c r="G57" i="9"/>
  <c r="I57" i="9" s="1"/>
  <c r="K57" i="9" s="1"/>
  <c r="I42" i="9"/>
  <c r="K42" i="9" s="1"/>
  <c r="I19" i="9"/>
  <c r="K19" i="9" s="1"/>
  <c r="I18" i="9"/>
  <c r="K18" i="9" s="1"/>
  <c r="I17" i="9"/>
  <c r="K17" i="9" s="1"/>
  <c r="G15" i="9"/>
  <c r="I15" i="9" s="1"/>
  <c r="K15" i="9" s="1"/>
  <c r="I14" i="9"/>
  <c r="K14" i="9" s="1"/>
  <c r="G13" i="9"/>
  <c r="I13" i="9" s="1"/>
  <c r="H11" i="9"/>
  <c r="G10" i="9"/>
  <c r="I10" i="9" s="1"/>
  <c r="K10" i="9" s="1"/>
  <c r="G9" i="9"/>
  <c r="H48" i="7"/>
  <c r="H33" i="6"/>
  <c r="G21" i="6"/>
  <c r="I21" i="6" s="1"/>
  <c r="K21" i="6" s="1"/>
  <c r="H34" i="5"/>
  <c r="G21" i="5"/>
  <c r="I21" i="5" s="1"/>
  <c r="K21" i="5" s="1"/>
  <c r="H33" i="4"/>
  <c r="H34" i="4"/>
  <c r="G21" i="4"/>
  <c r="I21" i="4" s="1"/>
  <c r="K21" i="4" s="1"/>
  <c r="G46" i="8"/>
  <c r="I46" i="8" s="1"/>
  <c r="K46" i="8" s="1"/>
  <c r="H119" i="8"/>
  <c r="H118" i="8"/>
  <c r="I117" i="8"/>
  <c r="K117" i="8" s="1"/>
  <c r="G117" i="8"/>
  <c r="I116" i="8"/>
  <c r="K116" i="8" s="1"/>
  <c r="G116" i="8"/>
  <c r="I109" i="8"/>
  <c r="K109" i="8" s="1"/>
  <c r="G109" i="8"/>
  <c r="G108" i="8"/>
  <c r="I108" i="8" s="1"/>
  <c r="K108" i="8" s="1"/>
  <c r="G101" i="8"/>
  <c r="I101" i="8" s="1"/>
  <c r="K101" i="8" s="1"/>
  <c r="I100" i="8"/>
  <c r="K100" i="8" s="1"/>
  <c r="G100" i="8"/>
  <c r="I93" i="8"/>
  <c r="K93" i="8" s="1"/>
  <c r="G93" i="8"/>
  <c r="I92" i="8"/>
  <c r="K92" i="8" s="1"/>
  <c r="G92" i="8"/>
  <c r="G88" i="8"/>
  <c r="I88" i="8" s="1"/>
  <c r="H86" i="8"/>
  <c r="H85" i="8"/>
  <c r="G80" i="8"/>
  <c r="I80" i="8" s="1"/>
  <c r="K80" i="8" s="1"/>
  <c r="G79" i="8"/>
  <c r="I79" i="8" s="1"/>
  <c r="K79" i="8" s="1"/>
  <c r="G72" i="8"/>
  <c r="I72" i="8" s="1"/>
  <c r="K72" i="8" s="1"/>
  <c r="G71" i="8"/>
  <c r="I71" i="8" s="1"/>
  <c r="K71" i="8" s="1"/>
  <c r="I66" i="8"/>
  <c r="K66" i="8" s="1"/>
  <c r="G64" i="8"/>
  <c r="I64" i="8" s="1"/>
  <c r="K64" i="8" s="1"/>
  <c r="I63" i="8"/>
  <c r="K63" i="8" s="1"/>
  <c r="G56" i="8"/>
  <c r="I56" i="8" s="1"/>
  <c r="K56" i="8" s="1"/>
  <c r="G55" i="8"/>
  <c r="I55" i="8" s="1"/>
  <c r="K55" i="8" s="1"/>
  <c r="G53" i="8"/>
  <c r="I53" i="8" s="1"/>
  <c r="K53" i="8" s="1"/>
  <c r="G52" i="8"/>
  <c r="I52" i="8" s="1"/>
  <c r="K52" i="8" s="1"/>
  <c r="G51" i="8"/>
  <c r="I51" i="8" s="1"/>
  <c r="K51" i="8" s="1"/>
  <c r="G50" i="8"/>
  <c r="I50" i="8" s="1"/>
  <c r="H48" i="8"/>
  <c r="H47" i="8"/>
  <c r="I45" i="8"/>
  <c r="K45" i="8" s="1"/>
  <c r="I44" i="8"/>
  <c r="K44" i="8" s="1"/>
  <c r="I43" i="8"/>
  <c r="K43" i="8" s="1"/>
  <c r="I42" i="8"/>
  <c r="K42" i="8" s="1"/>
  <c r="I41" i="8"/>
  <c r="K41" i="8" s="1"/>
  <c r="I40" i="8"/>
  <c r="K40" i="8" s="1"/>
  <c r="I39" i="8"/>
  <c r="K39" i="8" s="1"/>
  <c r="I38" i="8"/>
  <c r="K38" i="8" s="1"/>
  <c r="I37" i="8"/>
  <c r="K37" i="8" s="1"/>
  <c r="I36" i="8"/>
  <c r="K36" i="8" s="1"/>
  <c r="I35" i="8"/>
  <c r="K35" i="8" s="1"/>
  <c r="I34" i="8"/>
  <c r="K34" i="8" s="1"/>
  <c r="I33" i="8"/>
  <c r="K33" i="8" s="1"/>
  <c r="I32" i="8"/>
  <c r="K32" i="8" s="1"/>
  <c r="I31" i="8"/>
  <c r="K31" i="8" s="1"/>
  <c r="I30" i="8"/>
  <c r="K30" i="8" s="1"/>
  <c r="I29" i="8"/>
  <c r="K29" i="8" s="1"/>
  <c r="I28" i="8"/>
  <c r="K28" i="8" s="1"/>
  <c r="I27" i="8"/>
  <c r="K27" i="8" s="1"/>
  <c r="I26" i="8"/>
  <c r="K26" i="8" s="1"/>
  <c r="I25" i="8"/>
  <c r="K25" i="8" s="1"/>
  <c r="I24" i="8"/>
  <c r="K24" i="8" s="1"/>
  <c r="I23" i="8"/>
  <c r="K23" i="8" s="1"/>
  <c r="I22" i="8"/>
  <c r="K22" i="8" s="1"/>
  <c r="I21" i="8"/>
  <c r="K21" i="8" s="1"/>
  <c r="I20" i="8"/>
  <c r="K20" i="8" s="1"/>
  <c r="I19" i="8"/>
  <c r="K19" i="8" s="1"/>
  <c r="I18" i="8"/>
  <c r="K18" i="8" s="1"/>
  <c r="I17" i="8"/>
  <c r="K17" i="8" s="1"/>
  <c r="I16" i="8"/>
  <c r="K16" i="8" s="1"/>
  <c r="G15" i="8"/>
  <c r="I15" i="8" s="1"/>
  <c r="K15" i="8" s="1"/>
  <c r="I14" i="8"/>
  <c r="K14" i="8" s="1"/>
  <c r="G13" i="8"/>
  <c r="I13" i="8" s="1"/>
  <c r="H11" i="8"/>
  <c r="G10" i="8"/>
  <c r="I10" i="8" s="1"/>
  <c r="K10" i="8" s="1"/>
  <c r="G9" i="8"/>
  <c r="H119" i="7"/>
  <c r="H118" i="7"/>
  <c r="G92" i="7"/>
  <c r="I92" i="7" s="1"/>
  <c r="K92" i="7" s="1"/>
  <c r="G91" i="7"/>
  <c r="I91" i="7" s="1"/>
  <c r="K91" i="7" s="1"/>
  <c r="G90" i="7"/>
  <c r="I90" i="7" s="1"/>
  <c r="K90" i="7" s="1"/>
  <c r="G89" i="7"/>
  <c r="I89" i="7" s="1"/>
  <c r="K89" i="7" s="1"/>
  <c r="G88" i="7"/>
  <c r="I88" i="7" s="1"/>
  <c r="K88" i="7" s="1"/>
  <c r="H86" i="7"/>
  <c r="H85" i="7"/>
  <c r="H47" i="7"/>
  <c r="I67" i="7"/>
  <c r="K67" i="7" s="1"/>
  <c r="I66" i="7"/>
  <c r="K66" i="7" s="1"/>
  <c r="I63" i="7"/>
  <c r="K63" i="7" s="1"/>
  <c r="G53" i="7"/>
  <c r="I53" i="7" s="1"/>
  <c r="K53" i="7" s="1"/>
  <c r="G52" i="7"/>
  <c r="I52" i="7" s="1"/>
  <c r="K52" i="7" s="1"/>
  <c r="G51" i="7"/>
  <c r="I51" i="7" s="1"/>
  <c r="K51" i="7" s="1"/>
  <c r="G15" i="7"/>
  <c r="I15" i="7" s="1"/>
  <c r="K15" i="7" s="1"/>
  <c r="I23" i="7"/>
  <c r="K23" i="7" s="1"/>
  <c r="I18" i="7"/>
  <c r="K18" i="7" s="1"/>
  <c r="I17" i="7"/>
  <c r="K17" i="7" s="1"/>
  <c r="I16" i="7"/>
  <c r="K16" i="7" s="1"/>
  <c r="G14" i="7"/>
  <c r="G13" i="7"/>
  <c r="I13" i="7" s="1"/>
  <c r="K13" i="7" s="1"/>
  <c r="G117" i="7"/>
  <c r="I117" i="7" s="1"/>
  <c r="K117" i="7" s="1"/>
  <c r="G116" i="7"/>
  <c r="I116" i="7" s="1"/>
  <c r="K116" i="7" s="1"/>
  <c r="G94" i="7"/>
  <c r="I94" i="7" s="1"/>
  <c r="K94" i="7" s="1"/>
  <c r="G93" i="7"/>
  <c r="I93" i="7" s="1"/>
  <c r="K93" i="7" s="1"/>
  <c r="G84" i="7"/>
  <c r="I84" i="7" s="1"/>
  <c r="K84" i="7" s="1"/>
  <c r="G50" i="7"/>
  <c r="I50" i="7" s="1"/>
  <c r="G46" i="7"/>
  <c r="I46" i="7" s="1"/>
  <c r="K46" i="7" s="1"/>
  <c r="H11" i="7"/>
  <c r="G10" i="7"/>
  <c r="I10" i="7" s="1"/>
  <c r="K10" i="7" s="1"/>
  <c r="G9" i="7"/>
  <c r="I9" i="7" s="1"/>
  <c r="H79" i="6"/>
  <c r="G78" i="6"/>
  <c r="I78" i="6" s="1"/>
  <c r="K78" i="6" s="1"/>
  <c r="G57" i="6"/>
  <c r="I57" i="6" s="1"/>
  <c r="K57" i="6" s="1"/>
  <c r="G56" i="6"/>
  <c r="I56" i="6" s="1"/>
  <c r="K56" i="6" s="1"/>
  <c r="G55" i="6"/>
  <c r="I55" i="6" s="1"/>
  <c r="K55" i="6" s="1"/>
  <c r="G54" i="6"/>
  <c r="I54" i="6" s="1"/>
  <c r="K54" i="6" s="1"/>
  <c r="H51" i="6"/>
  <c r="G50" i="6"/>
  <c r="I50" i="6" s="1"/>
  <c r="K50" i="6" s="1"/>
  <c r="G47" i="6"/>
  <c r="I47" i="6" s="1"/>
  <c r="K47" i="6" s="1"/>
  <c r="G46" i="6"/>
  <c r="I46" i="6" s="1"/>
  <c r="K46" i="6" s="1"/>
  <c r="G45" i="6"/>
  <c r="I45" i="6" s="1"/>
  <c r="K45" i="6" s="1"/>
  <c r="G44" i="6"/>
  <c r="I44" i="6" s="1"/>
  <c r="K44" i="6" s="1"/>
  <c r="G43" i="6"/>
  <c r="I43" i="6" s="1"/>
  <c r="K43" i="6" s="1"/>
  <c r="G42" i="6"/>
  <c r="I42" i="6" s="1"/>
  <c r="K42" i="6" s="1"/>
  <c r="G41" i="6"/>
  <c r="I41" i="6" s="1"/>
  <c r="K41" i="6" s="1"/>
  <c r="G40" i="6"/>
  <c r="I40" i="6" s="1"/>
  <c r="K40" i="6" s="1"/>
  <c r="G39" i="6"/>
  <c r="I39" i="6" s="1"/>
  <c r="K39" i="6" s="1"/>
  <c r="G38" i="6"/>
  <c r="I38" i="6" s="1"/>
  <c r="K38" i="6" s="1"/>
  <c r="G37" i="6"/>
  <c r="I37" i="6" s="1"/>
  <c r="K37" i="6" s="1"/>
  <c r="G36" i="6"/>
  <c r="I36" i="6" s="1"/>
  <c r="K36" i="6" s="1"/>
  <c r="G35" i="6"/>
  <c r="I35" i="6" s="1"/>
  <c r="H32" i="6"/>
  <c r="G31" i="6"/>
  <c r="I31" i="6" s="1"/>
  <c r="K31" i="6" s="1"/>
  <c r="I30" i="6"/>
  <c r="K30" i="6" s="1"/>
  <c r="G29" i="6"/>
  <c r="I29" i="6" s="1"/>
  <c r="K29" i="6" s="1"/>
  <c r="G28" i="6"/>
  <c r="I28" i="6" s="1"/>
  <c r="K28" i="6" s="1"/>
  <c r="G27" i="6"/>
  <c r="I27" i="6" s="1"/>
  <c r="K27" i="6" s="1"/>
  <c r="G26" i="6"/>
  <c r="I26" i="6" s="1"/>
  <c r="K26" i="6" s="1"/>
  <c r="G25" i="6"/>
  <c r="I25" i="6" s="1"/>
  <c r="K25" i="6" s="1"/>
  <c r="G24" i="6"/>
  <c r="I24" i="6" s="1"/>
  <c r="K24" i="6" s="1"/>
  <c r="G23" i="6"/>
  <c r="I23" i="6" s="1"/>
  <c r="K23" i="6" s="1"/>
  <c r="G22" i="6"/>
  <c r="I22" i="6" s="1"/>
  <c r="K22" i="6" s="1"/>
  <c r="G20" i="6"/>
  <c r="I20" i="6" s="1"/>
  <c r="K20" i="6" s="1"/>
  <c r="G19" i="6"/>
  <c r="I19" i="6" s="1"/>
  <c r="K19" i="6" s="1"/>
  <c r="G18" i="6"/>
  <c r="I18" i="6" s="1"/>
  <c r="K18" i="6" s="1"/>
  <c r="G17" i="6"/>
  <c r="I17" i="6" s="1"/>
  <c r="K17" i="6" s="1"/>
  <c r="G16" i="6"/>
  <c r="I16" i="6" s="1"/>
  <c r="K16" i="6" s="1"/>
  <c r="G15" i="6"/>
  <c r="I15" i="6" s="1"/>
  <c r="K15" i="6" s="1"/>
  <c r="G14" i="6"/>
  <c r="G13" i="6"/>
  <c r="I13" i="6" s="1"/>
  <c r="H11" i="6"/>
  <c r="G10" i="6"/>
  <c r="I10" i="6" s="1"/>
  <c r="K10" i="6" s="1"/>
  <c r="G9" i="6"/>
  <c r="I9" i="6" s="1"/>
  <c r="H33" i="5"/>
  <c r="G14" i="5"/>
  <c r="G15" i="5"/>
  <c r="I15" i="5" s="1"/>
  <c r="K15" i="5" s="1"/>
  <c r="G16" i="5"/>
  <c r="I16" i="5" s="1"/>
  <c r="K16" i="5" s="1"/>
  <c r="G17" i="5"/>
  <c r="I17" i="5" s="1"/>
  <c r="K17" i="5" s="1"/>
  <c r="G18" i="5"/>
  <c r="I18" i="5" s="1"/>
  <c r="K18" i="5" s="1"/>
  <c r="G19" i="5"/>
  <c r="I19" i="5" s="1"/>
  <c r="K19" i="5" s="1"/>
  <c r="G20" i="5"/>
  <c r="I20" i="5" s="1"/>
  <c r="K20" i="5" s="1"/>
  <c r="G22" i="5"/>
  <c r="I22" i="5" s="1"/>
  <c r="K22" i="5" s="1"/>
  <c r="G23" i="5"/>
  <c r="I23" i="5" s="1"/>
  <c r="K23" i="5" s="1"/>
  <c r="G24" i="5"/>
  <c r="I24" i="5" s="1"/>
  <c r="K24" i="5" s="1"/>
  <c r="G25" i="5"/>
  <c r="I25" i="5" s="1"/>
  <c r="K25" i="5" s="1"/>
  <c r="G26" i="5"/>
  <c r="I26" i="5" s="1"/>
  <c r="K26" i="5" s="1"/>
  <c r="G27" i="5"/>
  <c r="I27" i="5" s="1"/>
  <c r="K27" i="5" s="1"/>
  <c r="G28" i="5"/>
  <c r="I28" i="5" s="1"/>
  <c r="K28" i="5" s="1"/>
  <c r="G32" i="5"/>
  <c r="I32" i="5" s="1"/>
  <c r="K32" i="5" s="1"/>
  <c r="G13" i="5"/>
  <c r="H11" i="5"/>
  <c r="G10" i="5"/>
  <c r="I10" i="5" s="1"/>
  <c r="K10" i="5" s="1"/>
  <c r="G9" i="5"/>
  <c r="I9" i="5" s="1"/>
  <c r="H80" i="5"/>
  <c r="G79" i="5"/>
  <c r="I79" i="5" s="1"/>
  <c r="K79" i="5" s="1"/>
  <c r="G78" i="5"/>
  <c r="I78" i="5" s="1"/>
  <c r="K78" i="5" s="1"/>
  <c r="G57" i="5"/>
  <c r="I57" i="5" s="1"/>
  <c r="K57" i="5" s="1"/>
  <c r="G56" i="5"/>
  <c r="I56" i="5" s="1"/>
  <c r="K56" i="5" s="1"/>
  <c r="G55" i="5"/>
  <c r="I55" i="5" s="1"/>
  <c r="K55" i="5" s="1"/>
  <c r="H52" i="5"/>
  <c r="G36" i="5"/>
  <c r="I36" i="5" s="1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H80" i="4"/>
  <c r="H52" i="4"/>
  <c r="G14" i="4"/>
  <c r="G13" i="4"/>
  <c r="I13" i="4" s="1"/>
  <c r="K13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2" i="4"/>
  <c r="I22" i="4" s="1"/>
  <c r="G23" i="4"/>
  <c r="I23" i="4" s="1"/>
  <c r="G24" i="4"/>
  <c r="I24" i="4" s="1"/>
  <c r="G25" i="4"/>
  <c r="I25" i="4" s="1"/>
  <c r="G26" i="4"/>
  <c r="I26" i="4" s="1"/>
  <c r="G27" i="4"/>
  <c r="I27" i="4" s="1"/>
  <c r="G32" i="4"/>
  <c r="I32" i="4" s="1"/>
  <c r="G9" i="4"/>
  <c r="I9" i="4" s="1"/>
  <c r="K9" i="4" s="1"/>
  <c r="G10" i="4"/>
  <c r="I10" i="4" s="1"/>
  <c r="K10" i="4" s="1"/>
  <c r="H11" i="4"/>
  <c r="G50" i="5" l="1"/>
  <c r="I50" i="5" s="1"/>
  <c r="K50" i="5" s="1"/>
  <c r="G68" i="5"/>
  <c r="I68" i="5" s="1"/>
  <c r="K68" i="5" s="1"/>
  <c r="G104" i="7"/>
  <c r="I104" i="7" s="1"/>
  <c r="K104" i="7" s="1"/>
  <c r="G54" i="8"/>
  <c r="G60" i="8"/>
  <c r="I60" i="8" s="1"/>
  <c r="K60" i="8" s="1"/>
  <c r="G107" i="8"/>
  <c r="I107" i="8" s="1"/>
  <c r="K107" i="8" s="1"/>
  <c r="G113" i="8"/>
  <c r="I113" i="8" s="1"/>
  <c r="K113" i="8" s="1"/>
  <c r="G33" i="9"/>
  <c r="I33" i="9" s="1"/>
  <c r="K33" i="9" s="1"/>
  <c r="G41" i="9"/>
  <c r="I41" i="9" s="1"/>
  <c r="K41" i="9" s="1"/>
  <c r="G59" i="9"/>
  <c r="I59" i="9" s="1"/>
  <c r="K59" i="9" s="1"/>
  <c r="G73" i="9"/>
  <c r="I73" i="9" s="1"/>
  <c r="K73" i="9" s="1"/>
  <c r="G80" i="9"/>
  <c r="I80" i="9" s="1"/>
  <c r="K80" i="9" s="1"/>
  <c r="G97" i="9"/>
  <c r="I97" i="9" s="1"/>
  <c r="K97" i="9" s="1"/>
  <c r="G104" i="9"/>
  <c r="I104" i="9" s="1"/>
  <c r="K104" i="9" s="1"/>
  <c r="G43" i="5"/>
  <c r="I43" i="5" s="1"/>
  <c r="K43" i="5" s="1"/>
  <c r="G69" i="5"/>
  <c r="I69" i="5" s="1"/>
  <c r="K69" i="5" s="1"/>
  <c r="G71" i="6"/>
  <c r="I71" i="6" s="1"/>
  <c r="K71" i="6" s="1"/>
  <c r="G81" i="7"/>
  <c r="I81" i="7" s="1"/>
  <c r="K81" i="7" s="1"/>
  <c r="G33" i="7"/>
  <c r="I33" i="7" s="1"/>
  <c r="K33" i="7" s="1"/>
  <c r="G61" i="8"/>
  <c r="I61" i="8" s="1"/>
  <c r="K61" i="8" s="1"/>
  <c r="G114" i="8"/>
  <c r="I114" i="8" s="1"/>
  <c r="K114" i="8" s="1"/>
  <c r="G46" i="5"/>
  <c r="I46" i="5" s="1"/>
  <c r="K46" i="5" s="1"/>
  <c r="G30" i="4"/>
  <c r="I30" i="4" s="1"/>
  <c r="K30" i="4" s="1"/>
  <c r="G40" i="5"/>
  <c r="I40" i="5" s="1"/>
  <c r="K40" i="5" s="1"/>
  <c r="G48" i="5"/>
  <c r="I48" i="5" s="1"/>
  <c r="K48" i="5" s="1"/>
  <c r="G58" i="5"/>
  <c r="I58" i="5" s="1"/>
  <c r="K58" i="5" s="1"/>
  <c r="G66" i="5"/>
  <c r="I66" i="5" s="1"/>
  <c r="K66" i="5" s="1"/>
  <c r="G74" i="5"/>
  <c r="I74" i="5" s="1"/>
  <c r="G60" i="6"/>
  <c r="I60" i="6" s="1"/>
  <c r="K60" i="6" s="1"/>
  <c r="G68" i="6"/>
  <c r="I68" i="6" s="1"/>
  <c r="K68" i="6" s="1"/>
  <c r="G76" i="6"/>
  <c r="I76" i="6" s="1"/>
  <c r="K76" i="6" s="1"/>
  <c r="G40" i="7"/>
  <c r="I40" i="7" s="1"/>
  <c r="K40" i="7" s="1"/>
  <c r="G70" i="7"/>
  <c r="I70" i="7" s="1"/>
  <c r="K70" i="7" s="1"/>
  <c r="G78" i="7"/>
  <c r="I78" i="7" s="1"/>
  <c r="K78" i="7" s="1"/>
  <c r="G102" i="7"/>
  <c r="I102" i="7" s="1"/>
  <c r="K102" i="7" s="1"/>
  <c r="G110" i="7"/>
  <c r="I110" i="7" s="1"/>
  <c r="K110" i="7" s="1"/>
  <c r="G22" i="7"/>
  <c r="I22" i="7" s="1"/>
  <c r="K22" i="7" s="1"/>
  <c r="G30" i="7"/>
  <c r="I30" i="7" s="1"/>
  <c r="K30" i="7" s="1"/>
  <c r="G57" i="7"/>
  <c r="I57" i="7" s="1"/>
  <c r="K57" i="7" s="1"/>
  <c r="G65" i="7"/>
  <c r="I65" i="7" s="1"/>
  <c r="K65" i="7" s="1"/>
  <c r="G58" i="8"/>
  <c r="I58" i="8" s="1"/>
  <c r="K58" i="8" s="1"/>
  <c r="G78" i="8"/>
  <c r="I78" i="8" s="1"/>
  <c r="K78" i="8" s="1"/>
  <c r="G84" i="8"/>
  <c r="I84" i="8" s="1"/>
  <c r="K84" i="8" s="1"/>
  <c r="G99" i="8"/>
  <c r="I99" i="8" s="1"/>
  <c r="K99" i="8" s="1"/>
  <c r="G105" i="8"/>
  <c r="I105" i="8" s="1"/>
  <c r="K105" i="8" s="1"/>
  <c r="G111" i="8"/>
  <c r="I111" i="8" s="1"/>
  <c r="K111" i="8" s="1"/>
  <c r="G23" i="9"/>
  <c r="I23" i="9" s="1"/>
  <c r="G31" i="9"/>
  <c r="I31" i="9" s="1"/>
  <c r="K31" i="9" s="1"/>
  <c r="G39" i="9"/>
  <c r="I39" i="9" s="1"/>
  <c r="K39" i="9" s="1"/>
  <c r="G50" i="9"/>
  <c r="I50" i="9" s="1"/>
  <c r="G71" i="9"/>
  <c r="I71" i="9" s="1"/>
  <c r="K71" i="9" s="1"/>
  <c r="G78" i="9"/>
  <c r="I78" i="9" s="1"/>
  <c r="K78" i="9" s="1"/>
  <c r="G95" i="9"/>
  <c r="I95" i="9" s="1"/>
  <c r="K95" i="9" s="1"/>
  <c r="G110" i="9"/>
  <c r="I110" i="9" s="1"/>
  <c r="K110" i="9" s="1"/>
  <c r="G29" i="4"/>
  <c r="I29" i="4" s="1"/>
  <c r="K29" i="4" s="1"/>
  <c r="G41" i="5"/>
  <c r="I41" i="5" s="1"/>
  <c r="K41" i="5" s="1"/>
  <c r="G49" i="5"/>
  <c r="I49" i="5" s="1"/>
  <c r="K49" i="5" s="1"/>
  <c r="G59" i="5"/>
  <c r="I59" i="5" s="1"/>
  <c r="K59" i="5" s="1"/>
  <c r="G67" i="5"/>
  <c r="I67" i="5" s="1"/>
  <c r="K67" i="5" s="1"/>
  <c r="G75" i="5"/>
  <c r="I75" i="5" s="1"/>
  <c r="K75" i="5" s="1"/>
  <c r="G61" i="6"/>
  <c r="I61" i="6" s="1"/>
  <c r="K61" i="6" s="1"/>
  <c r="G69" i="6"/>
  <c r="I69" i="6" s="1"/>
  <c r="K69" i="6" s="1"/>
  <c r="G77" i="6"/>
  <c r="I77" i="6" s="1"/>
  <c r="K77" i="6" s="1"/>
  <c r="G41" i="7"/>
  <c r="I41" i="7" s="1"/>
  <c r="K41" i="7" s="1"/>
  <c r="G71" i="7"/>
  <c r="I71" i="7" s="1"/>
  <c r="K71" i="7" s="1"/>
  <c r="G79" i="7"/>
  <c r="I79" i="7" s="1"/>
  <c r="K79" i="7" s="1"/>
  <c r="G95" i="7"/>
  <c r="I95" i="7" s="1"/>
  <c r="G103" i="7"/>
  <c r="I103" i="7" s="1"/>
  <c r="K103" i="7" s="1"/>
  <c r="G111" i="7"/>
  <c r="I111" i="7" s="1"/>
  <c r="K111" i="7" s="1"/>
  <c r="G31" i="7"/>
  <c r="I31" i="7" s="1"/>
  <c r="K31" i="7" s="1"/>
  <c r="G38" i="7"/>
  <c r="I38" i="7" s="1"/>
  <c r="K38" i="7" s="1"/>
  <c r="G58" i="7"/>
  <c r="I58" i="7" s="1"/>
  <c r="K58" i="7" s="1"/>
  <c r="G59" i="8"/>
  <c r="I59" i="8" s="1"/>
  <c r="K59" i="8" s="1"/>
  <c r="G65" i="8"/>
  <c r="I65" i="8" s="1"/>
  <c r="K65" i="8" s="1"/>
  <c r="G106" i="8"/>
  <c r="I106" i="8" s="1"/>
  <c r="K106" i="8" s="1"/>
  <c r="G112" i="8"/>
  <c r="I112" i="8" s="1"/>
  <c r="K112" i="8" s="1"/>
  <c r="G24" i="9"/>
  <c r="I24" i="9" s="1"/>
  <c r="K24" i="9" s="1"/>
  <c r="G32" i="9"/>
  <c r="I32" i="9" s="1"/>
  <c r="K32" i="9" s="1"/>
  <c r="G40" i="9"/>
  <c r="I40" i="9" s="1"/>
  <c r="K40" i="9" s="1"/>
  <c r="G51" i="9"/>
  <c r="I51" i="9" s="1"/>
  <c r="K51" i="9" s="1"/>
  <c r="G58" i="9"/>
  <c r="I58" i="9" s="1"/>
  <c r="K58" i="9" s="1"/>
  <c r="G65" i="9"/>
  <c r="I65" i="9" s="1"/>
  <c r="K65" i="9" s="1"/>
  <c r="G72" i="9"/>
  <c r="I72" i="9" s="1"/>
  <c r="K72" i="9" s="1"/>
  <c r="G79" i="9"/>
  <c r="I79" i="9" s="1"/>
  <c r="K79" i="9" s="1"/>
  <c r="G96" i="9"/>
  <c r="I96" i="9" s="1"/>
  <c r="K96" i="9" s="1"/>
  <c r="G111" i="9"/>
  <c r="I111" i="9" s="1"/>
  <c r="K111" i="9" s="1"/>
  <c r="G28" i="4"/>
  <c r="I28" i="4" s="1"/>
  <c r="G60" i="5"/>
  <c r="I60" i="5" s="1"/>
  <c r="K60" i="5" s="1"/>
  <c r="G70" i="6"/>
  <c r="I70" i="6" s="1"/>
  <c r="K70" i="6" s="1"/>
  <c r="G72" i="7"/>
  <c r="I72" i="7" s="1"/>
  <c r="K72" i="7" s="1"/>
  <c r="G96" i="7"/>
  <c r="I96" i="7" s="1"/>
  <c r="K96" i="7" s="1"/>
  <c r="G32" i="7"/>
  <c r="I32" i="7" s="1"/>
  <c r="K32" i="7" s="1"/>
  <c r="G59" i="7"/>
  <c r="I59" i="7" s="1"/>
  <c r="K59" i="7" s="1"/>
  <c r="G25" i="9"/>
  <c r="I25" i="9" s="1"/>
  <c r="K25" i="9" s="1"/>
  <c r="G89" i="9"/>
  <c r="I89" i="9" s="1"/>
  <c r="G112" i="9"/>
  <c r="I112" i="9" s="1"/>
  <c r="K112" i="9" s="1"/>
  <c r="G61" i="5"/>
  <c r="I61" i="5" s="1"/>
  <c r="K61" i="5" s="1"/>
  <c r="G63" i="6"/>
  <c r="I63" i="6" s="1"/>
  <c r="K63" i="6" s="1"/>
  <c r="G43" i="7"/>
  <c r="I43" i="7" s="1"/>
  <c r="K43" i="7" s="1"/>
  <c r="G105" i="7"/>
  <c r="I105" i="7" s="1"/>
  <c r="K105" i="7" s="1"/>
  <c r="G73" i="8"/>
  <c r="I73" i="8" s="1"/>
  <c r="K73" i="8" s="1"/>
  <c r="G94" i="8"/>
  <c r="I94" i="8" s="1"/>
  <c r="K94" i="8" s="1"/>
  <c r="G105" i="9"/>
  <c r="I105" i="9" s="1"/>
  <c r="K105" i="9" s="1"/>
  <c r="G79" i="4"/>
  <c r="I79" i="4" s="1"/>
  <c r="K79" i="4" s="1"/>
  <c r="G44" i="5"/>
  <c r="I44" i="5" s="1"/>
  <c r="K44" i="5" s="1"/>
  <c r="G62" i="5"/>
  <c r="I62" i="5" s="1"/>
  <c r="K62" i="5" s="1"/>
  <c r="G70" i="5"/>
  <c r="I70" i="5" s="1"/>
  <c r="K70" i="5" s="1"/>
  <c r="G31" i="5"/>
  <c r="G64" i="6"/>
  <c r="I64" i="6" s="1"/>
  <c r="K64" i="6" s="1"/>
  <c r="G72" i="6"/>
  <c r="I72" i="6" s="1"/>
  <c r="K72" i="6" s="1"/>
  <c r="G44" i="7"/>
  <c r="I44" i="7" s="1"/>
  <c r="K44" i="7" s="1"/>
  <c r="G74" i="7"/>
  <c r="I74" i="7" s="1"/>
  <c r="K74" i="7" s="1"/>
  <c r="G82" i="7"/>
  <c r="I82" i="7" s="1"/>
  <c r="K82" i="7" s="1"/>
  <c r="G98" i="7"/>
  <c r="I98" i="7" s="1"/>
  <c r="K98" i="7" s="1"/>
  <c r="G106" i="7"/>
  <c r="I106" i="7" s="1"/>
  <c r="K106" i="7" s="1"/>
  <c r="G114" i="7"/>
  <c r="I114" i="7" s="1"/>
  <c r="K114" i="7" s="1"/>
  <c r="G26" i="7"/>
  <c r="I26" i="7" s="1"/>
  <c r="K26" i="7" s="1"/>
  <c r="G34" i="7"/>
  <c r="I34" i="7" s="1"/>
  <c r="K34" i="7" s="1"/>
  <c r="G61" i="7"/>
  <c r="I61" i="7" s="1"/>
  <c r="K61" i="7" s="1"/>
  <c r="G68" i="7"/>
  <c r="I68" i="7" s="1"/>
  <c r="K68" i="7" s="1"/>
  <c r="G62" i="8"/>
  <c r="I62" i="8" s="1"/>
  <c r="K62" i="8" s="1"/>
  <c r="G68" i="8"/>
  <c r="I68" i="8" s="1"/>
  <c r="K68" i="8" s="1"/>
  <c r="G74" i="8"/>
  <c r="I74" i="8" s="1"/>
  <c r="K74" i="8" s="1"/>
  <c r="G89" i="8"/>
  <c r="I89" i="8" s="1"/>
  <c r="G95" i="8"/>
  <c r="I95" i="8" s="1"/>
  <c r="K95" i="8" s="1"/>
  <c r="G115" i="8"/>
  <c r="I115" i="8" s="1"/>
  <c r="K115" i="8" s="1"/>
  <c r="G27" i="9"/>
  <c r="I27" i="9" s="1"/>
  <c r="K27" i="9" s="1"/>
  <c r="G35" i="9"/>
  <c r="I35" i="9" s="1"/>
  <c r="K35" i="9" s="1"/>
  <c r="G43" i="9"/>
  <c r="I43" i="9" s="1"/>
  <c r="K43" i="9" s="1"/>
  <c r="G54" i="9"/>
  <c r="I54" i="9" s="1"/>
  <c r="K54" i="9" s="1"/>
  <c r="I61" i="9"/>
  <c r="K61" i="9" s="1"/>
  <c r="G61" i="9"/>
  <c r="G68" i="9"/>
  <c r="I68" i="9" s="1"/>
  <c r="K68" i="9" s="1"/>
  <c r="G75" i="9"/>
  <c r="I75" i="9" s="1"/>
  <c r="K75" i="9" s="1"/>
  <c r="G82" i="9"/>
  <c r="I82" i="9" s="1"/>
  <c r="K82" i="9" s="1"/>
  <c r="G91" i="9"/>
  <c r="I91" i="9" s="1"/>
  <c r="K91" i="9" s="1"/>
  <c r="G99" i="9"/>
  <c r="I99" i="9" s="1"/>
  <c r="K99" i="9" s="1"/>
  <c r="G106" i="9"/>
  <c r="I106" i="9" s="1"/>
  <c r="K106" i="9" s="1"/>
  <c r="G114" i="9"/>
  <c r="I114" i="9" s="1"/>
  <c r="K114" i="9" s="1"/>
  <c r="G37" i="5"/>
  <c r="I37" i="5" s="1"/>
  <c r="G45" i="5"/>
  <c r="I45" i="5" s="1"/>
  <c r="K45" i="5" s="1"/>
  <c r="G63" i="5"/>
  <c r="I63" i="5" s="1"/>
  <c r="K63" i="5" s="1"/>
  <c r="G71" i="5"/>
  <c r="I71" i="5" s="1"/>
  <c r="K71" i="5" s="1"/>
  <c r="G30" i="5"/>
  <c r="I30" i="5" s="1"/>
  <c r="K30" i="5" s="1"/>
  <c r="G65" i="6"/>
  <c r="I65" i="6" s="1"/>
  <c r="K65" i="6" s="1"/>
  <c r="G73" i="6"/>
  <c r="I73" i="6" s="1"/>
  <c r="G45" i="7"/>
  <c r="I45" i="7" s="1"/>
  <c r="K45" i="7" s="1"/>
  <c r="I75" i="7"/>
  <c r="K75" i="7" s="1"/>
  <c r="G75" i="7"/>
  <c r="G83" i="7"/>
  <c r="I83" i="7" s="1"/>
  <c r="K83" i="7" s="1"/>
  <c r="G99" i="7"/>
  <c r="I99" i="7" s="1"/>
  <c r="K99" i="7" s="1"/>
  <c r="G107" i="7"/>
  <c r="I107" i="7" s="1"/>
  <c r="K107" i="7" s="1"/>
  <c r="I115" i="7"/>
  <c r="K115" i="7" s="1"/>
  <c r="G115" i="7"/>
  <c r="G19" i="7"/>
  <c r="I19" i="7" s="1"/>
  <c r="K19" i="7" s="1"/>
  <c r="G27" i="7"/>
  <c r="I27" i="7" s="1"/>
  <c r="K27" i="7" s="1"/>
  <c r="G35" i="7"/>
  <c r="I35" i="7" s="1"/>
  <c r="K35" i="7" s="1"/>
  <c r="I54" i="7"/>
  <c r="K54" i="7" s="1"/>
  <c r="G54" i="7"/>
  <c r="G62" i="7"/>
  <c r="I62" i="7" s="1"/>
  <c r="K62" i="7" s="1"/>
  <c r="G69" i="7"/>
  <c r="I69" i="7" s="1"/>
  <c r="K69" i="7" s="1"/>
  <c r="G69" i="8"/>
  <c r="I69" i="8" s="1"/>
  <c r="K69" i="8" s="1"/>
  <c r="G75" i="8"/>
  <c r="I75" i="8" s="1"/>
  <c r="K75" i="8" s="1"/>
  <c r="G81" i="8"/>
  <c r="I81" i="8" s="1"/>
  <c r="K81" i="8" s="1"/>
  <c r="G90" i="8"/>
  <c r="I90" i="8" s="1"/>
  <c r="K90" i="8" s="1"/>
  <c r="G96" i="8"/>
  <c r="I96" i="8" s="1"/>
  <c r="K96" i="8" s="1"/>
  <c r="G102" i="8"/>
  <c r="I102" i="8" s="1"/>
  <c r="K102" i="8" s="1"/>
  <c r="G20" i="9"/>
  <c r="I20" i="9" s="1"/>
  <c r="K20" i="9" s="1"/>
  <c r="G28" i="9"/>
  <c r="I28" i="9" s="1"/>
  <c r="K28" i="9" s="1"/>
  <c r="G36" i="9"/>
  <c r="I36" i="9" s="1"/>
  <c r="K36" i="9" s="1"/>
  <c r="G44" i="9"/>
  <c r="I44" i="9" s="1"/>
  <c r="K44" i="9" s="1"/>
  <c r="G55" i="9"/>
  <c r="I55" i="9" s="1"/>
  <c r="K55" i="9" s="1"/>
  <c r="G62" i="9"/>
  <c r="I62" i="9" s="1"/>
  <c r="K62" i="9" s="1"/>
  <c r="G83" i="9"/>
  <c r="I83" i="9" s="1"/>
  <c r="K83" i="9" s="1"/>
  <c r="G92" i="9"/>
  <c r="I92" i="9" s="1"/>
  <c r="K92" i="9" s="1"/>
  <c r="G100" i="9"/>
  <c r="I100" i="9" s="1"/>
  <c r="K100" i="9" s="1"/>
  <c r="G107" i="9"/>
  <c r="I107" i="9" s="1"/>
  <c r="K107" i="9" s="1"/>
  <c r="G115" i="9"/>
  <c r="I115" i="9" s="1"/>
  <c r="K115" i="9" s="1"/>
  <c r="G42" i="5"/>
  <c r="I42" i="5" s="1"/>
  <c r="K42" i="5" s="1"/>
  <c r="G76" i="5"/>
  <c r="I76" i="5" s="1"/>
  <c r="K76" i="5" s="1"/>
  <c r="G62" i="6"/>
  <c r="I62" i="6" s="1"/>
  <c r="K62" i="6" s="1"/>
  <c r="G42" i="7"/>
  <c r="I42" i="7" s="1"/>
  <c r="K42" i="7" s="1"/>
  <c r="G80" i="7"/>
  <c r="I80" i="7" s="1"/>
  <c r="K80" i="7" s="1"/>
  <c r="G112" i="7"/>
  <c r="I112" i="7" s="1"/>
  <c r="K112" i="7" s="1"/>
  <c r="G24" i="7"/>
  <c r="I24" i="7" s="1"/>
  <c r="K24" i="7" s="1"/>
  <c r="G52" i="9"/>
  <c r="I52" i="9" s="1"/>
  <c r="K52" i="9" s="1"/>
  <c r="G51" i="5"/>
  <c r="I51" i="5" s="1"/>
  <c r="K51" i="5" s="1"/>
  <c r="G77" i="5"/>
  <c r="I77" i="5" s="1"/>
  <c r="K77" i="5" s="1"/>
  <c r="G73" i="7"/>
  <c r="I73" i="7" s="1"/>
  <c r="K73" i="7" s="1"/>
  <c r="G97" i="7"/>
  <c r="I97" i="7" s="1"/>
  <c r="K97" i="7" s="1"/>
  <c r="G113" i="7"/>
  <c r="I113" i="7" s="1"/>
  <c r="K113" i="7" s="1"/>
  <c r="G25" i="7"/>
  <c r="I25" i="7" s="1"/>
  <c r="K25" i="7" s="1"/>
  <c r="G60" i="7"/>
  <c r="I60" i="7" s="1"/>
  <c r="K60" i="7" s="1"/>
  <c r="I26" i="9"/>
  <c r="K26" i="9" s="1"/>
  <c r="G26" i="9"/>
  <c r="G34" i="9"/>
  <c r="I34" i="9" s="1"/>
  <c r="K34" i="9" s="1"/>
  <c r="G53" i="9"/>
  <c r="I53" i="9" s="1"/>
  <c r="K53" i="9" s="1"/>
  <c r="G60" i="9"/>
  <c r="I60" i="9" s="1"/>
  <c r="K60" i="9" s="1"/>
  <c r="G74" i="9"/>
  <c r="I74" i="9" s="1"/>
  <c r="K74" i="9" s="1"/>
  <c r="G81" i="9"/>
  <c r="I81" i="9" s="1"/>
  <c r="K81" i="9" s="1"/>
  <c r="G90" i="9"/>
  <c r="I90" i="9" s="1"/>
  <c r="K90" i="9" s="1"/>
  <c r="G98" i="9"/>
  <c r="I98" i="9" s="1"/>
  <c r="K98" i="9" s="1"/>
  <c r="G113" i="9"/>
  <c r="I113" i="9" s="1"/>
  <c r="K113" i="9" s="1"/>
  <c r="G38" i="5"/>
  <c r="I38" i="5" s="1"/>
  <c r="K38" i="5" s="1"/>
  <c r="G64" i="5"/>
  <c r="I64" i="5" s="1"/>
  <c r="K64" i="5" s="1"/>
  <c r="I72" i="5"/>
  <c r="K72" i="5" s="1"/>
  <c r="G72" i="5"/>
  <c r="G29" i="5"/>
  <c r="I29" i="5" s="1"/>
  <c r="K29" i="5" s="1"/>
  <c r="G48" i="6"/>
  <c r="I48" i="6" s="1"/>
  <c r="G58" i="6"/>
  <c r="I58" i="6" s="1"/>
  <c r="K58" i="6" s="1"/>
  <c r="G66" i="6"/>
  <c r="I66" i="6" s="1"/>
  <c r="K66" i="6" s="1"/>
  <c r="G74" i="6"/>
  <c r="I74" i="6" s="1"/>
  <c r="K74" i="6" s="1"/>
  <c r="G76" i="7"/>
  <c r="I76" i="7" s="1"/>
  <c r="K76" i="7" s="1"/>
  <c r="G100" i="7"/>
  <c r="I100" i="7" s="1"/>
  <c r="K100" i="7" s="1"/>
  <c r="G108" i="7"/>
  <c r="I108" i="7" s="1"/>
  <c r="K108" i="7" s="1"/>
  <c r="G20" i="7"/>
  <c r="I20" i="7" s="1"/>
  <c r="K20" i="7" s="1"/>
  <c r="G28" i="7"/>
  <c r="I28" i="7" s="1"/>
  <c r="K28" i="7" s="1"/>
  <c r="G36" i="7"/>
  <c r="I36" i="7" s="1"/>
  <c r="K36" i="7" s="1"/>
  <c r="G55" i="7"/>
  <c r="I55" i="7" s="1"/>
  <c r="K55" i="7" s="1"/>
  <c r="G70" i="8"/>
  <c r="I70" i="8" s="1"/>
  <c r="K70" i="8" s="1"/>
  <c r="G76" i="8"/>
  <c r="I76" i="8" s="1"/>
  <c r="K76" i="8" s="1"/>
  <c r="G82" i="8"/>
  <c r="I82" i="8" s="1"/>
  <c r="K82" i="8" s="1"/>
  <c r="I91" i="8"/>
  <c r="K91" i="8" s="1"/>
  <c r="G91" i="8"/>
  <c r="G97" i="8"/>
  <c r="I97" i="8" s="1"/>
  <c r="K97" i="8" s="1"/>
  <c r="G103" i="8"/>
  <c r="I103" i="8" s="1"/>
  <c r="K103" i="8" s="1"/>
  <c r="G21" i="9"/>
  <c r="I21" i="9" s="1"/>
  <c r="K21" i="9" s="1"/>
  <c r="G29" i="9"/>
  <c r="I29" i="9" s="1"/>
  <c r="K29" i="9" s="1"/>
  <c r="G37" i="9"/>
  <c r="I37" i="9" s="1"/>
  <c r="K37" i="9" s="1"/>
  <c r="G45" i="9"/>
  <c r="I45" i="9" s="1"/>
  <c r="K45" i="9" s="1"/>
  <c r="G56" i="9"/>
  <c r="I56" i="9" s="1"/>
  <c r="K56" i="9" s="1"/>
  <c r="G84" i="9"/>
  <c r="I84" i="9" s="1"/>
  <c r="K84" i="9" s="1"/>
  <c r="G93" i="9"/>
  <c r="I93" i="9" s="1"/>
  <c r="K93" i="9" s="1"/>
  <c r="G101" i="9"/>
  <c r="I101" i="9" s="1"/>
  <c r="K101" i="9" s="1"/>
  <c r="G108" i="9"/>
  <c r="I108" i="9" s="1"/>
  <c r="K108" i="9" s="1"/>
  <c r="G116" i="9"/>
  <c r="I116" i="9" s="1"/>
  <c r="K116" i="9" s="1"/>
  <c r="G31" i="4"/>
  <c r="I31" i="4" s="1"/>
  <c r="K31" i="4" s="1"/>
  <c r="G39" i="5"/>
  <c r="I39" i="5" s="1"/>
  <c r="K39" i="5" s="1"/>
  <c r="G47" i="5"/>
  <c r="I47" i="5" s="1"/>
  <c r="K47" i="5" s="1"/>
  <c r="I65" i="5"/>
  <c r="K65" i="5" s="1"/>
  <c r="G65" i="5"/>
  <c r="G73" i="5"/>
  <c r="I73" i="5" s="1"/>
  <c r="K73" i="5" s="1"/>
  <c r="G49" i="6"/>
  <c r="G59" i="6"/>
  <c r="I59" i="6" s="1"/>
  <c r="K59" i="6" s="1"/>
  <c r="G67" i="6"/>
  <c r="I67" i="6" s="1"/>
  <c r="K67" i="6" s="1"/>
  <c r="G75" i="6"/>
  <c r="I75" i="6" s="1"/>
  <c r="K75" i="6" s="1"/>
  <c r="G39" i="7"/>
  <c r="I39" i="7" s="1"/>
  <c r="K39" i="7" s="1"/>
  <c r="G77" i="7"/>
  <c r="I77" i="7" s="1"/>
  <c r="K77" i="7" s="1"/>
  <c r="G101" i="7"/>
  <c r="I101" i="7" s="1"/>
  <c r="K101" i="7" s="1"/>
  <c r="G109" i="7"/>
  <c r="I109" i="7" s="1"/>
  <c r="K109" i="7" s="1"/>
  <c r="G21" i="7"/>
  <c r="I21" i="7" s="1"/>
  <c r="K21" i="7" s="1"/>
  <c r="G29" i="7"/>
  <c r="I29" i="7" s="1"/>
  <c r="K29" i="7" s="1"/>
  <c r="G37" i="7"/>
  <c r="I37" i="7" s="1"/>
  <c r="K37" i="7" s="1"/>
  <c r="G56" i="7"/>
  <c r="I56" i="7" s="1"/>
  <c r="K56" i="7" s="1"/>
  <c r="G64" i="7"/>
  <c r="I64" i="7" s="1"/>
  <c r="K64" i="7" s="1"/>
  <c r="G57" i="8"/>
  <c r="I57" i="8" s="1"/>
  <c r="K57" i="8" s="1"/>
  <c r="G77" i="8"/>
  <c r="I77" i="8" s="1"/>
  <c r="K77" i="8" s="1"/>
  <c r="G83" i="8"/>
  <c r="I83" i="8" s="1"/>
  <c r="K83" i="8" s="1"/>
  <c r="G98" i="8"/>
  <c r="I98" i="8" s="1"/>
  <c r="K98" i="8" s="1"/>
  <c r="G104" i="8"/>
  <c r="I104" i="8" s="1"/>
  <c r="K104" i="8" s="1"/>
  <c r="I110" i="8"/>
  <c r="K110" i="8" s="1"/>
  <c r="G110" i="8"/>
  <c r="G22" i="9"/>
  <c r="I22" i="9" s="1"/>
  <c r="K22" i="9" s="1"/>
  <c r="G30" i="9"/>
  <c r="I30" i="9" s="1"/>
  <c r="K30" i="9" s="1"/>
  <c r="G38" i="9"/>
  <c r="I38" i="9" s="1"/>
  <c r="K38" i="9" s="1"/>
  <c r="G46" i="9"/>
  <c r="I46" i="9" s="1"/>
  <c r="K46" i="9" s="1"/>
  <c r="G70" i="9"/>
  <c r="I70" i="9" s="1"/>
  <c r="K70" i="9" s="1"/>
  <c r="G77" i="9"/>
  <c r="I77" i="9" s="1"/>
  <c r="K77" i="9" s="1"/>
  <c r="G94" i="9"/>
  <c r="I94" i="9" s="1"/>
  <c r="K94" i="9" s="1"/>
  <c r="G102" i="9"/>
  <c r="I102" i="9" s="1"/>
  <c r="K102" i="9" s="1"/>
  <c r="G109" i="9"/>
  <c r="I109" i="9" s="1"/>
  <c r="K109" i="9" s="1"/>
  <c r="G117" i="9"/>
  <c r="I117" i="9" s="1"/>
  <c r="K117" i="9" s="1"/>
  <c r="I14" i="4"/>
  <c r="I14" i="5"/>
  <c r="I14" i="6"/>
  <c r="I32" i="6" s="1"/>
  <c r="I14" i="7"/>
  <c r="I9" i="9"/>
  <c r="I9" i="8"/>
  <c r="I11" i="8" s="1"/>
  <c r="I67" i="8"/>
  <c r="K67" i="8" s="1"/>
  <c r="K88" i="9"/>
  <c r="K9" i="9"/>
  <c r="K13" i="9"/>
  <c r="I47" i="8"/>
  <c r="K50" i="8"/>
  <c r="K88" i="8"/>
  <c r="K13" i="8"/>
  <c r="K47" i="8" s="1"/>
  <c r="K9" i="7"/>
  <c r="K11" i="7" s="1"/>
  <c r="I11" i="7"/>
  <c r="K50" i="7"/>
  <c r="I11" i="6"/>
  <c r="K9" i="6"/>
  <c r="K11" i="6" s="1"/>
  <c r="K13" i="6"/>
  <c r="K35" i="6"/>
  <c r="I13" i="5"/>
  <c r="K13" i="5" s="1"/>
  <c r="I11" i="5"/>
  <c r="K9" i="5"/>
  <c r="K11" i="5" s="1"/>
  <c r="K36" i="5"/>
  <c r="I11" i="4"/>
  <c r="H71" i="1"/>
  <c r="H70" i="1"/>
  <c r="G64" i="1"/>
  <c r="I64" i="1" s="1"/>
  <c r="G65" i="1"/>
  <c r="I65" i="1" s="1"/>
  <c r="K65" i="1" s="1"/>
  <c r="H62" i="1"/>
  <c r="H61" i="1"/>
  <c r="G43" i="1"/>
  <c r="I43" i="1" s="1"/>
  <c r="K43" i="1" s="1"/>
  <c r="G44" i="1"/>
  <c r="I44" i="1" s="1"/>
  <c r="K44" i="1" s="1"/>
  <c r="G45" i="1"/>
  <c r="I45" i="1" s="1"/>
  <c r="K45" i="1" s="1"/>
  <c r="G46" i="1"/>
  <c r="I46" i="1" s="1"/>
  <c r="K46" i="1" s="1"/>
  <c r="G47" i="1"/>
  <c r="I47" i="1" s="1"/>
  <c r="K47" i="1" s="1"/>
  <c r="G48" i="1"/>
  <c r="I48" i="1" s="1"/>
  <c r="K48" i="1" s="1"/>
  <c r="G49" i="1"/>
  <c r="I49" i="1" s="1"/>
  <c r="K49" i="1" s="1"/>
  <c r="G50" i="1"/>
  <c r="I50" i="1" s="1"/>
  <c r="K50" i="1" s="1"/>
  <c r="G51" i="1"/>
  <c r="I51" i="1" s="1"/>
  <c r="K51" i="1" s="1"/>
  <c r="G52" i="1"/>
  <c r="I52" i="1" s="1"/>
  <c r="K52" i="1" s="1"/>
  <c r="G54" i="1"/>
  <c r="I54" i="1" s="1"/>
  <c r="K54" i="1" s="1"/>
  <c r="G55" i="1"/>
  <c r="I55" i="1" s="1"/>
  <c r="K55" i="1" s="1"/>
  <c r="G56" i="1"/>
  <c r="I56" i="1" s="1"/>
  <c r="K56" i="1" s="1"/>
  <c r="K9" i="15"/>
  <c r="G59" i="1"/>
  <c r="I59" i="1" s="1"/>
  <c r="K59" i="1" s="1"/>
  <c r="G60" i="1"/>
  <c r="I60" i="1" s="1"/>
  <c r="K60" i="1" s="1"/>
  <c r="G66" i="1"/>
  <c r="I66" i="1" s="1"/>
  <c r="G67" i="1"/>
  <c r="I67" i="1" s="1"/>
  <c r="G68" i="1"/>
  <c r="I68" i="1" s="1"/>
  <c r="G69" i="1"/>
  <c r="I69" i="1" s="1"/>
  <c r="G42" i="1"/>
  <c r="I42" i="1" s="1"/>
  <c r="K42" i="1" s="1"/>
  <c r="G41" i="1"/>
  <c r="I41" i="1" s="1"/>
  <c r="K41" i="1" s="1"/>
  <c r="H39" i="1"/>
  <c r="H38" i="1"/>
  <c r="H11" i="1"/>
  <c r="I14" i="1"/>
  <c r="K14" i="1" s="1"/>
  <c r="G10" i="1"/>
  <c r="I10" i="1" s="1"/>
  <c r="K10" i="1" s="1"/>
  <c r="G13" i="1"/>
  <c r="I13" i="1" s="1"/>
  <c r="K13" i="1" s="1"/>
  <c r="I15" i="1"/>
  <c r="K15" i="1" s="1"/>
  <c r="I17" i="1"/>
  <c r="K17" i="1" s="1"/>
  <c r="I18" i="1"/>
  <c r="K18" i="1" s="1"/>
  <c r="I19" i="1"/>
  <c r="K19" i="1" s="1"/>
  <c r="I16" i="1"/>
  <c r="K16" i="1" s="1"/>
  <c r="I24" i="1"/>
  <c r="K24" i="1" s="1"/>
  <c r="G29" i="1"/>
  <c r="G37" i="1"/>
  <c r="I37" i="1" s="1"/>
  <c r="K37" i="1" s="1"/>
  <c r="H72" i="3"/>
  <c r="H71" i="3"/>
  <c r="H63" i="3"/>
  <c r="H62" i="3"/>
  <c r="G43" i="3"/>
  <c r="I43" i="3" s="1"/>
  <c r="K43" i="3" s="1"/>
  <c r="I54" i="3"/>
  <c r="K54" i="3" s="1"/>
  <c r="I58" i="3"/>
  <c r="K58" i="3" s="1"/>
  <c r="G65" i="3"/>
  <c r="I65" i="3" s="1"/>
  <c r="K65" i="3" s="1"/>
  <c r="G66" i="3"/>
  <c r="I66" i="3" s="1"/>
  <c r="K66" i="3" s="1"/>
  <c r="G67" i="3"/>
  <c r="I67" i="3" s="1"/>
  <c r="K67" i="3" s="1"/>
  <c r="G68" i="3"/>
  <c r="I68" i="3" s="1"/>
  <c r="K68" i="3" s="1"/>
  <c r="G69" i="3"/>
  <c r="I69" i="3" s="1"/>
  <c r="K69" i="3" s="1"/>
  <c r="G70" i="3"/>
  <c r="I70" i="3" s="1"/>
  <c r="K70" i="3" s="1"/>
  <c r="G42" i="3"/>
  <c r="I42" i="3" s="1"/>
  <c r="K42" i="3" s="1"/>
  <c r="H40" i="3"/>
  <c r="H39" i="3"/>
  <c r="H11" i="3"/>
  <c r="G10" i="3"/>
  <c r="I10" i="3" s="1"/>
  <c r="K10" i="3" s="1"/>
  <c r="G13" i="3"/>
  <c r="I13" i="3" s="1"/>
  <c r="K13" i="3" s="1"/>
  <c r="G15" i="3"/>
  <c r="I15" i="3" s="1"/>
  <c r="K15" i="3" s="1"/>
  <c r="I16" i="3"/>
  <c r="K16" i="3" s="1"/>
  <c r="I17" i="3"/>
  <c r="K17" i="3" s="1"/>
  <c r="I18" i="3"/>
  <c r="K18" i="3" s="1"/>
  <c r="I23" i="3"/>
  <c r="K23" i="3" s="1"/>
  <c r="G36" i="3"/>
  <c r="I36" i="3" s="1"/>
  <c r="K36" i="3" s="1"/>
  <c r="G38" i="3"/>
  <c r="I38" i="3" s="1"/>
  <c r="K38" i="3" s="1"/>
  <c r="I59" i="3"/>
  <c r="K59" i="3" s="1"/>
  <c r="I77" i="4"/>
  <c r="K77" i="4" s="1"/>
  <c r="I76" i="4"/>
  <c r="K76" i="4" s="1"/>
  <c r="I70" i="4"/>
  <c r="K70" i="4" s="1"/>
  <c r="I60" i="4"/>
  <c r="K60" i="4" s="1"/>
  <c r="I50" i="4"/>
  <c r="K50" i="4" s="1"/>
  <c r="I42" i="4"/>
  <c r="K42" i="4" s="1"/>
  <c r="I38" i="4"/>
  <c r="K38" i="4" s="1"/>
  <c r="I49" i="4"/>
  <c r="K49" i="4" s="1"/>
  <c r="I44" i="4"/>
  <c r="K44" i="4" s="1"/>
  <c r="K32" i="4"/>
  <c r="I78" i="4"/>
  <c r="K78" i="4" s="1"/>
  <c r="I75" i="4"/>
  <c r="K75" i="4" s="1"/>
  <c r="I74" i="4"/>
  <c r="I73" i="4"/>
  <c r="K73" i="4" s="1"/>
  <c r="I72" i="4"/>
  <c r="K72" i="4" s="1"/>
  <c r="I71" i="4"/>
  <c r="K71" i="4" s="1"/>
  <c r="I69" i="4"/>
  <c r="K69" i="4" s="1"/>
  <c r="I68" i="4"/>
  <c r="K68" i="4" s="1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59" i="4"/>
  <c r="K59" i="4" s="1"/>
  <c r="G36" i="4"/>
  <c r="I36" i="4" s="1"/>
  <c r="I58" i="4"/>
  <c r="K58" i="4" s="1"/>
  <c r="I57" i="4"/>
  <c r="K57" i="4" s="1"/>
  <c r="G56" i="4"/>
  <c r="I56" i="4" s="1"/>
  <c r="K56" i="4" s="1"/>
  <c r="G55" i="4"/>
  <c r="I55" i="4" s="1"/>
  <c r="K55" i="4" s="1"/>
  <c r="G51" i="4"/>
  <c r="I51" i="4" s="1"/>
  <c r="K51" i="4" s="1"/>
  <c r="I48" i="4"/>
  <c r="K48" i="4" s="1"/>
  <c r="I47" i="4"/>
  <c r="K47" i="4" s="1"/>
  <c r="I46" i="4"/>
  <c r="K46" i="4" s="1"/>
  <c r="I45" i="4"/>
  <c r="K45" i="4" s="1"/>
  <c r="I43" i="4"/>
  <c r="K43" i="4" s="1"/>
  <c r="I41" i="4"/>
  <c r="K41" i="4" s="1"/>
  <c r="I40" i="4"/>
  <c r="K40" i="4" s="1"/>
  <c r="I39" i="4"/>
  <c r="K39" i="4" s="1"/>
  <c r="G37" i="4"/>
  <c r="I37" i="4" s="1"/>
  <c r="K37" i="4" s="1"/>
  <c r="K27" i="4"/>
  <c r="K26" i="4"/>
  <c r="K25" i="4"/>
  <c r="K24" i="4"/>
  <c r="K23" i="4"/>
  <c r="K22" i="4"/>
  <c r="K20" i="4"/>
  <c r="K19" i="4"/>
  <c r="K18" i="4"/>
  <c r="K17" i="4"/>
  <c r="K16" i="4"/>
  <c r="K15" i="4"/>
  <c r="G120" i="7" l="1"/>
  <c r="C13" i="17" s="1"/>
  <c r="I33" i="4"/>
  <c r="K95" i="7"/>
  <c r="I118" i="7"/>
  <c r="K23" i="9"/>
  <c r="K47" i="9" s="1"/>
  <c r="I47" i="9"/>
  <c r="G31" i="3"/>
  <c r="I31" i="3" s="1"/>
  <c r="K31" i="3" s="1"/>
  <c r="G27" i="1"/>
  <c r="I27" i="1" s="1"/>
  <c r="K27" i="1" s="1"/>
  <c r="G120" i="9"/>
  <c r="C15" i="17" s="1"/>
  <c r="K89" i="9"/>
  <c r="I118" i="9"/>
  <c r="I85" i="9"/>
  <c r="K50" i="9"/>
  <c r="K85" i="9" s="1"/>
  <c r="K28" i="4"/>
  <c r="G82" i="4"/>
  <c r="C9" i="17" s="1"/>
  <c r="I49" i="6"/>
  <c r="K49" i="6" s="1"/>
  <c r="G81" i="6"/>
  <c r="C11" i="17" s="1"/>
  <c r="I80" i="5"/>
  <c r="K74" i="5"/>
  <c r="K80" i="5" s="1"/>
  <c r="K48" i="6"/>
  <c r="K51" i="6" s="1"/>
  <c r="I51" i="6"/>
  <c r="I47" i="7"/>
  <c r="K118" i="7"/>
  <c r="I79" i="6"/>
  <c r="K73" i="6"/>
  <c r="K79" i="6" s="1"/>
  <c r="K89" i="8"/>
  <c r="K118" i="8" s="1"/>
  <c r="I118" i="8"/>
  <c r="G120" i="8"/>
  <c r="C14" i="17" s="1"/>
  <c r="G32" i="3"/>
  <c r="I32" i="3" s="1"/>
  <c r="K32" i="3" s="1"/>
  <c r="G24" i="3"/>
  <c r="I24" i="3" s="1"/>
  <c r="K24" i="3" s="1"/>
  <c r="G60" i="3"/>
  <c r="I60" i="3" s="1"/>
  <c r="K60" i="3" s="1"/>
  <c r="G52" i="3"/>
  <c r="I52" i="3" s="1"/>
  <c r="K52" i="3" s="1"/>
  <c r="G44" i="3"/>
  <c r="I44" i="3" s="1"/>
  <c r="K44" i="3" s="1"/>
  <c r="G36" i="1"/>
  <c r="I36" i="1" s="1"/>
  <c r="K36" i="1" s="1"/>
  <c r="G28" i="1"/>
  <c r="I28" i="1" s="1"/>
  <c r="K28" i="1" s="1"/>
  <c r="K37" i="5"/>
  <c r="I52" i="5"/>
  <c r="J9" i="15"/>
  <c r="I9" i="15"/>
  <c r="G51" i="3"/>
  <c r="I51" i="3" s="1"/>
  <c r="K51" i="3" s="1"/>
  <c r="G35" i="1"/>
  <c r="I35" i="1" s="1"/>
  <c r="K35" i="1" s="1"/>
  <c r="G20" i="1"/>
  <c r="I20" i="1" s="1"/>
  <c r="K20" i="1" s="1"/>
  <c r="I85" i="7"/>
  <c r="G82" i="5"/>
  <c r="C10" i="17" s="1"/>
  <c r="G30" i="3"/>
  <c r="I30" i="3" s="1"/>
  <c r="K30" i="3" s="1"/>
  <c r="G50" i="3"/>
  <c r="I50" i="3" s="1"/>
  <c r="K50" i="3" s="1"/>
  <c r="G34" i="1"/>
  <c r="I34" i="1" s="1"/>
  <c r="K34" i="1" s="1"/>
  <c r="G26" i="1"/>
  <c r="I26" i="1" s="1"/>
  <c r="K26" i="1" s="1"/>
  <c r="G9" i="3"/>
  <c r="I9" i="3" s="1"/>
  <c r="I11" i="3" s="1"/>
  <c r="K11" i="15"/>
  <c r="G34" i="3"/>
  <c r="I34" i="3" s="1"/>
  <c r="K34" i="3" s="1"/>
  <c r="G26" i="3"/>
  <c r="I26" i="3" s="1"/>
  <c r="K26" i="3" s="1"/>
  <c r="G46" i="3"/>
  <c r="I46" i="3" s="1"/>
  <c r="K46" i="3" s="1"/>
  <c r="G30" i="1"/>
  <c r="I30" i="1" s="1"/>
  <c r="K30" i="1" s="1"/>
  <c r="G22" i="1"/>
  <c r="I22" i="1" s="1"/>
  <c r="K22" i="1" s="1"/>
  <c r="K52" i="5"/>
  <c r="G33" i="3"/>
  <c r="I33" i="3" s="1"/>
  <c r="K33" i="3" s="1"/>
  <c r="G25" i="3"/>
  <c r="I25" i="3" s="1"/>
  <c r="K25" i="3" s="1"/>
  <c r="G61" i="3"/>
  <c r="I61" i="3" s="1"/>
  <c r="K61" i="3" s="1"/>
  <c r="G53" i="3"/>
  <c r="I53" i="3" s="1"/>
  <c r="K53" i="3" s="1"/>
  <c r="G45" i="3"/>
  <c r="I45" i="3" s="1"/>
  <c r="K45" i="3" s="1"/>
  <c r="G21" i="1"/>
  <c r="I21" i="1" s="1"/>
  <c r="K21" i="1" s="1"/>
  <c r="I120" i="9"/>
  <c r="D15" i="17" s="1"/>
  <c r="L15" i="17" s="1"/>
  <c r="I31" i="5"/>
  <c r="K31" i="5" s="1"/>
  <c r="I54" i="8"/>
  <c r="K54" i="8" s="1"/>
  <c r="K85" i="8" s="1"/>
  <c r="G22" i="3"/>
  <c r="I22" i="3" s="1"/>
  <c r="K22" i="3" s="1"/>
  <c r="G25" i="1"/>
  <c r="I25" i="1" s="1"/>
  <c r="K25" i="1" s="1"/>
  <c r="I33" i="5"/>
  <c r="G32" i="1"/>
  <c r="I32" i="1" s="1"/>
  <c r="K32" i="1" s="1"/>
  <c r="K118" i="9"/>
  <c r="K10" i="15"/>
  <c r="K12" i="15" s="1"/>
  <c r="I37" i="3"/>
  <c r="K37" i="3" s="1"/>
  <c r="G37" i="3"/>
  <c r="G29" i="3"/>
  <c r="I29" i="3" s="1"/>
  <c r="K29" i="3" s="1"/>
  <c r="G21" i="3"/>
  <c r="I21" i="3" s="1"/>
  <c r="G57" i="3"/>
  <c r="I57" i="3" s="1"/>
  <c r="K57" i="3" s="1"/>
  <c r="G49" i="3"/>
  <c r="I49" i="3" s="1"/>
  <c r="K49" i="3" s="1"/>
  <c r="G33" i="1"/>
  <c r="I33" i="1" s="1"/>
  <c r="K33" i="1" s="1"/>
  <c r="G28" i="3"/>
  <c r="I28" i="3" s="1"/>
  <c r="K28" i="3" s="1"/>
  <c r="G20" i="3"/>
  <c r="I20" i="3" s="1"/>
  <c r="K20" i="3" s="1"/>
  <c r="G56" i="3"/>
  <c r="I56" i="3" s="1"/>
  <c r="K56" i="3" s="1"/>
  <c r="G48" i="3"/>
  <c r="I48" i="3" s="1"/>
  <c r="K48" i="3" s="1"/>
  <c r="G35" i="3"/>
  <c r="I35" i="3" s="1"/>
  <c r="K35" i="3" s="1"/>
  <c r="G27" i="3"/>
  <c r="I27" i="3" s="1"/>
  <c r="K27" i="3" s="1"/>
  <c r="G19" i="3"/>
  <c r="I19" i="3" s="1"/>
  <c r="K19" i="3" s="1"/>
  <c r="G55" i="3"/>
  <c r="I55" i="3" s="1"/>
  <c r="K55" i="3" s="1"/>
  <c r="G47" i="3"/>
  <c r="I47" i="3" s="1"/>
  <c r="K47" i="3" s="1"/>
  <c r="G31" i="1"/>
  <c r="I31" i="1" s="1"/>
  <c r="K31" i="1" s="1"/>
  <c r="G23" i="1"/>
  <c r="I23" i="1" s="1"/>
  <c r="K23" i="1" s="1"/>
  <c r="K85" i="7"/>
  <c r="I85" i="8"/>
  <c r="I14" i="3"/>
  <c r="K14" i="4"/>
  <c r="K33" i="4" s="1"/>
  <c r="I82" i="4"/>
  <c r="D9" i="17" s="1"/>
  <c r="K14" i="5"/>
  <c r="K14" i="6"/>
  <c r="K32" i="6" s="1"/>
  <c r="K14" i="7"/>
  <c r="I120" i="7"/>
  <c r="D13" i="17" s="1"/>
  <c r="L13" i="17" s="1"/>
  <c r="G9" i="1"/>
  <c r="K11" i="9"/>
  <c r="I11" i="9"/>
  <c r="K9" i="8"/>
  <c r="I70" i="1"/>
  <c r="K71" i="3"/>
  <c r="I71" i="3"/>
  <c r="K36" i="4"/>
  <c r="K52" i="4" s="1"/>
  <c r="I52" i="4"/>
  <c r="K74" i="4"/>
  <c r="K80" i="4" s="1"/>
  <c r="I80" i="4"/>
  <c r="K64" i="1"/>
  <c r="K70" i="1" s="1"/>
  <c r="K61" i="1"/>
  <c r="I61" i="1"/>
  <c r="I29" i="1"/>
  <c r="K29" i="1" s="1"/>
  <c r="K11" i="4"/>
  <c r="I81" i="6" l="1"/>
  <c r="D11" i="17" s="1"/>
  <c r="C12" i="17"/>
  <c r="I82" i="5"/>
  <c r="D10" i="17" s="1"/>
  <c r="K9" i="3"/>
  <c r="K11" i="3" s="1"/>
  <c r="J11" i="15"/>
  <c r="C16" i="17"/>
  <c r="K21" i="3"/>
  <c r="I39" i="3"/>
  <c r="K62" i="3"/>
  <c r="G73" i="3"/>
  <c r="I10" i="15"/>
  <c r="J10" i="15"/>
  <c r="K120" i="9"/>
  <c r="F15" i="17" s="1"/>
  <c r="K81" i="6"/>
  <c r="F11" i="17" s="1"/>
  <c r="I120" i="8"/>
  <c r="D14" i="17" s="1"/>
  <c r="I62" i="3"/>
  <c r="K38" i="1"/>
  <c r="K82" i="4"/>
  <c r="F9" i="17" s="1"/>
  <c r="K14" i="3"/>
  <c r="I73" i="3"/>
  <c r="K82" i="5"/>
  <c r="F10" i="17" s="1"/>
  <c r="K33" i="5"/>
  <c r="K120" i="7"/>
  <c r="F13" i="17" s="1"/>
  <c r="K47" i="7"/>
  <c r="I9" i="1"/>
  <c r="G72" i="1"/>
  <c r="K11" i="8"/>
  <c r="K120" i="8"/>
  <c r="F14" i="17" s="1"/>
  <c r="I38" i="1"/>
  <c r="D16" i="17" l="1"/>
  <c r="L16" i="17" s="1"/>
  <c r="L14" i="17"/>
  <c r="D12" i="17"/>
  <c r="L12" i="17" s="1"/>
  <c r="I12" i="15"/>
  <c r="O9" i="17"/>
  <c r="G9" i="17"/>
  <c r="O14" i="17"/>
  <c r="G14" i="17"/>
  <c r="O11" i="17"/>
  <c r="G11" i="17"/>
  <c r="O15" i="17"/>
  <c r="G15" i="17"/>
  <c r="O13" i="17"/>
  <c r="G13" i="17"/>
  <c r="O10" i="17"/>
  <c r="G10" i="17"/>
  <c r="C8" i="17"/>
  <c r="C17" i="17" s="1"/>
  <c r="F12" i="17"/>
  <c r="K73" i="3"/>
  <c r="K39" i="3"/>
  <c r="F16" i="17"/>
  <c r="I72" i="1"/>
  <c r="D8" i="17" s="1"/>
  <c r="K9" i="1"/>
  <c r="I11" i="1"/>
  <c r="D17" i="17" l="1"/>
  <c r="I15" i="17"/>
  <c r="K15" i="17"/>
  <c r="I14" i="17"/>
  <c r="K14" i="17"/>
  <c r="I13" i="17"/>
  <c r="K13" i="17"/>
  <c r="I11" i="17"/>
  <c r="K11" i="17"/>
  <c r="I10" i="17"/>
  <c r="K10" i="17"/>
  <c r="I9" i="17"/>
  <c r="K9" i="17"/>
  <c r="O12" i="17"/>
  <c r="G12" i="17"/>
  <c r="O16" i="17"/>
  <c r="G16" i="17"/>
  <c r="K11" i="1"/>
  <c r="K72" i="1"/>
  <c r="L8" i="17"/>
  <c r="F8" i="17" l="1"/>
  <c r="F17" i="17" s="1"/>
  <c r="I16" i="17"/>
  <c r="K16" i="17"/>
  <c r="I12" i="17"/>
  <c r="K12" i="17"/>
  <c r="G17" i="17" l="1"/>
  <c r="G8" i="17"/>
  <c r="O8" i="17"/>
  <c r="O17" i="17" s="1"/>
  <c r="I8" i="17" l="1"/>
  <c r="I17" i="17" s="1"/>
  <c r="K8" i="17"/>
  <c r="K17" i="17" s="1"/>
</calcChain>
</file>

<file path=xl/sharedStrings.xml><?xml version="1.0" encoding="utf-8"?>
<sst xmlns="http://schemas.openxmlformats.org/spreadsheetml/2006/main" count="2139" uniqueCount="341">
  <si>
    <t>Section of</t>
  </si>
  <si>
    <t>Reports</t>
  </si>
  <si>
    <t>Total Annual</t>
  </si>
  <si>
    <t>Est. No. of</t>
  </si>
  <si>
    <t>Est. Total</t>
  </si>
  <si>
    <t>Total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</si>
  <si>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</si>
  <si>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</si>
  <si>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</si>
  <si>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</si>
  <si>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</si>
  <si>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</si>
  <si>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</si>
  <si>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</si>
  <si>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</si>
  <si>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</si>
  <si>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</si>
  <si>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</si>
  <si>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</si>
  <si>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</si>
  <si>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</si>
  <si>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</si>
  <si>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</si>
  <si>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</si>
  <si>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</si>
  <si>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</si>
  <si>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</si>
  <si>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</si>
  <si>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</si>
  <si>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</si>
  <si>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</si>
  <si>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</si>
  <si>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Appeals</t>
  </si>
  <si>
    <t>written</t>
  </si>
  <si>
    <t xml:space="preserve">Application Narrative - EEI </t>
  </si>
  <si>
    <t>Cerification for contracts, grants, and loans" 7 CFR 3018.110, grant exceeds $100,000</t>
  </si>
  <si>
    <t>Association or Relationship with Rural Development Employees</t>
  </si>
  <si>
    <t>Energy Audit - EEI (&gt;$50,000)</t>
  </si>
  <si>
    <t>Insurance (flood, business interruption)</t>
  </si>
  <si>
    <t>Environmental Analysis</t>
  </si>
  <si>
    <t>Final Project Performance Report - EEI</t>
  </si>
  <si>
    <t>Application for Federal Assistance</t>
  </si>
  <si>
    <t>SF 424 (4040-0004)</t>
  </si>
  <si>
    <t>Budget Information - Construction Programs</t>
  </si>
  <si>
    <t>SF 424C (4040-0008)</t>
  </si>
  <si>
    <t>Assurances - Construction Programs</t>
  </si>
  <si>
    <t>SF 424D (4040-0009)</t>
  </si>
  <si>
    <t>Cert. Regarding Drug-Free Workplace Req. (Grants) Alt. I - For Grantees Other Than Individuals</t>
  </si>
  <si>
    <t xml:space="preserve">AD -1049 </t>
  </si>
  <si>
    <t>Disclosure of Lobbying Activities</t>
  </si>
  <si>
    <t>SF LLL (0348-0046)</t>
  </si>
  <si>
    <t>Certification Regarding Debarment, Suspension &amp; Other Resp. Matters-Primary Covered Trans.</t>
  </si>
  <si>
    <t>Equal Opportunity Agreement</t>
  </si>
  <si>
    <t>Assurance Agreement</t>
  </si>
  <si>
    <t>Request for Obligation of Funds</t>
  </si>
  <si>
    <t>Outlay Report and Request for Reimbursement for Construction Programs</t>
  </si>
  <si>
    <t>SF 271 (0348-0002)</t>
  </si>
  <si>
    <t>4280.XXX</t>
  </si>
  <si>
    <t>APPLICATION</t>
  </si>
  <si>
    <t>AWARDEE DOCUMENTS AND CERTIFICATIONS</t>
  </si>
  <si>
    <t>SERVICING</t>
  </si>
  <si>
    <t xml:space="preserve">Percent of respondents </t>
  </si>
  <si>
    <t xml:space="preserve">line item is </t>
  </si>
  <si>
    <t>applicable to</t>
  </si>
  <si>
    <t>FR Notice</t>
  </si>
  <si>
    <t>SAM number for application</t>
  </si>
  <si>
    <t>DUNS</t>
  </si>
  <si>
    <t>116(b)(1)(ii)(C)</t>
  </si>
  <si>
    <t>116(b)(1)(ii)(H)</t>
  </si>
  <si>
    <t>116(b)(2), (3), and (5)</t>
  </si>
  <si>
    <t>Application Narrative - RES</t>
  </si>
  <si>
    <t>116(b)(4)</t>
  </si>
  <si>
    <t>Financial information (past, present and future)</t>
  </si>
  <si>
    <t>Balance sheets and income statements</t>
  </si>
  <si>
    <t>116(b)(6)</t>
  </si>
  <si>
    <t xml:space="preserve">Self-scoring documentation </t>
  </si>
  <si>
    <t>116(b)(7)(ii)(A)</t>
  </si>
  <si>
    <t>Technical Reports - RES</t>
  </si>
  <si>
    <t>Technical Reports - EEI</t>
  </si>
  <si>
    <t>116(b)(7)(ii)(B)</t>
  </si>
  <si>
    <t>116(b)(8)</t>
  </si>
  <si>
    <t>Feasibility study - RES</t>
  </si>
  <si>
    <t>116(b)(2) through (5)</t>
  </si>
  <si>
    <t>116(b)(7)(i)(A)</t>
  </si>
  <si>
    <t>116(b)(7)(i)(B)</t>
  </si>
  <si>
    <t>116(b)(5)</t>
  </si>
  <si>
    <t>Evidence of matching funds</t>
  </si>
  <si>
    <t>121 (Dept Reg)</t>
  </si>
  <si>
    <t>Programmatic changes</t>
  </si>
  <si>
    <t>121 (1951(e))</t>
  </si>
  <si>
    <t xml:space="preserve">Transfers </t>
  </si>
  <si>
    <t>122 (1951(e))</t>
  </si>
  <si>
    <t xml:space="preserve">Disposition instructions for acquired property </t>
  </si>
  <si>
    <t>126(b)</t>
  </si>
  <si>
    <t>Power purchase agreement</t>
  </si>
  <si>
    <t>Maintenance for SAM reporting</t>
  </si>
  <si>
    <t>Grant agreement</t>
  </si>
  <si>
    <t>Semiannual Project Performance Report</t>
  </si>
  <si>
    <t>Final Project Performance Report - RES</t>
  </si>
  <si>
    <t>Outcome Project Performance Reports - RES</t>
  </si>
  <si>
    <t>Outcome Project Performance Reports - EEI</t>
  </si>
  <si>
    <t>120(b)</t>
  </si>
  <si>
    <t>Rural Business Cooperative Service Grant Agreement</t>
  </si>
  <si>
    <t>RD 4280-2</t>
  </si>
  <si>
    <t>116(b)(1)(i)(A)</t>
  </si>
  <si>
    <t>116(b)(1)(i)(B)</t>
  </si>
  <si>
    <t>116(b)(1)(i)(C)</t>
  </si>
  <si>
    <t>116(b)(1)(i)(D)</t>
  </si>
  <si>
    <t>116(b)(1)(ii)(A)</t>
  </si>
  <si>
    <t>116(b)(1)(ii)(B)</t>
  </si>
  <si>
    <t>Certification Regarding Debarment, Suspension, Ineligibility, and Voluntary Exclusion - Lower Tier Covered Transactions</t>
  </si>
  <si>
    <t xml:space="preserve">AD-1048 </t>
  </si>
  <si>
    <t>116(b)(1)(ii)(D)</t>
  </si>
  <si>
    <t>116(b)(1)(ii)(E)</t>
  </si>
  <si>
    <t xml:space="preserve">AD-1047 </t>
  </si>
  <si>
    <t>116(b)(1)(ii)(F)</t>
  </si>
  <si>
    <t>116(b)(1)(ii)(G)</t>
  </si>
  <si>
    <t>119(e)(8)</t>
  </si>
  <si>
    <t>Certificate of Contractor's Release</t>
  </si>
  <si>
    <t>Release by Claimants</t>
  </si>
  <si>
    <t>119(e)</t>
  </si>
  <si>
    <t>Construction Contract</t>
  </si>
  <si>
    <t>119(e) (via RD1924-6)</t>
  </si>
  <si>
    <t>Compliance Statement</t>
  </si>
  <si>
    <t>120(a)</t>
  </si>
  <si>
    <t>Letter of Intent</t>
  </si>
  <si>
    <t xml:space="preserve">Federal Financial Report </t>
  </si>
  <si>
    <t>SF 425 (0348-0061)</t>
  </si>
  <si>
    <t xml:space="preserve">Performance Progress Report </t>
  </si>
  <si>
    <t>SF PPR (0970-0334)</t>
  </si>
  <si>
    <t>108(g)</t>
  </si>
  <si>
    <t>Discrimination Compllaints</t>
  </si>
  <si>
    <t>Est. No. of Total Respondents (Applicants)</t>
  </si>
  <si>
    <t>Est. No. of Total Awards (Awardees)</t>
  </si>
  <si>
    <t>Other Reporting Requirements</t>
  </si>
  <si>
    <t>Application Withdrawal</t>
  </si>
  <si>
    <t>Notifications</t>
  </si>
  <si>
    <t>Technical Report Modifications</t>
  </si>
  <si>
    <t>Time Extensions</t>
  </si>
  <si>
    <t>Award Burden</t>
  </si>
  <si>
    <t>Inspection</t>
  </si>
  <si>
    <t>Recordkeeping</t>
  </si>
  <si>
    <t>110(b)</t>
  </si>
  <si>
    <t>116(b)(1)(iv)</t>
  </si>
  <si>
    <t>116(b)(iii)</t>
  </si>
  <si>
    <t>Organizational Documents</t>
  </si>
  <si>
    <t>Certification for meeting criteria for a project with a TPC of $200,000 or less</t>
  </si>
  <si>
    <t>Interim Rule</t>
  </si>
  <si>
    <t>SAM number applications</t>
  </si>
  <si>
    <t>116(b)(1)(vi)</t>
  </si>
  <si>
    <t xml:space="preserve">DUNS </t>
  </si>
  <si>
    <t>128(b)(1)(ii)-(v)</t>
  </si>
  <si>
    <t>128(b)(1)(vi)</t>
  </si>
  <si>
    <t>128(b)(2)(iii)</t>
  </si>
  <si>
    <t>Personal credit reports</t>
  </si>
  <si>
    <t>128(b)(2)(iv)</t>
  </si>
  <si>
    <t>Appraisals</t>
  </si>
  <si>
    <t>128(b)(2)(v)</t>
  </si>
  <si>
    <t>Commercial credit reports</t>
  </si>
  <si>
    <t>128(b)(2)(vi)</t>
  </si>
  <si>
    <t>Personal and corporate financial statements of guarantors</t>
  </si>
  <si>
    <t>128(b)(2)(vii)</t>
  </si>
  <si>
    <t>128(b)(1)(viii)</t>
  </si>
  <si>
    <t>128(b)(1)(ix)</t>
  </si>
  <si>
    <t>Lender's analysis</t>
  </si>
  <si>
    <t>128(b)(1)(x)</t>
  </si>
  <si>
    <t>Lender's certification</t>
  </si>
  <si>
    <t>128(b)(1)(xi)</t>
  </si>
  <si>
    <t>Proposed or sample loan agreement</t>
  </si>
  <si>
    <t xml:space="preserve">Outcome project performance </t>
  </si>
  <si>
    <t>Repurchase from holder</t>
  </si>
  <si>
    <t>Replacement of document</t>
  </si>
  <si>
    <t>125(b)</t>
  </si>
  <si>
    <t>Interest rate change</t>
  </si>
  <si>
    <t>131(d)</t>
  </si>
  <si>
    <t>Planning and performing development for lender</t>
  </si>
  <si>
    <t>wriiten</t>
  </si>
  <si>
    <t>Transfer of lender</t>
  </si>
  <si>
    <t>Changes in borrowers</t>
  </si>
  <si>
    <t>Conditions precedent to issuance of guarantee</t>
  </si>
  <si>
    <t>Issuance of loan note guarantee</t>
  </si>
  <si>
    <t>Refusal to issue loan note guarantee</t>
  </si>
  <si>
    <t>152(a)</t>
  </si>
  <si>
    <t>Loan classification</t>
  </si>
  <si>
    <t>Agency and lender conference</t>
  </si>
  <si>
    <t>Quarterly financial reports</t>
  </si>
  <si>
    <t>Annual financial reports</t>
  </si>
  <si>
    <t>Borrower visits</t>
  </si>
  <si>
    <t>152(b)</t>
  </si>
  <si>
    <t>Interest rate adjustments</t>
  </si>
  <si>
    <t>152(c)</t>
  </si>
  <si>
    <t>Release of collateral</t>
  </si>
  <si>
    <t>152(d)</t>
  </si>
  <si>
    <t>Subordination of lien position</t>
  </si>
  <si>
    <t>152(e)</t>
  </si>
  <si>
    <t>Alterations of loan instruments</t>
  </si>
  <si>
    <t>152(f)</t>
  </si>
  <si>
    <t>Loan transfer and assumption</t>
  </si>
  <si>
    <t>152(f)(1)</t>
  </si>
  <si>
    <t>Credit reports</t>
  </si>
  <si>
    <t>Appraisal reports</t>
  </si>
  <si>
    <t>Substitution of lender</t>
  </si>
  <si>
    <t>Default by borrower</t>
  </si>
  <si>
    <t>Curative actions</t>
  </si>
  <si>
    <t>Protective advances</t>
  </si>
  <si>
    <t>Liquidation plan</t>
  </si>
  <si>
    <t>Acceleration</t>
  </si>
  <si>
    <t>Accounting and reports</t>
  </si>
  <si>
    <t>Termination of guarantee</t>
  </si>
  <si>
    <t>182(a)(2)(i)</t>
  </si>
  <si>
    <t>Application for a loan guarantee (&gt;$600,000)</t>
  </si>
  <si>
    <t>RD 4279-1 (0570-0017)</t>
  </si>
  <si>
    <t>128(c)</t>
  </si>
  <si>
    <r>
      <t>Application for a loan guarantee (</t>
    </r>
    <r>
      <rPr>
        <u/>
        <sz val="10"/>
        <rFont val="Arial Narrow"/>
        <family val="2"/>
      </rPr>
      <t>&lt;</t>
    </r>
    <r>
      <rPr>
        <sz val="10"/>
        <rFont val="Arial Narrow"/>
        <family val="2"/>
      </rPr>
      <t>$600,000)</t>
    </r>
  </si>
  <si>
    <t>4279-1A (0570-0017)</t>
  </si>
  <si>
    <t>Conditional Commitment</t>
  </si>
  <si>
    <t>RD 4279-3 (0570-0017)</t>
  </si>
  <si>
    <t>147(b)</t>
  </si>
  <si>
    <t>Lender's Agreement</t>
  </si>
  <si>
    <t>RD 4279-4</t>
  </si>
  <si>
    <t>Assignment Guaranteed Agreement</t>
  </si>
  <si>
    <t>RD 4279-6 (0570-0017)</t>
  </si>
  <si>
    <t>142(a)</t>
  </si>
  <si>
    <t>Unconditional Guarantee</t>
  </si>
  <si>
    <t>RD 4279-14</t>
  </si>
  <si>
    <t>128(b)(2)(ii)</t>
  </si>
  <si>
    <t>147(a)(3)</t>
  </si>
  <si>
    <t>Guaranteed Loan Closing Report</t>
  </si>
  <si>
    <t>RD 1980-19 (0575-0137)</t>
  </si>
  <si>
    <t>152(f)(4)</t>
  </si>
  <si>
    <t>Loan Note Guarantee Report of Loss</t>
  </si>
  <si>
    <t>RD 449-30 (0575-0137)</t>
  </si>
  <si>
    <t>Guaranteed Loan Status Report</t>
  </si>
  <si>
    <t>RD 1980-41 (0570-0016)</t>
  </si>
  <si>
    <t>Lender's Guaranteed Loan Payment to the Agency</t>
  </si>
  <si>
    <t>RD 1980-43 (0575-0137)</t>
  </si>
  <si>
    <t>Guaranteed Loan Deliquent Status Borrower</t>
  </si>
  <si>
    <t>RD 1980-44 (0570-0016)</t>
  </si>
  <si>
    <t>Application Burden</t>
  </si>
  <si>
    <t>Transfer of Ownership</t>
  </si>
  <si>
    <t>Discrimination Complaints</t>
  </si>
  <si>
    <t>RD 1940-20 (0757-0094)</t>
  </si>
  <si>
    <t>RES</t>
  </si>
  <si>
    <t>EEI</t>
  </si>
  <si>
    <t>site visit</t>
  </si>
  <si>
    <t>Record Keeping</t>
  </si>
  <si>
    <t>Grants with TPC $200,000 and Greater</t>
  </si>
  <si>
    <t xml:space="preserve"> Grants with TPC less than $200,000</t>
  </si>
  <si>
    <t>Guaranteed Loans with loan requests &gt; $600K</t>
  </si>
  <si>
    <t>116(b)(2), (3), and (5) &amp; 128(b)(1)(ii)-(v)</t>
  </si>
  <si>
    <t>116(b)(7)(ii)(A) &amp; 128(b)(1)(vi)</t>
  </si>
  <si>
    <t>116(b)(4) &amp; 128(b)(2)(vii)</t>
  </si>
  <si>
    <t>116(b)(8) &amp; 128(b)(1)(viii)</t>
  </si>
  <si>
    <t>116(b)(1)(i)(D) &amp; 128(b)(2)(ii)</t>
  </si>
  <si>
    <t>116(b)(7)(i)(A) &amp; 128(b)(1)(vi)</t>
  </si>
  <si>
    <t>Guaranteed Loans with loan request &lt; $600K &amp; project costs &lt;$200K</t>
  </si>
  <si>
    <t>Guaranteed Loans with loan requests &lt; $600K &amp; project costs  &gt;$200K</t>
  </si>
  <si>
    <t>Combos with loan requests &lt; $600K &amp; project costs &lt;$200K</t>
  </si>
  <si>
    <t>Combos with loan request &lt; $600K project costs &gt; $200K</t>
  </si>
  <si>
    <t>Cost to the Federal Government - Grants</t>
  </si>
  <si>
    <t>Activity</t>
  </si>
  <si>
    <t>Number</t>
  </si>
  <si>
    <t># of Hours</t>
  </si>
  <si>
    <t>Rate</t>
  </si>
  <si>
    <t>TOTAL</t>
  </si>
  <si>
    <t xml:space="preserve">Application review </t>
  </si>
  <si>
    <t>Technical merit review</t>
  </si>
  <si>
    <t>Approve and obligate funds</t>
  </si>
  <si>
    <t>Servicing actions other than monitoring</t>
  </si>
  <si>
    <t xml:space="preserve">Planning and Performance </t>
  </si>
  <si>
    <t xml:space="preserve">Reporting and Grant Disbursement </t>
  </si>
  <si>
    <t>ANNUALIZED TOTAL</t>
  </si>
  <si>
    <t xml:space="preserve">The reviews are typically completed by GS-11 &amp; 12 State Loan Specialists and GS-13    </t>
  </si>
  <si>
    <t xml:space="preserve">State Program Directors.  The loans are typically approved by the State Director.  </t>
  </si>
  <si>
    <t>The GS-8 or 9 State Loan Technician typically does the data entry in the computer system.</t>
  </si>
  <si>
    <t>Cost to the Federal Government - Loans</t>
  </si>
  <si>
    <t>Review application and lender's analysis and complete negotiations, site visit and environmental review</t>
  </si>
  <si>
    <t>Review Technical Reports</t>
  </si>
  <si>
    <t>Approve loan and obligate funds</t>
  </si>
  <si>
    <t>Review documents and issue guarantee</t>
  </si>
  <si>
    <t>Replacement of documents</t>
  </si>
  <si>
    <t>Financial statement review</t>
  </si>
  <si>
    <t>Servicing actions</t>
  </si>
  <si>
    <t>Borrower/lender visits</t>
  </si>
  <si>
    <t xml:space="preserve">Program </t>
  </si>
  <si>
    <t>Number of respondents</t>
  </si>
  <si>
    <t>Number of hours per response</t>
  </si>
  <si>
    <t>RES-EEI Grant</t>
  </si>
  <si>
    <t>RES-EEI Loan</t>
  </si>
  <si>
    <t>Average hour per response</t>
  </si>
  <si>
    <t>RD 1942-46 (0575-0015)</t>
  </si>
  <si>
    <t>115(h)</t>
  </si>
  <si>
    <t>Grants</t>
  </si>
  <si>
    <t>Applicants or Grantees</t>
  </si>
  <si>
    <t>Hours</t>
  </si>
  <si>
    <t xml:space="preserve">3- Year Average </t>
  </si>
  <si>
    <t>RES/EEI Application review - greater than 200,000</t>
  </si>
  <si>
    <t>RES/EEI Technical merit review - greater than 200,000</t>
  </si>
  <si>
    <t>Approve and obligate funds - RES/EEI &amp; EA/REDA</t>
  </si>
  <si>
    <t>Reporting and Grant Disbursement - RES/EEI &amp; EA/REDA</t>
  </si>
  <si>
    <t>(Applicants)</t>
  </si>
  <si>
    <t>Staff-hours</t>
  </si>
  <si>
    <t>Total RES-EEI Grants</t>
  </si>
  <si>
    <t>Total RES-EEI Loans</t>
  </si>
  <si>
    <t>Total RES-EEI Combos</t>
  </si>
  <si>
    <t xml:space="preserve">Total </t>
  </si>
  <si>
    <t>Percent Small Businesses</t>
  </si>
  <si>
    <t>Number of Small Businesses</t>
  </si>
  <si>
    <t>RES-EEI Combos</t>
  </si>
  <si>
    <t>RES/EEI Application review - 200,000 or less</t>
  </si>
  <si>
    <t>SF 424   (4040-0004)</t>
  </si>
  <si>
    <t>SF 425   (0348-0061)</t>
  </si>
  <si>
    <t>SF 424  (4040-0004)</t>
  </si>
  <si>
    <t>SF LLL  (0348-0046)</t>
  </si>
  <si>
    <t>SF 425  (0348-0061)</t>
  </si>
  <si>
    <t>SF 271  (0348-0002)</t>
  </si>
  <si>
    <t>4279-1A  (0570-0017)</t>
  </si>
  <si>
    <t>Combos with loan requests &gt; $600K</t>
  </si>
  <si>
    <t>RD 400-1 (0575-0018)</t>
  </si>
  <si>
    <t>RD 400-4  (0575-0018)</t>
  </si>
  <si>
    <t>RD 1924-9 (0575-0042)</t>
  </si>
  <si>
    <t>RD 1924-10 (0575-0042)</t>
  </si>
  <si>
    <t>RD-400-6 (0575-0018)</t>
  </si>
  <si>
    <t>RD 1940-1 (0570-0062)</t>
  </si>
  <si>
    <t>RD 1924-6 (0575-0042)</t>
  </si>
  <si>
    <t>RD 4279-14 (0570-0017)</t>
  </si>
  <si>
    <t>RD 4279-4 (0570-0017)</t>
  </si>
  <si>
    <t>4279-1A   (0570-0017)</t>
  </si>
  <si>
    <t>SF 271   (0348-0002)</t>
  </si>
  <si>
    <t>SF PPR  (0970-0334)</t>
  </si>
  <si>
    <t>Service Burden</t>
  </si>
  <si>
    <t xml:space="preserve"> REPORTING REQUIREMENTS</t>
  </si>
  <si>
    <t>Average Respondents</t>
  </si>
  <si>
    <t>2012 / 2013</t>
  </si>
  <si>
    <t xml:space="preserve">Average Cost </t>
  </si>
  <si>
    <t>Per</t>
  </si>
  <si>
    <t>Respondent</t>
  </si>
  <si>
    <t>2012 /  2013</t>
  </si>
  <si>
    <t>RES/EEI Technical Merit review - 200,000 or less</t>
  </si>
  <si>
    <t>Projected Applications</t>
  </si>
  <si>
    <t>for FY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</si>
</sst>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\ [$€-1];[Red]\-#,##0\ [$€-1]"/>
    <numFmt numFmtId="166" formatCode="0.000%"/>
    <numFmt numFmtId="167" formatCode="_(* #,##0_);_(* \(#,##0\);_(* &quot;-&quot;??_);_(@_)"/>
    <numFmt numFmtId="168" formatCode="_(&quot;$&quot;* #,##0_);_(&quot;$&quot;* \(#,##0\);_(&quot;$&quot;* &quot;-&quot;??_);_(@_)"/>
    <numFmt numFmtId="169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u/>
      <sz val="10"/>
      <name val="Arial Narrow"/>
      <family val="2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0" fontId="10" fillId="0" borderId="0"/>
    <xf numFmtId="0" fontId="4" fillId="0" borderId="0"/>
    <xf numFmtId="0" fontId="9" fillId="0" borderId="0"/>
    <xf numFmtId="9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65">
    <xf numFmtId="0" fontId="0" fillId="0" borderId="0" xfId="0"/>
    <xf numFmtId="0" fontId="7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3" fontId="6" fillId="0" borderId="2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/>
    <xf numFmtId="3" fontId="6" fillId="0" borderId="5" xfId="0" applyNumberFormat="1" applyFont="1" applyFill="1" applyBorder="1" applyAlignment="1"/>
    <xf numFmtId="3" fontId="6" fillId="0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/>
    <xf numFmtId="3" fontId="6" fillId="0" borderId="7" xfId="0" applyNumberFormat="1" applyFont="1" applyFill="1" applyBorder="1" applyAlignment="1"/>
    <xf numFmtId="3" fontId="6" fillId="0" borderId="8" xfId="0" applyNumberFormat="1" applyFont="1" applyFill="1" applyBorder="1" applyAlignment="1">
      <alignment horizontal="center"/>
    </xf>
    <xf numFmtId="0" fontId="6" fillId="0" borderId="9" xfId="0" applyFont="1" applyFill="1" applyBorder="1" applyAlignment="1"/>
    <xf numFmtId="0" fontId="6" fillId="0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3" fontId="7" fillId="0" borderId="13" xfId="0" applyNumberFormat="1" applyFont="1" applyFill="1" applyBorder="1"/>
    <xf numFmtId="0" fontId="0" fillId="0" borderId="13" xfId="0" applyBorder="1"/>
    <xf numFmtId="0" fontId="0" fillId="0" borderId="0" xfId="0"/>
    <xf numFmtId="0" fontId="0" fillId="0" borderId="0" xfId="0"/>
    <xf numFmtId="0" fontId="7" fillId="0" borderId="15" xfId="2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/>
    </xf>
    <xf numFmtId="9" fontId="6" fillId="0" borderId="5" xfId="14" applyFont="1" applyFill="1" applyBorder="1" applyAlignment="1">
      <alignment horizontal="center" wrapText="1"/>
    </xf>
    <xf numFmtId="9" fontId="6" fillId="0" borderId="5" xfId="14" applyFont="1" applyFill="1" applyBorder="1" applyAlignment="1">
      <alignment horizontal="center"/>
    </xf>
    <xf numFmtId="9" fontId="6" fillId="0" borderId="7" xfId="14" applyFont="1" applyFill="1" applyBorder="1" applyAlignment="1">
      <alignment horizontal="center"/>
    </xf>
    <xf numFmtId="9" fontId="6" fillId="0" borderId="7" xfId="14" applyFont="1" applyFill="1" applyBorder="1" applyAlignment="1">
      <alignment horizontal="center" wrapText="1"/>
    </xf>
    <xf numFmtId="9" fontId="6" fillId="0" borderId="9" xfId="14" applyFont="1" applyFill="1" applyBorder="1" applyAlignment="1">
      <alignment horizontal="center" wrapText="1"/>
    </xf>
    <xf numFmtId="3" fontId="6" fillId="3" borderId="14" xfId="1" applyNumberFormat="1" applyFont="1" applyFill="1" applyBorder="1" applyAlignment="1">
      <alignment horizontal="center" vertical="top"/>
    </xf>
    <xf numFmtId="3" fontId="6" fillId="3" borderId="15" xfId="1" applyNumberFormat="1" applyFont="1" applyFill="1" applyBorder="1" applyAlignment="1">
      <alignment horizontal="center" vertical="top"/>
    </xf>
    <xf numFmtId="0" fontId="0" fillId="0" borderId="0" xfId="0"/>
    <xf numFmtId="0" fontId="6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/>
    <xf numFmtId="3" fontId="6" fillId="0" borderId="5" xfId="0" applyNumberFormat="1" applyFont="1" applyFill="1" applyBorder="1" applyAlignment="1"/>
    <xf numFmtId="0" fontId="7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/>
    <xf numFmtId="3" fontId="6" fillId="0" borderId="7" xfId="0" applyNumberFormat="1" applyFont="1" applyFill="1" applyBorder="1" applyAlignment="1"/>
    <xf numFmtId="0" fontId="6" fillId="0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vertical="top" wrapText="1"/>
    </xf>
    <xf numFmtId="3" fontId="6" fillId="0" borderId="3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0" fontId="0" fillId="0" borderId="13" xfId="0" applyBorder="1"/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/>
    <xf numFmtId="0" fontId="7" fillId="0" borderId="14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/>
    </xf>
    <xf numFmtId="3" fontId="7" fillId="0" borderId="13" xfId="0" applyNumberFormat="1" applyFont="1" applyFill="1" applyBorder="1"/>
    <xf numFmtId="0" fontId="7" fillId="0" borderId="16" xfId="2" applyFont="1" applyFill="1" applyBorder="1" applyAlignment="1">
      <alignment horizontal="center" vertical="top" wrapText="1"/>
    </xf>
    <xf numFmtId="3" fontId="7" fillId="0" borderId="14" xfId="1" applyNumberFormat="1" applyFont="1" applyFill="1" applyBorder="1" applyAlignment="1">
      <alignment horizontal="center" vertical="top"/>
    </xf>
    <xf numFmtId="0" fontId="7" fillId="0" borderId="16" xfId="2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0" fontId="6" fillId="0" borderId="19" xfId="0" applyFont="1" applyFill="1" applyBorder="1" applyAlignment="1"/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2" borderId="14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3" fontId="7" fillId="0" borderId="14" xfId="0" applyNumberFormat="1" applyFont="1" applyFill="1" applyBorder="1"/>
    <xf numFmtId="8" fontId="7" fillId="0" borderId="16" xfId="2" applyNumberFormat="1" applyFont="1" applyFill="1" applyBorder="1" applyAlignment="1">
      <alignment vertical="top"/>
    </xf>
    <xf numFmtId="164" fontId="7" fillId="0" borderId="16" xfId="2" applyNumberFormat="1" applyFont="1" applyFill="1" applyBorder="1" applyAlignment="1">
      <alignment vertical="top"/>
    </xf>
    <xf numFmtId="3" fontId="6" fillId="3" borderId="16" xfId="1" applyNumberFormat="1" applyFont="1" applyFill="1" applyBorder="1" applyAlignment="1">
      <alignment horizontal="center" vertical="top"/>
    </xf>
    <xf numFmtId="0" fontId="0" fillId="0" borderId="0" xfId="0"/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3" fontId="6" fillId="0" borderId="7" xfId="0" applyNumberFormat="1" applyFont="1" applyFill="1" applyBorder="1" applyAlignment="1"/>
    <xf numFmtId="3" fontId="6" fillId="0" borderId="5" xfId="0" applyNumberFormat="1" applyFont="1" applyFill="1" applyBorder="1" applyAlignment="1">
      <alignment horizontal="center"/>
    </xf>
    <xf numFmtId="0" fontId="7" fillId="0" borderId="14" xfId="2" applyNumberFormat="1" applyFont="1" applyFill="1" applyBorder="1" applyAlignment="1" applyProtection="1">
      <alignment horizontal="center" vertical="top"/>
      <protection locked="0"/>
    </xf>
    <xf numFmtId="0" fontId="7" fillId="2" borderId="16" xfId="2" applyFont="1" applyFill="1" applyBorder="1" applyAlignment="1">
      <alignment horizontal="center" vertical="top"/>
    </xf>
    <xf numFmtId="0" fontId="6" fillId="0" borderId="16" xfId="2" applyFont="1" applyFill="1" applyBorder="1" applyAlignment="1">
      <alignment vertical="top" wrapText="1"/>
    </xf>
    <xf numFmtId="3" fontId="7" fillId="0" borderId="16" xfId="1" applyNumberFormat="1" applyFont="1" applyFill="1" applyBorder="1" applyAlignment="1">
      <alignment horizontal="center" vertical="top"/>
    </xf>
    <xf numFmtId="3" fontId="7" fillId="2" borderId="14" xfId="23" applyNumberFormat="1" applyFont="1" applyFill="1" applyBorder="1" applyAlignment="1">
      <alignment horizontal="center" vertical="top"/>
    </xf>
    <xf numFmtId="0" fontId="7" fillId="0" borderId="14" xfId="2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/>
    </xf>
    <xf numFmtId="0" fontId="7" fillId="2" borderId="14" xfId="2" applyFont="1" applyFill="1" applyBorder="1" applyAlignment="1">
      <alignment horizontal="center" vertical="top"/>
    </xf>
    <xf numFmtId="8" fontId="7" fillId="0" borderId="14" xfId="2" applyNumberFormat="1" applyFont="1" applyFill="1" applyBorder="1" applyAlignment="1">
      <alignment vertical="top"/>
    </xf>
    <xf numFmtId="164" fontId="7" fillId="0" borderId="14" xfId="2" applyNumberFormat="1" applyFont="1" applyFill="1" applyBorder="1" applyAlignment="1">
      <alignment vertical="top"/>
    </xf>
    <xf numFmtId="0" fontId="6" fillId="0" borderId="14" xfId="2" applyFont="1" applyFill="1" applyBorder="1" applyAlignment="1">
      <alignment vertical="top" wrapText="1"/>
    </xf>
    <xf numFmtId="0" fontId="8" fillId="4" borderId="0" xfId="2" applyFill="1"/>
    <xf numFmtId="0" fontId="7" fillId="4" borderId="14" xfId="0" applyFont="1" applyFill="1" applyBorder="1" applyAlignment="1">
      <alignment horizontal="center" vertical="top" wrapText="1"/>
    </xf>
    <xf numFmtId="0" fontId="6" fillId="4" borderId="14" xfId="2" applyFont="1" applyFill="1" applyBorder="1" applyAlignment="1">
      <alignment horizontal="center" vertical="top" wrapText="1"/>
    </xf>
    <xf numFmtId="3" fontId="7" fillId="4" borderId="14" xfId="1" applyNumberFormat="1" applyFont="1" applyFill="1" applyBorder="1" applyAlignment="1">
      <alignment horizontal="center" vertical="top"/>
    </xf>
    <xf numFmtId="0" fontId="6" fillId="4" borderId="14" xfId="2" applyFont="1" applyFill="1" applyBorder="1" applyAlignment="1"/>
    <xf numFmtId="0" fontId="7" fillId="4" borderId="14" xfId="0" applyFont="1" applyFill="1" applyBorder="1" applyAlignment="1">
      <alignment vertical="top" wrapText="1"/>
    </xf>
    <xf numFmtId="9" fontId="6" fillId="4" borderId="14" xfId="24" applyFont="1" applyFill="1" applyBorder="1" applyAlignment="1">
      <alignment horizontal="center" wrapText="1"/>
    </xf>
    <xf numFmtId="0" fontId="6" fillId="4" borderId="14" xfId="2" applyFont="1" applyFill="1" applyBorder="1" applyAlignment="1">
      <alignment horizontal="center" wrapText="1"/>
    </xf>
    <xf numFmtId="0" fontId="6" fillId="4" borderId="14" xfId="2" applyFont="1" applyFill="1" applyBorder="1" applyAlignment="1">
      <alignment horizontal="center"/>
    </xf>
    <xf numFmtId="3" fontId="6" fillId="4" borderId="14" xfId="23" applyNumberFormat="1" applyFont="1" applyFill="1" applyBorder="1" applyAlignment="1">
      <alignment horizontal="center"/>
    </xf>
    <xf numFmtId="0" fontId="0" fillId="0" borderId="0" xfId="0"/>
    <xf numFmtId="0" fontId="6" fillId="4" borderId="14" xfId="2" applyFont="1" applyFill="1" applyBorder="1"/>
    <xf numFmtId="0" fontId="0" fillId="4" borderId="14" xfId="0" applyFill="1" applyBorder="1"/>
    <xf numFmtId="0" fontId="6" fillId="0" borderId="23" xfId="0" applyFont="1" applyFill="1" applyBorder="1" applyAlignment="1"/>
    <xf numFmtId="0" fontId="7" fillId="0" borderId="23" xfId="0" applyFont="1" applyFill="1" applyBorder="1" applyAlignment="1">
      <alignment horizontal="center" wrapText="1"/>
    </xf>
    <xf numFmtId="0" fontId="6" fillId="0" borderId="24" xfId="2" applyFont="1" applyFill="1" applyBorder="1" applyAlignment="1">
      <alignment horizontal="center" vertical="center" wrapText="1"/>
    </xf>
    <xf numFmtId="0" fontId="7" fillId="0" borderId="23" xfId="0" applyFont="1" applyFill="1" applyBorder="1"/>
    <xf numFmtId="9" fontId="6" fillId="0" borderId="23" xfId="14" applyFont="1" applyFill="1" applyBorder="1" applyAlignment="1">
      <alignment horizontal="center" wrapText="1"/>
    </xf>
    <xf numFmtId="0" fontId="0" fillId="0" borderId="0" xfId="0"/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3" fontId="6" fillId="0" borderId="7" xfId="0" applyNumberFormat="1" applyFont="1" applyFill="1" applyBorder="1" applyAlignment="1"/>
    <xf numFmtId="3" fontId="6" fillId="0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23" xfId="0" applyFont="1" applyFill="1" applyBorder="1" applyAlignment="1">
      <alignment horizontal="center"/>
    </xf>
    <xf numFmtId="3" fontId="6" fillId="0" borderId="23" xfId="0" applyNumberFormat="1" applyFont="1" applyFill="1" applyBorder="1" applyAlignment="1"/>
    <xf numFmtId="3" fontId="6" fillId="0" borderId="23" xfId="0" applyNumberFormat="1" applyFont="1" applyFill="1" applyBorder="1" applyAlignment="1">
      <alignment horizontal="center"/>
    </xf>
    <xf numFmtId="10" fontId="7" fillId="0" borderId="14" xfId="24" applyNumberFormat="1" applyFont="1" applyFill="1" applyBorder="1" applyAlignment="1">
      <alignment horizontal="center" vertical="top" wrapText="1"/>
    </xf>
    <xf numFmtId="0" fontId="0" fillId="4" borderId="14" xfId="0" applyFill="1" applyBorder="1" applyAlignment="1">
      <alignment horizontal="center" wrapText="1"/>
    </xf>
    <xf numFmtId="0" fontId="7" fillId="0" borderId="14" xfId="2" applyFont="1" applyFill="1" applyBorder="1" applyAlignment="1">
      <alignment vertical="top" wrapText="1"/>
    </xf>
    <xf numFmtId="0" fontId="7" fillId="0" borderId="14" xfId="2" applyFont="1" applyFill="1" applyBorder="1" applyAlignment="1">
      <alignment horizontal="center" vertical="top"/>
    </xf>
    <xf numFmtId="0" fontId="7" fillId="2" borderId="14" xfId="2" applyFont="1" applyFill="1" applyBorder="1" applyAlignment="1">
      <alignment horizontal="center" vertical="top"/>
    </xf>
    <xf numFmtId="8" fontId="7" fillId="0" borderId="14" xfId="2" applyNumberFormat="1" applyFont="1" applyFill="1" applyBorder="1" applyAlignment="1">
      <alignment vertical="top"/>
    </xf>
    <xf numFmtId="164" fontId="7" fillId="0" borderId="14" xfId="2" applyNumberFormat="1" applyFont="1" applyFill="1" applyBorder="1" applyAlignment="1">
      <alignment vertical="top"/>
    </xf>
    <xf numFmtId="0" fontId="6" fillId="0" borderId="15" xfId="2" applyFont="1" applyFill="1" applyBorder="1" applyAlignment="1">
      <alignment vertical="top" wrapText="1"/>
    </xf>
    <xf numFmtId="0" fontId="6" fillId="0" borderId="14" xfId="2" applyFont="1" applyFill="1" applyBorder="1" applyAlignment="1">
      <alignment vertical="top" wrapText="1"/>
    </xf>
    <xf numFmtId="9" fontId="7" fillId="5" borderId="14" xfId="24" applyFont="1" applyFill="1" applyBorder="1" applyAlignment="1">
      <alignment horizontal="center" vertical="top" wrapText="1"/>
    </xf>
    <xf numFmtId="3" fontId="7" fillId="5" borderId="14" xfId="1" applyNumberFormat="1" applyFont="1" applyFill="1" applyBorder="1" applyAlignment="1">
      <alignment horizontal="center" vertical="top"/>
    </xf>
    <xf numFmtId="165" fontId="7" fillId="5" borderId="14" xfId="2" applyNumberFormat="1" applyFont="1" applyFill="1" applyBorder="1" applyAlignment="1">
      <alignment horizontal="center" vertical="top"/>
    </xf>
    <xf numFmtId="0" fontId="6" fillId="5" borderId="14" xfId="2" applyFont="1" applyFill="1" applyBorder="1" applyAlignment="1">
      <alignment vertical="top" wrapText="1"/>
    </xf>
    <xf numFmtId="10" fontId="7" fillId="5" borderId="14" xfId="24" applyNumberFormat="1" applyFont="1" applyFill="1" applyBorder="1" applyAlignment="1">
      <alignment horizontal="center" vertical="top" wrapText="1"/>
    </xf>
    <xf numFmtId="10" fontId="7" fillId="4" borderId="14" xfId="24" applyNumberFormat="1" applyFont="1" applyFill="1" applyBorder="1" applyAlignment="1">
      <alignment horizontal="center" vertical="top" wrapText="1"/>
    </xf>
    <xf numFmtId="166" fontId="7" fillId="0" borderId="14" xfId="24" applyNumberFormat="1" applyFont="1" applyFill="1" applyBorder="1" applyAlignment="1">
      <alignment horizontal="center" vertical="top" wrapText="1"/>
    </xf>
    <xf numFmtId="166" fontId="7" fillId="5" borderId="14" xfId="24" applyNumberFormat="1" applyFont="1" applyFill="1" applyBorder="1" applyAlignment="1">
      <alignment horizontal="center" vertical="top" wrapText="1"/>
    </xf>
    <xf numFmtId="166" fontId="7" fillId="4" borderId="14" xfId="24" applyNumberFormat="1" applyFont="1" applyFill="1" applyBorder="1" applyAlignment="1">
      <alignment horizontal="center" vertical="top" wrapText="1"/>
    </xf>
    <xf numFmtId="166" fontId="0" fillId="4" borderId="14" xfId="24" applyNumberFormat="1" applyFont="1" applyFill="1" applyBorder="1" applyAlignment="1">
      <alignment horizontal="center"/>
    </xf>
    <xf numFmtId="9" fontId="0" fillId="0" borderId="0" xfId="24" applyFont="1" applyAlignment="1">
      <alignment horizontal="center"/>
    </xf>
    <xf numFmtId="3" fontId="7" fillId="0" borderId="21" xfId="0" applyNumberFormat="1" applyFont="1" applyFill="1" applyBorder="1"/>
    <xf numFmtId="0" fontId="7" fillId="0" borderId="14" xfId="0" applyFont="1" applyFill="1" applyBorder="1"/>
    <xf numFmtId="0" fontId="6" fillId="5" borderId="14" xfId="2" applyFont="1" applyFill="1" applyBorder="1" applyAlignment="1">
      <alignment horizontal="center" vertical="top" wrapText="1"/>
    </xf>
    <xf numFmtId="10" fontId="7" fillId="2" borderId="14" xfId="24" applyNumberFormat="1" applyFont="1" applyFill="1" applyBorder="1" applyAlignment="1">
      <alignment horizontal="center" vertical="top" wrapText="1"/>
    </xf>
    <xf numFmtId="1" fontId="7" fillId="0" borderId="14" xfId="0" applyNumberFormat="1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wrapText="1"/>
    </xf>
    <xf numFmtId="3" fontId="7" fillId="0" borderId="14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3" fontId="7" fillId="0" borderId="15" xfId="0" applyNumberFormat="1" applyFont="1" applyFill="1" applyBorder="1" applyAlignment="1">
      <alignment horizontal="center"/>
    </xf>
    <xf numFmtId="0" fontId="7" fillId="0" borderId="15" xfId="0" applyFont="1" applyFill="1" applyBorder="1"/>
    <xf numFmtId="3" fontId="7" fillId="0" borderId="15" xfId="0" applyNumberFormat="1" applyFont="1" applyFill="1" applyBorder="1"/>
    <xf numFmtId="0" fontId="6" fillId="0" borderId="24" xfId="2" applyFont="1" applyFill="1" applyBorder="1" applyAlignment="1">
      <alignment vertical="top" wrapText="1"/>
    </xf>
    <xf numFmtId="0" fontId="7" fillId="0" borderId="23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165" fontId="7" fillId="5" borderId="14" xfId="2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10" fontId="0" fillId="4" borderId="14" xfId="24" applyNumberFormat="1" applyFont="1" applyFill="1" applyBorder="1" applyAlignment="1">
      <alignment horizontal="center"/>
    </xf>
    <xf numFmtId="167" fontId="0" fillId="0" borderId="0" xfId="23" applyNumberFormat="1" applyFont="1"/>
    <xf numFmtId="0" fontId="0" fillId="0" borderId="0" xfId="0" applyBorder="1"/>
    <xf numFmtId="0" fontId="0" fillId="0" borderId="29" xfId="0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8" fillId="0" borderId="31" xfId="0" applyFont="1" applyBorder="1" applyAlignment="1">
      <alignment horizontal="left" wrapText="1"/>
    </xf>
    <xf numFmtId="0" fontId="0" fillId="6" borderId="0" xfId="0" applyFill="1" applyBorder="1"/>
    <xf numFmtId="167" fontId="0" fillId="0" borderId="0" xfId="23" applyNumberFormat="1" applyFont="1" applyBorder="1"/>
    <xf numFmtId="167" fontId="0" fillId="6" borderId="0" xfId="23" applyNumberFormat="1" applyFont="1" applyFill="1" applyBorder="1"/>
    <xf numFmtId="168" fontId="0" fillId="0" borderId="0" xfId="21" applyNumberFormat="1" applyFont="1" applyBorder="1"/>
    <xf numFmtId="168" fontId="0" fillId="6" borderId="0" xfId="21" applyNumberFormat="1" applyFont="1" applyFill="1" applyBorder="1"/>
    <xf numFmtId="0" fontId="8" fillId="0" borderId="31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6" borderId="30" xfId="0" applyFill="1" applyBorder="1"/>
    <xf numFmtId="168" fontId="0" fillId="6" borderId="30" xfId="21" applyNumberFormat="1" applyFont="1" applyFill="1" applyBorder="1"/>
    <xf numFmtId="0" fontId="0" fillId="0" borderId="0" xfId="0" applyAlignment="1">
      <alignment horizontal="left"/>
    </xf>
    <xf numFmtId="167" fontId="0" fillId="0" borderId="0" xfId="0" applyNumberFormat="1"/>
    <xf numFmtId="0" fontId="0" fillId="0" borderId="32" xfId="0" applyBorder="1" applyAlignment="1">
      <alignment horizontal="center"/>
    </xf>
    <xf numFmtId="168" fontId="0" fillId="0" borderId="33" xfId="21" applyNumberFormat="1" applyFont="1" applyBorder="1"/>
    <xf numFmtId="168" fontId="0" fillId="0" borderId="4" xfId="21" applyNumberFormat="1" applyFont="1" applyBorder="1"/>
    <xf numFmtId="168" fontId="8" fillId="0" borderId="32" xfId="21" applyNumberFormat="1" applyFont="1" applyBorder="1"/>
    <xf numFmtId="164" fontId="0" fillId="0" borderId="0" xfId="0" applyNumberFormat="1"/>
    <xf numFmtId="0" fontId="8" fillId="0" borderId="0" xfId="0" applyFont="1" applyFill="1" applyBorder="1"/>
    <xf numFmtId="0" fontId="8" fillId="0" borderId="0" xfId="0" applyFont="1" applyFill="1"/>
    <xf numFmtId="3" fontId="6" fillId="0" borderId="14" xfId="0" applyNumberFormat="1" applyFont="1" applyFill="1" applyBorder="1" applyAlignment="1">
      <alignment horizontal="center"/>
    </xf>
    <xf numFmtId="0" fontId="8" fillId="0" borderId="0" xfId="0" applyFont="1"/>
    <xf numFmtId="0" fontId="15" fillId="0" borderId="0" xfId="0" applyFont="1"/>
    <xf numFmtId="166" fontId="7" fillId="0" borderId="14" xfId="24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left" wrapText="1"/>
    </xf>
    <xf numFmtId="0" fontId="13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0" fontId="14" fillId="0" borderId="32" xfId="0" applyFont="1" applyBorder="1" applyAlignment="1">
      <alignment horizontal="center" vertical="top"/>
    </xf>
    <xf numFmtId="6" fontId="14" fillId="0" borderId="32" xfId="0" applyNumberFormat="1" applyFont="1" applyBorder="1" applyAlignment="1">
      <alignment horizontal="right" vertical="top"/>
    </xf>
    <xf numFmtId="167" fontId="8" fillId="0" borderId="0" xfId="23" applyNumberFormat="1" applyFont="1" applyFill="1" applyBorder="1"/>
    <xf numFmtId="43" fontId="0" fillId="0" borderId="0" xfId="23" applyFont="1"/>
    <xf numFmtId="6" fontId="14" fillId="0" borderId="30" xfId="0" applyNumberFormat="1" applyFont="1" applyBorder="1" applyAlignment="1">
      <alignment horizontal="right" vertical="top"/>
    </xf>
    <xf numFmtId="0" fontId="14" fillId="0" borderId="0" xfId="0" applyFont="1" applyFill="1" applyBorder="1" applyAlignment="1">
      <alignment horizontal="center" vertical="top"/>
    </xf>
    <xf numFmtId="0" fontId="8" fillId="0" borderId="31" xfId="0" applyFont="1" applyFill="1" applyBorder="1" applyAlignment="1">
      <alignment horizontal="left"/>
    </xf>
    <xf numFmtId="0" fontId="14" fillId="0" borderId="32" xfId="0" applyFont="1" applyBorder="1" applyAlignment="1">
      <alignment vertical="top"/>
    </xf>
    <xf numFmtId="168" fontId="0" fillId="0" borderId="0" xfId="0" applyNumberFormat="1"/>
    <xf numFmtId="3" fontId="6" fillId="0" borderId="35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left"/>
    </xf>
    <xf numFmtId="3" fontId="6" fillId="0" borderId="33" xfId="0" applyNumberFormat="1" applyFont="1" applyFill="1" applyBorder="1" applyAlignment="1">
      <alignment horizontal="center"/>
    </xf>
    <xf numFmtId="3" fontId="6" fillId="0" borderId="32" xfId="0" applyNumberFormat="1" applyFont="1" applyFill="1" applyBorder="1" applyAlignment="1">
      <alignment horizontal="center"/>
    </xf>
    <xf numFmtId="167" fontId="15" fillId="0" borderId="0" xfId="23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167" fontId="8" fillId="0" borderId="0" xfId="23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167" fontId="0" fillId="0" borderId="0" xfId="23" applyNumberFormat="1" applyFont="1" applyFill="1" applyAlignment="1">
      <alignment horizontal="right"/>
    </xf>
    <xf numFmtId="0" fontId="15" fillId="0" borderId="0" xfId="0" applyFont="1" applyFill="1" applyBorder="1" applyAlignment="1">
      <alignment wrapText="1"/>
    </xf>
    <xf numFmtId="167" fontId="15" fillId="0" borderId="0" xfId="23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wrapText="1"/>
    </xf>
    <xf numFmtId="167" fontId="8" fillId="0" borderId="0" xfId="23" applyNumberFormat="1" applyFont="1" applyFill="1" applyBorder="1" applyAlignment="1">
      <alignment horizontal="right"/>
    </xf>
    <xf numFmtId="167" fontId="15" fillId="0" borderId="34" xfId="23" applyNumberFormat="1" applyFont="1" applyBorder="1" applyAlignment="1">
      <alignment horizontal="right"/>
    </xf>
    <xf numFmtId="2" fontId="15" fillId="0" borderId="0" xfId="0" applyNumberFormat="1" applyFont="1"/>
    <xf numFmtId="3" fontId="0" fillId="0" borderId="0" xfId="0" applyNumberFormat="1"/>
    <xf numFmtId="1" fontId="0" fillId="0" borderId="0" xfId="0" applyNumberFormat="1"/>
    <xf numFmtId="0" fontId="8" fillId="0" borderId="29" xfId="0" applyFont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6" borderId="0" xfId="0" applyFont="1" applyFill="1" applyBorder="1"/>
    <xf numFmtId="167" fontId="8" fillId="0" borderId="0" xfId="23" applyNumberFormat="1" applyFont="1" applyBorder="1"/>
    <xf numFmtId="167" fontId="8" fillId="6" borderId="0" xfId="23" applyNumberFormat="1" applyFont="1" applyFill="1" applyBorder="1"/>
    <xf numFmtId="168" fontId="8" fillId="0" borderId="0" xfId="21" applyNumberFormat="1" applyFont="1" applyBorder="1"/>
    <xf numFmtId="168" fontId="8" fillId="6" borderId="0" xfId="21" applyNumberFormat="1" applyFont="1" applyFill="1" applyBorder="1"/>
    <xf numFmtId="168" fontId="8" fillId="0" borderId="33" xfId="21" applyNumberFormat="1" applyFont="1" applyBorder="1"/>
    <xf numFmtId="0" fontId="8" fillId="0" borderId="29" xfId="0" applyFont="1" applyBorder="1" applyAlignment="1">
      <alignment horizontal="left"/>
    </xf>
    <xf numFmtId="0" fontId="8" fillId="6" borderId="30" xfId="0" applyFont="1" applyFill="1" applyBorder="1"/>
    <xf numFmtId="168" fontId="8" fillId="6" borderId="30" xfId="21" applyNumberFormat="1" applyFont="1" applyFill="1" applyBorder="1"/>
    <xf numFmtId="167" fontId="8" fillId="0" borderId="0" xfId="23" applyNumberFormat="1" applyFont="1" applyFill="1" applyAlignment="1">
      <alignment horizontal="right"/>
    </xf>
    <xf numFmtId="167" fontId="15" fillId="0" borderId="0" xfId="23" applyNumberFormat="1" applyFont="1" applyFill="1" applyAlignment="1">
      <alignment horizontal="right"/>
    </xf>
    <xf numFmtId="169" fontId="15" fillId="0" borderId="0" xfId="23" applyNumberFormat="1" applyFont="1" applyFill="1" applyAlignment="1">
      <alignment horizontal="right"/>
    </xf>
    <xf numFmtId="164" fontId="15" fillId="0" borderId="0" xfId="23" applyNumberFormat="1" applyFont="1" applyFill="1" applyAlignment="1">
      <alignment horizontal="right"/>
    </xf>
    <xf numFmtId="169" fontId="0" fillId="0" borderId="0" xfId="23" applyNumberFormat="1" applyFont="1" applyFill="1" applyAlignment="1">
      <alignment horizontal="right"/>
    </xf>
    <xf numFmtId="164" fontId="0" fillId="0" borderId="0" xfId="23" applyNumberFormat="1" applyFont="1" applyFill="1" applyAlignment="1">
      <alignment horizontal="right"/>
    </xf>
    <xf numFmtId="164" fontId="15" fillId="0" borderId="0" xfId="0" applyNumberFormat="1" applyFont="1" applyFill="1" applyAlignment="1">
      <alignment horizontal="right"/>
    </xf>
    <xf numFmtId="167" fontId="15" fillId="0" borderId="34" xfId="23" applyNumberFormat="1" applyFont="1" applyFill="1" applyBorder="1" applyAlignment="1">
      <alignment horizontal="right"/>
    </xf>
    <xf numFmtId="169" fontId="15" fillId="0" borderId="34" xfId="21" applyNumberFormat="1" applyFont="1" applyFill="1" applyBorder="1" applyAlignment="1">
      <alignment horizontal="right"/>
    </xf>
    <xf numFmtId="164" fontId="15" fillId="0" borderId="34" xfId="0" applyNumberFormat="1" applyFont="1" applyFill="1" applyBorder="1" applyAlignment="1">
      <alignment horizontal="right"/>
    </xf>
    <xf numFmtId="3" fontId="7" fillId="0" borderId="14" xfId="23" applyNumberFormat="1" applyFont="1" applyFill="1" applyBorder="1" applyAlignment="1">
      <alignment horizontal="center" vertical="top"/>
    </xf>
    <xf numFmtId="0" fontId="7" fillId="2" borderId="14" xfId="5" applyFont="1" applyFill="1" applyBorder="1" applyAlignment="1">
      <alignment horizontal="center" vertical="top" wrapText="1"/>
    </xf>
    <xf numFmtId="10" fontId="7" fillId="0" borderId="14" xfId="24" applyNumberFormat="1" applyFont="1" applyFill="1" applyBorder="1" applyAlignment="1">
      <alignment horizontal="center" vertical="top" wrapText="1"/>
    </xf>
    <xf numFmtId="0" fontId="7" fillId="0" borderId="14" xfId="5" applyFont="1" applyFill="1" applyBorder="1" applyAlignment="1">
      <alignment horizontal="center" vertical="top" wrapText="1"/>
    </xf>
    <xf numFmtId="0" fontId="7" fillId="0" borderId="14" xfId="5" applyFont="1" applyFill="1" applyBorder="1" applyAlignment="1">
      <alignment horizontal="center" vertical="top" wrapText="1"/>
    </xf>
    <xf numFmtId="0" fontId="7" fillId="2" borderId="14" xfId="33" applyFont="1" applyFill="1" applyBorder="1" applyAlignment="1">
      <alignment horizontal="center" vertical="top" wrapText="1"/>
    </xf>
    <xf numFmtId="0" fontId="7" fillId="0" borderId="14" xfId="5" applyFont="1" applyFill="1" applyBorder="1" applyAlignment="1">
      <alignment horizontal="center" vertical="top" wrapText="1"/>
    </xf>
    <xf numFmtId="0" fontId="7" fillId="0" borderId="14" xfId="5" applyFont="1" applyFill="1" applyBorder="1" applyAlignment="1">
      <alignment horizontal="center" vertical="top" wrapText="1"/>
    </xf>
    <xf numFmtId="0" fontId="7" fillId="0" borderId="14" xfId="5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 wrapText="1"/>
    </xf>
    <xf numFmtId="0" fontId="7" fillId="0" borderId="14" xfId="33" applyFont="1" applyFill="1" applyBorder="1" applyAlignment="1">
      <alignment horizontal="center" vertical="top" wrapText="1"/>
    </xf>
    <xf numFmtId="0" fontId="0" fillId="0" borderId="0" xfId="0" applyFill="1"/>
    <xf numFmtId="3" fontId="0" fillId="0" borderId="0" xfId="0" applyNumberFormat="1" applyFill="1"/>
    <xf numFmtId="0" fontId="0" fillId="0" borderId="14" xfId="0" applyFill="1" applyBorder="1"/>
    <xf numFmtId="166" fontId="0" fillId="0" borderId="14" xfId="24" applyNumberFormat="1" applyFont="1" applyFill="1" applyBorder="1" applyAlignment="1">
      <alignment horizontal="center"/>
    </xf>
    <xf numFmtId="10" fontId="7" fillId="0" borderId="14" xfId="24" applyNumberFormat="1" applyFont="1" applyFill="1" applyBorder="1" applyAlignment="1">
      <alignment horizontal="center"/>
    </xf>
    <xf numFmtId="0" fontId="7" fillId="0" borderId="0" xfId="0" applyFont="1" applyFill="1"/>
    <xf numFmtId="4" fontId="7" fillId="0" borderId="14" xfId="1" applyNumberFormat="1" applyFont="1" applyFill="1" applyBorder="1" applyAlignment="1">
      <alignment horizontal="center" vertical="top"/>
    </xf>
    <xf numFmtId="0" fontId="6" fillId="4" borderId="14" xfId="2" applyFont="1" applyFill="1" applyBorder="1" applyAlignment="1">
      <alignment horizontal="left" vertical="top"/>
    </xf>
    <xf numFmtId="0" fontId="6" fillId="4" borderId="14" xfId="0" applyFont="1" applyFill="1" applyBorder="1" applyAlignment="1">
      <alignment horizontal="left" vertical="top" wrapText="1"/>
    </xf>
    <xf numFmtId="10" fontId="6" fillId="4" borderId="14" xfId="24" applyNumberFormat="1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 wrapText="1"/>
    </xf>
    <xf numFmtId="3" fontId="7" fillId="4" borderId="14" xfId="1" applyNumberFormat="1" applyFont="1" applyFill="1" applyBorder="1" applyAlignment="1">
      <alignment horizontal="left" vertical="top"/>
    </xf>
    <xf numFmtId="169" fontId="7" fillId="0" borderId="14" xfId="0" applyNumberFormat="1" applyFont="1" applyFill="1" applyBorder="1" applyAlignment="1">
      <alignment vertical="top"/>
    </xf>
    <xf numFmtId="169" fontId="6" fillId="5" borderId="14" xfId="2" applyNumberFormat="1" applyFont="1" applyFill="1" applyBorder="1" applyAlignment="1">
      <alignment horizontal="center" vertical="top"/>
    </xf>
    <xf numFmtId="169" fontId="7" fillId="4" borderId="14" xfId="0" applyNumberFormat="1" applyFont="1" applyFill="1" applyBorder="1" applyAlignment="1">
      <alignment vertical="top"/>
    </xf>
    <xf numFmtId="169" fontId="7" fillId="4" borderId="14" xfId="0" applyNumberFormat="1" applyFont="1" applyFill="1" applyBorder="1" applyAlignment="1">
      <alignment horizontal="left" vertical="top"/>
    </xf>
    <xf numFmtId="169" fontId="0" fillId="4" borderId="14" xfId="0" applyNumberFormat="1" applyFill="1" applyBorder="1"/>
    <xf numFmtId="44" fontId="0" fillId="0" borderId="0" xfId="50" applyFont="1"/>
    <xf numFmtId="2" fontId="7" fillId="0" borderId="14" xfId="0" applyNumberFormat="1" applyFont="1" applyFill="1" applyBorder="1" applyAlignment="1">
      <alignment horizontal="center" vertical="top"/>
    </xf>
    <xf numFmtId="2" fontId="7" fillId="0" borderId="14" xfId="1" applyNumberFormat="1" applyFont="1" applyFill="1" applyBorder="1" applyAlignment="1">
      <alignment horizontal="center" vertical="top"/>
    </xf>
    <xf numFmtId="2" fontId="7" fillId="5" borderId="14" xfId="2" applyNumberFormat="1" applyFont="1" applyFill="1" applyBorder="1" applyAlignment="1">
      <alignment horizontal="center" vertical="top"/>
    </xf>
    <xf numFmtId="2" fontId="7" fillId="5" borderId="14" xfId="1" applyNumberFormat="1" applyFont="1" applyFill="1" applyBorder="1" applyAlignment="1">
      <alignment horizontal="center" vertical="top"/>
    </xf>
    <xf numFmtId="2" fontId="6" fillId="5" borderId="14" xfId="2" applyNumberFormat="1" applyFont="1" applyFill="1" applyBorder="1" applyAlignment="1">
      <alignment horizontal="center" vertical="top"/>
    </xf>
    <xf numFmtId="2" fontId="6" fillId="5" borderId="14" xfId="1" applyNumberFormat="1" applyFont="1" applyFill="1" applyBorder="1" applyAlignment="1">
      <alignment horizontal="center" vertical="top"/>
    </xf>
    <xf numFmtId="2" fontId="7" fillId="4" borderId="14" xfId="0" applyNumberFormat="1" applyFont="1" applyFill="1" applyBorder="1" applyAlignment="1">
      <alignment horizontal="center" vertical="top"/>
    </xf>
    <xf numFmtId="2" fontId="7" fillId="4" borderId="14" xfId="1" applyNumberFormat="1" applyFont="1" applyFill="1" applyBorder="1" applyAlignment="1">
      <alignment horizontal="center" vertical="top"/>
    </xf>
    <xf numFmtId="2" fontId="7" fillId="0" borderId="14" xfId="2" applyNumberFormat="1" applyFont="1" applyFill="1" applyBorder="1" applyAlignment="1">
      <alignment horizontal="center" vertical="top"/>
    </xf>
    <xf numFmtId="2" fontId="7" fillId="4" borderId="14" xfId="0" applyNumberFormat="1" applyFont="1" applyFill="1" applyBorder="1" applyAlignment="1">
      <alignment horizontal="left" vertical="top"/>
    </xf>
    <xf numFmtId="2" fontId="7" fillId="4" borderId="14" xfId="1" applyNumberFormat="1" applyFont="1" applyFill="1" applyBorder="1" applyAlignment="1">
      <alignment horizontal="left" vertical="top"/>
    </xf>
    <xf numFmtId="2" fontId="7" fillId="0" borderId="14" xfId="0" applyNumberFormat="1" applyFont="1" applyFill="1" applyBorder="1" applyAlignment="1">
      <alignment horizontal="center" vertical="top" wrapText="1"/>
    </xf>
    <xf numFmtId="2" fontId="0" fillId="4" borderId="14" xfId="0" applyNumberFormat="1" applyFill="1" applyBorder="1"/>
    <xf numFmtId="2" fontId="7" fillId="0" borderId="14" xfId="0" applyNumberFormat="1" applyFont="1" applyFill="1" applyBorder="1" applyAlignment="1">
      <alignment horizontal="center"/>
    </xf>
    <xf numFmtId="2" fontId="0" fillId="0" borderId="0" xfId="0" applyNumberFormat="1"/>
    <xf numFmtId="169" fontId="6" fillId="5" borderId="14" xfId="0" applyNumberFormat="1" applyFont="1" applyFill="1" applyBorder="1" applyAlignment="1">
      <alignment vertical="top"/>
    </xf>
    <xf numFmtId="0" fontId="7" fillId="7" borderId="14" xfId="0" applyFont="1" applyFill="1" applyBorder="1" applyAlignment="1">
      <alignment horizontal="center" vertical="top" wrapText="1"/>
    </xf>
    <xf numFmtId="4" fontId="7" fillId="0" borderId="14" xfId="0" applyNumberFormat="1" applyFont="1" applyFill="1" applyBorder="1" applyAlignment="1">
      <alignment horizontal="center" vertical="top"/>
    </xf>
    <xf numFmtId="4" fontId="7" fillId="5" borderId="14" xfId="1" applyNumberFormat="1" applyFont="1" applyFill="1" applyBorder="1" applyAlignment="1">
      <alignment horizontal="center" vertical="top"/>
    </xf>
    <xf numFmtId="4" fontId="7" fillId="5" borderId="14" xfId="2" applyNumberFormat="1" applyFont="1" applyFill="1" applyBorder="1" applyAlignment="1">
      <alignment horizontal="center" vertical="top"/>
    </xf>
    <xf numFmtId="4" fontId="6" fillId="5" borderId="14" xfId="2" applyNumberFormat="1" applyFont="1" applyFill="1" applyBorder="1" applyAlignment="1">
      <alignment horizontal="center" vertical="top"/>
    </xf>
    <xf numFmtId="4" fontId="7" fillId="4" borderId="14" xfId="1" applyNumberFormat="1" applyFont="1" applyFill="1" applyBorder="1" applyAlignment="1">
      <alignment horizontal="center" vertical="top"/>
    </xf>
    <xf numFmtId="4" fontId="7" fillId="4" borderId="14" xfId="0" applyNumberFormat="1" applyFont="1" applyFill="1" applyBorder="1" applyAlignment="1">
      <alignment horizontal="center" vertical="top"/>
    </xf>
    <xf numFmtId="4" fontId="6" fillId="5" borderId="14" xfId="1" applyNumberFormat="1" applyFont="1" applyFill="1" applyBorder="1" applyAlignment="1">
      <alignment horizontal="center" vertical="top"/>
    </xf>
    <xf numFmtId="4" fontId="7" fillId="4" borderId="14" xfId="1" applyNumberFormat="1" applyFont="1" applyFill="1" applyBorder="1" applyAlignment="1">
      <alignment horizontal="left" vertical="top"/>
    </xf>
    <xf numFmtId="4" fontId="7" fillId="4" borderId="14" xfId="0" applyNumberFormat="1" applyFont="1" applyFill="1" applyBorder="1" applyAlignment="1">
      <alignment horizontal="left" vertical="top"/>
    </xf>
    <xf numFmtId="4" fontId="7" fillId="0" borderId="14" xfId="2" applyNumberFormat="1" applyFont="1" applyFill="1" applyBorder="1" applyAlignment="1">
      <alignment horizontal="center" vertical="top"/>
    </xf>
    <xf numFmtId="4" fontId="7" fillId="0" borderId="14" xfId="0" applyNumberFormat="1" applyFont="1" applyFill="1" applyBorder="1" applyAlignment="1">
      <alignment horizontal="center" vertical="top" wrapText="1"/>
    </xf>
    <xf numFmtId="4" fontId="0" fillId="4" borderId="14" xfId="0" applyNumberFormat="1" applyFill="1" applyBorder="1"/>
    <xf numFmtId="4" fontId="0" fillId="0" borderId="14" xfId="0" applyNumberFormat="1" applyFill="1" applyBorder="1" applyAlignment="1">
      <alignment horizontal="center"/>
    </xf>
    <xf numFmtId="4" fontId="0" fillId="0" borderId="0" xfId="0" applyNumberFormat="1"/>
    <xf numFmtId="169" fontId="0" fillId="0" borderId="0" xfId="0" applyNumberFormat="1"/>
    <xf numFmtId="2" fontId="0" fillId="0" borderId="0" xfId="0" applyNumberFormat="1" applyFill="1" applyAlignment="1">
      <alignment horizontal="center"/>
    </xf>
    <xf numFmtId="169" fontId="7" fillId="5" borderId="14" xfId="0" applyNumberFormat="1" applyFont="1" applyFill="1" applyBorder="1" applyAlignment="1">
      <alignment vertical="top"/>
    </xf>
    <xf numFmtId="169" fontId="0" fillId="0" borderId="0" xfId="0" applyNumberFormat="1" applyFill="1"/>
    <xf numFmtId="2" fontId="7" fillId="0" borderId="14" xfId="23" applyNumberFormat="1" applyFont="1" applyFill="1" applyBorder="1" applyAlignment="1">
      <alignment horizontal="center" vertical="top"/>
    </xf>
    <xf numFmtId="2" fontId="7" fillId="2" borderId="14" xfId="0" applyNumberFormat="1" applyFont="1" applyFill="1" applyBorder="1" applyAlignment="1">
      <alignment horizontal="center" vertical="top"/>
    </xf>
    <xf numFmtId="2" fontId="7" fillId="2" borderId="14" xfId="23" applyNumberFormat="1" applyFont="1" applyFill="1" applyBorder="1" applyAlignment="1">
      <alignment horizontal="center" vertical="top"/>
    </xf>
    <xf numFmtId="2" fontId="0" fillId="0" borderId="14" xfId="0" applyNumberFormat="1" applyFill="1" applyBorder="1" applyAlignment="1">
      <alignment horizontal="center"/>
    </xf>
    <xf numFmtId="3" fontId="15" fillId="0" borderId="0" xfId="23" applyNumberFormat="1" applyFont="1" applyFill="1" applyAlignment="1">
      <alignment horizontal="right"/>
    </xf>
    <xf numFmtId="0" fontId="5" fillId="0" borderId="31" xfId="0" applyFont="1" applyBorder="1" applyAlignment="1">
      <alignment horizontal="left" wrapText="1"/>
    </xf>
    <xf numFmtId="3" fontId="6" fillId="8" borderId="23" xfId="0" applyNumberFormat="1" applyFont="1" applyFill="1" applyBorder="1" applyAlignment="1">
      <alignment horizontal="center"/>
    </xf>
    <xf numFmtId="3" fontId="6" fillId="8" borderId="5" xfId="0" applyNumberFormat="1" applyFont="1" applyFill="1" applyBorder="1" applyAlignment="1">
      <alignment horizontal="center"/>
    </xf>
    <xf numFmtId="3" fontId="6" fillId="8" borderId="7" xfId="0" applyNumberFormat="1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69" fontId="15" fillId="0" borderId="34" xfId="23" applyNumberFormat="1" applyFont="1" applyFill="1" applyBorder="1" applyAlignment="1">
      <alignment horizontal="right"/>
    </xf>
    <xf numFmtId="3" fontId="15" fillId="0" borderId="34" xfId="23" applyNumberFormat="1" applyFont="1" applyFill="1" applyBorder="1" applyAlignment="1">
      <alignment horizontal="right"/>
    </xf>
    <xf numFmtId="164" fontId="15" fillId="0" borderId="34" xfId="23" applyNumberFormat="1" applyFont="1" applyFill="1" applyBorder="1" applyAlignment="1">
      <alignment horizontal="right"/>
    </xf>
    <xf numFmtId="4" fontId="6" fillId="5" borderId="17" xfId="1" applyNumberFormat="1" applyFont="1" applyFill="1" applyBorder="1" applyAlignment="1">
      <alignment horizontal="center" vertical="top"/>
    </xf>
    <xf numFmtId="4" fontId="6" fillId="5" borderId="15" xfId="1" applyNumberFormat="1" applyFont="1" applyFill="1" applyBorder="1" applyAlignment="1">
      <alignment horizontal="center" vertical="top"/>
    </xf>
    <xf numFmtId="169" fontId="6" fillId="5" borderId="17" xfId="0" applyNumberFormat="1" applyFont="1" applyFill="1" applyBorder="1" applyAlignment="1">
      <alignment horizontal="right" vertical="top"/>
    </xf>
    <xf numFmtId="169" fontId="6" fillId="5" borderId="15" xfId="0" applyNumberFormat="1" applyFont="1" applyFill="1" applyBorder="1" applyAlignment="1">
      <alignment horizontal="right" vertical="top"/>
    </xf>
    <xf numFmtId="0" fontId="7" fillId="5" borderId="17" xfId="2" applyFont="1" applyFill="1" applyBorder="1" applyAlignment="1">
      <alignment horizontal="center" vertical="top"/>
    </xf>
    <xf numFmtId="0" fontId="7" fillId="5" borderId="15" xfId="2" applyFont="1" applyFill="1" applyBorder="1" applyAlignment="1">
      <alignment horizontal="center" vertical="top"/>
    </xf>
    <xf numFmtId="0" fontId="6" fillId="5" borderId="25" xfId="2" applyFont="1" applyFill="1" applyBorder="1" applyAlignment="1">
      <alignment horizontal="left" vertical="top"/>
    </xf>
    <xf numFmtId="0" fontId="6" fillId="5" borderId="20" xfId="2" applyFont="1" applyFill="1" applyBorder="1" applyAlignment="1">
      <alignment horizontal="left" vertical="top"/>
    </xf>
    <xf numFmtId="166" fontId="6" fillId="5" borderId="17" xfId="24" applyNumberFormat="1" applyFont="1" applyFill="1" applyBorder="1" applyAlignment="1">
      <alignment horizontal="center" vertical="top"/>
    </xf>
    <xf numFmtId="166" fontId="6" fillId="5" borderId="15" xfId="24" applyNumberFormat="1" applyFont="1" applyFill="1" applyBorder="1" applyAlignment="1">
      <alignment horizontal="center" vertical="top"/>
    </xf>
    <xf numFmtId="9" fontId="7" fillId="5" borderId="17" xfId="24" applyFont="1" applyFill="1" applyBorder="1" applyAlignment="1">
      <alignment horizontal="center" vertical="top" wrapText="1"/>
    </xf>
    <xf numFmtId="9" fontId="7" fillId="5" borderId="15" xfId="24" applyFont="1" applyFill="1" applyBorder="1" applyAlignment="1">
      <alignment horizontal="center" vertical="top" wrapText="1"/>
    </xf>
    <xf numFmtId="4" fontId="7" fillId="5" borderId="17" xfId="1" applyNumberFormat="1" applyFont="1" applyFill="1" applyBorder="1" applyAlignment="1">
      <alignment horizontal="center" vertical="top"/>
    </xf>
    <xf numFmtId="4" fontId="7" fillId="5" borderId="15" xfId="1" applyNumberFormat="1" applyFont="1" applyFill="1" applyBorder="1" applyAlignment="1">
      <alignment horizontal="center" vertical="top"/>
    </xf>
    <xf numFmtId="4" fontId="7" fillId="5" borderId="17" xfId="23" applyNumberFormat="1" applyFont="1" applyFill="1" applyBorder="1" applyAlignment="1">
      <alignment horizontal="center" vertical="top"/>
    </xf>
    <xf numFmtId="4" fontId="7" fillId="5" borderId="15" xfId="23" applyNumberFormat="1" applyFont="1" applyFill="1" applyBorder="1" applyAlignment="1">
      <alignment horizontal="center" vertical="top"/>
    </xf>
    <xf numFmtId="169" fontId="6" fillId="5" borderId="17" xfId="2" applyNumberFormat="1" applyFont="1" applyFill="1" applyBorder="1" applyAlignment="1">
      <alignment horizontal="center" vertical="top"/>
    </xf>
    <xf numFmtId="169" fontId="6" fillId="5" borderId="15" xfId="2" applyNumberFormat="1" applyFont="1" applyFill="1" applyBorder="1" applyAlignment="1">
      <alignment horizontal="center" vertical="top"/>
    </xf>
    <xf numFmtId="2" fontId="6" fillId="5" borderId="17" xfId="1" applyNumberFormat="1" applyFont="1" applyFill="1" applyBorder="1" applyAlignment="1">
      <alignment horizontal="center" vertical="top"/>
    </xf>
    <xf numFmtId="2" fontId="6" fillId="5" borderId="15" xfId="1" applyNumberFormat="1" applyFont="1" applyFill="1" applyBorder="1" applyAlignment="1">
      <alignment horizontal="center" vertical="top"/>
    </xf>
    <xf numFmtId="3" fontId="7" fillId="5" borderId="17" xfId="1" applyNumberFormat="1" applyFont="1" applyFill="1" applyBorder="1" applyAlignment="1">
      <alignment horizontal="center" vertical="top"/>
    </xf>
    <xf numFmtId="3" fontId="7" fillId="5" borderId="15" xfId="1" applyNumberFormat="1" applyFont="1" applyFill="1" applyBorder="1" applyAlignment="1">
      <alignment horizontal="center" vertical="top"/>
    </xf>
    <xf numFmtId="2" fontId="7" fillId="5" borderId="17" xfId="23" applyNumberFormat="1" applyFont="1" applyFill="1" applyBorder="1" applyAlignment="1">
      <alignment horizontal="center" vertical="top"/>
    </xf>
    <xf numFmtId="2" fontId="7" fillId="5" borderId="15" xfId="23" applyNumberFormat="1" applyFont="1" applyFill="1" applyBorder="1" applyAlignment="1">
      <alignment horizontal="center" vertical="top"/>
    </xf>
    <xf numFmtId="10" fontId="6" fillId="5" borderId="17" xfId="24" applyNumberFormat="1" applyFont="1" applyFill="1" applyBorder="1" applyAlignment="1">
      <alignment horizontal="center" vertical="top"/>
    </xf>
    <xf numFmtId="10" fontId="6" fillId="5" borderId="15" xfId="24" applyNumberFormat="1" applyFont="1" applyFill="1" applyBorder="1" applyAlignment="1">
      <alignment horizontal="center" vertical="top"/>
    </xf>
    <xf numFmtId="2" fontId="6" fillId="5" borderId="17" xfId="2" applyNumberFormat="1" applyFont="1" applyFill="1" applyBorder="1" applyAlignment="1">
      <alignment horizontal="center" vertical="top"/>
    </xf>
    <xf numFmtId="2" fontId="6" fillId="5" borderId="15" xfId="2" applyNumberFormat="1" applyFont="1" applyFill="1" applyBorder="1" applyAlignment="1">
      <alignment horizontal="center" vertical="top"/>
    </xf>
    <xf numFmtId="0" fontId="7" fillId="5" borderId="17" xfId="2" applyFont="1" applyFill="1" applyBorder="1" applyAlignment="1">
      <alignment horizontal="center" vertical="top" wrapText="1"/>
    </xf>
    <xf numFmtId="0" fontId="7" fillId="5" borderId="15" xfId="2" applyFont="1" applyFill="1" applyBorder="1" applyAlignment="1">
      <alignment horizontal="center" vertical="top" wrapText="1"/>
    </xf>
    <xf numFmtId="0" fontId="12" fillId="6" borderId="26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164" fontId="15" fillId="0" borderId="23" xfId="0" applyNumberFormat="1" applyFont="1" applyBorder="1" applyAlignment="1">
      <alignment horizontal="center" wrapText="1"/>
    </xf>
    <xf numFmtId="164" fontId="15" fillId="0" borderId="5" xfId="0" applyNumberFormat="1" applyFont="1" applyBorder="1" applyAlignment="1">
      <alignment horizontal="center" wrapText="1"/>
    </xf>
  </cellXfs>
  <cellStyles count="51">
    <cellStyle name="Comma 2" xfId="6"/>
    <cellStyle name="Comma 3" xfId="7"/>
    <cellStyle name="Comma 4" xfId="20"/>
    <cellStyle name="Comma 4 2" xfId="23"/>
    <cellStyle name="Comma 5" xfId="1"/>
    <cellStyle name="Comma 6" xfId="32"/>
    <cellStyle name="Comma 6 2" xfId="48"/>
    <cellStyle name="Comma 7" xfId="49"/>
    <cellStyle name="Currency" xfId="50" builtinId="4"/>
    <cellStyle name="Currency 2" xfId="8"/>
    <cellStyle name="Currency 2 2" xfId="21"/>
    <cellStyle name="Currency 3" xfId="9"/>
    <cellStyle name="Currency 3 2" xfId="16"/>
    <cellStyle name="Currency 3 2 2" xfId="27"/>
    <cellStyle name="Currency 3 2 2 2" xfId="43"/>
    <cellStyle name="Currency 3 2 3" xfId="36"/>
    <cellStyle name="Currency 3 3" xfId="18"/>
    <cellStyle name="Currency 3 3 2" xfId="29"/>
    <cellStyle name="Currency 3 3 2 2" xfId="45"/>
    <cellStyle name="Currency 3 3 3" xfId="38"/>
    <cellStyle name="Currency 3 4" xfId="25"/>
    <cellStyle name="Currency 3 4 2" xfId="41"/>
    <cellStyle name="Currency 3 5" xfId="34"/>
    <cellStyle name="Currency 4" xfId="15"/>
    <cellStyle name="Currency 5" xfId="3"/>
    <cellStyle name="Normal" xfId="0" builtinId="0"/>
    <cellStyle name="Normal 2" xfId="2"/>
    <cellStyle name="Normal 2 2" xfId="10"/>
    <cellStyle name="Normal 3" xfId="11"/>
    <cellStyle name="Normal 4" xfId="12"/>
    <cellStyle name="Normal 4 2" xfId="17"/>
    <cellStyle name="Normal 4 2 2" xfId="28"/>
    <cellStyle name="Normal 4 2 2 2" xfId="44"/>
    <cellStyle name="Normal 4 2 3" xfId="37"/>
    <cellStyle name="Normal 4 3" xfId="19"/>
    <cellStyle name="Normal 4 3 2" xfId="30"/>
    <cellStyle name="Normal 4 3 2 2" xfId="46"/>
    <cellStyle name="Normal 4 3 3" xfId="39"/>
    <cellStyle name="Normal 4 4" xfId="26"/>
    <cellStyle name="Normal 4 4 2" xfId="42"/>
    <cellStyle name="Normal 4 5" xfId="35"/>
    <cellStyle name="Normal 5" xfId="13"/>
    <cellStyle name="Normal 6" xfId="4"/>
    <cellStyle name="Normal 7" xfId="5"/>
    <cellStyle name="Normal 8" xfId="31"/>
    <cellStyle name="Normal 8 2" xfId="47"/>
    <cellStyle name="Normal 9" xfId="33"/>
    <cellStyle name="Percent" xfId="24" builtinId="5"/>
    <cellStyle name="Percent 2" xfId="14"/>
    <cellStyle name="Percent 3" xfId="22"/>
    <cellStyle name="Percent 4" xfId="40"/>
  </cellStyles>
  <dxfs count="59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zoomScale="90" zoomScaleNormal="90" zoomScaleSheetLayoutView="120" workbookViewId="0">
      <selection activeCell="D16" sqref="D16"/>
    </sheetView>
  </sheetViews>
  <sheetFormatPr defaultColWidth="9.109375" defaultRowHeight="13.2" x14ac:dyDescent="0.25"/>
  <cols>
    <col min="1" max="1" width="15.5546875" style="34" bestFit="1" customWidth="1"/>
    <col min="2" max="2" width="76" style="34" customWidth="1"/>
    <col min="3" max="3" width="8.88671875" style="122" hidden="1" customWidth="1"/>
    <col min="4" max="4" width="9.88671875" style="123" customWidth="1"/>
    <col min="5" max="5" width="11.5546875" style="34" bestFit="1" customWidth="1"/>
    <col min="6" max="6" width="8.33203125" style="34" customWidth="1"/>
    <col min="7" max="7" width="11.109375" style="34" bestFit="1" customWidth="1"/>
    <col min="8" max="8" width="12" style="34" bestFit="1" customWidth="1"/>
    <col min="9" max="9" width="9.88671875" style="34" bestFit="1" customWidth="1"/>
    <col min="10" max="10" width="6.88671875" style="34" customWidth="1"/>
    <col min="11" max="11" width="14.88671875" style="57" customWidth="1"/>
    <col min="12" max="12" width="12.5546875" style="34" customWidth="1"/>
    <col min="13" max="13" width="9.109375" style="34" customWidth="1"/>
    <col min="14" max="16384" width="9.109375" style="34"/>
  </cols>
  <sheetData>
    <row r="1" spans="1:12" ht="41.4" x14ac:dyDescent="0.3">
      <c r="A1" s="162" t="s">
        <v>0</v>
      </c>
      <c r="B1" s="114" t="s">
        <v>246</v>
      </c>
      <c r="C1" s="116" t="s">
        <v>61</v>
      </c>
      <c r="D1" s="113"/>
      <c r="E1" s="115"/>
      <c r="F1" s="124" t="s">
        <v>1</v>
      </c>
      <c r="G1" s="124" t="s">
        <v>2</v>
      </c>
      <c r="H1" s="112" t="s">
        <v>3</v>
      </c>
      <c r="I1" s="125" t="s">
        <v>4</v>
      </c>
      <c r="J1" s="124"/>
      <c r="K1" s="126" t="s">
        <v>5</v>
      </c>
    </row>
    <row r="2" spans="1:12" ht="13.8" x14ac:dyDescent="0.3">
      <c r="A2" s="163" t="s">
        <v>147</v>
      </c>
      <c r="B2" s="38"/>
      <c r="C2" s="28" t="s">
        <v>62</v>
      </c>
      <c r="D2" s="39" t="s">
        <v>6</v>
      </c>
      <c r="E2" s="118" t="s">
        <v>3</v>
      </c>
      <c r="F2" s="118" t="s">
        <v>7</v>
      </c>
      <c r="G2" s="118" t="s">
        <v>8</v>
      </c>
      <c r="H2" s="41" t="s">
        <v>9</v>
      </c>
      <c r="I2" s="42" t="s">
        <v>10</v>
      </c>
      <c r="J2" s="118" t="s">
        <v>11</v>
      </c>
      <c r="K2" s="121" t="s">
        <v>12</v>
      </c>
    </row>
    <row r="3" spans="1:12" ht="14.4" thickBot="1" x14ac:dyDescent="0.35">
      <c r="A3" s="164" t="s">
        <v>57</v>
      </c>
      <c r="B3" s="44" t="s">
        <v>13</v>
      </c>
      <c r="C3" s="29" t="s">
        <v>63</v>
      </c>
      <c r="D3" s="44" t="s">
        <v>14</v>
      </c>
      <c r="E3" s="119" t="s">
        <v>15</v>
      </c>
      <c r="F3" s="119" t="s">
        <v>16</v>
      </c>
      <c r="G3" s="119" t="s">
        <v>17</v>
      </c>
      <c r="H3" s="46" t="s">
        <v>18</v>
      </c>
      <c r="I3" s="120" t="s">
        <v>19</v>
      </c>
      <c r="J3" s="119" t="s">
        <v>20</v>
      </c>
      <c r="K3" s="71" t="s">
        <v>21</v>
      </c>
    </row>
    <row r="4" spans="1:12" ht="14.4" thickBot="1" x14ac:dyDescent="0.35">
      <c r="A4" s="59"/>
      <c r="B4" s="44"/>
      <c r="C4" s="30"/>
      <c r="D4" s="44"/>
      <c r="E4" s="119"/>
      <c r="F4" s="119"/>
      <c r="G4" s="119"/>
      <c r="H4" s="46"/>
      <c r="I4" s="120"/>
      <c r="J4" s="119"/>
      <c r="K4" s="71"/>
    </row>
    <row r="5" spans="1:12" ht="14.4" thickBot="1" x14ac:dyDescent="0.35">
      <c r="A5" s="50" t="s">
        <v>22</v>
      </c>
      <c r="B5" s="49" t="s">
        <v>23</v>
      </c>
      <c r="C5" s="31"/>
      <c r="D5" s="49" t="s">
        <v>24</v>
      </c>
      <c r="E5" s="50" t="s">
        <v>25</v>
      </c>
      <c r="F5" s="50" t="s">
        <v>26</v>
      </c>
      <c r="G5" s="50" t="s">
        <v>27</v>
      </c>
      <c r="H5" s="50" t="s">
        <v>28</v>
      </c>
      <c r="I5" s="51" t="s">
        <v>29</v>
      </c>
      <c r="J5" s="50" t="s">
        <v>30</v>
      </c>
      <c r="K5" s="51" t="s">
        <v>31</v>
      </c>
    </row>
    <row r="6" spans="1:12" ht="13.8" x14ac:dyDescent="0.3">
      <c r="A6" s="64"/>
      <c r="B6" s="90" t="s">
        <v>132</v>
      </c>
      <c r="D6" s="82">
        <v>216</v>
      </c>
      <c r="E6" s="66"/>
      <c r="F6" s="91"/>
      <c r="G6" s="89"/>
      <c r="H6" s="91"/>
      <c r="I6" s="80"/>
      <c r="J6" s="81"/>
      <c r="K6" s="63"/>
    </row>
    <row r="7" spans="1:12" ht="13.8" x14ac:dyDescent="0.3">
      <c r="A7" s="93"/>
      <c r="B7" s="98" t="s">
        <v>133</v>
      </c>
      <c r="D7" s="32">
        <v>35</v>
      </c>
      <c r="E7" s="94"/>
      <c r="F7" s="65"/>
      <c r="G7" s="95"/>
      <c r="H7" s="65"/>
      <c r="I7" s="96"/>
      <c r="J7" s="97"/>
      <c r="K7" s="79"/>
    </row>
    <row r="8" spans="1:12" s="117" customFormat="1" ht="13.8" x14ac:dyDescent="0.3">
      <c r="A8" s="103" t="s">
        <v>331</v>
      </c>
      <c r="B8" s="99"/>
      <c r="C8" s="106"/>
      <c r="D8" s="105"/>
      <c r="E8" s="108"/>
      <c r="F8" s="107"/>
      <c r="G8" s="108"/>
      <c r="H8" s="107"/>
      <c r="I8" s="108"/>
      <c r="J8" s="110"/>
      <c r="K8" s="110"/>
    </row>
    <row r="9" spans="1:12" s="264" customFormat="1" ht="13.8" x14ac:dyDescent="0.25">
      <c r="A9" s="60">
        <v>105</v>
      </c>
      <c r="B9" s="52" t="s">
        <v>32</v>
      </c>
      <c r="C9" s="142">
        <v>1.3599999999999999E-2</v>
      </c>
      <c r="D9" s="61" t="s">
        <v>33</v>
      </c>
      <c r="E9" s="270">
        <f>ROUND($D$6*C9,0)</f>
        <v>3</v>
      </c>
      <c r="F9" s="299">
        <v>1</v>
      </c>
      <c r="G9" s="270">
        <f t="shared" ref="G9:G70" si="0">E9*F9</f>
        <v>3</v>
      </c>
      <c r="H9" s="299">
        <v>12</v>
      </c>
      <c r="I9" s="270">
        <f t="shared" ref="I9:I70" si="1">G9*H9</f>
        <v>36</v>
      </c>
      <c r="J9" s="276">
        <v>35.72</v>
      </c>
      <c r="K9" s="276">
        <f>I9*J9</f>
        <v>1285.92</v>
      </c>
    </row>
    <row r="10" spans="1:12" s="264" customFormat="1" ht="13.8" x14ac:dyDescent="0.25">
      <c r="A10" s="60" t="s">
        <v>130</v>
      </c>
      <c r="B10" s="52" t="s">
        <v>240</v>
      </c>
      <c r="C10" s="142">
        <v>2E-3</v>
      </c>
      <c r="D10" s="61" t="s">
        <v>33</v>
      </c>
      <c r="E10" s="270">
        <f>ROUND($D$6*C10,0)</f>
        <v>0</v>
      </c>
      <c r="F10" s="299">
        <v>1</v>
      </c>
      <c r="G10" s="270">
        <f t="shared" si="0"/>
        <v>0</v>
      </c>
      <c r="H10" s="299">
        <v>1</v>
      </c>
      <c r="I10" s="270">
        <f t="shared" si="1"/>
        <v>0</v>
      </c>
      <c r="J10" s="276">
        <v>35.72</v>
      </c>
      <c r="K10" s="276">
        <f t="shared" ref="K10:K70" si="2">I10*J10</f>
        <v>0</v>
      </c>
    </row>
    <row r="11" spans="1:12" ht="13.8" x14ac:dyDescent="0.25">
      <c r="A11" s="138"/>
      <c r="B11" s="139" t="s">
        <v>134</v>
      </c>
      <c r="C11" s="143"/>
      <c r="D11" s="136"/>
      <c r="E11" s="300"/>
      <c r="F11" s="301"/>
      <c r="G11" s="300"/>
      <c r="H11" s="302">
        <f>SUM(H9:H10)</f>
        <v>13</v>
      </c>
      <c r="I11" s="302">
        <f>SUM(I9:I10)</f>
        <v>36</v>
      </c>
      <c r="J11" s="277"/>
      <c r="K11" s="297">
        <f>SUM(K9:K10)</f>
        <v>1285.92</v>
      </c>
    </row>
    <row r="12" spans="1:12" ht="13.8" x14ac:dyDescent="0.25">
      <c r="A12" s="101" t="s">
        <v>58</v>
      </c>
      <c r="B12" s="104"/>
      <c r="C12" s="144"/>
      <c r="D12" s="100"/>
      <c r="E12" s="303"/>
      <c r="F12" s="304"/>
      <c r="G12" s="303"/>
      <c r="H12" s="304"/>
      <c r="I12" s="303"/>
      <c r="J12" s="278"/>
      <c r="K12" s="278"/>
    </row>
    <row r="13" spans="1:12" s="264" customFormat="1" ht="13.8" x14ac:dyDescent="0.25">
      <c r="A13" s="60" t="s">
        <v>142</v>
      </c>
      <c r="B13" s="52" t="s">
        <v>135</v>
      </c>
      <c r="C13" s="142">
        <v>0.01</v>
      </c>
      <c r="D13" s="61" t="s">
        <v>33</v>
      </c>
      <c r="E13" s="270">
        <f>ROUND($D$6*C13,0)</f>
        <v>2</v>
      </c>
      <c r="F13" s="299">
        <v>1</v>
      </c>
      <c r="G13" s="270">
        <f t="shared" si="0"/>
        <v>2</v>
      </c>
      <c r="H13" s="299">
        <v>0.5</v>
      </c>
      <c r="I13" s="270">
        <f t="shared" si="1"/>
        <v>1</v>
      </c>
      <c r="J13" s="276">
        <v>35.72</v>
      </c>
      <c r="K13" s="276">
        <f t="shared" si="2"/>
        <v>35.72</v>
      </c>
      <c r="L13" s="265"/>
    </row>
    <row r="14" spans="1:12" s="264" customFormat="1" ht="13.8" x14ac:dyDescent="0.25">
      <c r="A14" s="60">
        <v>111</v>
      </c>
      <c r="B14" s="52" t="s">
        <v>136</v>
      </c>
      <c r="C14" s="142">
        <v>1.84</v>
      </c>
      <c r="D14" s="61" t="s">
        <v>33</v>
      </c>
      <c r="E14" s="270">
        <f t="shared" ref="E14:E38" si="3">ROUND($D$6*C14,0)</f>
        <v>397</v>
      </c>
      <c r="F14" s="299">
        <v>1</v>
      </c>
      <c r="G14" s="270">
        <f>ROUND(E14*F14,0)</f>
        <v>397</v>
      </c>
      <c r="H14" s="299">
        <v>0.25</v>
      </c>
      <c r="I14" s="270">
        <f t="shared" si="1"/>
        <v>99.25</v>
      </c>
      <c r="J14" s="276">
        <v>35.72</v>
      </c>
      <c r="K14" s="276">
        <f t="shared" si="2"/>
        <v>3545.21</v>
      </c>
      <c r="L14" s="265"/>
    </row>
    <row r="15" spans="1:12" s="264" customFormat="1" ht="13.8" x14ac:dyDescent="0.25">
      <c r="A15" s="60" t="s">
        <v>64</v>
      </c>
      <c r="B15" s="52" t="s">
        <v>65</v>
      </c>
      <c r="C15" s="142">
        <v>1</v>
      </c>
      <c r="D15" s="61" t="s">
        <v>33</v>
      </c>
      <c r="E15" s="270">
        <f t="shared" si="3"/>
        <v>216</v>
      </c>
      <c r="F15" s="299">
        <v>1</v>
      </c>
      <c r="G15" s="270">
        <f t="shared" si="0"/>
        <v>216</v>
      </c>
      <c r="H15" s="299">
        <v>1</v>
      </c>
      <c r="I15" s="270">
        <f t="shared" si="1"/>
        <v>216</v>
      </c>
      <c r="J15" s="276">
        <v>35.72</v>
      </c>
      <c r="K15" s="276">
        <f t="shared" si="2"/>
        <v>7715.5199999999995</v>
      </c>
    </row>
    <row r="16" spans="1:12" s="264" customFormat="1" ht="27.6" x14ac:dyDescent="0.25">
      <c r="A16" s="130" t="s">
        <v>104</v>
      </c>
      <c r="B16" s="52" t="s">
        <v>41</v>
      </c>
      <c r="C16" s="142">
        <v>1</v>
      </c>
      <c r="D16" s="298" t="s">
        <v>42</v>
      </c>
      <c r="E16" s="270">
        <f t="shared" si="3"/>
        <v>216</v>
      </c>
      <c r="F16" s="299">
        <v>1</v>
      </c>
      <c r="G16" s="270">
        <v>0</v>
      </c>
      <c r="H16" s="299">
        <v>1</v>
      </c>
      <c r="I16" s="270">
        <f t="shared" si="1"/>
        <v>0</v>
      </c>
      <c r="J16" s="276">
        <v>0</v>
      </c>
      <c r="K16" s="276">
        <f t="shared" si="2"/>
        <v>0</v>
      </c>
    </row>
    <row r="17" spans="1:11" s="264" customFormat="1" ht="27.6" x14ac:dyDescent="0.25">
      <c r="A17" s="130" t="s">
        <v>105</v>
      </c>
      <c r="B17" s="52" t="s">
        <v>43</v>
      </c>
      <c r="C17" s="142">
        <v>1</v>
      </c>
      <c r="D17" s="298" t="s">
        <v>44</v>
      </c>
      <c r="E17" s="270">
        <f t="shared" si="3"/>
        <v>216</v>
      </c>
      <c r="F17" s="299">
        <v>1</v>
      </c>
      <c r="G17" s="270">
        <v>0</v>
      </c>
      <c r="H17" s="299">
        <v>3</v>
      </c>
      <c r="I17" s="270">
        <f t="shared" si="1"/>
        <v>0</v>
      </c>
      <c r="J17" s="276">
        <v>0</v>
      </c>
      <c r="K17" s="276">
        <f t="shared" si="2"/>
        <v>0</v>
      </c>
    </row>
    <row r="18" spans="1:11" s="264" customFormat="1" ht="27.6" x14ac:dyDescent="0.25">
      <c r="A18" s="130" t="s">
        <v>106</v>
      </c>
      <c r="B18" s="52" t="s">
        <v>45</v>
      </c>
      <c r="C18" s="142">
        <v>1</v>
      </c>
      <c r="D18" s="298" t="s">
        <v>46</v>
      </c>
      <c r="E18" s="270">
        <f t="shared" si="3"/>
        <v>216</v>
      </c>
      <c r="F18" s="299">
        <v>1</v>
      </c>
      <c r="G18" s="270">
        <v>0</v>
      </c>
      <c r="H18" s="299">
        <v>0.25</v>
      </c>
      <c r="I18" s="270">
        <f t="shared" si="1"/>
        <v>0</v>
      </c>
      <c r="J18" s="276">
        <v>0</v>
      </c>
      <c r="K18" s="276">
        <f t="shared" si="2"/>
        <v>0</v>
      </c>
    </row>
    <row r="19" spans="1:11" s="264" customFormat="1" ht="27.6" x14ac:dyDescent="0.25">
      <c r="A19" s="61" t="s">
        <v>107</v>
      </c>
      <c r="B19" s="52" t="s">
        <v>39</v>
      </c>
      <c r="C19" s="142">
        <v>1</v>
      </c>
      <c r="D19" s="61" t="s">
        <v>241</v>
      </c>
      <c r="E19" s="270">
        <f t="shared" si="3"/>
        <v>216</v>
      </c>
      <c r="F19" s="299">
        <v>1</v>
      </c>
      <c r="G19" s="270">
        <f t="shared" si="0"/>
        <v>216</v>
      </c>
      <c r="H19" s="299">
        <v>6</v>
      </c>
      <c r="I19" s="270">
        <f t="shared" si="1"/>
        <v>1296</v>
      </c>
      <c r="J19" s="276">
        <v>35.72</v>
      </c>
      <c r="K19" s="276">
        <f t="shared" si="2"/>
        <v>46293.119999999995</v>
      </c>
    </row>
    <row r="20" spans="1:11" s="264" customFormat="1" ht="13.8" x14ac:dyDescent="0.25">
      <c r="A20" s="130" t="s">
        <v>108</v>
      </c>
      <c r="B20" s="52" t="s">
        <v>47</v>
      </c>
      <c r="C20" s="142">
        <v>1</v>
      </c>
      <c r="D20" s="61" t="s">
        <v>48</v>
      </c>
      <c r="E20" s="270">
        <f t="shared" si="3"/>
        <v>216</v>
      </c>
      <c r="F20" s="299">
        <v>1</v>
      </c>
      <c r="G20" s="270">
        <f t="shared" si="0"/>
        <v>216</v>
      </c>
      <c r="H20" s="299">
        <v>0.25</v>
      </c>
      <c r="I20" s="270">
        <f t="shared" si="1"/>
        <v>54</v>
      </c>
      <c r="J20" s="276">
        <v>35.72</v>
      </c>
      <c r="K20" s="276">
        <f t="shared" si="2"/>
        <v>1928.8799999999999</v>
      </c>
    </row>
    <row r="21" spans="1:11" s="264" customFormat="1" ht="27.6" x14ac:dyDescent="0.25">
      <c r="A21" s="130" t="s">
        <v>109</v>
      </c>
      <c r="B21" s="52" t="s">
        <v>110</v>
      </c>
      <c r="C21" s="142">
        <v>1</v>
      </c>
      <c r="D21" s="61" t="s">
        <v>111</v>
      </c>
      <c r="E21" s="270">
        <f t="shared" si="3"/>
        <v>216</v>
      </c>
      <c r="F21" s="299">
        <v>1</v>
      </c>
      <c r="G21" s="270">
        <f t="shared" si="0"/>
        <v>216</v>
      </c>
      <c r="H21" s="299">
        <v>0.25</v>
      </c>
      <c r="I21" s="270">
        <f t="shared" si="1"/>
        <v>54</v>
      </c>
      <c r="J21" s="276">
        <v>35.72</v>
      </c>
      <c r="K21" s="276">
        <f t="shared" si="2"/>
        <v>1928.8799999999999</v>
      </c>
    </row>
    <row r="22" spans="1:11" s="264" customFormat="1" ht="13.8" x14ac:dyDescent="0.25">
      <c r="A22" s="60" t="s">
        <v>67</v>
      </c>
      <c r="B22" s="52" t="s">
        <v>35</v>
      </c>
      <c r="C22" s="142">
        <v>1</v>
      </c>
      <c r="D22" s="61" t="s">
        <v>33</v>
      </c>
      <c r="E22" s="270">
        <f t="shared" si="3"/>
        <v>216</v>
      </c>
      <c r="F22" s="299">
        <v>1</v>
      </c>
      <c r="G22" s="270">
        <f t="shared" si="0"/>
        <v>216</v>
      </c>
      <c r="H22" s="299">
        <v>0.08</v>
      </c>
      <c r="I22" s="270">
        <f t="shared" si="1"/>
        <v>17.28</v>
      </c>
      <c r="J22" s="276">
        <v>35.72</v>
      </c>
      <c r="K22" s="276">
        <f t="shared" si="2"/>
        <v>617.24160000000006</v>
      </c>
    </row>
    <row r="23" spans="1:11" s="264" customFormat="1" ht="27.6" x14ac:dyDescent="0.25">
      <c r="A23" s="130" t="s">
        <v>112</v>
      </c>
      <c r="B23" s="52" t="s">
        <v>49</v>
      </c>
      <c r="C23" s="142">
        <v>1</v>
      </c>
      <c r="D23" s="298" t="s">
        <v>50</v>
      </c>
      <c r="E23" s="270">
        <f t="shared" si="3"/>
        <v>216</v>
      </c>
      <c r="F23" s="299">
        <v>1</v>
      </c>
      <c r="G23" s="270">
        <v>0</v>
      </c>
      <c r="H23" s="299">
        <v>0.16</v>
      </c>
      <c r="I23" s="270">
        <f t="shared" si="1"/>
        <v>0</v>
      </c>
      <c r="J23" s="276">
        <v>0</v>
      </c>
      <c r="K23" s="276">
        <f t="shared" si="2"/>
        <v>0</v>
      </c>
    </row>
    <row r="24" spans="1:11" s="264" customFormat="1" ht="13.8" x14ac:dyDescent="0.25">
      <c r="A24" s="130" t="s">
        <v>113</v>
      </c>
      <c r="B24" s="52" t="s">
        <v>51</v>
      </c>
      <c r="C24" s="142">
        <v>1</v>
      </c>
      <c r="D24" s="61" t="s">
        <v>114</v>
      </c>
      <c r="E24" s="270">
        <f t="shared" si="3"/>
        <v>216</v>
      </c>
      <c r="F24" s="299">
        <v>1</v>
      </c>
      <c r="G24" s="270">
        <f t="shared" si="0"/>
        <v>216</v>
      </c>
      <c r="H24" s="299">
        <v>0.25</v>
      </c>
      <c r="I24" s="270">
        <f t="shared" si="1"/>
        <v>54</v>
      </c>
      <c r="J24" s="276">
        <v>35.72</v>
      </c>
      <c r="K24" s="276">
        <f t="shared" si="2"/>
        <v>1928.8799999999999</v>
      </c>
    </row>
    <row r="25" spans="1:11" s="264" customFormat="1" ht="27.6" x14ac:dyDescent="0.25">
      <c r="A25" s="130" t="s">
        <v>115</v>
      </c>
      <c r="B25" s="52" t="s">
        <v>52</v>
      </c>
      <c r="C25" s="142">
        <v>1</v>
      </c>
      <c r="D25" s="262" t="s">
        <v>318</v>
      </c>
      <c r="E25" s="270">
        <f t="shared" si="3"/>
        <v>216</v>
      </c>
      <c r="F25" s="299">
        <v>1</v>
      </c>
      <c r="G25" s="270">
        <f t="shared" si="0"/>
        <v>216</v>
      </c>
      <c r="H25" s="299">
        <v>0.16</v>
      </c>
      <c r="I25" s="270">
        <f t="shared" si="1"/>
        <v>34.56</v>
      </c>
      <c r="J25" s="276">
        <v>35.72</v>
      </c>
      <c r="K25" s="276">
        <f t="shared" si="2"/>
        <v>1234.4832000000001</v>
      </c>
    </row>
    <row r="26" spans="1:11" s="264" customFormat="1" ht="27.6" x14ac:dyDescent="0.25">
      <c r="A26" s="130" t="s">
        <v>116</v>
      </c>
      <c r="B26" s="52" t="s">
        <v>53</v>
      </c>
      <c r="C26" s="142">
        <v>1</v>
      </c>
      <c r="D26" s="262" t="s">
        <v>319</v>
      </c>
      <c r="E26" s="270">
        <f t="shared" si="3"/>
        <v>216</v>
      </c>
      <c r="F26" s="299">
        <v>1</v>
      </c>
      <c r="G26" s="270">
        <f t="shared" si="0"/>
        <v>216</v>
      </c>
      <c r="H26" s="299">
        <v>0.25</v>
      </c>
      <c r="I26" s="270">
        <f t="shared" si="1"/>
        <v>54</v>
      </c>
      <c r="J26" s="276">
        <v>35.72</v>
      </c>
      <c r="K26" s="276">
        <f t="shared" si="2"/>
        <v>1928.8799999999999</v>
      </c>
    </row>
    <row r="27" spans="1:11" s="264" customFormat="1" ht="13.8" x14ac:dyDescent="0.25">
      <c r="A27" s="60" t="s">
        <v>68</v>
      </c>
      <c r="B27" s="52" t="s">
        <v>36</v>
      </c>
      <c r="C27" s="142">
        <v>1</v>
      </c>
      <c r="D27" s="61" t="s">
        <v>33</v>
      </c>
      <c r="E27" s="270">
        <f t="shared" si="3"/>
        <v>216</v>
      </c>
      <c r="F27" s="299">
        <v>1</v>
      </c>
      <c r="G27" s="270">
        <f t="shared" si="0"/>
        <v>216</v>
      </c>
      <c r="H27" s="299">
        <v>0.25</v>
      </c>
      <c r="I27" s="270">
        <f t="shared" si="1"/>
        <v>54</v>
      </c>
      <c r="J27" s="276">
        <v>35.72</v>
      </c>
      <c r="K27" s="276">
        <f t="shared" si="2"/>
        <v>1928.8799999999999</v>
      </c>
    </row>
    <row r="28" spans="1:11" s="264" customFormat="1" ht="13.8" x14ac:dyDescent="0.25">
      <c r="A28" s="60" t="s">
        <v>144</v>
      </c>
      <c r="B28" s="52" t="s">
        <v>145</v>
      </c>
      <c r="C28" s="142">
        <v>1</v>
      </c>
      <c r="D28" s="61" t="s">
        <v>33</v>
      </c>
      <c r="E28" s="270">
        <f t="shared" si="3"/>
        <v>216</v>
      </c>
      <c r="F28" s="299">
        <v>1</v>
      </c>
      <c r="G28" s="270">
        <f t="shared" si="0"/>
        <v>216</v>
      </c>
      <c r="H28" s="299">
        <v>0.25</v>
      </c>
      <c r="I28" s="270">
        <f t="shared" si="1"/>
        <v>54</v>
      </c>
      <c r="J28" s="276">
        <v>35.72</v>
      </c>
      <c r="K28" s="276">
        <f t="shared" si="2"/>
        <v>1928.8799999999999</v>
      </c>
    </row>
    <row r="29" spans="1:11" s="264" customFormat="1" ht="13.8" x14ac:dyDescent="0.25">
      <c r="A29" s="60" t="s">
        <v>143</v>
      </c>
      <c r="B29" s="52" t="s">
        <v>66</v>
      </c>
      <c r="C29" s="142">
        <v>1</v>
      </c>
      <c r="D29" s="61" t="s">
        <v>33</v>
      </c>
      <c r="E29" s="270">
        <f t="shared" si="3"/>
        <v>216</v>
      </c>
      <c r="F29" s="299">
        <v>1</v>
      </c>
      <c r="G29" s="270">
        <f t="shared" si="0"/>
        <v>216</v>
      </c>
      <c r="H29" s="299">
        <v>1</v>
      </c>
      <c r="I29" s="270">
        <f t="shared" si="1"/>
        <v>216</v>
      </c>
      <c r="J29" s="276">
        <v>35.72</v>
      </c>
      <c r="K29" s="276">
        <f t="shared" si="2"/>
        <v>7715.5199999999995</v>
      </c>
    </row>
    <row r="30" spans="1:11" s="264" customFormat="1" ht="13.8" x14ac:dyDescent="0.25">
      <c r="A30" s="130" t="s">
        <v>69</v>
      </c>
      <c r="B30" s="52" t="s">
        <v>70</v>
      </c>
      <c r="C30" s="142">
        <v>0.78</v>
      </c>
      <c r="D30" s="61" t="s">
        <v>33</v>
      </c>
      <c r="E30" s="270">
        <f t="shared" si="3"/>
        <v>168</v>
      </c>
      <c r="F30" s="299">
        <v>1</v>
      </c>
      <c r="G30" s="270">
        <f t="shared" si="0"/>
        <v>168</v>
      </c>
      <c r="H30" s="299">
        <v>40</v>
      </c>
      <c r="I30" s="270">
        <f t="shared" si="1"/>
        <v>6720</v>
      </c>
      <c r="J30" s="276">
        <v>35.72</v>
      </c>
      <c r="K30" s="276">
        <f t="shared" si="2"/>
        <v>240038.39999999999</v>
      </c>
    </row>
    <row r="31" spans="1:11" s="264" customFormat="1" ht="13.8" x14ac:dyDescent="0.25">
      <c r="A31" s="130" t="s">
        <v>69</v>
      </c>
      <c r="B31" s="52" t="s">
        <v>34</v>
      </c>
      <c r="C31" s="142">
        <v>0.22</v>
      </c>
      <c r="D31" s="61" t="s">
        <v>33</v>
      </c>
      <c r="E31" s="270">
        <f t="shared" si="3"/>
        <v>48</v>
      </c>
      <c r="F31" s="299">
        <v>1</v>
      </c>
      <c r="G31" s="270">
        <f t="shared" si="0"/>
        <v>48</v>
      </c>
      <c r="H31" s="299">
        <v>40</v>
      </c>
      <c r="I31" s="270">
        <f t="shared" si="1"/>
        <v>1920</v>
      </c>
      <c r="J31" s="276">
        <v>35.72</v>
      </c>
      <c r="K31" s="276">
        <f t="shared" si="2"/>
        <v>68582.399999999994</v>
      </c>
    </row>
    <row r="32" spans="1:11" s="264" customFormat="1" ht="55.2" x14ac:dyDescent="0.25">
      <c r="A32" s="130" t="s">
        <v>71</v>
      </c>
      <c r="B32" s="52" t="s">
        <v>72</v>
      </c>
      <c r="C32" s="142">
        <v>1</v>
      </c>
      <c r="D32" s="61" t="s">
        <v>73</v>
      </c>
      <c r="E32" s="270">
        <f t="shared" si="3"/>
        <v>216</v>
      </c>
      <c r="F32" s="299">
        <v>1</v>
      </c>
      <c r="G32" s="270">
        <f t="shared" si="0"/>
        <v>216</v>
      </c>
      <c r="H32" s="299">
        <v>20</v>
      </c>
      <c r="I32" s="270">
        <f t="shared" si="1"/>
        <v>4320</v>
      </c>
      <c r="J32" s="276">
        <v>35.72</v>
      </c>
      <c r="K32" s="276">
        <f t="shared" si="2"/>
        <v>154310.39999999999</v>
      </c>
    </row>
    <row r="33" spans="1:11" s="264" customFormat="1" ht="13.8" x14ac:dyDescent="0.25">
      <c r="A33" s="60" t="s">
        <v>85</v>
      </c>
      <c r="B33" s="52" t="s">
        <v>86</v>
      </c>
      <c r="C33" s="142">
        <v>1</v>
      </c>
      <c r="D33" s="61" t="s">
        <v>33</v>
      </c>
      <c r="E33" s="270">
        <f t="shared" si="3"/>
        <v>216</v>
      </c>
      <c r="F33" s="299">
        <v>1</v>
      </c>
      <c r="G33" s="270">
        <f t="shared" si="0"/>
        <v>216</v>
      </c>
      <c r="H33" s="299">
        <v>1</v>
      </c>
      <c r="I33" s="270">
        <f t="shared" si="1"/>
        <v>216</v>
      </c>
      <c r="J33" s="276">
        <v>35.72</v>
      </c>
      <c r="K33" s="276">
        <f t="shared" si="2"/>
        <v>7715.5199999999995</v>
      </c>
    </row>
    <row r="34" spans="1:11" s="264" customFormat="1" ht="13.8" x14ac:dyDescent="0.25">
      <c r="A34" s="60" t="s">
        <v>74</v>
      </c>
      <c r="B34" s="52" t="s">
        <v>75</v>
      </c>
      <c r="C34" s="142">
        <v>1</v>
      </c>
      <c r="D34" s="61" t="s">
        <v>33</v>
      </c>
      <c r="E34" s="270">
        <f t="shared" si="3"/>
        <v>216</v>
      </c>
      <c r="F34" s="299">
        <v>1</v>
      </c>
      <c r="G34" s="270">
        <f t="shared" si="0"/>
        <v>216</v>
      </c>
      <c r="H34" s="299">
        <v>1.5</v>
      </c>
      <c r="I34" s="270">
        <f t="shared" si="1"/>
        <v>324</v>
      </c>
      <c r="J34" s="276">
        <v>35.72</v>
      </c>
      <c r="K34" s="276">
        <f t="shared" si="2"/>
        <v>11573.279999999999</v>
      </c>
    </row>
    <row r="35" spans="1:11" s="264" customFormat="1" ht="13.8" x14ac:dyDescent="0.25">
      <c r="A35" s="130" t="s">
        <v>76</v>
      </c>
      <c r="B35" s="52" t="s">
        <v>77</v>
      </c>
      <c r="C35" s="142">
        <v>0.78</v>
      </c>
      <c r="D35" s="61" t="s">
        <v>33</v>
      </c>
      <c r="E35" s="270">
        <f t="shared" si="3"/>
        <v>168</v>
      </c>
      <c r="F35" s="299">
        <v>1</v>
      </c>
      <c r="G35" s="270">
        <f t="shared" si="0"/>
        <v>168</v>
      </c>
      <c r="H35" s="299">
        <v>25</v>
      </c>
      <c r="I35" s="270">
        <f t="shared" si="1"/>
        <v>4200</v>
      </c>
      <c r="J35" s="276">
        <v>35.72</v>
      </c>
      <c r="K35" s="276">
        <f t="shared" si="2"/>
        <v>150024</v>
      </c>
    </row>
    <row r="36" spans="1:11" s="264" customFormat="1" ht="13.8" x14ac:dyDescent="0.25">
      <c r="A36" s="130" t="s">
        <v>76</v>
      </c>
      <c r="B36" s="52" t="s">
        <v>78</v>
      </c>
      <c r="C36" s="142">
        <v>0.22</v>
      </c>
      <c r="D36" s="61" t="s">
        <v>33</v>
      </c>
      <c r="E36" s="270">
        <f t="shared" si="3"/>
        <v>48</v>
      </c>
      <c r="F36" s="299">
        <v>1</v>
      </c>
      <c r="G36" s="270">
        <f t="shared" si="0"/>
        <v>48</v>
      </c>
      <c r="H36" s="299">
        <v>25</v>
      </c>
      <c r="I36" s="270">
        <f t="shared" si="1"/>
        <v>1200</v>
      </c>
      <c r="J36" s="276">
        <v>35.72</v>
      </c>
      <c r="K36" s="276">
        <f t="shared" si="2"/>
        <v>42864</v>
      </c>
    </row>
    <row r="37" spans="1:11" s="264" customFormat="1" ht="13.8" x14ac:dyDescent="0.25">
      <c r="A37" s="60" t="s">
        <v>79</v>
      </c>
      <c r="B37" s="52" t="s">
        <v>37</v>
      </c>
      <c r="C37" s="142">
        <v>0.22</v>
      </c>
      <c r="D37" s="61" t="s">
        <v>33</v>
      </c>
      <c r="E37" s="270">
        <f t="shared" si="3"/>
        <v>48</v>
      </c>
      <c r="F37" s="299">
        <v>1</v>
      </c>
      <c r="G37" s="270">
        <f t="shared" si="0"/>
        <v>48</v>
      </c>
      <c r="H37" s="299">
        <v>16</v>
      </c>
      <c r="I37" s="270">
        <f t="shared" si="1"/>
        <v>768</v>
      </c>
      <c r="J37" s="276">
        <v>35.72</v>
      </c>
      <c r="K37" s="276">
        <f t="shared" si="2"/>
        <v>27432.959999999999</v>
      </c>
    </row>
    <row r="38" spans="1:11" s="264" customFormat="1" ht="13.8" x14ac:dyDescent="0.25">
      <c r="A38" s="130" t="s">
        <v>80</v>
      </c>
      <c r="B38" s="52" t="s">
        <v>81</v>
      </c>
      <c r="C38" s="142">
        <v>0.78</v>
      </c>
      <c r="D38" s="61" t="s">
        <v>33</v>
      </c>
      <c r="E38" s="270">
        <f t="shared" si="3"/>
        <v>168</v>
      </c>
      <c r="F38" s="299">
        <v>1</v>
      </c>
      <c r="G38" s="270">
        <f t="shared" si="0"/>
        <v>168</v>
      </c>
      <c r="H38" s="299">
        <v>40</v>
      </c>
      <c r="I38" s="270">
        <f t="shared" si="1"/>
        <v>6720</v>
      </c>
      <c r="J38" s="276">
        <v>35.72</v>
      </c>
      <c r="K38" s="276">
        <f t="shared" si="2"/>
        <v>240038.39999999999</v>
      </c>
    </row>
    <row r="39" spans="1:11" s="117" customFormat="1" ht="13.8" x14ac:dyDescent="0.25">
      <c r="A39" s="334"/>
      <c r="B39" s="336" t="s">
        <v>238</v>
      </c>
      <c r="C39" s="338"/>
      <c r="D39" s="340"/>
      <c r="E39" s="342"/>
      <c r="F39" s="344"/>
      <c r="G39" s="305" t="s">
        <v>242</v>
      </c>
      <c r="H39" s="302">
        <f>SUM(H13:H29,H30,H32:H34,H35,H38)</f>
        <v>142.4</v>
      </c>
      <c r="I39" s="330">
        <f>SUM(I13:I38)</f>
        <v>28592.09</v>
      </c>
      <c r="J39" s="346"/>
      <c r="K39" s="332">
        <f>SUM(K13:K38)</f>
        <v>1021309.4548000001</v>
      </c>
    </row>
    <row r="40" spans="1:11" s="109" customFormat="1" ht="13.8" x14ac:dyDescent="0.25">
      <c r="A40" s="335"/>
      <c r="B40" s="337"/>
      <c r="C40" s="339"/>
      <c r="D40" s="341"/>
      <c r="E40" s="343"/>
      <c r="F40" s="345"/>
      <c r="G40" s="305" t="s">
        <v>243</v>
      </c>
      <c r="H40" s="302">
        <f>SUM(H13:H29,H31,H32:H34,H36,H37)</f>
        <v>118.4</v>
      </c>
      <c r="I40" s="331"/>
      <c r="J40" s="347"/>
      <c r="K40" s="333"/>
    </row>
    <row r="41" spans="1:11" s="186" customFormat="1" ht="13.8" x14ac:dyDescent="0.25">
      <c r="A41" s="271" t="s">
        <v>59</v>
      </c>
      <c r="B41" s="272"/>
      <c r="C41" s="273"/>
      <c r="D41" s="274"/>
      <c r="E41" s="306"/>
      <c r="F41" s="307"/>
      <c r="G41" s="306"/>
      <c r="H41" s="307"/>
      <c r="I41" s="306"/>
      <c r="J41" s="279"/>
      <c r="K41" s="279"/>
    </row>
    <row r="42" spans="1:11" s="264" customFormat="1" ht="13.8" x14ac:dyDescent="0.25">
      <c r="A42" s="60"/>
      <c r="B42" s="129" t="s">
        <v>137</v>
      </c>
      <c r="C42" s="142">
        <v>0.03</v>
      </c>
      <c r="D42" s="61" t="s">
        <v>33</v>
      </c>
      <c r="E42" s="270">
        <f>ROUND($D$7*C42,0)</f>
        <v>1</v>
      </c>
      <c r="F42" s="299">
        <v>1</v>
      </c>
      <c r="G42" s="270">
        <f t="shared" si="0"/>
        <v>1</v>
      </c>
      <c r="H42" s="299">
        <v>2</v>
      </c>
      <c r="I42" s="270">
        <f t="shared" si="1"/>
        <v>2</v>
      </c>
      <c r="J42" s="276">
        <v>35.72</v>
      </c>
      <c r="K42" s="276">
        <f t="shared" si="2"/>
        <v>71.44</v>
      </c>
    </row>
    <row r="43" spans="1:11" s="264" customFormat="1" ht="13.8" x14ac:dyDescent="0.25">
      <c r="A43" s="130" t="s">
        <v>291</v>
      </c>
      <c r="B43" s="52" t="s">
        <v>138</v>
      </c>
      <c r="C43" s="142">
        <v>0.05</v>
      </c>
      <c r="D43" s="61" t="s">
        <v>33</v>
      </c>
      <c r="E43" s="270">
        <f t="shared" ref="E43:E61" si="4">ROUND($D$7*C43,0)</f>
        <v>2</v>
      </c>
      <c r="F43" s="299">
        <v>1</v>
      </c>
      <c r="G43" s="270">
        <f t="shared" si="0"/>
        <v>2</v>
      </c>
      <c r="H43" s="299">
        <v>0.5</v>
      </c>
      <c r="I43" s="270">
        <f t="shared" si="1"/>
        <v>1</v>
      </c>
      <c r="J43" s="276">
        <v>35.72</v>
      </c>
      <c r="K43" s="276">
        <f t="shared" si="2"/>
        <v>35.72</v>
      </c>
    </row>
    <row r="44" spans="1:11" s="264" customFormat="1" ht="13.8" x14ac:dyDescent="0.25">
      <c r="A44" s="130">
        <v>118</v>
      </c>
      <c r="B44" s="52" t="s">
        <v>38</v>
      </c>
      <c r="C44" s="142">
        <v>1</v>
      </c>
      <c r="D44" s="61" t="s">
        <v>33</v>
      </c>
      <c r="E44" s="270">
        <f t="shared" si="4"/>
        <v>35</v>
      </c>
      <c r="F44" s="299">
        <v>1</v>
      </c>
      <c r="G44" s="270">
        <f t="shared" si="0"/>
        <v>35</v>
      </c>
      <c r="H44" s="299">
        <v>1.5</v>
      </c>
      <c r="I44" s="270">
        <f t="shared" si="1"/>
        <v>52.5</v>
      </c>
      <c r="J44" s="276">
        <v>35.72</v>
      </c>
      <c r="K44" s="276">
        <f t="shared" si="2"/>
        <v>1875.3</v>
      </c>
    </row>
    <row r="45" spans="1:11" s="264" customFormat="1" ht="27.6" x14ac:dyDescent="0.25">
      <c r="A45" s="130" t="s">
        <v>117</v>
      </c>
      <c r="B45" s="129" t="s">
        <v>118</v>
      </c>
      <c r="C45" s="142">
        <v>1</v>
      </c>
      <c r="D45" s="262" t="s">
        <v>320</v>
      </c>
      <c r="E45" s="270">
        <f t="shared" si="4"/>
        <v>35</v>
      </c>
      <c r="F45" s="308">
        <v>1</v>
      </c>
      <c r="G45" s="270">
        <f t="shared" si="0"/>
        <v>35</v>
      </c>
      <c r="H45" s="308">
        <v>0.25</v>
      </c>
      <c r="I45" s="270">
        <f t="shared" si="1"/>
        <v>8.75</v>
      </c>
      <c r="J45" s="276">
        <v>35.72</v>
      </c>
      <c r="K45" s="276">
        <f t="shared" si="2"/>
        <v>312.55</v>
      </c>
    </row>
    <row r="46" spans="1:11" s="264" customFormat="1" ht="27.6" x14ac:dyDescent="0.25">
      <c r="A46" s="130" t="s">
        <v>117</v>
      </c>
      <c r="B46" s="129" t="s">
        <v>119</v>
      </c>
      <c r="C46" s="142">
        <v>1</v>
      </c>
      <c r="D46" s="262" t="s">
        <v>321</v>
      </c>
      <c r="E46" s="270">
        <f t="shared" si="4"/>
        <v>35</v>
      </c>
      <c r="F46" s="308">
        <v>1</v>
      </c>
      <c r="G46" s="270">
        <f t="shared" si="0"/>
        <v>35</v>
      </c>
      <c r="H46" s="308">
        <v>0.5</v>
      </c>
      <c r="I46" s="270">
        <f t="shared" si="1"/>
        <v>17.5</v>
      </c>
      <c r="J46" s="276">
        <v>35.72</v>
      </c>
      <c r="K46" s="276">
        <f t="shared" si="2"/>
        <v>625.1</v>
      </c>
    </row>
    <row r="47" spans="1:11" s="264" customFormat="1" ht="27.6" x14ac:dyDescent="0.25">
      <c r="A47" s="60" t="s">
        <v>120</v>
      </c>
      <c r="B47" s="52" t="s">
        <v>121</v>
      </c>
      <c r="C47" s="142">
        <v>1</v>
      </c>
      <c r="D47" s="61" t="s">
        <v>324</v>
      </c>
      <c r="E47" s="270">
        <f t="shared" si="4"/>
        <v>35</v>
      </c>
      <c r="F47" s="299">
        <v>1</v>
      </c>
      <c r="G47" s="270">
        <f t="shared" si="0"/>
        <v>35</v>
      </c>
      <c r="H47" s="299">
        <v>0.25</v>
      </c>
      <c r="I47" s="270">
        <f t="shared" si="1"/>
        <v>8.75</v>
      </c>
      <c r="J47" s="276">
        <v>35.72</v>
      </c>
      <c r="K47" s="276">
        <f t="shared" si="2"/>
        <v>312.55</v>
      </c>
    </row>
    <row r="48" spans="1:11" s="264" customFormat="1" ht="27.6" x14ac:dyDescent="0.25">
      <c r="A48" s="61" t="s">
        <v>122</v>
      </c>
      <c r="B48" s="52" t="s">
        <v>123</v>
      </c>
      <c r="C48" s="142">
        <v>1</v>
      </c>
      <c r="D48" s="262" t="s">
        <v>322</v>
      </c>
      <c r="E48" s="270">
        <f t="shared" si="4"/>
        <v>35</v>
      </c>
      <c r="F48" s="299">
        <v>1</v>
      </c>
      <c r="G48" s="270">
        <f t="shared" si="0"/>
        <v>35</v>
      </c>
      <c r="H48" s="299">
        <v>0.25</v>
      </c>
      <c r="I48" s="270">
        <f t="shared" si="1"/>
        <v>8.75</v>
      </c>
      <c r="J48" s="276">
        <v>35.72</v>
      </c>
      <c r="K48" s="276">
        <f t="shared" si="2"/>
        <v>312.55</v>
      </c>
    </row>
    <row r="49" spans="1:11" s="264" customFormat="1" ht="27.6" x14ac:dyDescent="0.25">
      <c r="A49" s="130" t="s">
        <v>124</v>
      </c>
      <c r="B49" s="52" t="s">
        <v>125</v>
      </c>
      <c r="C49" s="142">
        <v>1</v>
      </c>
      <c r="D49" s="262" t="s">
        <v>290</v>
      </c>
      <c r="E49" s="270">
        <f t="shared" si="4"/>
        <v>35</v>
      </c>
      <c r="F49" s="299">
        <v>1</v>
      </c>
      <c r="G49" s="270">
        <f t="shared" si="0"/>
        <v>35</v>
      </c>
      <c r="H49" s="299">
        <v>1.5</v>
      </c>
      <c r="I49" s="270">
        <f t="shared" si="1"/>
        <v>52.5</v>
      </c>
      <c r="J49" s="276">
        <v>35.72</v>
      </c>
      <c r="K49" s="276">
        <f t="shared" si="2"/>
        <v>1875.3</v>
      </c>
    </row>
    <row r="50" spans="1:11" s="264" customFormat="1" ht="27.6" x14ac:dyDescent="0.25">
      <c r="A50" s="88" t="s">
        <v>124</v>
      </c>
      <c r="B50" s="52" t="s">
        <v>54</v>
      </c>
      <c r="C50" s="142">
        <v>1</v>
      </c>
      <c r="D50" s="262" t="s">
        <v>323</v>
      </c>
      <c r="E50" s="270">
        <f t="shared" si="4"/>
        <v>35</v>
      </c>
      <c r="F50" s="299">
        <v>1</v>
      </c>
      <c r="G50" s="270">
        <f t="shared" si="0"/>
        <v>35</v>
      </c>
      <c r="H50" s="299">
        <v>0.25</v>
      </c>
      <c r="I50" s="270">
        <f t="shared" si="1"/>
        <v>8.75</v>
      </c>
      <c r="J50" s="276">
        <v>35.72</v>
      </c>
      <c r="K50" s="276">
        <f t="shared" si="2"/>
        <v>312.55</v>
      </c>
    </row>
    <row r="51" spans="1:11" s="264" customFormat="1" ht="13.8" x14ac:dyDescent="0.25">
      <c r="A51" s="130" t="s">
        <v>101</v>
      </c>
      <c r="B51" s="52" t="s">
        <v>102</v>
      </c>
      <c r="C51" s="142">
        <v>1</v>
      </c>
      <c r="D51" s="61" t="s">
        <v>103</v>
      </c>
      <c r="E51" s="270">
        <f t="shared" si="4"/>
        <v>35</v>
      </c>
      <c r="F51" s="299">
        <v>1</v>
      </c>
      <c r="G51" s="270">
        <f t="shared" si="0"/>
        <v>35</v>
      </c>
      <c r="H51" s="299">
        <v>1</v>
      </c>
      <c r="I51" s="270">
        <f t="shared" si="1"/>
        <v>35</v>
      </c>
      <c r="J51" s="276">
        <v>35.72</v>
      </c>
      <c r="K51" s="276">
        <f t="shared" si="2"/>
        <v>1250.2</v>
      </c>
    </row>
    <row r="52" spans="1:11" s="264" customFormat="1" ht="13.8" x14ac:dyDescent="0.25">
      <c r="A52" s="60" t="s">
        <v>87</v>
      </c>
      <c r="B52" s="52" t="s">
        <v>88</v>
      </c>
      <c r="C52" s="142">
        <v>0.1</v>
      </c>
      <c r="D52" s="61" t="s">
        <v>33</v>
      </c>
      <c r="E52" s="270">
        <f t="shared" si="4"/>
        <v>4</v>
      </c>
      <c r="F52" s="299">
        <v>1</v>
      </c>
      <c r="G52" s="270">
        <f t="shared" si="0"/>
        <v>4</v>
      </c>
      <c r="H52" s="299">
        <v>0.5</v>
      </c>
      <c r="I52" s="270">
        <f t="shared" si="1"/>
        <v>2</v>
      </c>
      <c r="J52" s="276">
        <v>35.72</v>
      </c>
      <c r="K52" s="276">
        <f t="shared" si="2"/>
        <v>71.44</v>
      </c>
    </row>
    <row r="53" spans="1:11" s="264" customFormat="1" ht="13.8" x14ac:dyDescent="0.25">
      <c r="A53" s="60" t="s">
        <v>89</v>
      </c>
      <c r="B53" s="52" t="s">
        <v>90</v>
      </c>
      <c r="C53" s="142">
        <v>0.05</v>
      </c>
      <c r="D53" s="61" t="s">
        <v>33</v>
      </c>
      <c r="E53" s="270">
        <f t="shared" si="4"/>
        <v>2</v>
      </c>
      <c r="F53" s="299">
        <v>1</v>
      </c>
      <c r="G53" s="270">
        <f t="shared" si="0"/>
        <v>2</v>
      </c>
      <c r="H53" s="299">
        <v>0.5</v>
      </c>
      <c r="I53" s="270">
        <f t="shared" si="1"/>
        <v>1</v>
      </c>
      <c r="J53" s="276">
        <v>35.72</v>
      </c>
      <c r="K53" s="276">
        <f t="shared" si="2"/>
        <v>35.72</v>
      </c>
    </row>
    <row r="54" spans="1:11" s="264" customFormat="1" ht="27.6" x14ac:dyDescent="0.25">
      <c r="A54" s="130">
        <v>121</v>
      </c>
      <c r="B54" s="52" t="s">
        <v>55</v>
      </c>
      <c r="C54" s="142">
        <v>1</v>
      </c>
      <c r="D54" s="298" t="s">
        <v>56</v>
      </c>
      <c r="E54" s="270">
        <f t="shared" si="4"/>
        <v>35</v>
      </c>
      <c r="F54" s="299">
        <v>2</v>
      </c>
      <c r="G54" s="270">
        <v>0</v>
      </c>
      <c r="H54" s="299">
        <v>1</v>
      </c>
      <c r="I54" s="270">
        <f t="shared" si="1"/>
        <v>0</v>
      </c>
      <c r="J54" s="276">
        <v>0</v>
      </c>
      <c r="K54" s="276">
        <f t="shared" si="2"/>
        <v>0</v>
      </c>
    </row>
    <row r="55" spans="1:11" s="264" customFormat="1" ht="13.8" x14ac:dyDescent="0.25">
      <c r="A55" s="130" t="s">
        <v>93</v>
      </c>
      <c r="B55" s="52" t="s">
        <v>94</v>
      </c>
      <c r="C55" s="142">
        <v>0.77</v>
      </c>
      <c r="D55" s="61" t="s">
        <v>33</v>
      </c>
      <c r="E55" s="270">
        <f t="shared" si="4"/>
        <v>27</v>
      </c>
      <c r="F55" s="299">
        <v>1</v>
      </c>
      <c r="G55" s="270">
        <f t="shared" si="0"/>
        <v>27</v>
      </c>
      <c r="H55" s="299">
        <v>1.5</v>
      </c>
      <c r="I55" s="270">
        <f t="shared" si="1"/>
        <v>40.5</v>
      </c>
      <c r="J55" s="276">
        <v>35.72</v>
      </c>
      <c r="K55" s="276">
        <f t="shared" si="2"/>
        <v>1446.6599999999999</v>
      </c>
    </row>
    <row r="56" spans="1:11" s="264" customFormat="1" ht="13.8" x14ac:dyDescent="0.25">
      <c r="A56" s="60" t="s">
        <v>64</v>
      </c>
      <c r="B56" s="52" t="s">
        <v>95</v>
      </c>
      <c r="C56" s="142">
        <v>1</v>
      </c>
      <c r="D56" s="61" t="s">
        <v>33</v>
      </c>
      <c r="E56" s="270">
        <f t="shared" si="4"/>
        <v>35</v>
      </c>
      <c r="F56" s="299">
        <v>1</v>
      </c>
      <c r="G56" s="270">
        <f t="shared" si="0"/>
        <v>35</v>
      </c>
      <c r="H56" s="299">
        <v>1.5</v>
      </c>
      <c r="I56" s="270">
        <f t="shared" si="1"/>
        <v>52.5</v>
      </c>
      <c r="J56" s="276">
        <v>35.72</v>
      </c>
      <c r="K56" s="276">
        <f t="shared" si="2"/>
        <v>1875.3</v>
      </c>
    </row>
    <row r="57" spans="1:11" s="264" customFormat="1" ht="13.8" x14ac:dyDescent="0.25">
      <c r="A57" s="130" t="s">
        <v>96</v>
      </c>
      <c r="B57" s="52" t="s">
        <v>97</v>
      </c>
      <c r="C57" s="142">
        <v>1</v>
      </c>
      <c r="D57" s="61" t="s">
        <v>33</v>
      </c>
      <c r="E57" s="270">
        <f t="shared" si="4"/>
        <v>35</v>
      </c>
      <c r="F57" s="299">
        <v>2</v>
      </c>
      <c r="G57" s="270">
        <f t="shared" si="0"/>
        <v>70</v>
      </c>
      <c r="H57" s="299">
        <v>1</v>
      </c>
      <c r="I57" s="270">
        <f t="shared" si="1"/>
        <v>70</v>
      </c>
      <c r="J57" s="276">
        <v>35.72</v>
      </c>
      <c r="K57" s="276">
        <f t="shared" si="2"/>
        <v>2500.4</v>
      </c>
    </row>
    <row r="58" spans="1:11" s="264" customFormat="1" ht="27.6" x14ac:dyDescent="0.25">
      <c r="A58" s="60" t="s">
        <v>96</v>
      </c>
      <c r="B58" s="52" t="s">
        <v>128</v>
      </c>
      <c r="C58" s="142">
        <v>1</v>
      </c>
      <c r="D58" s="298" t="s">
        <v>129</v>
      </c>
      <c r="E58" s="270">
        <f t="shared" si="4"/>
        <v>35</v>
      </c>
      <c r="F58" s="299">
        <v>2</v>
      </c>
      <c r="G58" s="270">
        <v>0</v>
      </c>
      <c r="H58" s="299">
        <v>0.43</v>
      </c>
      <c r="I58" s="270">
        <f t="shared" si="1"/>
        <v>0</v>
      </c>
      <c r="J58" s="276">
        <v>0</v>
      </c>
      <c r="K58" s="276">
        <f t="shared" si="2"/>
        <v>0</v>
      </c>
    </row>
    <row r="59" spans="1:11" s="264" customFormat="1" ht="27.6" x14ac:dyDescent="0.25">
      <c r="A59" s="60" t="s">
        <v>96</v>
      </c>
      <c r="B59" s="52" t="s">
        <v>126</v>
      </c>
      <c r="C59" s="142">
        <v>1</v>
      </c>
      <c r="D59" s="298" t="s">
        <v>127</v>
      </c>
      <c r="E59" s="270">
        <f t="shared" si="4"/>
        <v>35</v>
      </c>
      <c r="F59" s="299">
        <v>2</v>
      </c>
      <c r="G59" s="270">
        <v>0</v>
      </c>
      <c r="H59" s="299">
        <v>1.5</v>
      </c>
      <c r="I59" s="270">
        <f t="shared" si="1"/>
        <v>0</v>
      </c>
      <c r="J59" s="276">
        <v>0</v>
      </c>
      <c r="K59" s="276">
        <f t="shared" si="2"/>
        <v>0</v>
      </c>
    </row>
    <row r="60" spans="1:11" s="264" customFormat="1" ht="13.8" x14ac:dyDescent="0.25">
      <c r="A60" s="130" t="s">
        <v>96</v>
      </c>
      <c r="B60" s="52" t="s">
        <v>98</v>
      </c>
      <c r="C60" s="142">
        <v>0.77</v>
      </c>
      <c r="D60" s="61" t="s">
        <v>33</v>
      </c>
      <c r="E60" s="270">
        <f t="shared" si="4"/>
        <v>27</v>
      </c>
      <c r="F60" s="309">
        <v>1</v>
      </c>
      <c r="G60" s="270">
        <f t="shared" si="0"/>
        <v>27</v>
      </c>
      <c r="H60" s="309">
        <v>2</v>
      </c>
      <c r="I60" s="270">
        <f t="shared" si="1"/>
        <v>54</v>
      </c>
      <c r="J60" s="276">
        <v>60</v>
      </c>
      <c r="K60" s="276">
        <f t="shared" si="2"/>
        <v>3240</v>
      </c>
    </row>
    <row r="61" spans="1:11" s="264" customFormat="1" ht="13.8" x14ac:dyDescent="0.25">
      <c r="A61" s="130" t="s">
        <v>96</v>
      </c>
      <c r="B61" s="52" t="s">
        <v>40</v>
      </c>
      <c r="C61" s="142">
        <v>0.22</v>
      </c>
      <c r="D61" s="61" t="s">
        <v>33</v>
      </c>
      <c r="E61" s="270">
        <f t="shared" si="4"/>
        <v>8</v>
      </c>
      <c r="F61" s="299">
        <v>1</v>
      </c>
      <c r="G61" s="270">
        <f t="shared" si="0"/>
        <v>8</v>
      </c>
      <c r="H61" s="299">
        <v>1</v>
      </c>
      <c r="I61" s="270">
        <f t="shared" si="1"/>
        <v>8</v>
      </c>
      <c r="J61" s="276">
        <v>60</v>
      </c>
      <c r="K61" s="276">
        <f t="shared" si="2"/>
        <v>480</v>
      </c>
    </row>
    <row r="62" spans="1:11" ht="13.8" x14ac:dyDescent="0.25">
      <c r="A62" s="334"/>
      <c r="B62" s="336" t="s">
        <v>139</v>
      </c>
      <c r="C62" s="338"/>
      <c r="D62" s="340"/>
      <c r="E62" s="342"/>
      <c r="F62" s="344"/>
      <c r="G62" s="305" t="s">
        <v>242</v>
      </c>
      <c r="H62" s="302">
        <f>SUM(H42:H60)</f>
        <v>17.93</v>
      </c>
      <c r="I62" s="330">
        <f>SUM(I42:I61)</f>
        <v>423.5</v>
      </c>
      <c r="J62" s="346"/>
      <c r="K62" s="332">
        <f>SUM(K42:K61)</f>
        <v>16632.78</v>
      </c>
    </row>
    <row r="63" spans="1:11" ht="13.8" x14ac:dyDescent="0.25">
      <c r="A63" s="335"/>
      <c r="B63" s="337"/>
      <c r="C63" s="339"/>
      <c r="D63" s="341"/>
      <c r="E63" s="343"/>
      <c r="F63" s="345"/>
      <c r="G63" s="305" t="s">
        <v>243</v>
      </c>
      <c r="H63" s="302">
        <f>SUM(H42:H59,H61)</f>
        <v>16.93</v>
      </c>
      <c r="I63" s="331"/>
      <c r="J63" s="347"/>
      <c r="K63" s="333"/>
    </row>
    <row r="64" spans="1:11" ht="13.8" x14ac:dyDescent="0.25">
      <c r="A64" s="101" t="s">
        <v>60</v>
      </c>
      <c r="B64" s="111"/>
      <c r="C64" s="145"/>
      <c r="D64" s="128"/>
      <c r="E64" s="303"/>
      <c r="F64" s="310"/>
      <c r="G64" s="303"/>
      <c r="H64" s="310"/>
      <c r="I64" s="303"/>
      <c r="J64" s="280"/>
      <c r="K64" s="278"/>
    </row>
    <row r="65" spans="1:11" s="264" customFormat="1" ht="13.8" x14ac:dyDescent="0.3">
      <c r="A65" s="266"/>
      <c r="B65" s="148" t="s">
        <v>140</v>
      </c>
      <c r="C65" s="267">
        <v>0.75</v>
      </c>
      <c r="D65" s="153" t="s">
        <v>244</v>
      </c>
      <c r="E65" s="270">
        <f>ROUND($D$7*C65,0)</f>
        <v>26</v>
      </c>
      <c r="F65" s="311">
        <v>1</v>
      </c>
      <c r="G65" s="270">
        <f t="shared" si="0"/>
        <v>26</v>
      </c>
      <c r="H65" s="311">
        <v>0.5</v>
      </c>
      <c r="I65" s="270">
        <f t="shared" si="1"/>
        <v>13</v>
      </c>
      <c r="J65" s="276">
        <v>35.72</v>
      </c>
      <c r="K65" s="276">
        <f t="shared" si="2"/>
        <v>464.36</v>
      </c>
    </row>
    <row r="66" spans="1:11" s="264" customFormat="1" ht="13.8" x14ac:dyDescent="0.3">
      <c r="A66" s="266"/>
      <c r="B66" s="148" t="s">
        <v>239</v>
      </c>
      <c r="C66" s="267">
        <v>0.01</v>
      </c>
      <c r="D66" s="153" t="s">
        <v>33</v>
      </c>
      <c r="E66" s="270">
        <f t="shared" ref="E66:E70" si="5">ROUND($D$7*C66,0)</f>
        <v>0</v>
      </c>
      <c r="F66" s="311">
        <v>1</v>
      </c>
      <c r="G66" s="270">
        <f t="shared" si="0"/>
        <v>0</v>
      </c>
      <c r="H66" s="311">
        <v>0.5</v>
      </c>
      <c r="I66" s="270">
        <f t="shared" si="1"/>
        <v>0</v>
      </c>
      <c r="J66" s="276">
        <v>35.72</v>
      </c>
      <c r="K66" s="276">
        <f t="shared" si="2"/>
        <v>0</v>
      </c>
    </row>
    <row r="67" spans="1:11" s="264" customFormat="1" ht="13.8" x14ac:dyDescent="0.25">
      <c r="A67" s="60" t="s">
        <v>91</v>
      </c>
      <c r="B67" s="52" t="s">
        <v>92</v>
      </c>
      <c r="C67" s="142">
        <v>0.01</v>
      </c>
      <c r="D67" s="61" t="s">
        <v>33</v>
      </c>
      <c r="E67" s="270">
        <f t="shared" si="5"/>
        <v>0</v>
      </c>
      <c r="F67" s="299">
        <v>1</v>
      </c>
      <c r="G67" s="270">
        <f t="shared" si="0"/>
        <v>0</v>
      </c>
      <c r="H67" s="299">
        <v>0.5</v>
      </c>
      <c r="I67" s="270">
        <f t="shared" si="1"/>
        <v>0</v>
      </c>
      <c r="J67" s="276">
        <v>35.72</v>
      </c>
      <c r="K67" s="276">
        <f t="shared" si="2"/>
        <v>0</v>
      </c>
    </row>
    <row r="68" spans="1:11" s="264" customFormat="1" ht="13.8" x14ac:dyDescent="0.25">
      <c r="A68" s="61" t="s">
        <v>96</v>
      </c>
      <c r="B68" s="52" t="s">
        <v>99</v>
      </c>
      <c r="C68" s="142">
        <v>0.5</v>
      </c>
      <c r="D68" s="61" t="s">
        <v>33</v>
      </c>
      <c r="E68" s="270">
        <f t="shared" si="5"/>
        <v>18</v>
      </c>
      <c r="F68" s="299">
        <v>1</v>
      </c>
      <c r="G68" s="270">
        <f t="shared" si="0"/>
        <v>18</v>
      </c>
      <c r="H68" s="299">
        <v>2</v>
      </c>
      <c r="I68" s="270">
        <f t="shared" si="1"/>
        <v>36</v>
      </c>
      <c r="J68" s="276">
        <v>35.72</v>
      </c>
      <c r="K68" s="276">
        <f t="shared" si="2"/>
        <v>1285.92</v>
      </c>
    </row>
    <row r="69" spans="1:11" s="264" customFormat="1" ht="13.8" x14ac:dyDescent="0.25">
      <c r="A69" s="61" t="s">
        <v>96</v>
      </c>
      <c r="B69" s="52" t="s">
        <v>100</v>
      </c>
      <c r="C69" s="142">
        <v>0.25</v>
      </c>
      <c r="D69" s="61" t="s">
        <v>33</v>
      </c>
      <c r="E69" s="270">
        <f t="shared" si="5"/>
        <v>9</v>
      </c>
      <c r="F69" s="299">
        <v>1</v>
      </c>
      <c r="G69" s="270">
        <f t="shared" si="0"/>
        <v>9</v>
      </c>
      <c r="H69" s="299">
        <v>1</v>
      </c>
      <c r="I69" s="270">
        <f t="shared" si="1"/>
        <v>9</v>
      </c>
      <c r="J69" s="276">
        <v>35.72</v>
      </c>
      <c r="K69" s="276">
        <f t="shared" si="2"/>
        <v>321.48</v>
      </c>
    </row>
    <row r="70" spans="1:11" s="264" customFormat="1" ht="13.8" x14ac:dyDescent="0.3">
      <c r="A70" s="266"/>
      <c r="B70" s="129" t="s">
        <v>141</v>
      </c>
      <c r="C70" s="267">
        <v>0.35</v>
      </c>
      <c r="D70" s="153" t="s">
        <v>33</v>
      </c>
      <c r="E70" s="270">
        <f t="shared" si="5"/>
        <v>12</v>
      </c>
      <c r="F70" s="311">
        <v>1</v>
      </c>
      <c r="G70" s="270">
        <f t="shared" si="0"/>
        <v>12</v>
      </c>
      <c r="H70" s="311">
        <v>1</v>
      </c>
      <c r="I70" s="270">
        <f t="shared" si="1"/>
        <v>12</v>
      </c>
      <c r="J70" s="276">
        <v>35.72</v>
      </c>
      <c r="K70" s="276">
        <f t="shared" si="2"/>
        <v>428.64</v>
      </c>
    </row>
    <row r="71" spans="1:11" ht="13.8" x14ac:dyDescent="0.25">
      <c r="A71" s="334"/>
      <c r="B71" s="336" t="s">
        <v>330</v>
      </c>
      <c r="C71" s="338"/>
      <c r="D71" s="340"/>
      <c r="E71" s="342"/>
      <c r="F71" s="344"/>
      <c r="G71" s="305" t="s">
        <v>242</v>
      </c>
      <c r="H71" s="302">
        <f>SUM(H65:H68,H70)</f>
        <v>4.5</v>
      </c>
      <c r="I71" s="330">
        <f>SUM(I65:I70)</f>
        <v>70</v>
      </c>
      <c r="J71" s="346"/>
      <c r="K71" s="332">
        <f>SUM(K65:K70)</f>
        <v>2500.4</v>
      </c>
    </row>
    <row r="72" spans="1:11" ht="13.8" x14ac:dyDescent="0.25">
      <c r="A72" s="335"/>
      <c r="B72" s="337"/>
      <c r="C72" s="339"/>
      <c r="D72" s="341"/>
      <c r="E72" s="343"/>
      <c r="F72" s="345"/>
      <c r="G72" s="305" t="s">
        <v>243</v>
      </c>
      <c r="H72" s="302">
        <f>SUM(H65:H67,H69:H70)</f>
        <v>3.5</v>
      </c>
      <c r="I72" s="331"/>
      <c r="J72" s="347"/>
      <c r="K72" s="333"/>
    </row>
    <row r="73" spans="1:11" x14ac:dyDescent="0.25">
      <c r="E73" s="312"/>
      <c r="F73" s="312"/>
      <c r="G73" s="312">
        <f>SUM(G9:G10,G13:G38,G42:G61,G65:G70)</f>
        <v>4595</v>
      </c>
      <c r="H73" s="312"/>
      <c r="I73" s="312">
        <f t="shared" ref="I73:K73" si="6">SUM(I9:I10,I13:I38,I42:I61,I65:I70)</f>
        <v>29121.59</v>
      </c>
      <c r="J73" s="313"/>
      <c r="K73" s="313">
        <f t="shared" si="6"/>
        <v>1041728.5548000003</v>
      </c>
    </row>
    <row r="74" spans="1:11" x14ac:dyDescent="0.25">
      <c r="K74" s="34"/>
    </row>
    <row r="75" spans="1:11" x14ac:dyDescent="0.25">
      <c r="K75" s="34"/>
    </row>
    <row r="76" spans="1:11" x14ac:dyDescent="0.25">
      <c r="K76" s="34"/>
    </row>
    <row r="77" spans="1:11" x14ac:dyDescent="0.25">
      <c r="K77" s="34"/>
    </row>
    <row r="78" spans="1:11" x14ac:dyDescent="0.25">
      <c r="K78" s="34"/>
    </row>
    <row r="79" spans="1:11" x14ac:dyDescent="0.25">
      <c r="K79" s="34"/>
    </row>
    <row r="80" spans="1:11" x14ac:dyDescent="0.25">
      <c r="K80" s="34"/>
    </row>
    <row r="81" spans="11:11" x14ac:dyDescent="0.25">
      <c r="K81" s="34"/>
    </row>
    <row r="82" spans="11:11" x14ac:dyDescent="0.25">
      <c r="K82" s="34"/>
    </row>
    <row r="83" spans="11:11" x14ac:dyDescent="0.25">
      <c r="K83" s="34"/>
    </row>
    <row r="84" spans="11:11" x14ac:dyDescent="0.25">
      <c r="K84" s="34"/>
    </row>
    <row r="85" spans="11:11" x14ac:dyDescent="0.25">
      <c r="K85" s="34"/>
    </row>
    <row r="86" spans="11:11" x14ac:dyDescent="0.25">
      <c r="K86" s="34"/>
    </row>
    <row r="87" spans="11:11" x14ac:dyDescent="0.25">
      <c r="K87" s="34"/>
    </row>
    <row r="88" spans="11:11" x14ac:dyDescent="0.25">
      <c r="K88" s="34"/>
    </row>
    <row r="89" spans="11:11" x14ac:dyDescent="0.25">
      <c r="K89" s="34"/>
    </row>
    <row r="90" spans="11:11" x14ac:dyDescent="0.25">
      <c r="K90" s="34"/>
    </row>
    <row r="91" spans="11:11" x14ac:dyDescent="0.25">
      <c r="K91" s="34"/>
    </row>
    <row r="92" spans="11:11" x14ac:dyDescent="0.25">
      <c r="K92" s="34"/>
    </row>
    <row r="93" spans="11:11" x14ac:dyDescent="0.25">
      <c r="K93" s="34"/>
    </row>
    <row r="94" spans="11:11" x14ac:dyDescent="0.25">
      <c r="K94" s="34"/>
    </row>
    <row r="95" spans="11:11" x14ac:dyDescent="0.25">
      <c r="K95" s="34"/>
    </row>
    <row r="96" spans="11:11" x14ac:dyDescent="0.25">
      <c r="K96" s="34"/>
    </row>
    <row r="97" spans="11:11" x14ac:dyDescent="0.25">
      <c r="K97" s="34"/>
    </row>
    <row r="98" spans="11:11" x14ac:dyDescent="0.25">
      <c r="K98" s="34"/>
    </row>
    <row r="99" spans="11:11" x14ac:dyDescent="0.25">
      <c r="K99" s="34"/>
    </row>
    <row r="100" spans="11:11" x14ac:dyDescent="0.25">
      <c r="K100" s="34"/>
    </row>
    <row r="101" spans="11:11" x14ac:dyDescent="0.25">
      <c r="K101" s="34"/>
    </row>
    <row r="102" spans="11:11" x14ac:dyDescent="0.25">
      <c r="K102" s="34"/>
    </row>
    <row r="103" spans="11:11" x14ac:dyDescent="0.25">
      <c r="K103" s="34"/>
    </row>
    <row r="104" spans="11:11" x14ac:dyDescent="0.25">
      <c r="K104" s="34"/>
    </row>
    <row r="105" spans="11:11" x14ac:dyDescent="0.25">
      <c r="K105" s="34"/>
    </row>
    <row r="106" spans="11:11" x14ac:dyDescent="0.25">
      <c r="K106" s="34"/>
    </row>
    <row r="107" spans="11:11" x14ac:dyDescent="0.25">
      <c r="K107" s="34"/>
    </row>
    <row r="108" spans="11:11" x14ac:dyDescent="0.25">
      <c r="K108" s="34"/>
    </row>
    <row r="109" spans="11:11" x14ac:dyDescent="0.25">
      <c r="K109" s="34"/>
    </row>
    <row r="110" spans="11:11" x14ac:dyDescent="0.25">
      <c r="K110" s="34"/>
    </row>
    <row r="111" spans="11:11" x14ac:dyDescent="0.25">
      <c r="K111" s="34"/>
    </row>
    <row r="112" spans="11:11" x14ac:dyDescent="0.25">
      <c r="K112" s="34"/>
    </row>
    <row r="113" spans="11:11" x14ac:dyDescent="0.25">
      <c r="K113" s="34"/>
    </row>
    <row r="114" spans="11:11" x14ac:dyDescent="0.25">
      <c r="K114" s="34"/>
    </row>
    <row r="115" spans="11:11" x14ac:dyDescent="0.25">
      <c r="K115" s="34"/>
    </row>
    <row r="116" spans="11:11" x14ac:dyDescent="0.25">
      <c r="K116" s="34"/>
    </row>
    <row r="117" spans="11:11" x14ac:dyDescent="0.25">
      <c r="K117" s="34"/>
    </row>
    <row r="118" spans="11:11" x14ac:dyDescent="0.25">
      <c r="K118" s="34"/>
    </row>
    <row r="119" spans="11:11" x14ac:dyDescent="0.25">
      <c r="K119" s="34"/>
    </row>
    <row r="120" spans="11:11" x14ac:dyDescent="0.25">
      <c r="K120" s="34"/>
    </row>
    <row r="121" spans="11:11" x14ac:dyDescent="0.25">
      <c r="K121" s="34"/>
    </row>
    <row r="122" spans="11:11" x14ac:dyDescent="0.25">
      <c r="K122" s="34"/>
    </row>
    <row r="123" spans="11:11" x14ac:dyDescent="0.25">
      <c r="K123" s="34"/>
    </row>
    <row r="124" spans="11:11" x14ac:dyDescent="0.25">
      <c r="K124" s="34"/>
    </row>
    <row r="125" spans="11:11" x14ac:dyDescent="0.25">
      <c r="K125" s="34"/>
    </row>
    <row r="126" spans="11:11" x14ac:dyDescent="0.25">
      <c r="K126" s="34"/>
    </row>
    <row r="127" spans="11:11" x14ac:dyDescent="0.25">
      <c r="K127" s="34"/>
    </row>
    <row r="128" spans="11:11" x14ac:dyDescent="0.25">
      <c r="K128" s="34"/>
    </row>
    <row r="129" spans="11:11" x14ac:dyDescent="0.25">
      <c r="K129" s="34"/>
    </row>
    <row r="130" spans="11:11" x14ac:dyDescent="0.25">
      <c r="K130" s="34"/>
    </row>
    <row r="131" spans="11:11" x14ac:dyDescent="0.25">
      <c r="K131" s="34"/>
    </row>
    <row r="132" spans="11:11" x14ac:dyDescent="0.25">
      <c r="K132" s="34"/>
    </row>
    <row r="133" spans="11:11" x14ac:dyDescent="0.25">
      <c r="K133" s="34"/>
    </row>
    <row r="134" spans="11:11" x14ac:dyDescent="0.25">
      <c r="K134" s="34"/>
    </row>
    <row r="135" spans="11:11" x14ac:dyDescent="0.25">
      <c r="K135" s="34"/>
    </row>
    <row r="136" spans="11:11" x14ac:dyDescent="0.25">
      <c r="K136" s="34"/>
    </row>
    <row r="137" spans="11:11" x14ac:dyDescent="0.25">
      <c r="K137" s="34"/>
    </row>
    <row r="138" spans="11:11" x14ac:dyDescent="0.25">
      <c r="K138" s="34"/>
    </row>
    <row r="139" spans="11:11" x14ac:dyDescent="0.25">
      <c r="K139" s="34"/>
    </row>
    <row r="140" spans="11:11" x14ac:dyDescent="0.25">
      <c r="K140" s="34"/>
    </row>
    <row r="141" spans="11:11" x14ac:dyDescent="0.25">
      <c r="K141" s="34"/>
    </row>
    <row r="142" spans="11:11" x14ac:dyDescent="0.25">
      <c r="K142" s="34"/>
    </row>
    <row r="143" spans="11:11" x14ac:dyDescent="0.25">
      <c r="K143" s="34"/>
    </row>
    <row r="144" spans="11:11" x14ac:dyDescent="0.25">
      <c r="K144" s="34"/>
    </row>
    <row r="145" spans="11:11" x14ac:dyDescent="0.25">
      <c r="K145" s="34"/>
    </row>
    <row r="146" spans="11:11" x14ac:dyDescent="0.25">
      <c r="K146" s="34"/>
    </row>
    <row r="147" spans="11:11" x14ac:dyDescent="0.25">
      <c r="K147" s="34"/>
    </row>
    <row r="148" spans="11:11" x14ac:dyDescent="0.25">
      <c r="K148" s="34"/>
    </row>
    <row r="149" spans="11:11" x14ac:dyDescent="0.25">
      <c r="K149" s="34"/>
    </row>
    <row r="150" spans="11:11" x14ac:dyDescent="0.25">
      <c r="K150" s="34"/>
    </row>
    <row r="151" spans="11:11" x14ac:dyDescent="0.25">
      <c r="K151" s="34"/>
    </row>
    <row r="152" spans="11:11" x14ac:dyDescent="0.25">
      <c r="K152" s="34"/>
    </row>
    <row r="153" spans="11:11" x14ac:dyDescent="0.25">
      <c r="K153" s="34"/>
    </row>
    <row r="154" spans="11:11" x14ac:dyDescent="0.25">
      <c r="K154" s="34"/>
    </row>
    <row r="155" spans="11:11" x14ac:dyDescent="0.25">
      <c r="K155" s="34"/>
    </row>
    <row r="156" spans="11:11" x14ac:dyDescent="0.25">
      <c r="K156" s="34"/>
    </row>
    <row r="157" spans="11:11" x14ac:dyDescent="0.25">
      <c r="K157" s="34"/>
    </row>
    <row r="158" spans="11:11" x14ac:dyDescent="0.25">
      <c r="K158" s="34"/>
    </row>
    <row r="159" spans="11:11" x14ac:dyDescent="0.25">
      <c r="K159" s="34"/>
    </row>
    <row r="160" spans="11:11" x14ac:dyDescent="0.25">
      <c r="K160" s="34"/>
    </row>
    <row r="161" spans="11:11" x14ac:dyDescent="0.25">
      <c r="K161" s="34"/>
    </row>
    <row r="162" spans="11:11" x14ac:dyDescent="0.25">
      <c r="K162" s="34"/>
    </row>
    <row r="163" spans="11:11" x14ac:dyDescent="0.25">
      <c r="K163" s="34"/>
    </row>
    <row r="164" spans="11:11" x14ac:dyDescent="0.25">
      <c r="K164" s="34"/>
    </row>
    <row r="165" spans="11:11" x14ac:dyDescent="0.25">
      <c r="K165" s="34"/>
    </row>
    <row r="166" spans="11:11" x14ac:dyDescent="0.25">
      <c r="K166" s="34"/>
    </row>
    <row r="167" spans="11:11" x14ac:dyDescent="0.25">
      <c r="K167" s="34"/>
    </row>
    <row r="168" spans="11:11" x14ac:dyDescent="0.25">
      <c r="K168" s="34"/>
    </row>
    <row r="169" spans="11:11" x14ac:dyDescent="0.25">
      <c r="K169" s="34"/>
    </row>
    <row r="170" spans="11:11" x14ac:dyDescent="0.25">
      <c r="K170" s="34"/>
    </row>
    <row r="171" spans="11:11" x14ac:dyDescent="0.25">
      <c r="K171" s="34"/>
    </row>
    <row r="172" spans="11:11" x14ac:dyDescent="0.25">
      <c r="K172" s="34"/>
    </row>
    <row r="173" spans="11:11" x14ac:dyDescent="0.25">
      <c r="K173" s="34"/>
    </row>
    <row r="174" spans="11:11" x14ac:dyDescent="0.25">
      <c r="K174" s="34"/>
    </row>
    <row r="175" spans="11:11" x14ac:dyDescent="0.25">
      <c r="K175" s="34"/>
    </row>
    <row r="176" spans="11:11" x14ac:dyDescent="0.25">
      <c r="K176" s="34"/>
    </row>
    <row r="177" spans="11:11" x14ac:dyDescent="0.25">
      <c r="K177" s="34"/>
    </row>
    <row r="178" spans="11:11" x14ac:dyDescent="0.25">
      <c r="K178" s="34"/>
    </row>
    <row r="179" spans="11:11" x14ac:dyDescent="0.25">
      <c r="K179" s="34"/>
    </row>
    <row r="180" spans="11:11" x14ac:dyDescent="0.25">
      <c r="K180" s="34"/>
    </row>
    <row r="181" spans="11:11" x14ac:dyDescent="0.25">
      <c r="K181" s="34"/>
    </row>
    <row r="182" spans="11:11" x14ac:dyDescent="0.25">
      <c r="K182" s="34"/>
    </row>
    <row r="183" spans="11:11" x14ac:dyDescent="0.25">
      <c r="K183" s="34"/>
    </row>
    <row r="184" spans="11:11" x14ac:dyDescent="0.25">
      <c r="K184" s="34"/>
    </row>
    <row r="185" spans="11:11" x14ac:dyDescent="0.25">
      <c r="K185" s="34"/>
    </row>
    <row r="186" spans="11:11" x14ac:dyDescent="0.25">
      <c r="K186" s="34"/>
    </row>
    <row r="187" spans="11:11" x14ac:dyDescent="0.25">
      <c r="K187" s="34"/>
    </row>
    <row r="188" spans="11:11" x14ac:dyDescent="0.25">
      <c r="K188" s="34"/>
    </row>
    <row r="189" spans="11:11" x14ac:dyDescent="0.25">
      <c r="K189" s="34"/>
    </row>
    <row r="190" spans="11:11" x14ac:dyDescent="0.25">
      <c r="K190" s="34"/>
    </row>
  </sheetData>
  <mergeCells count="27">
    <mergeCell ref="J71:J72"/>
    <mergeCell ref="K71:K72"/>
    <mergeCell ref="I62:I63"/>
    <mergeCell ref="J62:J63"/>
    <mergeCell ref="K62:K63"/>
    <mergeCell ref="F71:F72"/>
    <mergeCell ref="I71:I72"/>
    <mergeCell ref="A62:A63"/>
    <mergeCell ref="B62:B63"/>
    <mergeCell ref="C62:C63"/>
    <mergeCell ref="D62:D63"/>
    <mergeCell ref="E62:E63"/>
    <mergeCell ref="F62:F63"/>
    <mergeCell ref="A71:A72"/>
    <mergeCell ref="B71:B72"/>
    <mergeCell ref="C71:C72"/>
    <mergeCell ref="D71:D72"/>
    <mergeCell ref="E71:E72"/>
    <mergeCell ref="I39:I40"/>
    <mergeCell ref="K39:K40"/>
    <mergeCell ref="A39:A40"/>
    <mergeCell ref="B39:B40"/>
    <mergeCell ref="C39:C40"/>
    <mergeCell ref="D39:D40"/>
    <mergeCell ref="E39:E40"/>
    <mergeCell ref="F39:F40"/>
    <mergeCell ref="J39:J40"/>
  </mergeCells>
  <conditionalFormatting sqref="J9:J10">
    <cfRule type="cellIs" dxfId="58" priority="4" operator="equal">
      <formula>0</formula>
    </cfRule>
  </conditionalFormatting>
  <conditionalFormatting sqref="J13:J38">
    <cfRule type="cellIs" dxfId="57" priority="3" operator="equal">
      <formula>0</formula>
    </cfRule>
  </conditionalFormatting>
  <conditionalFormatting sqref="J42:J61">
    <cfRule type="cellIs" dxfId="56" priority="2" operator="equal">
      <formula>0</formula>
    </cfRule>
  </conditionalFormatting>
  <conditionalFormatting sqref="J65:J70">
    <cfRule type="cellIs" dxfId="55" priority="1" operator="equal">
      <formula>0</formula>
    </cfRule>
  </conditionalFormatting>
  <pageMargins left="0.75" right="0.75" top="1" bottom="1" header="0.5" footer="0.5"/>
  <pageSetup scale="94" orientation="landscape" r:id="rId1"/>
  <headerFooter alignWithMargins="0">
    <oddHeader>&amp;CGrants - Section 9006 Program
7 CFR Part 4280-B</oddHeader>
    <oddFooter>Page &amp;P of &amp;N</oddFooter>
  </headerFooter>
  <rowBreaks count="1" manualBreakCount="1">
    <brk id="21" max="16383" man="1"/>
  </rowBreaks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I13" sqref="A2:I13"/>
    </sheetView>
  </sheetViews>
  <sheetFormatPr defaultColWidth="9.109375" defaultRowHeight="13.2" x14ac:dyDescent="0.25"/>
  <cols>
    <col min="1" max="1" width="78.5546875" style="117" bestFit="1" customWidth="1"/>
    <col min="2" max="2" width="2" style="117" customWidth="1"/>
    <col min="3" max="3" width="7.44140625" style="117" bestFit="1" customWidth="1"/>
    <col min="4" max="4" width="1.88671875" style="117" customWidth="1"/>
    <col min="5" max="5" width="9.44140625" style="117" bestFit="1" customWidth="1"/>
    <col min="6" max="6" width="1.88671875" style="117" customWidth="1"/>
    <col min="7" max="7" width="5.109375" style="117" bestFit="1" customWidth="1"/>
    <col min="8" max="8" width="1.6640625" style="117" customWidth="1"/>
    <col min="9" max="9" width="11.33203125" style="117" bestFit="1" customWidth="1"/>
    <col min="10" max="10" width="0" style="117" hidden="1" customWidth="1"/>
    <col min="11" max="11" width="9.44140625" style="117" customWidth="1"/>
    <col min="12" max="12" width="23.44140625" style="117" bestFit="1" customWidth="1"/>
    <col min="13" max="13" width="9.109375" style="117"/>
    <col min="14" max="14" width="6.6640625" style="117" bestFit="1" customWidth="1"/>
    <col min="15" max="15" width="17.5546875" style="117" bestFit="1" customWidth="1"/>
    <col min="16" max="16384" width="9.109375" style="117"/>
  </cols>
  <sheetData>
    <row r="1" spans="1:29" ht="24.9" customHeight="1" thickBot="1" x14ac:dyDescent="0.3">
      <c r="A1" s="360" t="s">
        <v>275</v>
      </c>
      <c r="B1" s="361"/>
      <c r="C1" s="361"/>
      <c r="D1" s="361"/>
      <c r="E1" s="361"/>
      <c r="F1" s="361"/>
      <c r="G1" s="361"/>
      <c r="H1" s="361"/>
      <c r="I1" s="362"/>
      <c r="P1" s="187"/>
      <c r="W1" s="171"/>
      <c r="AA1" s="172"/>
      <c r="AC1" s="122"/>
    </row>
    <row r="2" spans="1:29" ht="17.25" customHeight="1" thickBot="1" x14ac:dyDescent="0.3">
      <c r="A2" s="173" t="s">
        <v>260</v>
      </c>
      <c r="B2" s="174"/>
      <c r="C2" s="175" t="s">
        <v>261</v>
      </c>
      <c r="D2" s="174"/>
      <c r="E2" s="175" t="s">
        <v>262</v>
      </c>
      <c r="F2" s="174"/>
      <c r="G2" s="175" t="s">
        <v>263</v>
      </c>
      <c r="H2" s="174"/>
      <c r="I2" s="188" t="s">
        <v>264</v>
      </c>
      <c r="J2" s="122"/>
      <c r="P2" s="187"/>
      <c r="S2" s="186"/>
      <c r="W2" s="171"/>
      <c r="AC2" s="122"/>
    </row>
    <row r="3" spans="1:29" ht="40.5" customHeight="1" x14ac:dyDescent="0.25">
      <c r="A3" s="176" t="s">
        <v>276</v>
      </c>
      <c r="B3" s="177"/>
      <c r="C3" s="178">
        <f>'GL &gt;$600'!D6+'GL &lt;$600'!D6+'GL &lt;$200'!D6+'Combo &gt;$600'!D6+'Combo &lt;$600 &gt;200K'!D6+'Combo &lt;200K'!D6</f>
        <v>820</v>
      </c>
      <c r="D3" s="179"/>
      <c r="E3" s="178">
        <v>20</v>
      </c>
      <c r="F3" s="177"/>
      <c r="G3" s="180">
        <v>42</v>
      </c>
      <c r="H3" s="181"/>
      <c r="I3" s="189">
        <f>C3*E3*G3</f>
        <v>688800</v>
      </c>
      <c r="J3" s="117">
        <f>C3*E3</f>
        <v>16400</v>
      </c>
      <c r="K3" s="117">
        <f>C3*E3</f>
        <v>16400</v>
      </c>
      <c r="P3" s="187"/>
      <c r="S3" s="186"/>
      <c r="W3" s="171"/>
      <c r="AC3" s="122"/>
    </row>
    <row r="4" spans="1:29" ht="14.25" customHeight="1" x14ac:dyDescent="0.25">
      <c r="A4" s="182" t="s">
        <v>277</v>
      </c>
      <c r="B4" s="177"/>
      <c r="C4" s="178">
        <f>'GL &gt;$600'!D6+'GL &lt;$600'!D6+'GL &lt;$200'!D6</f>
        <v>15</v>
      </c>
      <c r="D4" s="179"/>
      <c r="E4" s="178">
        <v>4</v>
      </c>
      <c r="F4" s="177"/>
      <c r="G4" s="180">
        <v>42</v>
      </c>
      <c r="H4" s="181"/>
      <c r="I4" s="189">
        <f>C4*E4*G4</f>
        <v>2520</v>
      </c>
      <c r="J4" s="117">
        <f t="shared" ref="J4:J12" si="0">C4*E4</f>
        <v>60</v>
      </c>
      <c r="K4" s="117">
        <f t="shared" ref="K4:K12" si="1">C4*E4</f>
        <v>60</v>
      </c>
      <c r="P4" s="187"/>
      <c r="S4" s="186"/>
      <c r="W4" s="171"/>
      <c r="AC4" s="122"/>
    </row>
    <row r="5" spans="1:29" ht="14.1" customHeight="1" x14ac:dyDescent="0.25">
      <c r="A5" s="182" t="s">
        <v>278</v>
      </c>
      <c r="B5" s="177"/>
      <c r="C5" s="178">
        <f>'GL &gt;$600'!D7+'GL &lt;$600'!D7+'GL &lt;$200'!D7+'Combo &gt;$600'!D7+'Combo &lt;$600 &gt;200K'!D7+'Combo &lt;200K'!D7</f>
        <v>559</v>
      </c>
      <c r="D5" s="179"/>
      <c r="E5" s="178">
        <v>8</v>
      </c>
      <c r="F5" s="177"/>
      <c r="G5" s="180">
        <v>42</v>
      </c>
      <c r="H5" s="181"/>
      <c r="I5" s="189">
        <f>C5*E5*G5</f>
        <v>187824</v>
      </c>
      <c r="J5" s="117">
        <f t="shared" si="0"/>
        <v>4472</v>
      </c>
      <c r="K5" s="117">
        <f t="shared" si="1"/>
        <v>4472</v>
      </c>
      <c r="P5" s="187"/>
      <c r="S5" s="186"/>
      <c r="W5" s="171"/>
      <c r="AC5" s="122"/>
    </row>
    <row r="6" spans="1:29" ht="14.1" customHeight="1" x14ac:dyDescent="0.25">
      <c r="A6" s="182" t="s">
        <v>279</v>
      </c>
      <c r="B6" s="177"/>
      <c r="C6" s="178">
        <f>C5</f>
        <v>559</v>
      </c>
      <c r="D6" s="179"/>
      <c r="E6" s="178">
        <v>6</v>
      </c>
      <c r="F6" s="177"/>
      <c r="G6" s="180">
        <v>42</v>
      </c>
      <c r="H6" s="181"/>
      <c r="I6" s="189">
        <f>C6*E6*G6</f>
        <v>140868</v>
      </c>
      <c r="J6" s="117">
        <f t="shared" si="0"/>
        <v>3354</v>
      </c>
      <c r="K6" s="117">
        <f t="shared" si="1"/>
        <v>3354</v>
      </c>
      <c r="P6" s="187"/>
      <c r="S6" s="186"/>
      <c r="W6" s="171"/>
      <c r="AC6" s="122"/>
    </row>
    <row r="7" spans="1:29" ht="14.1" customHeight="1" x14ac:dyDescent="0.25">
      <c r="A7" s="182" t="s">
        <v>280</v>
      </c>
      <c r="B7" s="177"/>
      <c r="C7" s="178">
        <v>2</v>
      </c>
      <c r="D7" s="179"/>
      <c r="E7" s="178">
        <v>3</v>
      </c>
      <c r="F7" s="177"/>
      <c r="G7" s="180">
        <v>42</v>
      </c>
      <c r="H7" s="181"/>
      <c r="I7" s="190">
        <f t="shared" ref="I7:I12" si="2">C7*E7*G7</f>
        <v>252</v>
      </c>
      <c r="J7" s="117">
        <f t="shared" si="0"/>
        <v>6</v>
      </c>
      <c r="K7" s="117">
        <f t="shared" si="1"/>
        <v>6</v>
      </c>
      <c r="P7" s="187"/>
      <c r="W7" s="171"/>
      <c r="AC7" s="122"/>
    </row>
    <row r="8" spans="1:29" ht="14.1" customHeight="1" x14ac:dyDescent="0.25">
      <c r="A8" s="182" t="s">
        <v>32</v>
      </c>
      <c r="B8" s="177"/>
      <c r="C8" s="178">
        <v>2</v>
      </c>
      <c r="D8" s="179"/>
      <c r="E8" s="178">
        <v>16</v>
      </c>
      <c r="F8" s="177"/>
      <c r="G8" s="180">
        <v>42</v>
      </c>
      <c r="H8" s="181"/>
      <c r="I8" s="189">
        <f t="shared" si="2"/>
        <v>1344</v>
      </c>
      <c r="J8" s="117">
        <f t="shared" si="0"/>
        <v>32</v>
      </c>
      <c r="K8" s="117">
        <f t="shared" si="1"/>
        <v>32</v>
      </c>
      <c r="P8" s="187"/>
      <c r="W8" s="171"/>
      <c r="AC8" s="122"/>
    </row>
    <row r="9" spans="1:29" ht="14.1" customHeight="1" x14ac:dyDescent="0.25">
      <c r="A9" s="182" t="s">
        <v>281</v>
      </c>
      <c r="B9" s="177"/>
      <c r="C9" s="178">
        <f>C6</f>
        <v>559</v>
      </c>
      <c r="D9" s="179"/>
      <c r="E9" s="178">
        <v>3</v>
      </c>
      <c r="F9" s="177"/>
      <c r="G9" s="180">
        <v>42</v>
      </c>
      <c r="H9" s="181"/>
      <c r="I9" s="189">
        <f t="shared" si="2"/>
        <v>70434</v>
      </c>
      <c r="J9" s="117">
        <f t="shared" si="0"/>
        <v>1677</v>
      </c>
      <c r="K9" s="117">
        <f t="shared" si="1"/>
        <v>1677</v>
      </c>
      <c r="P9" s="187"/>
      <c r="W9" s="171"/>
      <c r="AC9" s="122"/>
    </row>
    <row r="10" spans="1:29" ht="14.1" customHeight="1" x14ac:dyDescent="0.25">
      <c r="A10" s="182" t="s">
        <v>282</v>
      </c>
      <c r="B10" s="177"/>
      <c r="C10" s="178">
        <v>84</v>
      </c>
      <c r="D10" s="179"/>
      <c r="E10" s="178">
        <v>4</v>
      </c>
      <c r="F10" s="177"/>
      <c r="G10" s="180">
        <v>42</v>
      </c>
      <c r="H10" s="181"/>
      <c r="I10" s="189">
        <f t="shared" si="2"/>
        <v>14112</v>
      </c>
      <c r="J10" s="117">
        <f t="shared" si="0"/>
        <v>336</v>
      </c>
      <c r="K10" s="117">
        <f t="shared" si="1"/>
        <v>336</v>
      </c>
      <c r="P10" s="187"/>
      <c r="W10" s="171"/>
      <c r="AC10" s="122"/>
    </row>
    <row r="11" spans="1:29" ht="14.1" customHeight="1" x14ac:dyDescent="0.25">
      <c r="A11" s="182" t="s">
        <v>283</v>
      </c>
      <c r="B11" s="177"/>
      <c r="C11" s="178">
        <v>160</v>
      </c>
      <c r="D11" s="179"/>
      <c r="E11" s="178">
        <v>3</v>
      </c>
      <c r="F11" s="177"/>
      <c r="G11" s="180">
        <v>42</v>
      </c>
      <c r="H11" s="181"/>
      <c r="I11" s="189">
        <f t="shared" si="2"/>
        <v>20160</v>
      </c>
      <c r="J11" s="117">
        <f t="shared" si="0"/>
        <v>480</v>
      </c>
      <c r="K11" s="117">
        <f t="shared" si="1"/>
        <v>480</v>
      </c>
      <c r="P11" s="187"/>
      <c r="W11" s="171"/>
      <c r="AC11" s="122"/>
    </row>
    <row r="12" spans="1:29" ht="14.1" customHeight="1" x14ac:dyDescent="0.25">
      <c r="A12" s="182" t="s">
        <v>169</v>
      </c>
      <c r="B12" s="177"/>
      <c r="C12" s="178">
        <v>559</v>
      </c>
      <c r="D12" s="179"/>
      <c r="E12" s="178">
        <v>1</v>
      </c>
      <c r="F12" s="177"/>
      <c r="G12" s="180">
        <v>42</v>
      </c>
      <c r="H12" s="181"/>
      <c r="I12" s="189">
        <f t="shared" si="2"/>
        <v>23478</v>
      </c>
      <c r="J12" s="117">
        <f t="shared" si="0"/>
        <v>559</v>
      </c>
      <c r="K12" s="117">
        <f t="shared" si="1"/>
        <v>559</v>
      </c>
      <c r="P12" s="187"/>
      <c r="W12" s="171"/>
      <c r="AC12" s="122"/>
    </row>
    <row r="13" spans="1:29" ht="17.25" customHeight="1" thickBot="1" x14ac:dyDescent="0.3">
      <c r="A13" s="183" t="s">
        <v>271</v>
      </c>
      <c r="B13" s="184"/>
      <c r="C13" s="184"/>
      <c r="D13" s="184"/>
      <c r="E13" s="184"/>
      <c r="F13" s="184"/>
      <c r="G13" s="185"/>
      <c r="H13" s="185"/>
      <c r="I13" s="191">
        <f>SUM(I3:I12)</f>
        <v>1149792</v>
      </c>
      <c r="J13" s="117">
        <f>SUM(J3:J12)</f>
        <v>27376</v>
      </c>
      <c r="K13" s="211">
        <f>SUM(K3:K12)</f>
        <v>27376</v>
      </c>
      <c r="P13" s="187"/>
      <c r="W13" s="171"/>
      <c r="AC13" s="122"/>
    </row>
    <row r="14" spans="1:29" ht="21" customHeight="1" x14ac:dyDescent="0.25">
      <c r="A14" s="186"/>
      <c r="W14" s="171"/>
      <c r="AC14" s="122"/>
    </row>
    <row r="15" spans="1:29" ht="14.1" customHeight="1" x14ac:dyDescent="0.25">
      <c r="A15" s="117" t="s">
        <v>272</v>
      </c>
      <c r="W15" s="171"/>
      <c r="AC15" s="122"/>
    </row>
    <row r="16" spans="1:29" ht="14.1" customHeight="1" x14ac:dyDescent="0.25">
      <c r="A16" s="117" t="s">
        <v>273</v>
      </c>
      <c r="W16" s="171"/>
      <c r="AC16" s="122"/>
    </row>
    <row r="17" spans="1:29" ht="14.1" customHeight="1" x14ac:dyDescent="0.25">
      <c r="A17" s="117" t="s">
        <v>274</v>
      </c>
      <c r="W17" s="171"/>
      <c r="AC17" s="122"/>
    </row>
    <row r="21" spans="1:29" x14ac:dyDescent="0.25">
      <c r="A21" s="172"/>
      <c r="B21" s="172"/>
      <c r="C21" s="178"/>
      <c r="D21" s="172"/>
      <c r="I21" s="122"/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zoomScale="80" zoomScaleNormal="80" workbookViewId="0">
      <selection activeCell="L18" sqref="L18"/>
    </sheetView>
  </sheetViews>
  <sheetFormatPr defaultColWidth="19" defaultRowHeight="13.2" x14ac:dyDescent="0.25"/>
  <cols>
    <col min="1" max="1" width="26" style="117" customWidth="1"/>
    <col min="2" max="12" width="19" style="117"/>
    <col min="13" max="15" width="0" style="117" hidden="1" customWidth="1"/>
    <col min="16" max="16384" width="19" style="117"/>
  </cols>
  <sheetData>
    <row r="1" spans="1:29" ht="13.8" thickBot="1" x14ac:dyDescent="0.3"/>
    <row r="2" spans="1:29" ht="38.25" customHeight="1" x14ac:dyDescent="0.3">
      <c r="A2" s="124" t="s">
        <v>284</v>
      </c>
      <c r="B2" s="124" t="s">
        <v>285</v>
      </c>
      <c r="C2" s="124" t="s">
        <v>2</v>
      </c>
      <c r="D2" s="125" t="s">
        <v>4</v>
      </c>
      <c r="E2" s="126" t="s">
        <v>11</v>
      </c>
      <c r="F2" s="212" t="s">
        <v>5</v>
      </c>
      <c r="G2" s="323" t="s">
        <v>334</v>
      </c>
      <c r="H2" s="323" t="s">
        <v>332</v>
      </c>
      <c r="I2" s="323" t="s">
        <v>12</v>
      </c>
      <c r="J2" s="323" t="s">
        <v>339</v>
      </c>
      <c r="K2" s="323" t="s">
        <v>12</v>
      </c>
      <c r="L2" s="363" t="s">
        <v>286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</row>
    <row r="3" spans="1:29" ht="13.8" x14ac:dyDescent="0.3">
      <c r="A3" s="118"/>
      <c r="B3" s="118" t="s">
        <v>300</v>
      </c>
      <c r="C3" s="118" t="s">
        <v>8</v>
      </c>
      <c r="D3" s="213" t="s">
        <v>301</v>
      </c>
      <c r="E3" s="121" t="s">
        <v>20</v>
      </c>
      <c r="F3" s="214" t="s">
        <v>12</v>
      </c>
      <c r="G3" s="324" t="s">
        <v>335</v>
      </c>
      <c r="H3" s="324" t="s">
        <v>333</v>
      </c>
      <c r="I3" s="324" t="s">
        <v>337</v>
      </c>
      <c r="J3" s="324" t="s">
        <v>340</v>
      </c>
      <c r="K3" s="324">
        <v>2015</v>
      </c>
      <c r="L3" s="36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</row>
    <row r="4" spans="1:29" ht="14.4" thickBot="1" x14ac:dyDescent="0.35">
      <c r="A4" s="119"/>
      <c r="B4" s="119"/>
      <c r="C4" s="119" t="s">
        <v>17</v>
      </c>
      <c r="D4" s="120" t="s">
        <v>19</v>
      </c>
      <c r="E4" s="119" t="s">
        <v>30</v>
      </c>
      <c r="F4" s="215" t="s">
        <v>21</v>
      </c>
      <c r="G4" s="325" t="s">
        <v>336</v>
      </c>
      <c r="H4" s="325"/>
      <c r="I4" s="325"/>
      <c r="J4" s="325"/>
      <c r="K4" s="325"/>
      <c r="L4" s="326"/>
      <c r="N4" s="193"/>
      <c r="O4" s="194"/>
      <c r="P4" s="195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</row>
    <row r="6" spans="1:29" hidden="1" x14ac:dyDescent="0.25">
      <c r="A6" s="196" t="str">
        <f>'RES-EEI Grant &gt;$200'!B1</f>
        <v>Grants with TPC $200,000 and Greater</v>
      </c>
      <c r="B6" s="218">
        <f>'RES-EEI Grant &gt;$200'!D6</f>
        <v>216</v>
      </c>
      <c r="C6" s="221">
        <f>'RES-EEI Grant &gt;$200'!G73</f>
        <v>4595</v>
      </c>
      <c r="D6" s="221">
        <f>'RES-EEI Grant &gt;$200'!I73</f>
        <v>29121.59</v>
      </c>
      <c r="E6" s="247">
        <v>35.72</v>
      </c>
      <c r="F6" s="248">
        <f>'RES-EEI Grant &gt;$200'!K73</f>
        <v>1041728.5548000003</v>
      </c>
      <c r="G6" s="245">
        <f t="shared" ref="G6:G17" si="0">F6/B6</f>
        <v>4822.8173833333349</v>
      </c>
      <c r="H6" s="321"/>
      <c r="I6" s="246">
        <f t="shared" ref="I6:I16" si="1">G6*H6</f>
        <v>0</v>
      </c>
      <c r="J6" s="321"/>
      <c r="K6" s="246">
        <f t="shared" ref="K6:K16" si="2">G6*J6</f>
        <v>0</v>
      </c>
      <c r="L6" s="217"/>
      <c r="M6" s="281"/>
      <c r="N6" s="281"/>
      <c r="O6" s="281">
        <f t="shared" ref="O6:O16" si="3">N6-F6</f>
        <v>-1041728.5548000003</v>
      </c>
    </row>
    <row r="7" spans="1:29" hidden="1" x14ac:dyDescent="0.25">
      <c r="A7" s="196" t="str">
        <f>'RES- EEI Grant &lt;$200'!B1</f>
        <v xml:space="preserve"> Grants with TPC less than $200,000</v>
      </c>
      <c r="B7" s="218">
        <f>'RES- EEI Grant &lt;$200'!D6</f>
        <v>2598</v>
      </c>
      <c r="C7" s="221">
        <f>'RES- EEI Grant &lt;$200'!G72</f>
        <v>63987</v>
      </c>
      <c r="D7" s="221">
        <f>'RES- EEI Grant &lt;$200'!I72</f>
        <v>225196.36</v>
      </c>
      <c r="E7" s="247">
        <v>35.72</v>
      </c>
      <c r="F7" s="248">
        <f>'RES- EEI Grant &lt;$200'!K72</f>
        <v>8131273.7991999974</v>
      </c>
      <c r="G7" s="245">
        <f t="shared" si="0"/>
        <v>3129.8205539645874</v>
      </c>
      <c r="H7" s="321"/>
      <c r="I7" s="246">
        <f t="shared" si="1"/>
        <v>0</v>
      </c>
      <c r="J7" s="321"/>
      <c r="K7" s="246">
        <f t="shared" si="2"/>
        <v>0</v>
      </c>
      <c r="L7" s="217"/>
      <c r="M7" s="281"/>
      <c r="N7" s="281"/>
      <c r="O7" s="281">
        <f t="shared" si="3"/>
        <v>-8131273.7991999974</v>
      </c>
    </row>
    <row r="8" spans="1:29" x14ac:dyDescent="0.25">
      <c r="A8" s="197" t="s">
        <v>302</v>
      </c>
      <c r="B8" s="216">
        <f>SUM(B6:B7)</f>
        <v>2814</v>
      </c>
      <c r="C8" s="244">
        <f>SUM(C6:C7)</f>
        <v>68582</v>
      </c>
      <c r="D8" s="244">
        <f>SUM(D6:D7)</f>
        <v>254317.94999999998</v>
      </c>
      <c r="E8" s="245">
        <v>35.72</v>
      </c>
      <c r="F8" s="249">
        <f>SUM(F6:F7)</f>
        <v>9173002.3539999984</v>
      </c>
      <c r="G8" s="245">
        <f t="shared" si="0"/>
        <v>3259.7734022743421</v>
      </c>
      <c r="H8" s="321">
        <v>1323</v>
      </c>
      <c r="I8" s="246">
        <f t="shared" si="1"/>
        <v>4312680.2112089545</v>
      </c>
      <c r="J8" s="321">
        <v>1860</v>
      </c>
      <c r="K8" s="246">
        <f t="shared" si="2"/>
        <v>6063178.528230276</v>
      </c>
      <c r="L8" s="217">
        <f>D8/C8</f>
        <v>3.7082317517716015</v>
      </c>
      <c r="M8" s="281">
        <v>13852798</v>
      </c>
      <c r="N8" s="281">
        <v>3005766</v>
      </c>
      <c r="O8" s="281">
        <f t="shared" si="3"/>
        <v>-6167236.3539999984</v>
      </c>
    </row>
    <row r="9" spans="1:29" hidden="1" x14ac:dyDescent="0.25">
      <c r="A9" s="196" t="str">
        <f>'GL &gt;$600'!B1</f>
        <v>Guaranteed Loans with loan requests &gt; $600K</v>
      </c>
      <c r="B9" s="218">
        <f>'GL &gt;$600'!D6</f>
        <v>10</v>
      </c>
      <c r="C9" s="221">
        <f>'GL &gt;$600'!G82</f>
        <v>373</v>
      </c>
      <c r="D9" s="221">
        <f>'GL &gt;$600'!I82</f>
        <v>1726.4299999999998</v>
      </c>
      <c r="E9" s="247">
        <v>35.72</v>
      </c>
      <c r="F9" s="248">
        <f>'GL &gt;$600'!K82</f>
        <v>61668.079600000005</v>
      </c>
      <c r="G9" s="245">
        <f t="shared" si="0"/>
        <v>6166.8079600000001</v>
      </c>
      <c r="H9" s="321"/>
      <c r="I9" s="246">
        <f t="shared" si="1"/>
        <v>0</v>
      </c>
      <c r="J9" s="321"/>
      <c r="K9" s="246">
        <f t="shared" si="2"/>
        <v>0</v>
      </c>
      <c r="L9" s="219"/>
      <c r="M9" s="281"/>
      <c r="N9" s="281"/>
      <c r="O9" s="281">
        <f t="shared" si="3"/>
        <v>-61668.079600000005</v>
      </c>
    </row>
    <row r="10" spans="1:29" ht="39.6" hidden="1" x14ac:dyDescent="0.25">
      <c r="A10" s="220" t="str">
        <f>'GL &lt;$600'!B1</f>
        <v>Guaranteed Loans with loan requests &lt; $600K &amp; project costs  &gt;$200K</v>
      </c>
      <c r="B10" s="218">
        <f>'GL &lt;$600'!D6</f>
        <v>4</v>
      </c>
      <c r="C10" s="243">
        <f>'GL &lt;$600'!G82</f>
        <v>147</v>
      </c>
      <c r="D10" s="221">
        <f>'GL &lt;$600'!I82</f>
        <v>660.64</v>
      </c>
      <c r="E10" s="247">
        <v>35.72</v>
      </c>
      <c r="F10" s="248">
        <f>'GL &lt;$600'!K82</f>
        <v>23598.060799999985</v>
      </c>
      <c r="G10" s="245">
        <f t="shared" si="0"/>
        <v>5899.5151999999962</v>
      </c>
      <c r="H10" s="321"/>
      <c r="I10" s="246">
        <f t="shared" si="1"/>
        <v>0</v>
      </c>
      <c r="J10" s="321"/>
      <c r="K10" s="246">
        <f t="shared" si="2"/>
        <v>0</v>
      </c>
      <c r="L10" s="219"/>
      <c r="M10" s="281"/>
      <c r="N10" s="281"/>
      <c r="O10" s="281">
        <f t="shared" si="3"/>
        <v>-23598.060799999985</v>
      </c>
    </row>
    <row r="11" spans="1:29" ht="39.6" hidden="1" x14ac:dyDescent="0.25">
      <c r="A11" s="220" t="str">
        <f>'GL &lt;$200'!B1</f>
        <v>Guaranteed Loans with loan request &lt; $600K &amp; project costs &lt;$200K</v>
      </c>
      <c r="B11" s="218">
        <f>'GL &lt;$200'!D6</f>
        <v>1</v>
      </c>
      <c r="C11" s="221">
        <f>'GL &lt;$200'!G81</f>
        <v>35</v>
      </c>
      <c r="D11" s="221">
        <f>'GL &lt;$200'!I81</f>
        <v>132.91</v>
      </c>
      <c r="E11" s="247">
        <v>35.72</v>
      </c>
      <c r="F11" s="248">
        <f>'GL &lt;$200'!K81</f>
        <v>4747.5451999999987</v>
      </c>
      <c r="G11" s="245">
        <f t="shared" si="0"/>
        <v>4747.5451999999987</v>
      </c>
      <c r="H11" s="321"/>
      <c r="I11" s="246">
        <f t="shared" si="1"/>
        <v>0</v>
      </c>
      <c r="J11" s="321"/>
      <c r="K11" s="246">
        <f t="shared" si="2"/>
        <v>0</v>
      </c>
      <c r="L11" s="219"/>
      <c r="M11" s="281"/>
      <c r="N11" s="281"/>
      <c r="O11" s="281">
        <f t="shared" si="3"/>
        <v>-4747.5451999999987</v>
      </c>
    </row>
    <row r="12" spans="1:29" x14ac:dyDescent="0.25">
      <c r="A12" s="222" t="s">
        <v>303</v>
      </c>
      <c r="B12" s="223">
        <f>SUM(B9:B11)</f>
        <v>15</v>
      </c>
      <c r="C12" s="223">
        <f>SUM(C9:C11)</f>
        <v>555</v>
      </c>
      <c r="D12" s="244">
        <f>SUM(D9:D11)</f>
        <v>2519.9799999999996</v>
      </c>
      <c r="E12" s="245">
        <v>35.72</v>
      </c>
      <c r="F12" s="246">
        <f>SUM(F9:F11)</f>
        <v>90013.685599999983</v>
      </c>
      <c r="G12" s="245">
        <f t="shared" si="0"/>
        <v>6000.9123733333317</v>
      </c>
      <c r="H12" s="321">
        <v>10</v>
      </c>
      <c r="I12" s="246">
        <f t="shared" si="1"/>
        <v>60009.123733333319</v>
      </c>
      <c r="J12" s="321">
        <v>50</v>
      </c>
      <c r="K12" s="246">
        <f>G12*J12</f>
        <v>300045.61866666656</v>
      </c>
      <c r="L12" s="217">
        <f>D12/C12</f>
        <v>4.5405045045045034</v>
      </c>
      <c r="M12" s="281">
        <v>149570</v>
      </c>
      <c r="N12" s="281">
        <v>258092</v>
      </c>
      <c r="O12" s="281">
        <f t="shared" si="3"/>
        <v>168078.31440000003</v>
      </c>
    </row>
    <row r="13" spans="1:29" ht="26.4" hidden="1" x14ac:dyDescent="0.25">
      <c r="A13" s="224" t="str">
        <f>'Combo &gt;$600'!B1</f>
        <v>Combos with loan requests &gt; $600K</v>
      </c>
      <c r="B13" s="225">
        <f>'Combo &gt;$600'!D6</f>
        <v>100</v>
      </c>
      <c r="C13" s="225">
        <f>'Combo &gt;$600'!G120</f>
        <v>3531</v>
      </c>
      <c r="D13" s="221">
        <f>'Combo &gt;$600'!I120</f>
        <v>16010.8</v>
      </c>
      <c r="E13" s="247">
        <v>35.72</v>
      </c>
      <c r="F13" s="248">
        <f>'Combo &gt;$600'!K120</f>
        <v>571905.77599999879</v>
      </c>
      <c r="G13" s="245">
        <f t="shared" si="0"/>
        <v>5719.0577599999879</v>
      </c>
      <c r="H13" s="321"/>
      <c r="I13" s="246">
        <f t="shared" si="1"/>
        <v>0</v>
      </c>
      <c r="J13" s="321"/>
      <c r="K13" s="246">
        <f t="shared" si="2"/>
        <v>0</v>
      </c>
      <c r="L13" s="217">
        <f t="shared" ref="L13:L16" si="4">D13/C13</f>
        <v>4.5343528745397901</v>
      </c>
      <c r="M13" s="281"/>
      <c r="N13" s="281"/>
      <c r="O13" s="281">
        <f t="shared" si="3"/>
        <v>-571905.77599999879</v>
      </c>
    </row>
    <row r="14" spans="1:29" ht="26.4" hidden="1" x14ac:dyDescent="0.25">
      <c r="A14" s="224" t="str">
        <f>'Combo &lt;$600 &gt;200K'!B1</f>
        <v>Combos with loan request &lt; $600K project costs &gt; $200K</v>
      </c>
      <c r="B14" s="225">
        <f>'Combo &lt;$600 &gt;200K'!D6</f>
        <v>50</v>
      </c>
      <c r="C14" s="225">
        <f>'Combo &lt;$600 &gt;200K'!G120</f>
        <v>1718</v>
      </c>
      <c r="D14" s="221">
        <f>'Combo &lt;$600 &gt;200K'!I120</f>
        <v>7873.75</v>
      </c>
      <c r="E14" s="247">
        <v>35.72</v>
      </c>
      <c r="F14" s="248">
        <f>'Combo &lt;$600 &gt;200K'!K120</f>
        <v>281250.35000000015</v>
      </c>
      <c r="G14" s="245">
        <f t="shared" si="0"/>
        <v>5625.0070000000032</v>
      </c>
      <c r="H14" s="321"/>
      <c r="I14" s="246">
        <f t="shared" si="1"/>
        <v>0</v>
      </c>
      <c r="J14" s="321"/>
      <c r="K14" s="246">
        <f t="shared" si="2"/>
        <v>0</v>
      </c>
      <c r="L14" s="217">
        <f t="shared" si="4"/>
        <v>4.5830908032596041</v>
      </c>
      <c r="M14" s="281"/>
      <c r="N14" s="281"/>
      <c r="O14" s="281">
        <f t="shared" si="3"/>
        <v>-281250.35000000015</v>
      </c>
    </row>
    <row r="15" spans="1:29" ht="39.6" hidden="1" x14ac:dyDescent="0.25">
      <c r="A15" s="224" t="str">
        <f>'Combo &lt;200K'!B1</f>
        <v>Combos with loan requests &lt; $600K &amp; project costs &lt;$200K</v>
      </c>
      <c r="B15" s="225">
        <f>'Combo &lt;200K'!D6</f>
        <v>655</v>
      </c>
      <c r="C15" s="221">
        <f>'Combo &lt;200K'!G120</f>
        <v>35618</v>
      </c>
      <c r="D15" s="221">
        <f>'Combo &lt;200K'!I120</f>
        <v>97835.310000000012</v>
      </c>
      <c r="E15" s="247">
        <v>35.72</v>
      </c>
      <c r="F15" s="248">
        <f>'Combo &lt;200K'!K120</f>
        <v>3494677.2732000016</v>
      </c>
      <c r="G15" s="245">
        <f t="shared" si="0"/>
        <v>5335.3851499236662</v>
      </c>
      <c r="H15" s="321"/>
      <c r="I15" s="246">
        <f t="shared" si="1"/>
        <v>0</v>
      </c>
      <c r="J15" s="321"/>
      <c r="K15" s="246">
        <f t="shared" si="2"/>
        <v>0</v>
      </c>
      <c r="L15" s="217">
        <f t="shared" si="4"/>
        <v>2.7467940367230055</v>
      </c>
      <c r="M15" s="281"/>
      <c r="N15" s="281"/>
      <c r="O15" s="281">
        <f t="shared" si="3"/>
        <v>-3494677.2732000016</v>
      </c>
    </row>
    <row r="16" spans="1:29" ht="13.8" thickBot="1" x14ac:dyDescent="0.3">
      <c r="A16" s="222" t="s">
        <v>304</v>
      </c>
      <c r="B16" s="226">
        <f>SUM(B13:B15)</f>
        <v>805</v>
      </c>
      <c r="C16" s="250">
        <f>SUM(C13:C15)</f>
        <v>40867</v>
      </c>
      <c r="D16" s="250">
        <f>SUM(D13:D15)</f>
        <v>121719.86000000002</v>
      </c>
      <c r="E16" s="251">
        <v>35.72</v>
      </c>
      <c r="F16" s="252">
        <f>SUM(F13:F15)</f>
        <v>4347833.3992000008</v>
      </c>
      <c r="G16" s="327">
        <f t="shared" si="0"/>
        <v>5401.0352785093173</v>
      </c>
      <c r="H16" s="328">
        <v>12</v>
      </c>
      <c r="I16" s="329">
        <f t="shared" si="1"/>
        <v>64812.423342111812</v>
      </c>
      <c r="J16" s="328">
        <v>10</v>
      </c>
      <c r="K16" s="329">
        <f t="shared" si="2"/>
        <v>54010.352785093171</v>
      </c>
      <c r="L16" s="217">
        <f t="shared" si="4"/>
        <v>2.978438838182397</v>
      </c>
      <c r="M16" s="281">
        <v>6774209</v>
      </c>
      <c r="N16" s="281">
        <v>49719</v>
      </c>
      <c r="O16" s="281">
        <f t="shared" si="3"/>
        <v>-4298114.3992000008</v>
      </c>
    </row>
    <row r="17" spans="1:15" ht="13.8" thickTop="1" x14ac:dyDescent="0.25">
      <c r="A17" s="197" t="s">
        <v>305</v>
      </c>
      <c r="B17" s="216">
        <f>B8+B12+B16</f>
        <v>3634</v>
      </c>
      <c r="C17" s="244">
        <f>C8+C12+C16</f>
        <v>110004</v>
      </c>
      <c r="D17" s="244">
        <f>D8+D12+D16</f>
        <v>378557.79000000004</v>
      </c>
      <c r="E17" s="244"/>
      <c r="F17" s="216">
        <f>F8+F12+F16</f>
        <v>13610849.4388</v>
      </c>
      <c r="G17" s="245">
        <f t="shared" si="0"/>
        <v>3745.4181174463401</v>
      </c>
      <c r="H17" s="321">
        <v>1385</v>
      </c>
      <c r="I17" s="246">
        <f>SUM(I6:I16)</f>
        <v>4437501.7582843993</v>
      </c>
      <c r="J17" s="321"/>
      <c r="K17" s="246">
        <f>SUM(K6:K16)</f>
        <v>6417234.4996820353</v>
      </c>
      <c r="L17" s="219">
        <f>D17/C17</f>
        <v>3.441309316024872</v>
      </c>
      <c r="M17" s="281" t="e">
        <f>#REF!+M8+M12+M16</f>
        <v>#REF!</v>
      </c>
      <c r="N17" s="281" t="e">
        <f>#REF!+N8+N12+N16</f>
        <v>#REF!</v>
      </c>
      <c r="O17" s="281" t="e">
        <f>#REF!+O8+O12+O16</f>
        <v>#REF!</v>
      </c>
    </row>
    <row r="18" spans="1:15" x14ac:dyDescent="0.25">
      <c r="B18" s="228"/>
      <c r="L18" s="197" t="s">
        <v>289</v>
      </c>
    </row>
    <row r="19" spans="1:15" x14ac:dyDescent="0.25">
      <c r="M19" s="227"/>
    </row>
    <row r="20" spans="1:15" ht="26.4" x14ac:dyDescent="0.25">
      <c r="C20" s="123" t="s">
        <v>306</v>
      </c>
      <c r="D20" s="123" t="s">
        <v>307</v>
      </c>
      <c r="E20" s="206"/>
    </row>
    <row r="21" spans="1:15" x14ac:dyDescent="0.25">
      <c r="A21" s="196" t="s">
        <v>287</v>
      </c>
      <c r="B21" s="117">
        <v>2809</v>
      </c>
      <c r="C21" s="117">
        <v>0.49</v>
      </c>
      <c r="D21" s="229">
        <f t="shared" ref="D21:D23" si="5">+B21*C21</f>
        <v>1376.41</v>
      </c>
    </row>
    <row r="22" spans="1:15" x14ac:dyDescent="0.25">
      <c r="A22" s="193" t="s">
        <v>288</v>
      </c>
      <c r="B22" s="117">
        <v>15</v>
      </c>
      <c r="C22" s="117">
        <v>0.49</v>
      </c>
      <c r="D22" s="229">
        <f t="shared" si="5"/>
        <v>7.35</v>
      </c>
    </row>
    <row r="23" spans="1:15" x14ac:dyDescent="0.25">
      <c r="A23" s="193" t="s">
        <v>308</v>
      </c>
      <c r="B23" s="117">
        <v>805</v>
      </c>
      <c r="C23" s="117">
        <v>0.49</v>
      </c>
      <c r="D23" s="229">
        <f t="shared" si="5"/>
        <v>394.45</v>
      </c>
    </row>
    <row r="24" spans="1:15" x14ac:dyDescent="0.25">
      <c r="D24" s="229">
        <f>SUM(D21:D23)</f>
        <v>1778.21</v>
      </c>
    </row>
  </sheetData>
  <mergeCells count="1">
    <mergeCell ref="L2:L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4"/>
  <sheetViews>
    <sheetView topLeftCell="D16" zoomScaleNormal="100" zoomScaleSheetLayoutView="120" workbookViewId="0">
      <selection activeCell="C1" sqref="C1:C1048576"/>
    </sheetView>
  </sheetViews>
  <sheetFormatPr defaultRowHeight="13.2" x14ac:dyDescent="0.25"/>
  <cols>
    <col min="1" max="1" width="19.6640625" customWidth="1"/>
    <col min="2" max="2" width="49.109375" customWidth="1"/>
    <col min="3" max="3" width="10.6640625" style="122" hidden="1" customWidth="1"/>
    <col min="4" max="4" width="12" style="122" customWidth="1"/>
    <col min="5" max="9" width="12" customWidth="1"/>
    <col min="10" max="10" width="9.44140625" customWidth="1"/>
    <col min="11" max="11" width="13.33203125" style="21" customWidth="1"/>
    <col min="12" max="12" width="9.109375" customWidth="1"/>
  </cols>
  <sheetData>
    <row r="1" spans="1:21" ht="27.6" x14ac:dyDescent="0.3">
      <c r="A1" s="162" t="s">
        <v>0</v>
      </c>
      <c r="B1" s="114" t="s">
        <v>247</v>
      </c>
      <c r="C1" s="27" t="s">
        <v>61</v>
      </c>
      <c r="D1" s="36"/>
      <c r="E1" s="1"/>
      <c r="F1" s="2" t="s">
        <v>1</v>
      </c>
      <c r="G1" s="2" t="s">
        <v>2</v>
      </c>
      <c r="H1" s="3" t="s">
        <v>3</v>
      </c>
      <c r="I1" s="4" t="s">
        <v>4</v>
      </c>
      <c r="J1" s="2"/>
      <c r="K1" s="5" t="s">
        <v>5</v>
      </c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3.8" x14ac:dyDescent="0.3">
      <c r="A2" s="163" t="s">
        <v>147</v>
      </c>
      <c r="B2" s="6"/>
      <c r="C2" s="28" t="s">
        <v>62</v>
      </c>
      <c r="D2" s="39" t="s">
        <v>6</v>
      </c>
      <c r="E2" s="7" t="s">
        <v>3</v>
      </c>
      <c r="F2" s="7" t="s">
        <v>7</v>
      </c>
      <c r="G2" s="7" t="s">
        <v>8</v>
      </c>
      <c r="H2" s="8" t="s">
        <v>9</v>
      </c>
      <c r="I2" s="9" t="s">
        <v>10</v>
      </c>
      <c r="J2" s="7" t="s">
        <v>11</v>
      </c>
      <c r="K2" s="10" t="s">
        <v>12</v>
      </c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4.4" thickBot="1" x14ac:dyDescent="0.35">
      <c r="A3" s="164" t="s">
        <v>57</v>
      </c>
      <c r="B3" s="44" t="s">
        <v>13</v>
      </c>
      <c r="C3" s="29" t="s">
        <v>63</v>
      </c>
      <c r="D3" s="44" t="s">
        <v>14</v>
      </c>
      <c r="E3" s="11" t="s">
        <v>15</v>
      </c>
      <c r="F3" s="11" t="s">
        <v>16</v>
      </c>
      <c r="G3" s="11" t="s">
        <v>17</v>
      </c>
      <c r="H3" s="12" t="s">
        <v>18</v>
      </c>
      <c r="I3" s="13" t="s">
        <v>19</v>
      </c>
      <c r="J3" s="11" t="s">
        <v>20</v>
      </c>
      <c r="K3" s="14" t="s">
        <v>21</v>
      </c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4.4" thickBot="1" x14ac:dyDescent="0.35">
      <c r="A4" s="15"/>
      <c r="B4" s="44"/>
      <c r="C4" s="30"/>
      <c r="D4" s="44"/>
      <c r="E4" s="11"/>
      <c r="F4" s="11"/>
      <c r="G4" s="11"/>
      <c r="H4" s="12"/>
      <c r="I4" s="13"/>
      <c r="J4" s="11"/>
      <c r="K4" s="14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4.4" thickBot="1" x14ac:dyDescent="0.35">
      <c r="A5" s="16" t="s">
        <v>22</v>
      </c>
      <c r="B5" s="49" t="s">
        <v>23</v>
      </c>
      <c r="C5" s="31"/>
      <c r="D5" s="49" t="s">
        <v>24</v>
      </c>
      <c r="E5" s="17" t="s">
        <v>25</v>
      </c>
      <c r="F5" s="17" t="s">
        <v>26</v>
      </c>
      <c r="G5" s="17" t="s">
        <v>27</v>
      </c>
      <c r="H5" s="17" t="s">
        <v>28</v>
      </c>
      <c r="I5" s="18" t="s">
        <v>29</v>
      </c>
      <c r="J5" s="17" t="s">
        <v>30</v>
      </c>
      <c r="K5" s="19" t="s">
        <v>31</v>
      </c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8" customHeight="1" x14ac:dyDescent="0.3">
      <c r="A6" s="24"/>
      <c r="B6" s="134" t="s">
        <v>132</v>
      </c>
      <c r="D6" s="33">
        <v>2598</v>
      </c>
      <c r="E6" s="66"/>
      <c r="F6" s="91"/>
      <c r="G6" s="89"/>
      <c r="H6" s="91"/>
      <c r="I6" s="80"/>
      <c r="J6" s="81"/>
      <c r="K6" s="20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22" customFormat="1" ht="13.8" x14ac:dyDescent="0.3">
      <c r="A7" s="25"/>
      <c r="B7" s="135" t="s">
        <v>133</v>
      </c>
      <c r="D7" s="32">
        <v>1319</v>
      </c>
      <c r="E7" s="130"/>
      <c r="F7" s="65"/>
      <c r="G7" s="131"/>
      <c r="H7" s="65"/>
      <c r="I7" s="132"/>
      <c r="J7" s="133"/>
      <c r="K7" s="147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s="117" customFormat="1" ht="13.8" x14ac:dyDescent="0.3">
      <c r="A8" s="103" t="s">
        <v>331</v>
      </c>
      <c r="B8" s="99"/>
      <c r="C8" s="106"/>
      <c r="D8" s="105"/>
      <c r="E8" s="108"/>
      <c r="F8" s="107"/>
      <c r="G8" s="108"/>
      <c r="H8" s="107"/>
      <c r="I8" s="108"/>
      <c r="J8" s="110"/>
      <c r="K8" s="110"/>
    </row>
    <row r="9" spans="1:21" s="264" customFormat="1" ht="13.8" x14ac:dyDescent="0.25">
      <c r="A9" s="26">
        <v>105</v>
      </c>
      <c r="B9" s="52" t="s">
        <v>32</v>
      </c>
      <c r="C9" s="255">
        <v>0</v>
      </c>
      <c r="D9" s="61" t="s">
        <v>33</v>
      </c>
      <c r="E9" s="65">
        <f>ROUND($D$6*C9,0)</f>
        <v>0</v>
      </c>
      <c r="F9" s="282">
        <v>1</v>
      </c>
      <c r="G9" s="283">
        <f>E9*F9</f>
        <v>0</v>
      </c>
      <c r="H9" s="282">
        <v>12</v>
      </c>
      <c r="I9" s="283">
        <f>G9*H9</f>
        <v>0</v>
      </c>
      <c r="J9" s="276">
        <v>35.72</v>
      </c>
      <c r="K9" s="276">
        <f>I9*J9</f>
        <v>0</v>
      </c>
    </row>
    <row r="10" spans="1:21" s="264" customFormat="1" ht="15.75" customHeight="1" x14ac:dyDescent="0.25">
      <c r="A10" s="62" t="s">
        <v>130</v>
      </c>
      <c r="B10" s="52" t="s">
        <v>131</v>
      </c>
      <c r="C10" s="255">
        <v>0</v>
      </c>
      <c r="D10" s="61" t="s">
        <v>33</v>
      </c>
      <c r="E10" s="65">
        <f>ROUND($D$6*C10,0)</f>
        <v>0</v>
      </c>
      <c r="F10" s="282">
        <v>1</v>
      </c>
      <c r="G10" s="283">
        <f t="shared" ref="G10:G37" si="0">E10*F10</f>
        <v>0</v>
      </c>
      <c r="H10" s="282">
        <v>1</v>
      </c>
      <c r="I10" s="283">
        <f t="shared" ref="I10:I37" si="1">G10*H10</f>
        <v>0</v>
      </c>
      <c r="J10" s="276">
        <v>35.72</v>
      </c>
      <c r="K10" s="276">
        <f t="shared" ref="K10:K37" si="2">I10*J10</f>
        <v>0</v>
      </c>
      <c r="M10" s="265"/>
    </row>
    <row r="11" spans="1:21" ht="14.25" customHeight="1" x14ac:dyDescent="0.25">
      <c r="A11" s="138"/>
      <c r="B11" s="139" t="s">
        <v>134</v>
      </c>
      <c r="C11" s="140"/>
      <c r="D11" s="136"/>
      <c r="E11" s="137"/>
      <c r="F11" s="284"/>
      <c r="G11" s="285"/>
      <c r="H11" s="286">
        <f>SUM(H9:H10)</f>
        <v>13</v>
      </c>
      <c r="I11" s="285">
        <f>SUM(I9:I10)</f>
        <v>0</v>
      </c>
      <c r="J11" s="277"/>
      <c r="K11" s="315">
        <f>SUM(K9:K10)</f>
        <v>0</v>
      </c>
      <c r="M11" s="228"/>
    </row>
    <row r="12" spans="1:21" ht="13.5" customHeight="1" x14ac:dyDescent="0.25">
      <c r="A12" s="101" t="s">
        <v>58</v>
      </c>
      <c r="B12" s="104"/>
      <c r="C12" s="141"/>
      <c r="D12" s="100"/>
      <c r="E12" s="102"/>
      <c r="F12" s="288"/>
      <c r="G12" s="289"/>
      <c r="H12" s="288"/>
      <c r="I12" s="289"/>
      <c r="J12" s="278"/>
      <c r="K12" s="278"/>
    </row>
    <row r="13" spans="1:21" s="264" customFormat="1" ht="24.75" customHeight="1" x14ac:dyDescent="0.25">
      <c r="A13" s="60" t="s">
        <v>142</v>
      </c>
      <c r="B13" s="52" t="s">
        <v>135</v>
      </c>
      <c r="C13" s="255">
        <v>3.0000000000000001E-3</v>
      </c>
      <c r="D13" s="61" t="s">
        <v>33</v>
      </c>
      <c r="E13" s="65">
        <f>ROUND($D$6*C13,0)</f>
        <v>8</v>
      </c>
      <c r="F13" s="282">
        <v>1</v>
      </c>
      <c r="G13" s="283">
        <f t="shared" si="0"/>
        <v>8</v>
      </c>
      <c r="H13" s="282">
        <v>0.5</v>
      </c>
      <c r="I13" s="283">
        <f t="shared" si="1"/>
        <v>4</v>
      </c>
      <c r="J13" s="276">
        <v>35.72</v>
      </c>
      <c r="K13" s="276">
        <f t="shared" si="2"/>
        <v>142.88</v>
      </c>
    </row>
    <row r="14" spans="1:21" s="264" customFormat="1" ht="26.25" customHeight="1" x14ac:dyDescent="0.25">
      <c r="A14" s="60">
        <v>111</v>
      </c>
      <c r="B14" s="52" t="s">
        <v>136</v>
      </c>
      <c r="C14" s="255">
        <v>1.492</v>
      </c>
      <c r="D14" s="61" t="s">
        <v>33</v>
      </c>
      <c r="E14" s="65">
        <f t="shared" ref="E14:E37" si="3">ROUND($D$6*C14,0)</f>
        <v>3876</v>
      </c>
      <c r="F14" s="282">
        <v>1</v>
      </c>
      <c r="G14" s="283">
        <f t="shared" si="0"/>
        <v>3876</v>
      </c>
      <c r="H14" s="282">
        <v>0.25</v>
      </c>
      <c r="I14" s="283">
        <f t="shared" si="1"/>
        <v>969</v>
      </c>
      <c r="J14" s="276">
        <v>35.72</v>
      </c>
      <c r="K14" s="276">
        <f t="shared" si="2"/>
        <v>34612.68</v>
      </c>
    </row>
    <row r="15" spans="1:21" s="264" customFormat="1" ht="18" customHeight="1" x14ac:dyDescent="0.25">
      <c r="A15" s="60" t="s">
        <v>64</v>
      </c>
      <c r="B15" s="52" t="s">
        <v>65</v>
      </c>
      <c r="C15" s="255">
        <v>1</v>
      </c>
      <c r="D15" s="61" t="s">
        <v>33</v>
      </c>
      <c r="E15" s="65">
        <f t="shared" si="3"/>
        <v>2598</v>
      </c>
      <c r="F15" s="282">
        <v>1</v>
      </c>
      <c r="G15" s="283">
        <f t="shared" si="0"/>
        <v>2598</v>
      </c>
      <c r="H15" s="282">
        <v>1</v>
      </c>
      <c r="I15" s="283">
        <f t="shared" si="1"/>
        <v>2598</v>
      </c>
      <c r="J15" s="276">
        <v>35.72</v>
      </c>
      <c r="K15" s="276">
        <f t="shared" si="2"/>
        <v>92800.56</v>
      </c>
    </row>
    <row r="16" spans="1:21" s="264" customFormat="1" ht="26.25" customHeight="1" x14ac:dyDescent="0.25">
      <c r="A16" s="130">
        <v>114</v>
      </c>
      <c r="B16" s="129" t="s">
        <v>146</v>
      </c>
      <c r="C16" s="255">
        <v>1</v>
      </c>
      <c r="D16" s="61" t="s">
        <v>33</v>
      </c>
      <c r="E16" s="65">
        <f t="shared" si="3"/>
        <v>2598</v>
      </c>
      <c r="F16" s="282">
        <v>1</v>
      </c>
      <c r="G16" s="283">
        <f t="shared" si="0"/>
        <v>2598</v>
      </c>
      <c r="H16" s="282">
        <v>0.08</v>
      </c>
      <c r="I16" s="283">
        <f>G16*H16</f>
        <v>207.84</v>
      </c>
      <c r="J16" s="276">
        <v>35.72</v>
      </c>
      <c r="K16" s="276">
        <f>I16*J16</f>
        <v>7424.0447999999997</v>
      </c>
    </row>
    <row r="17" spans="1:11" s="264" customFormat="1" ht="26.25" customHeight="1" x14ac:dyDescent="0.25">
      <c r="A17" s="130" t="s">
        <v>104</v>
      </c>
      <c r="B17" s="52" t="s">
        <v>41</v>
      </c>
      <c r="C17" s="255">
        <v>1</v>
      </c>
      <c r="D17" s="298" t="s">
        <v>312</v>
      </c>
      <c r="E17" s="65">
        <f t="shared" si="3"/>
        <v>2598</v>
      </c>
      <c r="F17" s="282">
        <v>1</v>
      </c>
      <c r="G17" s="283">
        <v>0</v>
      </c>
      <c r="H17" s="282">
        <v>1</v>
      </c>
      <c r="I17" s="283">
        <f t="shared" si="1"/>
        <v>0</v>
      </c>
      <c r="J17" s="276">
        <v>0</v>
      </c>
      <c r="K17" s="276">
        <f t="shared" si="2"/>
        <v>0</v>
      </c>
    </row>
    <row r="18" spans="1:11" s="264" customFormat="1" ht="26.25" customHeight="1" x14ac:dyDescent="0.25">
      <c r="A18" s="130" t="s">
        <v>105</v>
      </c>
      <c r="B18" s="52" t="s">
        <v>43</v>
      </c>
      <c r="C18" s="255">
        <v>1</v>
      </c>
      <c r="D18" s="298" t="s">
        <v>44</v>
      </c>
      <c r="E18" s="65">
        <f t="shared" si="3"/>
        <v>2598</v>
      </c>
      <c r="F18" s="282">
        <v>1</v>
      </c>
      <c r="G18" s="283">
        <v>0</v>
      </c>
      <c r="H18" s="282">
        <v>3</v>
      </c>
      <c r="I18" s="283">
        <f t="shared" si="1"/>
        <v>0</v>
      </c>
      <c r="J18" s="276">
        <v>0</v>
      </c>
      <c r="K18" s="276">
        <f t="shared" si="2"/>
        <v>0</v>
      </c>
    </row>
    <row r="19" spans="1:11" s="264" customFormat="1" ht="26.25" customHeight="1" x14ac:dyDescent="0.25">
      <c r="A19" s="130" t="s">
        <v>106</v>
      </c>
      <c r="B19" s="52" t="s">
        <v>45</v>
      </c>
      <c r="C19" s="255">
        <v>1</v>
      </c>
      <c r="D19" s="298" t="s">
        <v>46</v>
      </c>
      <c r="E19" s="65">
        <f t="shared" si="3"/>
        <v>2598</v>
      </c>
      <c r="F19" s="282">
        <v>1</v>
      </c>
      <c r="G19" s="283">
        <v>0</v>
      </c>
      <c r="H19" s="282">
        <v>0.25</v>
      </c>
      <c r="I19" s="283">
        <f t="shared" si="1"/>
        <v>0</v>
      </c>
      <c r="J19" s="276">
        <v>0</v>
      </c>
      <c r="K19" s="276">
        <f t="shared" si="2"/>
        <v>0</v>
      </c>
    </row>
    <row r="20" spans="1:11" s="264" customFormat="1" ht="26.25" customHeight="1" x14ac:dyDescent="0.25">
      <c r="A20" s="61" t="s">
        <v>107</v>
      </c>
      <c r="B20" s="52" t="s">
        <v>39</v>
      </c>
      <c r="C20" s="255">
        <v>1</v>
      </c>
      <c r="D20" s="61" t="s">
        <v>241</v>
      </c>
      <c r="E20" s="65">
        <f t="shared" si="3"/>
        <v>2598</v>
      </c>
      <c r="F20" s="282">
        <v>1</v>
      </c>
      <c r="G20" s="283">
        <f t="shared" ref="G20:G36" si="4">E20*F20</f>
        <v>2598</v>
      </c>
      <c r="H20" s="282">
        <v>6</v>
      </c>
      <c r="I20" s="283">
        <f t="shared" si="1"/>
        <v>15588</v>
      </c>
      <c r="J20" s="276">
        <v>35.72</v>
      </c>
      <c r="K20" s="276">
        <f t="shared" si="2"/>
        <v>556803.36</v>
      </c>
    </row>
    <row r="21" spans="1:11" s="264" customFormat="1" ht="26.25" customHeight="1" x14ac:dyDescent="0.25">
      <c r="A21" s="130" t="s">
        <v>108</v>
      </c>
      <c r="B21" s="52" t="s">
        <v>47</v>
      </c>
      <c r="C21" s="255">
        <v>1</v>
      </c>
      <c r="D21" s="61" t="s">
        <v>48</v>
      </c>
      <c r="E21" s="65">
        <f t="shared" si="3"/>
        <v>2598</v>
      </c>
      <c r="F21" s="282">
        <v>1</v>
      </c>
      <c r="G21" s="283">
        <f t="shared" si="4"/>
        <v>2598</v>
      </c>
      <c r="H21" s="282">
        <v>0.25</v>
      </c>
      <c r="I21" s="283">
        <f t="shared" si="1"/>
        <v>649.5</v>
      </c>
      <c r="J21" s="276">
        <v>35.72</v>
      </c>
      <c r="K21" s="276">
        <f t="shared" si="2"/>
        <v>23200.14</v>
      </c>
    </row>
    <row r="22" spans="1:11" s="264" customFormat="1" ht="26.25" customHeight="1" x14ac:dyDescent="0.25">
      <c r="A22" s="130" t="s">
        <v>109</v>
      </c>
      <c r="B22" s="52" t="s">
        <v>110</v>
      </c>
      <c r="C22" s="255">
        <v>1</v>
      </c>
      <c r="D22" s="61" t="s">
        <v>111</v>
      </c>
      <c r="E22" s="65">
        <f t="shared" si="3"/>
        <v>2598</v>
      </c>
      <c r="F22" s="282">
        <v>1</v>
      </c>
      <c r="G22" s="283">
        <f t="shared" si="4"/>
        <v>2598</v>
      </c>
      <c r="H22" s="282">
        <v>0.25</v>
      </c>
      <c r="I22" s="283">
        <f t="shared" si="1"/>
        <v>649.5</v>
      </c>
      <c r="J22" s="276">
        <v>35.72</v>
      </c>
      <c r="K22" s="276">
        <f t="shared" si="2"/>
        <v>23200.14</v>
      </c>
    </row>
    <row r="23" spans="1:11" s="264" customFormat="1" ht="26.25" customHeight="1" x14ac:dyDescent="0.25">
      <c r="A23" s="130" t="s">
        <v>67</v>
      </c>
      <c r="B23" s="129" t="s">
        <v>35</v>
      </c>
      <c r="C23" s="255">
        <v>1</v>
      </c>
      <c r="D23" s="262" t="s">
        <v>33</v>
      </c>
      <c r="E23" s="65">
        <f t="shared" si="3"/>
        <v>2598</v>
      </c>
      <c r="F23" s="290">
        <v>1</v>
      </c>
      <c r="G23" s="283">
        <f t="shared" si="4"/>
        <v>2598</v>
      </c>
      <c r="H23" s="290">
        <v>0.08</v>
      </c>
      <c r="I23" s="283">
        <f t="shared" si="1"/>
        <v>207.84</v>
      </c>
      <c r="J23" s="276">
        <v>35.72</v>
      </c>
      <c r="K23" s="276">
        <f t="shared" si="2"/>
        <v>7424.0447999999997</v>
      </c>
    </row>
    <row r="24" spans="1:11" s="264" customFormat="1" ht="26.25" customHeight="1" x14ac:dyDescent="0.25">
      <c r="A24" s="130" t="s">
        <v>112</v>
      </c>
      <c r="B24" s="52" t="s">
        <v>49</v>
      </c>
      <c r="C24" s="255">
        <v>1</v>
      </c>
      <c r="D24" s="298" t="s">
        <v>313</v>
      </c>
      <c r="E24" s="65">
        <f t="shared" si="3"/>
        <v>2598</v>
      </c>
      <c r="F24" s="282">
        <v>1</v>
      </c>
      <c r="G24" s="283">
        <v>0</v>
      </c>
      <c r="H24" s="282">
        <v>0.16</v>
      </c>
      <c r="I24" s="283">
        <f t="shared" si="1"/>
        <v>0</v>
      </c>
      <c r="J24" s="276">
        <v>0</v>
      </c>
      <c r="K24" s="276">
        <f t="shared" si="2"/>
        <v>0</v>
      </c>
    </row>
    <row r="25" spans="1:11" s="264" customFormat="1" ht="26.25" customHeight="1" x14ac:dyDescent="0.25">
      <c r="A25" s="130" t="s">
        <v>113</v>
      </c>
      <c r="B25" s="52" t="s">
        <v>51</v>
      </c>
      <c r="C25" s="255">
        <v>1</v>
      </c>
      <c r="D25" s="61" t="s">
        <v>114</v>
      </c>
      <c r="E25" s="65">
        <f t="shared" si="3"/>
        <v>2598</v>
      </c>
      <c r="F25" s="282">
        <v>1</v>
      </c>
      <c r="G25" s="283">
        <f t="shared" si="4"/>
        <v>2598</v>
      </c>
      <c r="H25" s="282">
        <v>0.25</v>
      </c>
      <c r="I25" s="283">
        <f t="shared" si="1"/>
        <v>649.5</v>
      </c>
      <c r="J25" s="276">
        <v>35.72</v>
      </c>
      <c r="K25" s="276">
        <f t="shared" si="2"/>
        <v>23200.14</v>
      </c>
    </row>
    <row r="26" spans="1:11" s="264" customFormat="1" ht="26.25" customHeight="1" x14ac:dyDescent="0.25">
      <c r="A26" s="130" t="s">
        <v>115</v>
      </c>
      <c r="B26" s="52" t="s">
        <v>52</v>
      </c>
      <c r="C26" s="255">
        <v>1</v>
      </c>
      <c r="D26" s="262" t="s">
        <v>318</v>
      </c>
      <c r="E26" s="65">
        <f t="shared" si="3"/>
        <v>2598</v>
      </c>
      <c r="F26" s="282">
        <v>1</v>
      </c>
      <c r="G26" s="283">
        <f t="shared" si="4"/>
        <v>2598</v>
      </c>
      <c r="H26" s="282">
        <v>0.16</v>
      </c>
      <c r="I26" s="283">
        <f t="shared" si="1"/>
        <v>415.68</v>
      </c>
      <c r="J26" s="276">
        <v>35.72</v>
      </c>
      <c r="K26" s="276">
        <f t="shared" si="2"/>
        <v>14848.089599999999</v>
      </c>
    </row>
    <row r="27" spans="1:11" s="264" customFormat="1" ht="26.25" customHeight="1" x14ac:dyDescent="0.25">
      <c r="A27" s="130" t="s">
        <v>116</v>
      </c>
      <c r="B27" s="52" t="s">
        <v>53</v>
      </c>
      <c r="C27" s="255">
        <v>1</v>
      </c>
      <c r="D27" s="262" t="s">
        <v>319</v>
      </c>
      <c r="E27" s="65">
        <f t="shared" si="3"/>
        <v>2598</v>
      </c>
      <c r="F27" s="282">
        <v>1</v>
      </c>
      <c r="G27" s="283">
        <f t="shared" si="4"/>
        <v>2598</v>
      </c>
      <c r="H27" s="282">
        <v>0.25</v>
      </c>
      <c r="I27" s="283">
        <f t="shared" si="1"/>
        <v>649.5</v>
      </c>
      <c r="J27" s="276">
        <v>35.72</v>
      </c>
      <c r="K27" s="276">
        <f t="shared" si="2"/>
        <v>23200.14</v>
      </c>
    </row>
    <row r="28" spans="1:11" s="264" customFormat="1" ht="18" customHeight="1" x14ac:dyDescent="0.25">
      <c r="A28" s="130" t="s">
        <v>68</v>
      </c>
      <c r="B28" s="129" t="s">
        <v>36</v>
      </c>
      <c r="C28" s="255">
        <v>1</v>
      </c>
      <c r="D28" s="262" t="s">
        <v>33</v>
      </c>
      <c r="E28" s="65">
        <f t="shared" si="3"/>
        <v>2598</v>
      </c>
      <c r="F28" s="290">
        <v>1</v>
      </c>
      <c r="G28" s="283">
        <f t="shared" si="4"/>
        <v>2598</v>
      </c>
      <c r="H28" s="290">
        <v>0.25</v>
      </c>
      <c r="I28" s="283">
        <f t="shared" si="1"/>
        <v>649.5</v>
      </c>
      <c r="J28" s="276">
        <v>35.72</v>
      </c>
      <c r="K28" s="276">
        <f t="shared" si="2"/>
        <v>23200.14</v>
      </c>
    </row>
    <row r="29" spans="1:11" s="264" customFormat="1" ht="18" customHeight="1" x14ac:dyDescent="0.25">
      <c r="A29" s="60" t="s">
        <v>144</v>
      </c>
      <c r="B29" s="52" t="s">
        <v>145</v>
      </c>
      <c r="C29" s="255">
        <v>1</v>
      </c>
      <c r="D29" s="61" t="s">
        <v>33</v>
      </c>
      <c r="E29" s="65">
        <f t="shared" si="3"/>
        <v>2598</v>
      </c>
      <c r="F29" s="282">
        <v>1</v>
      </c>
      <c r="G29" s="283">
        <f t="shared" si="4"/>
        <v>2598</v>
      </c>
      <c r="H29" s="282">
        <v>0.25</v>
      </c>
      <c r="I29" s="283">
        <f t="shared" si="1"/>
        <v>649.5</v>
      </c>
      <c r="J29" s="276">
        <v>35.72</v>
      </c>
      <c r="K29" s="276">
        <f t="shared" si="2"/>
        <v>23200.14</v>
      </c>
    </row>
    <row r="30" spans="1:11" s="264" customFormat="1" ht="18" customHeight="1" x14ac:dyDescent="0.25">
      <c r="A30" s="60" t="s">
        <v>143</v>
      </c>
      <c r="B30" s="52" t="s">
        <v>66</v>
      </c>
      <c r="C30" s="255">
        <v>1</v>
      </c>
      <c r="D30" s="61" t="s">
        <v>33</v>
      </c>
      <c r="E30" s="65">
        <f t="shared" si="3"/>
        <v>2598</v>
      </c>
      <c r="F30" s="282">
        <v>1</v>
      </c>
      <c r="G30" s="283">
        <f t="shared" si="4"/>
        <v>2598</v>
      </c>
      <c r="H30" s="282">
        <v>1</v>
      </c>
      <c r="I30" s="283">
        <f t="shared" si="1"/>
        <v>2598</v>
      </c>
      <c r="J30" s="276">
        <v>35.72</v>
      </c>
      <c r="K30" s="276">
        <f t="shared" si="2"/>
        <v>92800.56</v>
      </c>
    </row>
    <row r="31" spans="1:11" s="264" customFormat="1" ht="18" customHeight="1" x14ac:dyDescent="0.25">
      <c r="A31" s="262" t="s">
        <v>82</v>
      </c>
      <c r="B31" s="129" t="s">
        <v>70</v>
      </c>
      <c r="C31" s="255">
        <v>0.3987</v>
      </c>
      <c r="D31" s="262" t="s">
        <v>33</v>
      </c>
      <c r="E31" s="65">
        <f t="shared" si="3"/>
        <v>1036</v>
      </c>
      <c r="F31" s="290">
        <v>1</v>
      </c>
      <c r="G31" s="283">
        <f t="shared" si="4"/>
        <v>1036</v>
      </c>
      <c r="H31" s="290">
        <v>40</v>
      </c>
      <c r="I31" s="283">
        <f t="shared" si="1"/>
        <v>41440</v>
      </c>
      <c r="J31" s="276">
        <v>35.72</v>
      </c>
      <c r="K31" s="276">
        <f t="shared" si="2"/>
        <v>1480236.8</v>
      </c>
    </row>
    <row r="32" spans="1:11" s="264" customFormat="1" ht="18" customHeight="1" x14ac:dyDescent="0.25">
      <c r="A32" s="262" t="s">
        <v>82</v>
      </c>
      <c r="B32" s="129" t="s">
        <v>34</v>
      </c>
      <c r="C32" s="255">
        <v>0.60119999999999996</v>
      </c>
      <c r="D32" s="262" t="s">
        <v>33</v>
      </c>
      <c r="E32" s="65">
        <f t="shared" si="3"/>
        <v>1562</v>
      </c>
      <c r="F32" s="290">
        <v>1</v>
      </c>
      <c r="G32" s="283">
        <f t="shared" si="4"/>
        <v>1562</v>
      </c>
      <c r="H32" s="290">
        <v>40</v>
      </c>
      <c r="I32" s="283">
        <f t="shared" si="1"/>
        <v>62480</v>
      </c>
      <c r="J32" s="276">
        <v>35.72</v>
      </c>
      <c r="K32" s="276">
        <f t="shared" si="2"/>
        <v>2231785.6</v>
      </c>
    </row>
    <row r="33" spans="1:11" s="264" customFormat="1" ht="25.5" customHeight="1" x14ac:dyDescent="0.25">
      <c r="A33" s="60" t="s">
        <v>85</v>
      </c>
      <c r="B33" s="52" t="s">
        <v>86</v>
      </c>
      <c r="C33" s="255">
        <v>1</v>
      </c>
      <c r="D33" s="61" t="s">
        <v>33</v>
      </c>
      <c r="E33" s="65">
        <f t="shared" si="3"/>
        <v>2598</v>
      </c>
      <c r="F33" s="282">
        <v>1</v>
      </c>
      <c r="G33" s="283">
        <f t="shared" si="4"/>
        <v>2598</v>
      </c>
      <c r="H33" s="282">
        <v>1</v>
      </c>
      <c r="I33" s="283">
        <f t="shared" si="1"/>
        <v>2598</v>
      </c>
      <c r="J33" s="276">
        <v>35.72</v>
      </c>
      <c r="K33" s="276">
        <f t="shared" si="2"/>
        <v>92800.56</v>
      </c>
    </row>
    <row r="34" spans="1:11" s="264" customFormat="1" ht="12" customHeight="1" x14ac:dyDescent="0.3">
      <c r="A34" s="130" t="s">
        <v>74</v>
      </c>
      <c r="B34" s="129" t="s">
        <v>75</v>
      </c>
      <c r="C34" s="268">
        <v>1</v>
      </c>
      <c r="D34" s="262" t="s">
        <v>33</v>
      </c>
      <c r="E34" s="65">
        <f t="shared" si="3"/>
        <v>2598</v>
      </c>
      <c r="F34" s="290">
        <v>1</v>
      </c>
      <c r="G34" s="283">
        <f t="shared" si="4"/>
        <v>2598</v>
      </c>
      <c r="H34" s="290">
        <v>1.5</v>
      </c>
      <c r="I34" s="283">
        <f t="shared" si="1"/>
        <v>3897</v>
      </c>
      <c r="J34" s="276">
        <v>35.72</v>
      </c>
      <c r="K34" s="276">
        <f t="shared" si="2"/>
        <v>139200.84</v>
      </c>
    </row>
    <row r="35" spans="1:11" s="264" customFormat="1" ht="27" customHeight="1" x14ac:dyDescent="0.3">
      <c r="A35" s="130" t="s">
        <v>83</v>
      </c>
      <c r="B35" s="129" t="s">
        <v>77</v>
      </c>
      <c r="C35" s="268">
        <v>0.3987</v>
      </c>
      <c r="D35" s="262" t="s">
        <v>33</v>
      </c>
      <c r="E35" s="65">
        <f t="shared" si="3"/>
        <v>1036</v>
      </c>
      <c r="F35" s="290">
        <v>1</v>
      </c>
      <c r="G35" s="283">
        <f t="shared" si="4"/>
        <v>1036</v>
      </c>
      <c r="H35" s="290">
        <v>25</v>
      </c>
      <c r="I35" s="283">
        <f t="shared" si="1"/>
        <v>25900</v>
      </c>
      <c r="J35" s="276">
        <v>35.72</v>
      </c>
      <c r="K35" s="276">
        <f t="shared" si="2"/>
        <v>925148</v>
      </c>
    </row>
    <row r="36" spans="1:11" s="264" customFormat="1" ht="16.5" customHeight="1" x14ac:dyDescent="0.3">
      <c r="A36" s="130" t="s">
        <v>83</v>
      </c>
      <c r="B36" s="129" t="s">
        <v>78</v>
      </c>
      <c r="C36" s="268">
        <v>0.60119999999999996</v>
      </c>
      <c r="D36" s="262" t="s">
        <v>33</v>
      </c>
      <c r="E36" s="65">
        <f t="shared" si="3"/>
        <v>1562</v>
      </c>
      <c r="F36" s="290">
        <v>1</v>
      </c>
      <c r="G36" s="283">
        <f t="shared" si="4"/>
        <v>1562</v>
      </c>
      <c r="H36" s="290">
        <v>25</v>
      </c>
      <c r="I36" s="283">
        <f t="shared" si="1"/>
        <v>39050</v>
      </c>
      <c r="J36" s="276">
        <v>35.72</v>
      </c>
      <c r="K36" s="276">
        <f t="shared" si="2"/>
        <v>1394866</v>
      </c>
    </row>
    <row r="37" spans="1:11" s="264" customFormat="1" ht="28.5" customHeight="1" x14ac:dyDescent="0.3">
      <c r="A37" s="130" t="s">
        <v>84</v>
      </c>
      <c r="B37" s="129" t="s">
        <v>37</v>
      </c>
      <c r="C37" s="268">
        <v>0.1804</v>
      </c>
      <c r="D37" s="262" t="s">
        <v>33</v>
      </c>
      <c r="E37" s="65">
        <f t="shared" si="3"/>
        <v>469</v>
      </c>
      <c r="F37" s="290">
        <v>1</v>
      </c>
      <c r="G37" s="283">
        <f t="shared" si="0"/>
        <v>469</v>
      </c>
      <c r="H37" s="290">
        <v>16</v>
      </c>
      <c r="I37" s="283">
        <f t="shared" si="1"/>
        <v>7504</v>
      </c>
      <c r="J37" s="276">
        <v>35.72</v>
      </c>
      <c r="K37" s="276">
        <f t="shared" si="2"/>
        <v>268042.88</v>
      </c>
    </row>
    <row r="38" spans="1:11" s="117" customFormat="1" ht="13.8" x14ac:dyDescent="0.25">
      <c r="A38" s="334"/>
      <c r="B38" s="336" t="s">
        <v>238</v>
      </c>
      <c r="C38" s="354"/>
      <c r="D38" s="340"/>
      <c r="E38" s="350"/>
      <c r="F38" s="352"/>
      <c r="G38" s="287" t="s">
        <v>242</v>
      </c>
      <c r="H38" s="286">
        <f>SUM(H13:H31,H33:H35)</f>
        <v>82.48</v>
      </c>
      <c r="I38" s="348">
        <f>SUM(I13:I37)</f>
        <v>209354.36</v>
      </c>
      <c r="J38" s="346"/>
      <c r="K38" s="332">
        <f>SUM(K13:K37)</f>
        <v>7478137.7391999997</v>
      </c>
    </row>
    <row r="39" spans="1:11" s="117" customFormat="1" ht="13.8" x14ac:dyDescent="0.25">
      <c r="A39" s="335"/>
      <c r="B39" s="337"/>
      <c r="C39" s="355"/>
      <c r="D39" s="341"/>
      <c r="E39" s="351"/>
      <c r="F39" s="353"/>
      <c r="G39" s="287" t="s">
        <v>243</v>
      </c>
      <c r="H39" s="286">
        <f>SUM(H13:H30,H32:H34,H36:H37)</f>
        <v>98.48</v>
      </c>
      <c r="I39" s="349"/>
      <c r="J39" s="347"/>
      <c r="K39" s="333"/>
    </row>
    <row r="40" spans="1:11" s="186" customFormat="1" ht="13.8" x14ac:dyDescent="0.25">
      <c r="A40" s="271" t="s">
        <v>59</v>
      </c>
      <c r="B40" s="272"/>
      <c r="C40" s="273"/>
      <c r="D40" s="274"/>
      <c r="E40" s="275"/>
      <c r="F40" s="291"/>
      <c r="G40" s="292"/>
      <c r="H40" s="291"/>
      <c r="I40" s="292"/>
      <c r="J40" s="279"/>
      <c r="K40" s="279"/>
    </row>
    <row r="41" spans="1:11" s="264" customFormat="1" ht="13.8" x14ac:dyDescent="0.25">
      <c r="A41" s="60"/>
      <c r="B41" s="129" t="s">
        <v>137</v>
      </c>
      <c r="C41" s="142">
        <v>2.5000000000000001E-3</v>
      </c>
      <c r="D41" s="61" t="s">
        <v>33</v>
      </c>
      <c r="E41" s="65">
        <f>ROUND($D$7*C41,0)</f>
        <v>3</v>
      </c>
      <c r="F41" s="282">
        <v>1</v>
      </c>
      <c r="G41" s="283">
        <f t="shared" ref="G41:G60" si="5">E41*F41</f>
        <v>3</v>
      </c>
      <c r="H41" s="282">
        <v>2</v>
      </c>
      <c r="I41" s="283">
        <f t="shared" ref="I41:I60" si="6">G41*H41</f>
        <v>6</v>
      </c>
      <c r="J41" s="276">
        <v>35.72</v>
      </c>
      <c r="K41" s="276">
        <f t="shared" ref="K41:K60" si="7">I41*J41</f>
        <v>214.32</v>
      </c>
    </row>
    <row r="42" spans="1:11" s="264" customFormat="1" ht="15.75" customHeight="1" x14ac:dyDescent="0.25">
      <c r="A42" s="130" t="s">
        <v>291</v>
      </c>
      <c r="B42" s="52" t="s">
        <v>138</v>
      </c>
      <c r="C42" s="142">
        <v>2.5000000000000001E-3</v>
      </c>
      <c r="D42" s="61" t="s">
        <v>33</v>
      </c>
      <c r="E42" s="65">
        <f t="shared" ref="E42:E60" si="8">ROUND($D$7*C42,0)</f>
        <v>3</v>
      </c>
      <c r="F42" s="282">
        <v>1</v>
      </c>
      <c r="G42" s="283">
        <f t="shared" si="5"/>
        <v>3</v>
      </c>
      <c r="H42" s="282">
        <v>0.5</v>
      </c>
      <c r="I42" s="283">
        <f t="shared" si="6"/>
        <v>1.5</v>
      </c>
      <c r="J42" s="276">
        <v>35.72</v>
      </c>
      <c r="K42" s="276">
        <f t="shared" si="7"/>
        <v>53.58</v>
      </c>
    </row>
    <row r="43" spans="1:11" s="264" customFormat="1" ht="13.8" x14ac:dyDescent="0.25">
      <c r="A43" s="130">
        <v>118</v>
      </c>
      <c r="B43" s="52" t="s">
        <v>38</v>
      </c>
      <c r="C43" s="255">
        <v>1</v>
      </c>
      <c r="D43" s="61" t="s">
        <v>33</v>
      </c>
      <c r="E43" s="65">
        <f t="shared" si="8"/>
        <v>1319</v>
      </c>
      <c r="F43" s="282">
        <v>1</v>
      </c>
      <c r="G43" s="283">
        <f t="shared" si="5"/>
        <v>1319</v>
      </c>
      <c r="H43" s="282">
        <v>1.5</v>
      </c>
      <c r="I43" s="283">
        <f t="shared" si="6"/>
        <v>1978.5</v>
      </c>
      <c r="J43" s="276">
        <v>35.72</v>
      </c>
      <c r="K43" s="276">
        <f t="shared" si="7"/>
        <v>70672.02</v>
      </c>
    </row>
    <row r="44" spans="1:11" s="264" customFormat="1" ht="27.6" x14ac:dyDescent="0.25">
      <c r="A44" s="130" t="s">
        <v>117</v>
      </c>
      <c r="B44" s="129" t="s">
        <v>118</v>
      </c>
      <c r="C44" s="255">
        <v>1</v>
      </c>
      <c r="D44" s="262" t="s">
        <v>320</v>
      </c>
      <c r="E44" s="65">
        <f t="shared" si="8"/>
        <v>1319</v>
      </c>
      <c r="F44" s="290">
        <v>1</v>
      </c>
      <c r="G44" s="283">
        <f t="shared" si="5"/>
        <v>1319</v>
      </c>
      <c r="H44" s="290">
        <v>0.25</v>
      </c>
      <c r="I44" s="283">
        <f t="shared" si="6"/>
        <v>329.75</v>
      </c>
      <c r="J44" s="276">
        <v>35.72</v>
      </c>
      <c r="K44" s="276">
        <f t="shared" si="7"/>
        <v>11778.67</v>
      </c>
    </row>
    <row r="45" spans="1:11" s="264" customFormat="1" ht="27.6" x14ac:dyDescent="0.25">
      <c r="A45" s="130" t="s">
        <v>117</v>
      </c>
      <c r="B45" s="129" t="s">
        <v>119</v>
      </c>
      <c r="C45" s="255">
        <v>1</v>
      </c>
      <c r="D45" s="262" t="s">
        <v>321</v>
      </c>
      <c r="E45" s="65">
        <f t="shared" si="8"/>
        <v>1319</v>
      </c>
      <c r="F45" s="290">
        <v>1</v>
      </c>
      <c r="G45" s="283">
        <f t="shared" si="5"/>
        <v>1319</v>
      </c>
      <c r="H45" s="290">
        <v>0.5</v>
      </c>
      <c r="I45" s="283">
        <f t="shared" si="6"/>
        <v>659.5</v>
      </c>
      <c r="J45" s="276">
        <v>35.72</v>
      </c>
      <c r="K45" s="276">
        <f t="shared" si="7"/>
        <v>23557.34</v>
      </c>
    </row>
    <row r="46" spans="1:11" s="264" customFormat="1" ht="27.6" x14ac:dyDescent="0.25">
      <c r="A46" s="60" t="s">
        <v>120</v>
      </c>
      <c r="B46" s="52" t="s">
        <v>121</v>
      </c>
      <c r="C46" s="255">
        <v>1</v>
      </c>
      <c r="D46" s="263" t="s">
        <v>324</v>
      </c>
      <c r="E46" s="65">
        <f t="shared" si="8"/>
        <v>1319</v>
      </c>
      <c r="F46" s="282">
        <v>1</v>
      </c>
      <c r="G46" s="283">
        <f t="shared" si="5"/>
        <v>1319</v>
      </c>
      <c r="H46" s="282">
        <v>0.25</v>
      </c>
      <c r="I46" s="283">
        <f t="shared" si="6"/>
        <v>329.75</v>
      </c>
      <c r="J46" s="276">
        <v>35.72</v>
      </c>
      <c r="K46" s="276">
        <f t="shared" si="7"/>
        <v>11778.67</v>
      </c>
    </row>
    <row r="47" spans="1:11" s="264" customFormat="1" ht="27.6" x14ac:dyDescent="0.25">
      <c r="A47" s="61" t="s">
        <v>122</v>
      </c>
      <c r="B47" s="52" t="s">
        <v>123</v>
      </c>
      <c r="C47" s="255">
        <v>1</v>
      </c>
      <c r="D47" s="262" t="s">
        <v>322</v>
      </c>
      <c r="E47" s="65">
        <f t="shared" si="8"/>
        <v>1319</v>
      </c>
      <c r="F47" s="282">
        <v>1</v>
      </c>
      <c r="G47" s="283">
        <f t="shared" si="5"/>
        <v>1319</v>
      </c>
      <c r="H47" s="282">
        <v>0.25</v>
      </c>
      <c r="I47" s="283">
        <f t="shared" si="6"/>
        <v>329.75</v>
      </c>
      <c r="J47" s="276">
        <v>35.72</v>
      </c>
      <c r="K47" s="276">
        <f t="shared" si="7"/>
        <v>11778.67</v>
      </c>
    </row>
    <row r="48" spans="1:11" s="264" customFormat="1" ht="27.6" x14ac:dyDescent="0.25">
      <c r="A48" s="130" t="s">
        <v>124</v>
      </c>
      <c r="B48" s="52" t="s">
        <v>125</v>
      </c>
      <c r="C48" s="255">
        <v>1</v>
      </c>
      <c r="D48" s="262" t="s">
        <v>290</v>
      </c>
      <c r="E48" s="65">
        <f t="shared" si="8"/>
        <v>1319</v>
      </c>
      <c r="F48" s="282">
        <v>1</v>
      </c>
      <c r="G48" s="283">
        <f t="shared" si="5"/>
        <v>1319</v>
      </c>
      <c r="H48" s="282">
        <v>1.5</v>
      </c>
      <c r="I48" s="283">
        <f t="shared" si="6"/>
        <v>1978.5</v>
      </c>
      <c r="J48" s="276">
        <v>35.72</v>
      </c>
      <c r="K48" s="276">
        <f t="shared" si="7"/>
        <v>70672.02</v>
      </c>
    </row>
    <row r="49" spans="1:11" s="264" customFormat="1" ht="27.6" x14ac:dyDescent="0.25">
      <c r="A49" s="88" t="s">
        <v>124</v>
      </c>
      <c r="B49" s="52" t="s">
        <v>54</v>
      </c>
      <c r="C49" s="255">
        <v>1</v>
      </c>
      <c r="D49" s="262" t="s">
        <v>323</v>
      </c>
      <c r="E49" s="65">
        <f t="shared" si="8"/>
        <v>1319</v>
      </c>
      <c r="F49" s="282">
        <v>1</v>
      </c>
      <c r="G49" s="283">
        <f t="shared" si="5"/>
        <v>1319</v>
      </c>
      <c r="H49" s="282">
        <v>0.25</v>
      </c>
      <c r="I49" s="283">
        <f t="shared" si="6"/>
        <v>329.75</v>
      </c>
      <c r="J49" s="276">
        <v>35.72</v>
      </c>
      <c r="K49" s="276">
        <f t="shared" si="7"/>
        <v>11778.67</v>
      </c>
    </row>
    <row r="50" spans="1:11" s="264" customFormat="1" ht="24.75" customHeight="1" x14ac:dyDescent="0.25">
      <c r="A50" s="130" t="s">
        <v>101</v>
      </c>
      <c r="B50" s="52" t="s">
        <v>102</v>
      </c>
      <c r="C50" s="255">
        <v>1</v>
      </c>
      <c r="D50" s="61" t="s">
        <v>103</v>
      </c>
      <c r="E50" s="65">
        <f t="shared" si="8"/>
        <v>1319</v>
      </c>
      <c r="F50" s="282">
        <v>1</v>
      </c>
      <c r="G50" s="283">
        <f t="shared" si="5"/>
        <v>1319</v>
      </c>
      <c r="H50" s="282">
        <v>1</v>
      </c>
      <c r="I50" s="283">
        <f t="shared" si="6"/>
        <v>1319</v>
      </c>
      <c r="J50" s="276">
        <v>35.72</v>
      </c>
      <c r="K50" s="276">
        <f t="shared" si="7"/>
        <v>47114.68</v>
      </c>
    </row>
    <row r="51" spans="1:11" s="264" customFormat="1" ht="28.5" customHeight="1" x14ac:dyDescent="0.25">
      <c r="A51" s="60" t="s">
        <v>87</v>
      </c>
      <c r="B51" s="52" t="s">
        <v>88</v>
      </c>
      <c r="C51" s="255">
        <v>0.1</v>
      </c>
      <c r="D51" s="61" t="s">
        <v>33</v>
      </c>
      <c r="E51" s="65">
        <f t="shared" si="8"/>
        <v>132</v>
      </c>
      <c r="F51" s="282">
        <v>1</v>
      </c>
      <c r="G51" s="283">
        <f t="shared" si="5"/>
        <v>132</v>
      </c>
      <c r="H51" s="282">
        <v>0.5</v>
      </c>
      <c r="I51" s="283">
        <f t="shared" si="6"/>
        <v>66</v>
      </c>
      <c r="J51" s="276">
        <v>35.72</v>
      </c>
      <c r="K51" s="276">
        <f t="shared" si="7"/>
        <v>2357.52</v>
      </c>
    </row>
    <row r="52" spans="1:11" s="264" customFormat="1" ht="27" customHeight="1" x14ac:dyDescent="0.25">
      <c r="A52" s="60" t="s">
        <v>89</v>
      </c>
      <c r="B52" s="52" t="s">
        <v>90</v>
      </c>
      <c r="C52" s="255">
        <v>0.05</v>
      </c>
      <c r="D52" s="61" t="s">
        <v>33</v>
      </c>
      <c r="E52" s="65">
        <f t="shared" si="8"/>
        <v>66</v>
      </c>
      <c r="F52" s="282">
        <v>1</v>
      </c>
      <c r="G52" s="283">
        <f t="shared" si="5"/>
        <v>66</v>
      </c>
      <c r="H52" s="282">
        <v>0.5</v>
      </c>
      <c r="I52" s="283">
        <f t="shared" si="6"/>
        <v>33</v>
      </c>
      <c r="J52" s="276">
        <v>35.72</v>
      </c>
      <c r="K52" s="276">
        <f t="shared" si="7"/>
        <v>1178.76</v>
      </c>
    </row>
    <row r="53" spans="1:11" s="264" customFormat="1" ht="27.6" x14ac:dyDescent="0.25">
      <c r="A53" s="130">
        <v>121</v>
      </c>
      <c r="B53" s="52" t="s">
        <v>55</v>
      </c>
      <c r="C53" s="255">
        <v>1</v>
      </c>
      <c r="D53" s="298" t="s">
        <v>315</v>
      </c>
      <c r="E53" s="65">
        <f t="shared" si="8"/>
        <v>1319</v>
      </c>
      <c r="F53" s="282">
        <v>2</v>
      </c>
      <c r="G53" s="283">
        <v>0</v>
      </c>
      <c r="H53" s="282">
        <v>1</v>
      </c>
      <c r="I53" s="283">
        <f t="shared" si="6"/>
        <v>0</v>
      </c>
      <c r="J53" s="276">
        <v>0</v>
      </c>
      <c r="K53" s="276">
        <f t="shared" si="7"/>
        <v>0</v>
      </c>
    </row>
    <row r="54" spans="1:11" s="264" customFormat="1" ht="13.5" customHeight="1" x14ac:dyDescent="0.25">
      <c r="A54" s="130" t="s">
        <v>93</v>
      </c>
      <c r="B54" s="52" t="s">
        <v>94</v>
      </c>
      <c r="C54" s="255">
        <v>2.1360000000000001E-2</v>
      </c>
      <c r="D54" s="61" t="s">
        <v>33</v>
      </c>
      <c r="E54" s="65">
        <f t="shared" si="8"/>
        <v>28</v>
      </c>
      <c r="F54" s="282">
        <v>1</v>
      </c>
      <c r="G54" s="283">
        <f t="shared" si="5"/>
        <v>28</v>
      </c>
      <c r="H54" s="282">
        <v>1.5</v>
      </c>
      <c r="I54" s="283">
        <f t="shared" si="6"/>
        <v>42</v>
      </c>
      <c r="J54" s="276">
        <v>35.72</v>
      </c>
      <c r="K54" s="276">
        <f t="shared" si="7"/>
        <v>1500.24</v>
      </c>
    </row>
    <row r="55" spans="1:11" s="264" customFormat="1" ht="13.5" customHeight="1" x14ac:dyDescent="0.25">
      <c r="A55" s="60" t="s">
        <v>64</v>
      </c>
      <c r="B55" s="52" t="s">
        <v>95</v>
      </c>
      <c r="C55" s="255">
        <v>1</v>
      </c>
      <c r="D55" s="61" t="s">
        <v>33</v>
      </c>
      <c r="E55" s="65">
        <f t="shared" si="8"/>
        <v>1319</v>
      </c>
      <c r="F55" s="282">
        <v>1</v>
      </c>
      <c r="G55" s="283">
        <f t="shared" si="5"/>
        <v>1319</v>
      </c>
      <c r="H55" s="282">
        <v>1.5</v>
      </c>
      <c r="I55" s="283">
        <f t="shared" si="6"/>
        <v>1978.5</v>
      </c>
      <c r="J55" s="276">
        <v>35.72</v>
      </c>
      <c r="K55" s="276">
        <f t="shared" si="7"/>
        <v>70672.02</v>
      </c>
    </row>
    <row r="56" spans="1:11" s="264" customFormat="1" ht="14.25" customHeight="1" x14ac:dyDescent="0.25">
      <c r="A56" s="130" t="s">
        <v>96</v>
      </c>
      <c r="B56" s="52" t="s">
        <v>97</v>
      </c>
      <c r="C56" s="255">
        <v>1</v>
      </c>
      <c r="D56" s="61" t="s">
        <v>33</v>
      </c>
      <c r="E56" s="65">
        <f t="shared" si="8"/>
        <v>1319</v>
      </c>
      <c r="F56" s="282">
        <v>2</v>
      </c>
      <c r="G56" s="283">
        <f t="shared" si="5"/>
        <v>2638</v>
      </c>
      <c r="H56" s="282">
        <v>1</v>
      </c>
      <c r="I56" s="283">
        <f t="shared" si="6"/>
        <v>2638</v>
      </c>
      <c r="J56" s="276">
        <v>35.72</v>
      </c>
      <c r="K56" s="276">
        <f t="shared" si="7"/>
        <v>94229.36</v>
      </c>
    </row>
    <row r="57" spans="1:11" s="264" customFormat="1" ht="27.6" x14ac:dyDescent="0.25">
      <c r="A57" s="60" t="s">
        <v>96</v>
      </c>
      <c r="B57" s="52" t="s">
        <v>128</v>
      </c>
      <c r="C57" s="255">
        <v>1</v>
      </c>
      <c r="D57" s="298" t="s">
        <v>129</v>
      </c>
      <c r="E57" s="65">
        <f t="shared" si="8"/>
        <v>1319</v>
      </c>
      <c r="F57" s="282">
        <v>2</v>
      </c>
      <c r="G57" s="283">
        <v>0</v>
      </c>
      <c r="H57" s="282">
        <v>0.43</v>
      </c>
      <c r="I57" s="283">
        <f t="shared" si="6"/>
        <v>0</v>
      </c>
      <c r="J57" s="276">
        <v>0</v>
      </c>
      <c r="K57" s="276">
        <f t="shared" si="7"/>
        <v>0</v>
      </c>
    </row>
    <row r="58" spans="1:11" s="264" customFormat="1" ht="27.6" x14ac:dyDescent="0.25">
      <c r="A58" s="60" t="s">
        <v>96</v>
      </c>
      <c r="B58" s="52" t="s">
        <v>126</v>
      </c>
      <c r="C58" s="255">
        <v>1</v>
      </c>
      <c r="D58" s="298" t="s">
        <v>314</v>
      </c>
      <c r="E58" s="65">
        <f t="shared" si="8"/>
        <v>1319</v>
      </c>
      <c r="F58" s="282">
        <v>2</v>
      </c>
      <c r="G58" s="283">
        <v>0</v>
      </c>
      <c r="H58" s="282">
        <v>1.5</v>
      </c>
      <c r="I58" s="283">
        <f t="shared" si="6"/>
        <v>0</v>
      </c>
      <c r="J58" s="276">
        <v>0</v>
      </c>
      <c r="K58" s="276">
        <f t="shared" si="7"/>
        <v>0</v>
      </c>
    </row>
    <row r="59" spans="1:11" s="264" customFormat="1" ht="13.8" x14ac:dyDescent="0.25">
      <c r="A59" s="130" t="s">
        <v>96</v>
      </c>
      <c r="B59" s="52" t="s">
        <v>98</v>
      </c>
      <c r="C59" s="255">
        <v>0.26129999999999998</v>
      </c>
      <c r="D59" s="61" t="s">
        <v>33</v>
      </c>
      <c r="E59" s="65">
        <f t="shared" si="8"/>
        <v>345</v>
      </c>
      <c r="F59" s="293">
        <v>1</v>
      </c>
      <c r="G59" s="283">
        <f t="shared" si="5"/>
        <v>345</v>
      </c>
      <c r="H59" s="293">
        <v>2</v>
      </c>
      <c r="I59" s="283">
        <f t="shared" si="6"/>
        <v>690</v>
      </c>
      <c r="J59" s="276">
        <v>35.72</v>
      </c>
      <c r="K59" s="276">
        <f t="shared" si="7"/>
        <v>24646.799999999999</v>
      </c>
    </row>
    <row r="60" spans="1:11" ht="16.5" customHeight="1" x14ac:dyDescent="0.25">
      <c r="A60" s="130" t="s">
        <v>96</v>
      </c>
      <c r="B60" s="52" t="s">
        <v>40</v>
      </c>
      <c r="C60" s="127">
        <v>0.73909999999999998</v>
      </c>
      <c r="D60" s="61" t="s">
        <v>33</v>
      </c>
      <c r="E60" s="65">
        <f t="shared" si="8"/>
        <v>975</v>
      </c>
      <c r="F60" s="282">
        <v>1</v>
      </c>
      <c r="G60" s="283">
        <f t="shared" si="5"/>
        <v>975</v>
      </c>
      <c r="H60" s="282">
        <v>1</v>
      </c>
      <c r="I60" s="283">
        <f t="shared" si="6"/>
        <v>975</v>
      </c>
      <c r="J60" s="276">
        <v>35.72</v>
      </c>
      <c r="K60" s="276">
        <f t="shared" si="7"/>
        <v>34827</v>
      </c>
    </row>
    <row r="61" spans="1:11" ht="13.8" x14ac:dyDescent="0.25">
      <c r="A61" s="334"/>
      <c r="B61" s="336" t="s">
        <v>139</v>
      </c>
      <c r="C61" s="338"/>
      <c r="D61" s="340"/>
      <c r="E61" s="350"/>
      <c r="F61" s="352"/>
      <c r="G61" s="287" t="s">
        <v>242</v>
      </c>
      <c r="H61" s="286">
        <f>SUM(H41:H59)</f>
        <v>17.93</v>
      </c>
      <c r="I61" s="348">
        <f>SUM(I41:I60)</f>
        <v>13684.5</v>
      </c>
      <c r="J61" s="346"/>
      <c r="K61" s="332">
        <f>SUM(K41:K60)</f>
        <v>488810.33999999997</v>
      </c>
    </row>
    <row r="62" spans="1:11" ht="13.8" x14ac:dyDescent="0.25">
      <c r="A62" s="335"/>
      <c r="B62" s="337"/>
      <c r="C62" s="339"/>
      <c r="D62" s="341"/>
      <c r="E62" s="351"/>
      <c r="F62" s="353"/>
      <c r="G62" s="287" t="s">
        <v>243</v>
      </c>
      <c r="H62" s="286">
        <f>SUM(H41:H58,H60)</f>
        <v>16.93</v>
      </c>
      <c r="I62" s="349"/>
      <c r="J62" s="347"/>
      <c r="K62" s="333"/>
    </row>
    <row r="63" spans="1:11" ht="13.8" x14ac:dyDescent="0.25">
      <c r="A63" s="101" t="s">
        <v>60</v>
      </c>
      <c r="B63" s="111"/>
      <c r="C63" s="145"/>
      <c r="D63" s="128"/>
      <c r="E63" s="102"/>
      <c r="F63" s="294"/>
      <c r="G63" s="289"/>
      <c r="H63" s="294"/>
      <c r="I63" s="289"/>
      <c r="J63" s="280"/>
      <c r="K63" s="278"/>
    </row>
    <row r="64" spans="1:11" s="264" customFormat="1" ht="13.8" x14ac:dyDescent="0.3">
      <c r="A64" s="148"/>
      <c r="B64" s="148" t="s">
        <v>140</v>
      </c>
      <c r="C64" s="198">
        <v>0.75</v>
      </c>
      <c r="D64" s="153" t="s">
        <v>244</v>
      </c>
      <c r="E64" s="65">
        <f>ROUND($D$7*C64,0)</f>
        <v>989</v>
      </c>
      <c r="F64" s="295">
        <v>1</v>
      </c>
      <c r="G64" s="283">
        <f t="shared" ref="G64:G69" si="9">E64*F64</f>
        <v>989</v>
      </c>
      <c r="H64" s="295">
        <v>0.5</v>
      </c>
      <c r="I64" s="283">
        <f t="shared" ref="I64:I69" si="10">G64*H64</f>
        <v>494.5</v>
      </c>
      <c r="J64" s="276">
        <v>35.72</v>
      </c>
      <c r="K64" s="276">
        <f t="shared" ref="K64:K65" si="11">I64*J64</f>
        <v>17663.54</v>
      </c>
    </row>
    <row r="65" spans="1:11" s="264" customFormat="1" ht="13.8" x14ac:dyDescent="0.3">
      <c r="A65" s="148"/>
      <c r="B65" s="148" t="s">
        <v>239</v>
      </c>
      <c r="C65" s="198">
        <v>0.01</v>
      </c>
      <c r="D65" s="153" t="s">
        <v>33</v>
      </c>
      <c r="E65" s="65">
        <f t="shared" ref="E65:E69" si="12">ROUND($D$7*C65,0)</f>
        <v>13</v>
      </c>
      <c r="F65" s="295">
        <v>1</v>
      </c>
      <c r="G65" s="283">
        <f t="shared" si="9"/>
        <v>13</v>
      </c>
      <c r="H65" s="295">
        <v>0.5</v>
      </c>
      <c r="I65" s="283">
        <f t="shared" si="10"/>
        <v>6.5</v>
      </c>
      <c r="J65" s="276">
        <v>35.72</v>
      </c>
      <c r="K65" s="276">
        <f t="shared" si="11"/>
        <v>232.18</v>
      </c>
    </row>
    <row r="66" spans="1:11" s="264" customFormat="1" ht="13.8" x14ac:dyDescent="0.25">
      <c r="A66" s="62" t="s">
        <v>91</v>
      </c>
      <c r="B66" s="52" t="s">
        <v>92</v>
      </c>
      <c r="C66" s="255">
        <v>0.01</v>
      </c>
      <c r="D66" s="61" t="s">
        <v>33</v>
      </c>
      <c r="E66" s="65">
        <f t="shared" si="12"/>
        <v>13</v>
      </c>
      <c r="F66" s="282">
        <v>1</v>
      </c>
      <c r="G66" s="283">
        <f t="shared" si="9"/>
        <v>13</v>
      </c>
      <c r="H66" s="282">
        <v>0.5</v>
      </c>
      <c r="I66" s="283">
        <f t="shared" si="10"/>
        <v>6.5</v>
      </c>
      <c r="J66" s="276">
        <v>35.72</v>
      </c>
      <c r="K66" s="276">
        <v>570</v>
      </c>
    </row>
    <row r="67" spans="1:11" s="264" customFormat="1" ht="13.8" x14ac:dyDescent="0.25">
      <c r="A67" s="61" t="s">
        <v>96</v>
      </c>
      <c r="B67" s="52" t="s">
        <v>99</v>
      </c>
      <c r="C67" s="255">
        <v>0.5</v>
      </c>
      <c r="D67" s="61" t="s">
        <v>33</v>
      </c>
      <c r="E67" s="65">
        <f t="shared" si="12"/>
        <v>660</v>
      </c>
      <c r="F67" s="282">
        <v>1</v>
      </c>
      <c r="G67" s="283">
        <f t="shared" si="9"/>
        <v>660</v>
      </c>
      <c r="H67" s="282">
        <v>2</v>
      </c>
      <c r="I67" s="283">
        <f t="shared" si="10"/>
        <v>1320</v>
      </c>
      <c r="J67" s="276">
        <v>35.72</v>
      </c>
      <c r="K67" s="276">
        <v>63960</v>
      </c>
    </row>
    <row r="68" spans="1:11" s="264" customFormat="1" ht="13.8" x14ac:dyDescent="0.25">
      <c r="A68" s="61" t="s">
        <v>96</v>
      </c>
      <c r="B68" s="52" t="s">
        <v>100</v>
      </c>
      <c r="C68" s="255">
        <v>0.25</v>
      </c>
      <c r="D68" s="61" t="s">
        <v>33</v>
      </c>
      <c r="E68" s="65">
        <f t="shared" si="12"/>
        <v>330</v>
      </c>
      <c r="F68" s="282">
        <v>1</v>
      </c>
      <c r="G68" s="283">
        <f t="shared" si="9"/>
        <v>330</v>
      </c>
      <c r="H68" s="282">
        <v>1</v>
      </c>
      <c r="I68" s="283">
        <f t="shared" si="10"/>
        <v>330</v>
      </c>
      <c r="J68" s="276">
        <v>35.72</v>
      </c>
      <c r="K68" s="276">
        <v>81900</v>
      </c>
    </row>
    <row r="69" spans="1:11" s="264" customFormat="1" ht="13.8" x14ac:dyDescent="0.3">
      <c r="B69" s="269" t="s">
        <v>245</v>
      </c>
      <c r="C69" s="198">
        <v>1</v>
      </c>
      <c r="D69" s="153" t="s">
        <v>33</v>
      </c>
      <c r="E69" s="65">
        <f t="shared" si="12"/>
        <v>1319</v>
      </c>
      <c r="F69" s="314">
        <v>1</v>
      </c>
      <c r="G69" s="283">
        <f t="shared" si="9"/>
        <v>1319</v>
      </c>
      <c r="H69" s="314">
        <v>1</v>
      </c>
      <c r="I69" s="283">
        <f t="shared" si="10"/>
        <v>1319</v>
      </c>
      <c r="J69" s="276">
        <v>35.72</v>
      </c>
      <c r="K69" s="316"/>
    </row>
    <row r="70" spans="1:11" ht="13.8" x14ac:dyDescent="0.25">
      <c r="A70" s="334"/>
      <c r="B70" s="336" t="s">
        <v>330</v>
      </c>
      <c r="C70" s="338"/>
      <c r="D70" s="340"/>
      <c r="E70" s="350"/>
      <c r="F70" s="352"/>
      <c r="G70" s="287" t="s">
        <v>242</v>
      </c>
      <c r="H70" s="286">
        <f>SUM(H64:H67,H69)</f>
        <v>4.5</v>
      </c>
      <c r="I70" s="348">
        <f>SUM(I64:I69)</f>
        <v>3476.5</v>
      </c>
      <c r="J70" s="346"/>
      <c r="K70" s="332">
        <f>SUM(K64:K69)</f>
        <v>164325.72</v>
      </c>
    </row>
    <row r="71" spans="1:11" ht="17.25" customHeight="1" x14ac:dyDescent="0.25">
      <c r="A71" s="335"/>
      <c r="B71" s="337"/>
      <c r="C71" s="339"/>
      <c r="D71" s="341"/>
      <c r="E71" s="351"/>
      <c r="F71" s="353"/>
      <c r="G71" s="287" t="s">
        <v>243</v>
      </c>
      <c r="H71" s="286">
        <f>SUM(H64:H66,H68:H69)</f>
        <v>3.5</v>
      </c>
      <c r="I71" s="349"/>
      <c r="J71" s="347"/>
      <c r="K71" s="333"/>
    </row>
    <row r="72" spans="1:11" x14ac:dyDescent="0.25">
      <c r="C72" s="146"/>
      <c r="F72" s="296"/>
      <c r="G72" s="296">
        <f>SUM(G9:G10,G13:G37,G41:G60,G64:G68)</f>
        <v>63987</v>
      </c>
      <c r="H72" s="296"/>
      <c r="I72" s="296">
        <f t="shared" ref="I72:K72" si="13">SUM(I9:I10,I13:I37,I41:I60,I64:I68)</f>
        <v>225196.36</v>
      </c>
      <c r="J72" s="313"/>
      <c r="K72" s="313">
        <f t="shared" si="13"/>
        <v>8131273.7991999974</v>
      </c>
    </row>
    <row r="73" spans="1:11" x14ac:dyDescent="0.25">
      <c r="C73" s="146"/>
      <c r="K73"/>
    </row>
    <row r="74" spans="1:11" x14ac:dyDescent="0.25">
      <c r="C74" s="146"/>
      <c r="K74"/>
    </row>
    <row r="75" spans="1:11" x14ac:dyDescent="0.25">
      <c r="C75" s="146"/>
      <c r="K75"/>
    </row>
    <row r="76" spans="1:11" x14ac:dyDescent="0.25">
      <c r="C76" s="146"/>
      <c r="K76"/>
    </row>
    <row r="77" spans="1:11" x14ac:dyDescent="0.25">
      <c r="C77" s="146"/>
      <c r="K77"/>
    </row>
    <row r="78" spans="1:11" x14ac:dyDescent="0.25">
      <c r="C78" s="146"/>
      <c r="K78"/>
    </row>
    <row r="79" spans="1:11" x14ac:dyDescent="0.25">
      <c r="C79" s="146"/>
      <c r="K79"/>
    </row>
    <row r="80" spans="1:11" x14ac:dyDescent="0.25">
      <c r="C80" s="146"/>
      <c r="K80"/>
    </row>
    <row r="81" spans="3:11" x14ac:dyDescent="0.25">
      <c r="C81" s="146"/>
      <c r="K81"/>
    </row>
    <row r="82" spans="3:11" x14ac:dyDescent="0.25">
      <c r="C82" s="146"/>
      <c r="K82"/>
    </row>
    <row r="83" spans="3:11" x14ac:dyDescent="0.25">
      <c r="C83" s="146"/>
      <c r="K83"/>
    </row>
    <row r="84" spans="3:11" x14ac:dyDescent="0.25">
      <c r="C84" s="146"/>
      <c r="K84"/>
    </row>
    <row r="85" spans="3:11" x14ac:dyDescent="0.25">
      <c r="C85" s="146"/>
      <c r="K85"/>
    </row>
    <row r="86" spans="3:11" x14ac:dyDescent="0.25">
      <c r="C86" s="146"/>
      <c r="K86"/>
    </row>
    <row r="87" spans="3:11" x14ac:dyDescent="0.25">
      <c r="C87" s="146"/>
      <c r="K87"/>
    </row>
    <row r="88" spans="3:11" x14ac:dyDescent="0.25">
      <c r="C88" s="146"/>
      <c r="K88"/>
    </row>
    <row r="89" spans="3:11" x14ac:dyDescent="0.25">
      <c r="C89" s="146"/>
      <c r="K89"/>
    </row>
    <row r="90" spans="3:11" x14ac:dyDescent="0.25">
      <c r="C90" s="146"/>
      <c r="K90"/>
    </row>
    <row r="91" spans="3:11" x14ac:dyDescent="0.25">
      <c r="C91" s="146"/>
      <c r="K91"/>
    </row>
    <row r="92" spans="3:11" x14ac:dyDescent="0.25">
      <c r="C92" s="146"/>
      <c r="K92"/>
    </row>
    <row r="93" spans="3:11" x14ac:dyDescent="0.25">
      <c r="C93" s="146"/>
      <c r="K93"/>
    </row>
    <row r="94" spans="3:11" x14ac:dyDescent="0.25">
      <c r="C94" s="146"/>
      <c r="K94"/>
    </row>
    <row r="95" spans="3:11" x14ac:dyDescent="0.25">
      <c r="C95" s="146"/>
      <c r="K95"/>
    </row>
    <row r="96" spans="3:11" x14ac:dyDescent="0.25">
      <c r="C96" s="146"/>
      <c r="K96"/>
    </row>
    <row r="97" spans="3:11" x14ac:dyDescent="0.25">
      <c r="C97" s="146"/>
      <c r="K97"/>
    </row>
    <row r="98" spans="3:11" x14ac:dyDescent="0.25">
      <c r="C98" s="146"/>
      <c r="K98"/>
    </row>
    <row r="99" spans="3:11" x14ac:dyDescent="0.25">
      <c r="C99" s="146"/>
      <c r="K99"/>
    </row>
    <row r="100" spans="3:11" x14ac:dyDescent="0.25">
      <c r="C100" s="146"/>
      <c r="K100"/>
    </row>
    <row r="101" spans="3:11" x14ac:dyDescent="0.25">
      <c r="C101" s="146"/>
      <c r="K101"/>
    </row>
    <row r="102" spans="3:11" x14ac:dyDescent="0.25">
      <c r="C102" s="146"/>
      <c r="K102"/>
    </row>
    <row r="103" spans="3:11" x14ac:dyDescent="0.25">
      <c r="C103" s="146"/>
      <c r="K103"/>
    </row>
    <row r="104" spans="3:11" x14ac:dyDescent="0.25">
      <c r="C104" s="146"/>
      <c r="K104"/>
    </row>
    <row r="105" spans="3:11" x14ac:dyDescent="0.25">
      <c r="C105" s="146"/>
      <c r="K105"/>
    </row>
    <row r="106" spans="3:11" x14ac:dyDescent="0.25">
      <c r="C106" s="146"/>
      <c r="K106"/>
    </row>
    <row r="107" spans="3:11" x14ac:dyDescent="0.25">
      <c r="C107" s="146"/>
      <c r="K107"/>
    </row>
    <row r="108" spans="3:11" x14ac:dyDescent="0.25">
      <c r="C108" s="146"/>
      <c r="K108"/>
    </row>
    <row r="109" spans="3:11" x14ac:dyDescent="0.25">
      <c r="C109" s="146"/>
      <c r="K109"/>
    </row>
    <row r="110" spans="3:11" x14ac:dyDescent="0.25">
      <c r="C110" s="146"/>
      <c r="K110"/>
    </row>
    <row r="111" spans="3:11" x14ac:dyDescent="0.25">
      <c r="C111" s="146"/>
      <c r="K111"/>
    </row>
    <row r="112" spans="3:11" x14ac:dyDescent="0.25">
      <c r="C112" s="146"/>
      <c r="K112"/>
    </row>
    <row r="113" spans="3:11" x14ac:dyDescent="0.25">
      <c r="C113" s="146"/>
      <c r="K113"/>
    </row>
    <row r="114" spans="3:11" x14ac:dyDescent="0.25">
      <c r="C114" s="146"/>
      <c r="K114"/>
    </row>
    <row r="115" spans="3:11" x14ac:dyDescent="0.25">
      <c r="C115" s="146"/>
      <c r="K115"/>
    </row>
    <row r="116" spans="3:11" x14ac:dyDescent="0.25">
      <c r="C116" s="146"/>
      <c r="K116"/>
    </row>
    <row r="117" spans="3:11" x14ac:dyDescent="0.25">
      <c r="C117" s="146"/>
      <c r="K117"/>
    </row>
    <row r="118" spans="3:11" x14ac:dyDescent="0.25">
      <c r="C118" s="146"/>
      <c r="K118"/>
    </row>
    <row r="119" spans="3:11" x14ac:dyDescent="0.25">
      <c r="C119" s="146"/>
      <c r="K119"/>
    </row>
    <row r="120" spans="3:11" x14ac:dyDescent="0.25">
      <c r="C120" s="146"/>
      <c r="K120"/>
    </row>
    <row r="121" spans="3:11" x14ac:dyDescent="0.25">
      <c r="C121" s="146"/>
      <c r="K121"/>
    </row>
    <row r="122" spans="3:11" x14ac:dyDescent="0.25">
      <c r="C122" s="146"/>
      <c r="K122"/>
    </row>
    <row r="123" spans="3:11" x14ac:dyDescent="0.25">
      <c r="C123" s="146"/>
      <c r="K123"/>
    </row>
    <row r="124" spans="3:11" x14ac:dyDescent="0.25">
      <c r="C124" s="146"/>
      <c r="K124"/>
    </row>
    <row r="125" spans="3:11" x14ac:dyDescent="0.25">
      <c r="C125" s="146"/>
      <c r="K125"/>
    </row>
    <row r="126" spans="3:11" x14ac:dyDescent="0.25">
      <c r="C126" s="146"/>
      <c r="K126"/>
    </row>
    <row r="127" spans="3:11" x14ac:dyDescent="0.25">
      <c r="C127" s="146"/>
      <c r="K127"/>
    </row>
    <row r="128" spans="3:11" x14ac:dyDescent="0.25">
      <c r="C128" s="146"/>
      <c r="K128"/>
    </row>
    <row r="129" spans="3:11" x14ac:dyDescent="0.25">
      <c r="C129" s="146"/>
      <c r="K129"/>
    </row>
    <row r="130" spans="3:11" x14ac:dyDescent="0.25">
      <c r="C130" s="146"/>
      <c r="K130"/>
    </row>
    <row r="131" spans="3:11" x14ac:dyDescent="0.25">
      <c r="C131" s="146"/>
      <c r="K131"/>
    </row>
    <row r="132" spans="3:11" x14ac:dyDescent="0.25">
      <c r="C132" s="146"/>
      <c r="K132"/>
    </row>
    <row r="133" spans="3:11" x14ac:dyDescent="0.25">
      <c r="C133" s="146"/>
      <c r="K133"/>
    </row>
    <row r="134" spans="3:11" x14ac:dyDescent="0.25">
      <c r="C134" s="146"/>
      <c r="K134"/>
    </row>
    <row r="135" spans="3:11" x14ac:dyDescent="0.25">
      <c r="C135" s="146"/>
      <c r="K135"/>
    </row>
    <row r="136" spans="3:11" x14ac:dyDescent="0.25">
      <c r="C136" s="146"/>
      <c r="K136"/>
    </row>
    <row r="137" spans="3:11" x14ac:dyDescent="0.25">
      <c r="C137" s="146"/>
      <c r="K137"/>
    </row>
    <row r="138" spans="3:11" x14ac:dyDescent="0.25">
      <c r="C138" s="146"/>
      <c r="K138"/>
    </row>
    <row r="139" spans="3:11" x14ac:dyDescent="0.25">
      <c r="C139" s="146"/>
      <c r="K139"/>
    </row>
    <row r="140" spans="3:11" x14ac:dyDescent="0.25">
      <c r="C140" s="146"/>
      <c r="K140"/>
    </row>
    <row r="141" spans="3:11" x14ac:dyDescent="0.25">
      <c r="C141" s="146"/>
      <c r="K141"/>
    </row>
    <row r="142" spans="3:11" x14ac:dyDescent="0.25">
      <c r="C142" s="146"/>
      <c r="K142"/>
    </row>
    <row r="143" spans="3:11" x14ac:dyDescent="0.25">
      <c r="C143" s="146"/>
      <c r="K143"/>
    </row>
    <row r="144" spans="3:11" x14ac:dyDescent="0.25">
      <c r="C144" s="146"/>
      <c r="K144"/>
    </row>
    <row r="145" spans="3:11" x14ac:dyDescent="0.25">
      <c r="C145" s="146"/>
      <c r="K145"/>
    </row>
    <row r="146" spans="3:11" x14ac:dyDescent="0.25">
      <c r="C146" s="146"/>
      <c r="K146"/>
    </row>
    <row r="147" spans="3:11" x14ac:dyDescent="0.25">
      <c r="C147" s="146"/>
      <c r="K147"/>
    </row>
    <row r="148" spans="3:11" x14ac:dyDescent="0.25">
      <c r="C148" s="146"/>
      <c r="K148"/>
    </row>
    <row r="149" spans="3:11" x14ac:dyDescent="0.25">
      <c r="C149" s="146"/>
      <c r="K149"/>
    </row>
    <row r="150" spans="3:11" x14ac:dyDescent="0.25">
      <c r="C150" s="146"/>
      <c r="K150"/>
    </row>
    <row r="151" spans="3:11" x14ac:dyDescent="0.25">
      <c r="C151" s="146"/>
      <c r="K151"/>
    </row>
    <row r="152" spans="3:11" x14ac:dyDescent="0.25">
      <c r="C152" s="146"/>
      <c r="K152"/>
    </row>
    <row r="153" spans="3:11" x14ac:dyDescent="0.25">
      <c r="C153" s="146"/>
      <c r="K153"/>
    </row>
    <row r="154" spans="3:11" x14ac:dyDescent="0.25">
      <c r="C154" s="146"/>
      <c r="K154"/>
    </row>
    <row r="155" spans="3:11" x14ac:dyDescent="0.25">
      <c r="C155" s="146"/>
      <c r="K155"/>
    </row>
    <row r="156" spans="3:11" x14ac:dyDescent="0.25">
      <c r="C156" s="146"/>
      <c r="K156"/>
    </row>
    <row r="157" spans="3:11" x14ac:dyDescent="0.25">
      <c r="C157" s="146"/>
      <c r="K157"/>
    </row>
    <row r="158" spans="3:11" x14ac:dyDescent="0.25">
      <c r="C158" s="146"/>
      <c r="K158"/>
    </row>
    <row r="159" spans="3:11" x14ac:dyDescent="0.25">
      <c r="C159" s="146"/>
      <c r="K159"/>
    </row>
    <row r="160" spans="3:11" x14ac:dyDescent="0.25">
      <c r="C160" s="146"/>
      <c r="K160"/>
    </row>
    <row r="161" spans="3:11" x14ac:dyDescent="0.25">
      <c r="C161" s="146"/>
      <c r="K161"/>
    </row>
    <row r="162" spans="3:11" x14ac:dyDescent="0.25">
      <c r="C162" s="146"/>
      <c r="K162"/>
    </row>
    <row r="163" spans="3:11" x14ac:dyDescent="0.25">
      <c r="C163" s="146"/>
      <c r="K163"/>
    </row>
    <row r="164" spans="3:11" x14ac:dyDescent="0.25">
      <c r="C164" s="146"/>
      <c r="K164"/>
    </row>
    <row r="165" spans="3:11" x14ac:dyDescent="0.25">
      <c r="C165" s="146"/>
      <c r="K165"/>
    </row>
    <row r="166" spans="3:11" x14ac:dyDescent="0.25">
      <c r="C166" s="146"/>
      <c r="K166"/>
    </row>
    <row r="167" spans="3:11" x14ac:dyDescent="0.25">
      <c r="C167" s="146"/>
      <c r="K167"/>
    </row>
    <row r="168" spans="3:11" x14ac:dyDescent="0.25">
      <c r="C168" s="146"/>
      <c r="K168"/>
    </row>
    <row r="169" spans="3:11" x14ac:dyDescent="0.25">
      <c r="C169" s="146"/>
      <c r="K169"/>
    </row>
    <row r="170" spans="3:11" x14ac:dyDescent="0.25">
      <c r="C170" s="146"/>
      <c r="K170"/>
    </row>
    <row r="171" spans="3:11" x14ac:dyDescent="0.25">
      <c r="C171" s="146"/>
      <c r="K171"/>
    </row>
    <row r="172" spans="3:11" x14ac:dyDescent="0.25">
      <c r="C172" s="146"/>
      <c r="K172"/>
    </row>
    <row r="173" spans="3:11" x14ac:dyDescent="0.25">
      <c r="C173" s="146"/>
      <c r="K173"/>
    </row>
    <row r="174" spans="3:11" x14ac:dyDescent="0.25">
      <c r="K174"/>
    </row>
    <row r="175" spans="3:11" x14ac:dyDescent="0.25">
      <c r="K175"/>
    </row>
    <row r="176" spans="3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</sheetData>
  <mergeCells count="27">
    <mergeCell ref="K70:K71"/>
    <mergeCell ref="J61:J62"/>
    <mergeCell ref="K61:K62"/>
    <mergeCell ref="A70:A71"/>
    <mergeCell ref="B70:B71"/>
    <mergeCell ref="C70:C71"/>
    <mergeCell ref="D70:D71"/>
    <mergeCell ref="E70:E71"/>
    <mergeCell ref="F70:F71"/>
    <mergeCell ref="I70:I71"/>
    <mergeCell ref="J70:J71"/>
    <mergeCell ref="I38:I39"/>
    <mergeCell ref="J38:J39"/>
    <mergeCell ref="K38:K39"/>
    <mergeCell ref="A61:A62"/>
    <mergeCell ref="B61:B62"/>
    <mergeCell ref="C61:C62"/>
    <mergeCell ref="D61:D62"/>
    <mergeCell ref="E61:E62"/>
    <mergeCell ref="F61:F62"/>
    <mergeCell ref="I61:I62"/>
    <mergeCell ref="A38:A39"/>
    <mergeCell ref="B38:B39"/>
    <mergeCell ref="C38:C39"/>
    <mergeCell ref="D38:D39"/>
    <mergeCell ref="E38:E39"/>
    <mergeCell ref="F38:F39"/>
  </mergeCells>
  <conditionalFormatting sqref="J9:J10">
    <cfRule type="cellIs" dxfId="54" priority="4" operator="equal">
      <formula>0</formula>
    </cfRule>
  </conditionalFormatting>
  <conditionalFormatting sqref="J13:J37">
    <cfRule type="cellIs" dxfId="53" priority="3" operator="equal">
      <formula>0</formula>
    </cfRule>
  </conditionalFormatting>
  <conditionalFormatting sqref="J41:J60">
    <cfRule type="cellIs" dxfId="52" priority="2" operator="equal">
      <formula>0</formula>
    </cfRule>
  </conditionalFormatting>
  <conditionalFormatting sqref="J64:J69">
    <cfRule type="cellIs" dxfId="51" priority="1" operator="equal">
      <formula>0</formula>
    </cfRule>
  </conditionalFormatting>
  <pageMargins left="0.75" right="0.75" top="1" bottom="1" header="0.5" footer="0.5"/>
  <pageSetup scale="94" orientation="landscape" r:id="rId1"/>
  <headerFooter alignWithMargins="0">
    <oddHeader>&amp;CGrants - Section 9006 Program
7 CFR Part 4280-B</oddHeader>
    <oddFooter>Page &amp;P of &amp;N</oddFooter>
  </headerFooter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61" zoomScaleNormal="100" workbookViewId="0"/>
  </sheetViews>
  <sheetFormatPr defaultRowHeight="13.2" x14ac:dyDescent="0.25"/>
  <cols>
    <col min="1" max="1" width="16.5546875" customWidth="1"/>
    <col min="2" max="2" width="35.88671875" customWidth="1"/>
    <col min="3" max="3" width="20.88671875" style="122" hidden="1" customWidth="1"/>
    <col min="4" max="4" width="12.109375" customWidth="1"/>
    <col min="5" max="5" width="15.5546875" customWidth="1"/>
    <col min="6" max="11" width="12.109375" customWidth="1"/>
  </cols>
  <sheetData>
    <row r="1" spans="1:11" ht="27.6" x14ac:dyDescent="0.3">
      <c r="A1" s="58" t="s">
        <v>0</v>
      </c>
      <c r="B1" s="135" t="s">
        <v>248</v>
      </c>
      <c r="C1" s="27" t="s">
        <v>61</v>
      </c>
      <c r="D1" s="36"/>
      <c r="E1" s="67"/>
      <c r="F1" s="37" t="s">
        <v>1</v>
      </c>
      <c r="G1" s="37" t="s">
        <v>2</v>
      </c>
      <c r="H1" s="37" t="s">
        <v>3</v>
      </c>
      <c r="I1" s="68" t="s">
        <v>4</v>
      </c>
      <c r="J1" s="37"/>
      <c r="K1" s="53" t="s">
        <v>5</v>
      </c>
    </row>
    <row r="2" spans="1:11" ht="13.8" x14ac:dyDescent="0.3">
      <c r="A2" s="35" t="s">
        <v>147</v>
      </c>
      <c r="B2" s="38"/>
      <c r="C2" s="28" t="s">
        <v>62</v>
      </c>
      <c r="D2" s="39" t="s">
        <v>6</v>
      </c>
      <c r="E2" s="40" t="s">
        <v>3</v>
      </c>
      <c r="F2" s="40" t="s">
        <v>7</v>
      </c>
      <c r="G2" s="40" t="s">
        <v>8</v>
      </c>
      <c r="H2" s="40" t="s">
        <v>9</v>
      </c>
      <c r="I2" s="69" t="s">
        <v>10</v>
      </c>
      <c r="J2" s="40" t="s">
        <v>11</v>
      </c>
      <c r="K2" s="54" t="s">
        <v>12</v>
      </c>
    </row>
    <row r="3" spans="1:11" ht="14.4" thickBot="1" x14ac:dyDescent="0.35">
      <c r="A3" s="70" t="s">
        <v>57</v>
      </c>
      <c r="B3" s="44" t="s">
        <v>13</v>
      </c>
      <c r="C3" s="29" t="s">
        <v>63</v>
      </c>
      <c r="D3" s="44" t="s">
        <v>14</v>
      </c>
      <c r="E3" s="45" t="s">
        <v>15</v>
      </c>
      <c r="F3" s="45" t="s">
        <v>16</v>
      </c>
      <c r="G3" s="45" t="s">
        <v>17</v>
      </c>
      <c r="H3" s="45" t="s">
        <v>18</v>
      </c>
      <c r="I3" s="71" t="s">
        <v>19</v>
      </c>
      <c r="J3" s="45" t="s">
        <v>20</v>
      </c>
      <c r="K3" s="55" t="s">
        <v>21</v>
      </c>
    </row>
    <row r="4" spans="1:11" ht="14.4" thickBot="1" x14ac:dyDescent="0.35">
      <c r="A4" s="72"/>
      <c r="B4" s="43"/>
      <c r="C4" s="30"/>
      <c r="D4" s="44"/>
      <c r="E4" s="45"/>
      <c r="F4" s="45"/>
      <c r="G4" s="45"/>
      <c r="H4" s="46"/>
      <c r="I4" s="47"/>
      <c r="J4" s="45"/>
      <c r="K4" s="55"/>
    </row>
    <row r="5" spans="1:11" ht="14.4" thickBot="1" x14ac:dyDescent="0.35">
      <c r="A5" s="48" t="s">
        <v>22</v>
      </c>
      <c r="B5" s="49" t="s">
        <v>23</v>
      </c>
      <c r="C5" s="31"/>
      <c r="D5" s="49" t="s">
        <v>24</v>
      </c>
      <c r="E5" s="50" t="s">
        <v>25</v>
      </c>
      <c r="F5" s="50" t="s">
        <v>26</v>
      </c>
      <c r="G5" s="50" t="s">
        <v>27</v>
      </c>
      <c r="H5" s="50" t="s">
        <v>28</v>
      </c>
      <c r="I5" s="51" t="s">
        <v>29</v>
      </c>
      <c r="J5" s="50" t="s">
        <v>30</v>
      </c>
      <c r="K5" s="56" t="s">
        <v>31</v>
      </c>
    </row>
    <row r="6" spans="1:11" ht="13.8" x14ac:dyDescent="0.3">
      <c r="A6" s="73"/>
      <c r="B6" s="134" t="s">
        <v>132</v>
      </c>
      <c r="D6" s="33">
        <v>10</v>
      </c>
      <c r="E6" s="74"/>
      <c r="F6" s="74"/>
      <c r="G6" s="74"/>
      <c r="H6" s="74"/>
      <c r="I6" s="75"/>
      <c r="J6" s="76"/>
      <c r="K6" s="63"/>
    </row>
    <row r="7" spans="1:11" ht="13.8" x14ac:dyDescent="0.3">
      <c r="A7" s="73"/>
      <c r="B7" s="135" t="s">
        <v>133</v>
      </c>
      <c r="D7" s="32">
        <v>10</v>
      </c>
      <c r="E7" s="74"/>
      <c r="F7" s="74"/>
      <c r="G7" s="74"/>
      <c r="H7" s="74"/>
      <c r="I7" s="75"/>
      <c r="J7" s="76"/>
      <c r="K7" s="63"/>
    </row>
    <row r="8" spans="1:11" s="117" customFormat="1" ht="13.8" x14ac:dyDescent="0.3">
      <c r="A8" s="103" t="s">
        <v>331</v>
      </c>
      <c r="B8" s="99"/>
      <c r="C8" s="106"/>
      <c r="D8" s="105"/>
      <c r="E8" s="108"/>
      <c r="F8" s="107"/>
      <c r="G8" s="108"/>
      <c r="H8" s="107"/>
      <c r="I8" s="108"/>
      <c r="J8" s="110"/>
      <c r="K8" s="110"/>
    </row>
    <row r="9" spans="1:11" s="264" customFormat="1" ht="13.8" x14ac:dyDescent="0.25">
      <c r="A9" s="60">
        <v>105</v>
      </c>
      <c r="B9" s="52" t="s">
        <v>32</v>
      </c>
      <c r="C9" s="255">
        <v>0.1</v>
      </c>
      <c r="D9" s="61" t="s">
        <v>33</v>
      </c>
      <c r="E9" s="65">
        <f>ROUND($D$6*C9,0)</f>
        <v>1</v>
      </c>
      <c r="F9" s="282">
        <v>1</v>
      </c>
      <c r="G9" s="283">
        <f>E9*F9</f>
        <v>1</v>
      </c>
      <c r="H9" s="282">
        <v>12</v>
      </c>
      <c r="I9" s="283">
        <f>G9*H9</f>
        <v>12</v>
      </c>
      <c r="J9" s="276">
        <v>35.72</v>
      </c>
      <c r="K9" s="276">
        <f>I9*J9</f>
        <v>428.64</v>
      </c>
    </row>
    <row r="10" spans="1:11" s="264" customFormat="1" ht="13.8" x14ac:dyDescent="0.25">
      <c r="A10" s="60" t="s">
        <v>130</v>
      </c>
      <c r="B10" s="52" t="s">
        <v>131</v>
      </c>
      <c r="C10" s="255">
        <v>0</v>
      </c>
      <c r="D10" s="61" t="s">
        <v>33</v>
      </c>
      <c r="E10" s="65">
        <f>ROUND($D$6*C10,0)</f>
        <v>0</v>
      </c>
      <c r="F10" s="282">
        <v>1</v>
      </c>
      <c r="G10" s="283">
        <f t="shared" ref="G10:G32" si="0">E10*F10</f>
        <v>0</v>
      </c>
      <c r="H10" s="282">
        <v>1</v>
      </c>
      <c r="I10" s="283">
        <f t="shared" ref="I10:I32" si="1">G10*H10</f>
        <v>0</v>
      </c>
      <c r="J10" s="276">
        <v>35.72</v>
      </c>
      <c r="K10" s="276">
        <f t="shared" ref="K10" si="2">I10*J10</f>
        <v>0</v>
      </c>
    </row>
    <row r="11" spans="1:11" ht="13.8" x14ac:dyDescent="0.25">
      <c r="A11" s="138"/>
      <c r="B11" s="139" t="s">
        <v>134</v>
      </c>
      <c r="C11" s="149"/>
      <c r="D11" s="140"/>
      <c r="E11" s="137"/>
      <c r="F11" s="284"/>
      <c r="G11" s="285"/>
      <c r="H11" s="286">
        <f>SUM(H9:H10)</f>
        <v>13</v>
      </c>
      <c r="I11" s="287">
        <f>SUM(I9:I10)</f>
        <v>12</v>
      </c>
      <c r="J11" s="277"/>
      <c r="K11" s="297">
        <f>SUM(K9:K10)</f>
        <v>428.64</v>
      </c>
    </row>
    <row r="12" spans="1:11" ht="13.8" x14ac:dyDescent="0.25">
      <c r="A12" s="101" t="s">
        <v>58</v>
      </c>
      <c r="B12" s="104"/>
      <c r="C12" s="141"/>
      <c r="D12" s="100"/>
      <c r="E12" s="102"/>
      <c r="F12" s="288"/>
      <c r="G12" s="289"/>
      <c r="H12" s="288"/>
      <c r="I12" s="289"/>
      <c r="J12" s="278"/>
      <c r="K12" s="278"/>
    </row>
    <row r="13" spans="1:11" s="264" customFormat="1" ht="13.8" x14ac:dyDescent="0.25">
      <c r="A13" s="60" t="s">
        <v>142</v>
      </c>
      <c r="B13" s="52" t="s">
        <v>135</v>
      </c>
      <c r="C13" s="255">
        <v>3.0000000000000001E-3</v>
      </c>
      <c r="D13" s="61" t="s">
        <v>33</v>
      </c>
      <c r="E13" s="65">
        <f t="shared" ref="E13:E32" si="3">ROUND($D$6*C13,0)</f>
        <v>0</v>
      </c>
      <c r="F13" s="282">
        <v>1</v>
      </c>
      <c r="G13" s="283">
        <f t="shared" si="0"/>
        <v>0</v>
      </c>
      <c r="H13" s="282">
        <v>0.5</v>
      </c>
      <c r="I13" s="283">
        <f t="shared" si="1"/>
        <v>0</v>
      </c>
      <c r="J13" s="276">
        <v>35.72</v>
      </c>
      <c r="K13" s="276">
        <f t="shared" ref="K13:K14" si="4">I13*J13</f>
        <v>0</v>
      </c>
    </row>
    <row r="14" spans="1:11" s="264" customFormat="1" ht="13.8" x14ac:dyDescent="0.25">
      <c r="A14" s="60">
        <v>111</v>
      </c>
      <c r="B14" s="52" t="s">
        <v>136</v>
      </c>
      <c r="C14" s="255">
        <v>1</v>
      </c>
      <c r="D14" s="61" t="s">
        <v>33</v>
      </c>
      <c r="E14" s="65">
        <f t="shared" si="3"/>
        <v>10</v>
      </c>
      <c r="F14" s="282">
        <v>1</v>
      </c>
      <c r="G14" s="283">
        <f t="shared" si="0"/>
        <v>10</v>
      </c>
      <c r="H14" s="282">
        <v>0.25</v>
      </c>
      <c r="I14" s="283">
        <f t="shared" si="1"/>
        <v>2.5</v>
      </c>
      <c r="J14" s="276">
        <v>35.72</v>
      </c>
      <c r="K14" s="276">
        <f t="shared" si="4"/>
        <v>89.3</v>
      </c>
    </row>
    <row r="15" spans="1:11" s="264" customFormat="1" ht="13.8" x14ac:dyDescent="0.25">
      <c r="A15" s="61" t="s">
        <v>64</v>
      </c>
      <c r="B15" s="52" t="s">
        <v>148</v>
      </c>
      <c r="C15" s="255">
        <v>1</v>
      </c>
      <c r="D15" s="61" t="s">
        <v>33</v>
      </c>
      <c r="E15" s="65">
        <f t="shared" si="3"/>
        <v>10</v>
      </c>
      <c r="F15" s="282">
        <v>1</v>
      </c>
      <c r="G15" s="283">
        <f t="shared" si="0"/>
        <v>10</v>
      </c>
      <c r="H15" s="282">
        <v>1</v>
      </c>
      <c r="I15" s="283">
        <f t="shared" si="1"/>
        <v>10</v>
      </c>
      <c r="J15" s="276">
        <v>35.72</v>
      </c>
      <c r="K15" s="276">
        <f t="shared" ref="K15:K79" si="5">(I15)*(J15)</f>
        <v>357.2</v>
      </c>
    </row>
    <row r="16" spans="1:11" s="264" customFormat="1" ht="13.8" x14ac:dyDescent="0.25">
      <c r="A16" s="61" t="s">
        <v>149</v>
      </c>
      <c r="B16" s="52" t="s">
        <v>150</v>
      </c>
      <c r="C16" s="255">
        <v>1</v>
      </c>
      <c r="D16" s="61" t="s">
        <v>33</v>
      </c>
      <c r="E16" s="65">
        <f t="shared" si="3"/>
        <v>10</v>
      </c>
      <c r="F16" s="282">
        <v>1</v>
      </c>
      <c r="G16" s="283">
        <f t="shared" si="0"/>
        <v>10</v>
      </c>
      <c r="H16" s="282">
        <v>1</v>
      </c>
      <c r="I16" s="283">
        <f t="shared" si="1"/>
        <v>10</v>
      </c>
      <c r="J16" s="276">
        <v>35.72</v>
      </c>
      <c r="K16" s="276">
        <f t="shared" si="5"/>
        <v>357.2</v>
      </c>
    </row>
    <row r="17" spans="1:11" s="264" customFormat="1" ht="13.8" x14ac:dyDescent="0.25">
      <c r="A17" s="61" t="s">
        <v>151</v>
      </c>
      <c r="B17" s="52" t="s">
        <v>70</v>
      </c>
      <c r="C17" s="255">
        <v>0.9</v>
      </c>
      <c r="D17" s="61" t="s">
        <v>33</v>
      </c>
      <c r="E17" s="65">
        <f t="shared" si="3"/>
        <v>9</v>
      </c>
      <c r="F17" s="282">
        <v>1</v>
      </c>
      <c r="G17" s="283">
        <f t="shared" si="0"/>
        <v>9</v>
      </c>
      <c r="H17" s="282">
        <v>40</v>
      </c>
      <c r="I17" s="283">
        <f t="shared" si="1"/>
        <v>360</v>
      </c>
      <c r="J17" s="276">
        <v>35.72</v>
      </c>
      <c r="K17" s="276">
        <f t="shared" si="5"/>
        <v>12859.199999999999</v>
      </c>
    </row>
    <row r="18" spans="1:11" s="264" customFormat="1" ht="13.8" x14ac:dyDescent="0.25">
      <c r="A18" s="61" t="s">
        <v>151</v>
      </c>
      <c r="B18" s="52" t="s">
        <v>34</v>
      </c>
      <c r="C18" s="255">
        <v>0.1</v>
      </c>
      <c r="D18" s="61" t="s">
        <v>33</v>
      </c>
      <c r="E18" s="65">
        <f t="shared" si="3"/>
        <v>1</v>
      </c>
      <c r="F18" s="282">
        <v>1</v>
      </c>
      <c r="G18" s="283">
        <f t="shared" si="0"/>
        <v>1</v>
      </c>
      <c r="H18" s="282">
        <v>40</v>
      </c>
      <c r="I18" s="283">
        <f t="shared" si="1"/>
        <v>40</v>
      </c>
      <c r="J18" s="276">
        <v>35.72</v>
      </c>
      <c r="K18" s="276">
        <f t="shared" si="5"/>
        <v>1428.8</v>
      </c>
    </row>
    <row r="19" spans="1:11" s="264" customFormat="1" ht="13.8" x14ac:dyDescent="0.25">
      <c r="A19" s="60" t="s">
        <v>152</v>
      </c>
      <c r="B19" s="52" t="s">
        <v>77</v>
      </c>
      <c r="C19" s="255">
        <v>0.9</v>
      </c>
      <c r="D19" s="61" t="s">
        <v>33</v>
      </c>
      <c r="E19" s="65">
        <f t="shared" si="3"/>
        <v>9</v>
      </c>
      <c r="F19" s="282">
        <v>1</v>
      </c>
      <c r="G19" s="283">
        <f t="shared" si="0"/>
        <v>9</v>
      </c>
      <c r="H19" s="282">
        <v>25</v>
      </c>
      <c r="I19" s="283">
        <f t="shared" si="1"/>
        <v>225</v>
      </c>
      <c r="J19" s="276">
        <v>35.72</v>
      </c>
      <c r="K19" s="276">
        <f t="shared" si="5"/>
        <v>8037</v>
      </c>
    </row>
    <row r="20" spans="1:11" s="264" customFormat="1" ht="13.8" x14ac:dyDescent="0.25">
      <c r="A20" s="60" t="s">
        <v>152</v>
      </c>
      <c r="B20" s="52" t="s">
        <v>78</v>
      </c>
      <c r="C20" s="255">
        <v>0.1</v>
      </c>
      <c r="D20" s="61" t="s">
        <v>33</v>
      </c>
      <c r="E20" s="65">
        <f t="shared" si="3"/>
        <v>1</v>
      </c>
      <c r="F20" s="282">
        <v>1</v>
      </c>
      <c r="G20" s="283">
        <f t="shared" si="0"/>
        <v>1</v>
      </c>
      <c r="H20" s="282">
        <v>20</v>
      </c>
      <c r="I20" s="283">
        <f t="shared" si="1"/>
        <v>20</v>
      </c>
      <c r="J20" s="276">
        <v>35.72</v>
      </c>
      <c r="K20" s="276">
        <f t="shared" si="5"/>
        <v>714.4</v>
      </c>
    </row>
    <row r="21" spans="1:11" s="264" customFormat="1" ht="13.8" x14ac:dyDescent="0.25">
      <c r="A21" s="61" t="s">
        <v>79</v>
      </c>
      <c r="B21" s="52" t="s">
        <v>37</v>
      </c>
      <c r="C21" s="255">
        <v>0.1</v>
      </c>
      <c r="D21" s="61" t="s">
        <v>33</v>
      </c>
      <c r="E21" s="65">
        <f t="shared" si="3"/>
        <v>1</v>
      </c>
      <c r="F21" s="282">
        <v>1</v>
      </c>
      <c r="G21" s="283">
        <f t="shared" si="0"/>
        <v>1</v>
      </c>
      <c r="H21" s="282">
        <v>16</v>
      </c>
      <c r="I21" s="283">
        <f t="shared" si="1"/>
        <v>16</v>
      </c>
      <c r="J21" s="276">
        <v>35.72</v>
      </c>
      <c r="K21" s="276">
        <f t="shared" si="5"/>
        <v>571.52</v>
      </c>
    </row>
    <row r="22" spans="1:11" s="264" customFormat="1" ht="13.8" x14ac:dyDescent="0.25">
      <c r="A22" s="61" t="s">
        <v>153</v>
      </c>
      <c r="B22" s="52" t="s">
        <v>154</v>
      </c>
      <c r="C22" s="255">
        <v>1</v>
      </c>
      <c r="D22" s="61" t="s">
        <v>33</v>
      </c>
      <c r="E22" s="65">
        <f t="shared" si="3"/>
        <v>10</v>
      </c>
      <c r="F22" s="282">
        <v>1</v>
      </c>
      <c r="G22" s="283">
        <f t="shared" si="0"/>
        <v>10</v>
      </c>
      <c r="H22" s="282">
        <v>2</v>
      </c>
      <c r="I22" s="283">
        <f t="shared" si="1"/>
        <v>20</v>
      </c>
      <c r="J22" s="276">
        <v>35.72</v>
      </c>
      <c r="K22" s="276">
        <f t="shared" si="5"/>
        <v>714.4</v>
      </c>
    </row>
    <row r="23" spans="1:11" s="264" customFormat="1" ht="13.8" x14ac:dyDescent="0.25">
      <c r="A23" s="61" t="s">
        <v>155</v>
      </c>
      <c r="B23" s="52" t="s">
        <v>156</v>
      </c>
      <c r="C23" s="255">
        <v>1</v>
      </c>
      <c r="D23" s="61" t="s">
        <v>33</v>
      </c>
      <c r="E23" s="65">
        <f t="shared" si="3"/>
        <v>10</v>
      </c>
      <c r="F23" s="282">
        <v>1</v>
      </c>
      <c r="G23" s="283">
        <f t="shared" si="0"/>
        <v>10</v>
      </c>
      <c r="H23" s="282">
        <v>2</v>
      </c>
      <c r="I23" s="283">
        <f t="shared" si="1"/>
        <v>20</v>
      </c>
      <c r="J23" s="276">
        <v>35.72</v>
      </c>
      <c r="K23" s="276">
        <f t="shared" si="5"/>
        <v>714.4</v>
      </c>
    </row>
    <row r="24" spans="1:11" s="264" customFormat="1" ht="13.8" x14ac:dyDescent="0.25">
      <c r="A24" s="61" t="s">
        <v>157</v>
      </c>
      <c r="B24" s="52" t="s">
        <v>158</v>
      </c>
      <c r="C24" s="255">
        <v>1</v>
      </c>
      <c r="D24" s="61" t="s">
        <v>33</v>
      </c>
      <c r="E24" s="65">
        <f t="shared" si="3"/>
        <v>10</v>
      </c>
      <c r="F24" s="282">
        <v>1</v>
      </c>
      <c r="G24" s="283">
        <f t="shared" si="0"/>
        <v>10</v>
      </c>
      <c r="H24" s="282">
        <v>2</v>
      </c>
      <c r="I24" s="283">
        <f t="shared" si="1"/>
        <v>20</v>
      </c>
      <c r="J24" s="276">
        <v>35.72</v>
      </c>
      <c r="K24" s="276">
        <f t="shared" si="5"/>
        <v>714.4</v>
      </c>
    </row>
    <row r="25" spans="1:11" s="264" customFormat="1" ht="27.6" x14ac:dyDescent="0.25">
      <c r="A25" s="61" t="s">
        <v>159</v>
      </c>
      <c r="B25" s="52" t="s">
        <v>160</v>
      </c>
      <c r="C25" s="255">
        <v>1</v>
      </c>
      <c r="D25" s="61" t="s">
        <v>33</v>
      </c>
      <c r="E25" s="65">
        <f t="shared" si="3"/>
        <v>10</v>
      </c>
      <c r="F25" s="282">
        <v>1</v>
      </c>
      <c r="G25" s="283">
        <f t="shared" si="0"/>
        <v>10</v>
      </c>
      <c r="H25" s="282">
        <v>2</v>
      </c>
      <c r="I25" s="283">
        <f t="shared" si="1"/>
        <v>20</v>
      </c>
      <c r="J25" s="276">
        <v>35.72</v>
      </c>
      <c r="K25" s="276">
        <f t="shared" si="5"/>
        <v>714.4</v>
      </c>
    </row>
    <row r="26" spans="1:11" s="264" customFormat="1" ht="41.4" x14ac:dyDescent="0.25">
      <c r="A26" s="61" t="s">
        <v>161</v>
      </c>
      <c r="B26" s="52" t="s">
        <v>72</v>
      </c>
      <c r="C26" s="255">
        <v>1</v>
      </c>
      <c r="D26" s="61" t="s">
        <v>73</v>
      </c>
      <c r="E26" s="65">
        <f t="shared" si="3"/>
        <v>10</v>
      </c>
      <c r="F26" s="282">
        <v>1</v>
      </c>
      <c r="G26" s="283">
        <f t="shared" si="0"/>
        <v>10</v>
      </c>
      <c r="H26" s="282">
        <v>20</v>
      </c>
      <c r="I26" s="283">
        <f t="shared" si="1"/>
        <v>200</v>
      </c>
      <c r="J26" s="276">
        <v>35.72</v>
      </c>
      <c r="K26" s="276">
        <f t="shared" si="5"/>
        <v>7144</v>
      </c>
    </row>
    <row r="27" spans="1:11" s="264" customFormat="1" ht="13.8" x14ac:dyDescent="0.25">
      <c r="A27" s="60" t="s">
        <v>162</v>
      </c>
      <c r="B27" s="52" t="s">
        <v>81</v>
      </c>
      <c r="C27" s="255">
        <v>0.9</v>
      </c>
      <c r="D27" s="61" t="s">
        <v>33</v>
      </c>
      <c r="E27" s="65">
        <f t="shared" si="3"/>
        <v>9</v>
      </c>
      <c r="F27" s="282">
        <v>1</v>
      </c>
      <c r="G27" s="283">
        <f t="shared" si="0"/>
        <v>9</v>
      </c>
      <c r="H27" s="282">
        <v>40</v>
      </c>
      <c r="I27" s="283">
        <f t="shared" si="1"/>
        <v>360</v>
      </c>
      <c r="J27" s="276">
        <v>35.72</v>
      </c>
      <c r="K27" s="276">
        <f>(I27)*(J27)</f>
        <v>12859.199999999999</v>
      </c>
    </row>
    <row r="28" spans="1:11" s="264" customFormat="1" ht="13.8" x14ac:dyDescent="0.25">
      <c r="A28" s="60" t="s">
        <v>163</v>
      </c>
      <c r="B28" s="52" t="s">
        <v>164</v>
      </c>
      <c r="C28" s="255">
        <v>1</v>
      </c>
      <c r="D28" s="61" t="s">
        <v>33</v>
      </c>
      <c r="E28" s="65">
        <f t="shared" si="3"/>
        <v>10</v>
      </c>
      <c r="F28" s="282">
        <v>1</v>
      </c>
      <c r="G28" s="283">
        <f t="shared" si="0"/>
        <v>10</v>
      </c>
      <c r="H28" s="282">
        <v>1.5</v>
      </c>
      <c r="I28" s="283">
        <f t="shared" si="1"/>
        <v>15</v>
      </c>
      <c r="J28" s="276">
        <v>35.72</v>
      </c>
      <c r="K28" s="276">
        <f t="shared" si="5"/>
        <v>535.79999999999995</v>
      </c>
    </row>
    <row r="29" spans="1:11" s="264" customFormat="1" ht="13.8" x14ac:dyDescent="0.25">
      <c r="A29" s="60" t="s">
        <v>165</v>
      </c>
      <c r="B29" s="52" t="s">
        <v>166</v>
      </c>
      <c r="C29" s="255">
        <v>1</v>
      </c>
      <c r="D29" s="61" t="s">
        <v>33</v>
      </c>
      <c r="E29" s="65">
        <f t="shared" si="3"/>
        <v>10</v>
      </c>
      <c r="F29" s="282">
        <v>1</v>
      </c>
      <c r="G29" s="283">
        <f t="shared" si="0"/>
        <v>10</v>
      </c>
      <c r="H29" s="282">
        <v>0.5</v>
      </c>
      <c r="I29" s="283">
        <f t="shared" si="1"/>
        <v>5</v>
      </c>
      <c r="J29" s="276">
        <v>35.72</v>
      </c>
      <c r="K29" s="276">
        <f t="shared" si="5"/>
        <v>178.6</v>
      </c>
    </row>
    <row r="30" spans="1:11" s="264" customFormat="1" ht="13.8" x14ac:dyDescent="0.25">
      <c r="A30" s="60" t="s">
        <v>167</v>
      </c>
      <c r="B30" s="52" t="s">
        <v>168</v>
      </c>
      <c r="C30" s="255">
        <v>1</v>
      </c>
      <c r="D30" s="61" t="s">
        <v>33</v>
      </c>
      <c r="E30" s="65">
        <f t="shared" si="3"/>
        <v>10</v>
      </c>
      <c r="F30" s="282">
        <v>1</v>
      </c>
      <c r="G30" s="283">
        <f t="shared" si="0"/>
        <v>10</v>
      </c>
      <c r="H30" s="282">
        <v>2</v>
      </c>
      <c r="I30" s="283">
        <f t="shared" si="1"/>
        <v>20</v>
      </c>
      <c r="J30" s="276">
        <v>35.72</v>
      </c>
      <c r="K30" s="276">
        <f t="shared" si="5"/>
        <v>714.4</v>
      </c>
    </row>
    <row r="31" spans="1:11" s="264" customFormat="1" ht="27.6" x14ac:dyDescent="0.25">
      <c r="A31" s="61" t="s">
        <v>225</v>
      </c>
      <c r="B31" s="52" t="s">
        <v>39</v>
      </c>
      <c r="C31" s="255">
        <v>1</v>
      </c>
      <c r="D31" s="61" t="s">
        <v>241</v>
      </c>
      <c r="E31" s="65">
        <f t="shared" si="3"/>
        <v>10</v>
      </c>
      <c r="F31" s="282">
        <v>1</v>
      </c>
      <c r="G31" s="283">
        <f t="shared" si="0"/>
        <v>10</v>
      </c>
      <c r="H31" s="282">
        <v>1</v>
      </c>
      <c r="I31" s="283">
        <f t="shared" si="1"/>
        <v>10</v>
      </c>
      <c r="J31" s="276">
        <v>35.72</v>
      </c>
      <c r="K31" s="276">
        <f>(I31)*(J31)</f>
        <v>357.2</v>
      </c>
    </row>
    <row r="32" spans="1:11" s="264" customFormat="1" ht="27.6" x14ac:dyDescent="0.25">
      <c r="A32" s="61" t="s">
        <v>209</v>
      </c>
      <c r="B32" s="52" t="s">
        <v>210</v>
      </c>
      <c r="C32" s="255">
        <v>1</v>
      </c>
      <c r="D32" s="61" t="s">
        <v>211</v>
      </c>
      <c r="E32" s="65">
        <f t="shared" si="3"/>
        <v>10</v>
      </c>
      <c r="F32" s="282">
        <v>1</v>
      </c>
      <c r="G32" s="283">
        <f t="shared" si="0"/>
        <v>10</v>
      </c>
      <c r="H32" s="282">
        <v>4</v>
      </c>
      <c r="I32" s="283">
        <f t="shared" si="1"/>
        <v>40</v>
      </c>
      <c r="J32" s="276">
        <v>35.72</v>
      </c>
      <c r="K32" s="276">
        <f>(I32)*(J32)</f>
        <v>1428.8</v>
      </c>
    </row>
    <row r="33" spans="1:11" s="117" customFormat="1" ht="13.8" x14ac:dyDescent="0.25">
      <c r="A33" s="334"/>
      <c r="B33" s="336" t="s">
        <v>238</v>
      </c>
      <c r="C33" s="354"/>
      <c r="D33" s="340"/>
      <c r="E33" s="350"/>
      <c r="F33" s="352"/>
      <c r="G33" s="287" t="s">
        <v>242</v>
      </c>
      <c r="H33" s="286">
        <f>SUM(H13:H17,H19,H22:H32)</f>
        <v>144.75</v>
      </c>
      <c r="I33" s="348">
        <f>SUM(I13:I32)</f>
        <v>1413.5</v>
      </c>
      <c r="J33" s="346"/>
      <c r="K33" s="332">
        <f>SUM(K13:K32)</f>
        <v>50490.22</v>
      </c>
    </row>
    <row r="34" spans="1:11" ht="13.8" x14ac:dyDescent="0.25">
      <c r="A34" s="335"/>
      <c r="B34" s="337"/>
      <c r="C34" s="355"/>
      <c r="D34" s="341"/>
      <c r="E34" s="351"/>
      <c r="F34" s="353"/>
      <c r="G34" s="287" t="s">
        <v>243</v>
      </c>
      <c r="H34" s="286">
        <f>SUM(H13:H16,H18,H20,H22:H26,H28:H32,H21)</f>
        <v>115.75</v>
      </c>
      <c r="I34" s="349"/>
      <c r="J34" s="347"/>
      <c r="K34" s="333"/>
    </row>
    <row r="35" spans="1:11" s="186" customFormat="1" ht="13.8" x14ac:dyDescent="0.25">
      <c r="A35" s="271" t="s">
        <v>59</v>
      </c>
      <c r="B35" s="272"/>
      <c r="C35" s="273"/>
      <c r="D35" s="274"/>
      <c r="E35" s="275"/>
      <c r="F35" s="291"/>
      <c r="G35" s="292"/>
      <c r="H35" s="291"/>
      <c r="I35" s="292"/>
      <c r="J35" s="279"/>
      <c r="K35" s="279"/>
    </row>
    <row r="36" spans="1:11" s="264" customFormat="1" ht="13.8" x14ac:dyDescent="0.25">
      <c r="A36" s="61" t="s">
        <v>64</v>
      </c>
      <c r="B36" s="52" t="s">
        <v>95</v>
      </c>
      <c r="C36" s="255">
        <v>1</v>
      </c>
      <c r="D36" s="61" t="s">
        <v>33</v>
      </c>
      <c r="E36" s="253">
        <f t="shared" ref="E36:E51" si="6">ROUND($D$7*C36,0)</f>
        <v>10</v>
      </c>
      <c r="F36" s="282">
        <v>1</v>
      </c>
      <c r="G36" s="317">
        <f>(E36)*(F36)</f>
        <v>10</v>
      </c>
      <c r="H36" s="282">
        <v>1.5</v>
      </c>
      <c r="I36" s="317">
        <f>(G36)*(H36)</f>
        <v>15</v>
      </c>
      <c r="J36" s="276">
        <v>35.72</v>
      </c>
      <c r="K36" s="276">
        <f>(I36)*(J36)</f>
        <v>535.79999999999995</v>
      </c>
    </row>
    <row r="37" spans="1:11" s="264" customFormat="1" ht="13.8" x14ac:dyDescent="0.25">
      <c r="A37" s="61">
        <v>149</v>
      </c>
      <c r="B37" s="52" t="s">
        <v>169</v>
      </c>
      <c r="C37" s="255">
        <v>0.83</v>
      </c>
      <c r="D37" s="61" t="s">
        <v>33</v>
      </c>
      <c r="E37" s="253">
        <f t="shared" si="6"/>
        <v>8</v>
      </c>
      <c r="F37" s="282">
        <v>1</v>
      </c>
      <c r="G37" s="317">
        <f t="shared" ref="G37:G79" si="7">(E37)*(F37)</f>
        <v>8</v>
      </c>
      <c r="H37" s="282">
        <v>2</v>
      </c>
      <c r="I37" s="317">
        <f t="shared" ref="I37:I79" si="8">(G37)*(H37)</f>
        <v>16</v>
      </c>
      <c r="J37" s="276">
        <v>35.72</v>
      </c>
      <c r="K37" s="276">
        <f t="shared" si="5"/>
        <v>571.52</v>
      </c>
    </row>
    <row r="38" spans="1:11" s="264" customFormat="1" ht="27.6" x14ac:dyDescent="0.25">
      <c r="A38" s="61">
        <v>134</v>
      </c>
      <c r="B38" s="52" t="s">
        <v>220</v>
      </c>
      <c r="C38" s="255">
        <v>0.08</v>
      </c>
      <c r="D38" s="61" t="s">
        <v>221</v>
      </c>
      <c r="E38" s="253">
        <f t="shared" si="6"/>
        <v>1</v>
      </c>
      <c r="F38" s="282">
        <v>1</v>
      </c>
      <c r="G38" s="317">
        <f t="shared" si="7"/>
        <v>1</v>
      </c>
      <c r="H38" s="282">
        <v>0.33</v>
      </c>
      <c r="I38" s="317">
        <f>(G38)*(H38)</f>
        <v>0.33</v>
      </c>
      <c r="J38" s="276">
        <v>35.72</v>
      </c>
      <c r="K38" s="276">
        <f>(I38)*(J38)</f>
        <v>11.787599999999999</v>
      </c>
    </row>
    <row r="39" spans="1:11" s="264" customFormat="1" ht="13.8" x14ac:dyDescent="0.25">
      <c r="A39" s="61">
        <v>137</v>
      </c>
      <c r="B39" s="52" t="s">
        <v>170</v>
      </c>
      <c r="C39" s="255">
        <v>0.02</v>
      </c>
      <c r="D39" s="61" t="s">
        <v>33</v>
      </c>
      <c r="E39" s="253">
        <f t="shared" si="6"/>
        <v>0</v>
      </c>
      <c r="F39" s="282">
        <v>1</v>
      </c>
      <c r="G39" s="317">
        <f t="shared" si="7"/>
        <v>0</v>
      </c>
      <c r="H39" s="282">
        <v>2.5</v>
      </c>
      <c r="I39" s="317">
        <f t="shared" si="8"/>
        <v>0</v>
      </c>
      <c r="J39" s="276">
        <v>35.72</v>
      </c>
      <c r="K39" s="276">
        <f t="shared" si="5"/>
        <v>0</v>
      </c>
    </row>
    <row r="40" spans="1:11" s="264" customFormat="1" ht="13.8" x14ac:dyDescent="0.25">
      <c r="A40" s="61">
        <v>138</v>
      </c>
      <c r="B40" s="52" t="s">
        <v>171</v>
      </c>
      <c r="C40" s="255">
        <v>0.02</v>
      </c>
      <c r="D40" s="61" t="s">
        <v>33</v>
      </c>
      <c r="E40" s="253">
        <f t="shared" si="6"/>
        <v>0</v>
      </c>
      <c r="F40" s="282">
        <v>1</v>
      </c>
      <c r="G40" s="317">
        <f t="shared" si="7"/>
        <v>0</v>
      </c>
      <c r="H40" s="282">
        <v>2</v>
      </c>
      <c r="I40" s="317">
        <f t="shared" si="8"/>
        <v>0</v>
      </c>
      <c r="J40" s="276">
        <v>35.72</v>
      </c>
      <c r="K40" s="276">
        <f t="shared" si="5"/>
        <v>0</v>
      </c>
    </row>
    <row r="41" spans="1:11" s="264" customFormat="1" ht="13.8" x14ac:dyDescent="0.25">
      <c r="A41" s="61" t="s">
        <v>172</v>
      </c>
      <c r="B41" s="52" t="s">
        <v>173</v>
      </c>
      <c r="C41" s="255">
        <v>0.02</v>
      </c>
      <c r="D41" s="61" t="s">
        <v>33</v>
      </c>
      <c r="E41" s="253">
        <f t="shared" si="6"/>
        <v>0</v>
      </c>
      <c r="F41" s="282">
        <v>1</v>
      </c>
      <c r="G41" s="317">
        <f t="shared" si="7"/>
        <v>0</v>
      </c>
      <c r="H41" s="282">
        <v>0.5</v>
      </c>
      <c r="I41" s="317">
        <f t="shared" si="8"/>
        <v>0</v>
      </c>
      <c r="J41" s="276">
        <v>35.72</v>
      </c>
      <c r="K41" s="276">
        <f t="shared" si="5"/>
        <v>0</v>
      </c>
    </row>
    <row r="42" spans="1:11" s="264" customFormat="1" ht="27.6" x14ac:dyDescent="0.25">
      <c r="A42" s="61" t="s">
        <v>222</v>
      </c>
      <c r="B42" s="52" t="s">
        <v>223</v>
      </c>
      <c r="C42" s="255">
        <v>1</v>
      </c>
      <c r="D42" s="261" t="s">
        <v>325</v>
      </c>
      <c r="E42" s="253">
        <f t="shared" si="6"/>
        <v>10</v>
      </c>
      <c r="F42" s="282">
        <v>1</v>
      </c>
      <c r="G42" s="317">
        <f t="shared" si="7"/>
        <v>10</v>
      </c>
      <c r="H42" s="282">
        <v>0.5</v>
      </c>
      <c r="I42" s="317">
        <f>(G42)*(H42)</f>
        <v>5</v>
      </c>
      <c r="J42" s="276">
        <v>35.72</v>
      </c>
      <c r="K42" s="276">
        <f>(I42)*(J42)</f>
        <v>178.6</v>
      </c>
    </row>
    <row r="43" spans="1:11" s="264" customFormat="1" ht="13.8" x14ac:dyDescent="0.25">
      <c r="A43" s="61" t="s">
        <v>174</v>
      </c>
      <c r="B43" s="52" t="s">
        <v>175</v>
      </c>
      <c r="C43" s="255">
        <v>0.83</v>
      </c>
      <c r="D43" s="61" t="s">
        <v>176</v>
      </c>
      <c r="E43" s="253">
        <f t="shared" si="6"/>
        <v>8</v>
      </c>
      <c r="F43" s="282">
        <v>1</v>
      </c>
      <c r="G43" s="317">
        <f t="shared" si="7"/>
        <v>8</v>
      </c>
      <c r="H43" s="282">
        <v>12</v>
      </c>
      <c r="I43" s="317">
        <f t="shared" si="8"/>
        <v>96</v>
      </c>
      <c r="J43" s="276">
        <v>35.72</v>
      </c>
      <c r="K43" s="276">
        <f t="shared" si="5"/>
        <v>3429.12</v>
      </c>
    </row>
    <row r="44" spans="1:11" s="264" customFormat="1" ht="27.6" x14ac:dyDescent="0.25">
      <c r="A44" s="61">
        <v>143</v>
      </c>
      <c r="B44" s="52" t="s">
        <v>215</v>
      </c>
      <c r="C44" s="255">
        <v>1</v>
      </c>
      <c r="D44" s="61" t="s">
        <v>216</v>
      </c>
      <c r="E44" s="253">
        <f t="shared" si="6"/>
        <v>10</v>
      </c>
      <c r="F44" s="282">
        <v>1</v>
      </c>
      <c r="G44" s="317">
        <f t="shared" si="7"/>
        <v>10</v>
      </c>
      <c r="H44" s="282">
        <v>1.5</v>
      </c>
      <c r="I44" s="317">
        <f>(G44)*(H44)</f>
        <v>15</v>
      </c>
      <c r="J44" s="276">
        <v>35.72</v>
      </c>
      <c r="K44" s="276">
        <f>(I44)*(J44)</f>
        <v>535.79999999999995</v>
      </c>
    </row>
    <row r="45" spans="1:11" s="264" customFormat="1" ht="13.8" x14ac:dyDescent="0.25">
      <c r="A45" s="61">
        <v>144</v>
      </c>
      <c r="B45" s="52" t="s">
        <v>177</v>
      </c>
      <c r="C45" s="255">
        <v>0.02</v>
      </c>
      <c r="D45" s="61" t="s">
        <v>33</v>
      </c>
      <c r="E45" s="253">
        <f t="shared" si="6"/>
        <v>0</v>
      </c>
      <c r="F45" s="282">
        <v>1</v>
      </c>
      <c r="G45" s="317">
        <f t="shared" si="7"/>
        <v>0</v>
      </c>
      <c r="H45" s="282">
        <v>1</v>
      </c>
      <c r="I45" s="317">
        <f t="shared" si="8"/>
        <v>0</v>
      </c>
      <c r="J45" s="276">
        <v>35.72</v>
      </c>
      <c r="K45" s="276">
        <f t="shared" si="5"/>
        <v>0</v>
      </c>
    </row>
    <row r="46" spans="1:11" s="264" customFormat="1" ht="13.8" x14ac:dyDescent="0.25">
      <c r="A46" s="61">
        <v>145</v>
      </c>
      <c r="B46" s="52" t="s">
        <v>178</v>
      </c>
      <c r="C46" s="255">
        <v>0.02</v>
      </c>
      <c r="D46" s="61" t="s">
        <v>33</v>
      </c>
      <c r="E46" s="253">
        <f t="shared" si="6"/>
        <v>0</v>
      </c>
      <c r="F46" s="282">
        <v>1</v>
      </c>
      <c r="G46" s="317">
        <f t="shared" si="7"/>
        <v>0</v>
      </c>
      <c r="H46" s="282">
        <v>1</v>
      </c>
      <c r="I46" s="317">
        <f t="shared" si="8"/>
        <v>0</v>
      </c>
      <c r="J46" s="276">
        <v>35.72</v>
      </c>
      <c r="K46" s="276">
        <f t="shared" si="5"/>
        <v>0</v>
      </c>
    </row>
    <row r="47" spans="1:11" s="264" customFormat="1" ht="13.8" x14ac:dyDescent="0.25">
      <c r="A47" s="61">
        <v>146</v>
      </c>
      <c r="B47" s="52" t="s">
        <v>179</v>
      </c>
      <c r="C47" s="255">
        <v>1</v>
      </c>
      <c r="D47" s="61" t="s">
        <v>33</v>
      </c>
      <c r="E47" s="253">
        <f t="shared" si="6"/>
        <v>10</v>
      </c>
      <c r="F47" s="282">
        <v>1</v>
      </c>
      <c r="G47" s="317">
        <f t="shared" si="7"/>
        <v>10</v>
      </c>
      <c r="H47" s="282">
        <v>2</v>
      </c>
      <c r="I47" s="317">
        <f t="shared" si="8"/>
        <v>20</v>
      </c>
      <c r="J47" s="276">
        <v>35.72</v>
      </c>
      <c r="K47" s="276">
        <f t="shared" si="5"/>
        <v>714.4</v>
      </c>
    </row>
    <row r="48" spans="1:11" s="264" customFormat="1" ht="13.8" x14ac:dyDescent="0.25">
      <c r="A48" s="61">
        <v>147</v>
      </c>
      <c r="B48" s="52" t="s">
        <v>180</v>
      </c>
      <c r="C48" s="255">
        <v>1</v>
      </c>
      <c r="D48" s="61" t="s">
        <v>33</v>
      </c>
      <c r="E48" s="253">
        <f t="shared" si="6"/>
        <v>10</v>
      </c>
      <c r="F48" s="282">
        <v>1</v>
      </c>
      <c r="G48" s="317">
        <f t="shared" si="7"/>
        <v>10</v>
      </c>
      <c r="H48" s="282">
        <v>1</v>
      </c>
      <c r="I48" s="317">
        <f t="shared" si="8"/>
        <v>10</v>
      </c>
      <c r="J48" s="276">
        <v>35.72</v>
      </c>
      <c r="K48" s="276">
        <f t="shared" si="5"/>
        <v>357.2</v>
      </c>
    </row>
    <row r="49" spans="1:11" s="264" customFormat="1" ht="27.6" x14ac:dyDescent="0.25">
      <c r="A49" s="61" t="s">
        <v>217</v>
      </c>
      <c r="B49" s="52" t="s">
        <v>218</v>
      </c>
      <c r="C49" s="255">
        <v>1</v>
      </c>
      <c r="D49" s="261" t="s">
        <v>326</v>
      </c>
      <c r="E49" s="253">
        <f t="shared" si="6"/>
        <v>10</v>
      </c>
      <c r="F49" s="282">
        <v>1</v>
      </c>
      <c r="G49" s="317">
        <f t="shared" si="7"/>
        <v>10</v>
      </c>
      <c r="H49" s="282">
        <v>2</v>
      </c>
      <c r="I49" s="317">
        <f>(G49)*(H49)</f>
        <v>20</v>
      </c>
      <c r="J49" s="276">
        <v>35.72</v>
      </c>
      <c r="K49" s="276">
        <f>(I49)*(J49)</f>
        <v>714.4</v>
      </c>
    </row>
    <row r="50" spans="1:11" s="264" customFormat="1" ht="27.6" x14ac:dyDescent="0.25">
      <c r="A50" s="61" t="s">
        <v>226</v>
      </c>
      <c r="B50" s="52" t="s">
        <v>227</v>
      </c>
      <c r="C50" s="255">
        <v>1</v>
      </c>
      <c r="D50" s="261" t="s">
        <v>228</v>
      </c>
      <c r="E50" s="253">
        <f t="shared" si="6"/>
        <v>10</v>
      </c>
      <c r="F50" s="282">
        <v>1</v>
      </c>
      <c r="G50" s="317">
        <f t="shared" si="7"/>
        <v>10</v>
      </c>
      <c r="H50" s="282">
        <v>1</v>
      </c>
      <c r="I50" s="317">
        <f>(G50)*(H50)</f>
        <v>10</v>
      </c>
      <c r="J50" s="276">
        <v>35.72</v>
      </c>
      <c r="K50" s="276">
        <f>(I50)*(J50)</f>
        <v>357.2</v>
      </c>
    </row>
    <row r="51" spans="1:11" s="264" customFormat="1" ht="13.8" x14ac:dyDescent="0.25">
      <c r="A51" s="61">
        <v>148</v>
      </c>
      <c r="B51" s="52" t="s">
        <v>181</v>
      </c>
      <c r="C51" s="255">
        <v>0.02</v>
      </c>
      <c r="D51" s="61" t="s">
        <v>33</v>
      </c>
      <c r="E51" s="253">
        <f t="shared" si="6"/>
        <v>0</v>
      </c>
      <c r="F51" s="282">
        <v>1</v>
      </c>
      <c r="G51" s="317">
        <f t="shared" si="7"/>
        <v>0</v>
      </c>
      <c r="H51" s="282">
        <v>3</v>
      </c>
      <c r="I51" s="317">
        <f t="shared" si="8"/>
        <v>0</v>
      </c>
      <c r="J51" s="276">
        <v>35.72</v>
      </c>
      <c r="K51" s="276">
        <f t="shared" si="5"/>
        <v>0</v>
      </c>
    </row>
    <row r="52" spans="1:11" s="117" customFormat="1" x14ac:dyDescent="0.25">
      <c r="A52" s="334"/>
      <c r="B52" s="336" t="s">
        <v>139</v>
      </c>
      <c r="C52" s="338"/>
      <c r="D52" s="340"/>
      <c r="E52" s="350"/>
      <c r="F52" s="352"/>
      <c r="G52" s="348"/>
      <c r="H52" s="356">
        <f>SUM(H36:H51)</f>
        <v>33.83</v>
      </c>
      <c r="I52" s="348">
        <f>SUM(I36:I51)</f>
        <v>207.32999999999998</v>
      </c>
      <c r="J52" s="346"/>
      <c r="K52" s="332">
        <f>SUM(K36:K51)</f>
        <v>7405.8275999999987</v>
      </c>
    </row>
    <row r="53" spans="1:11" s="117" customFormat="1" x14ac:dyDescent="0.25">
      <c r="A53" s="335"/>
      <c r="B53" s="337"/>
      <c r="C53" s="339"/>
      <c r="D53" s="341"/>
      <c r="E53" s="351"/>
      <c r="F53" s="353"/>
      <c r="G53" s="349"/>
      <c r="H53" s="357"/>
      <c r="I53" s="349"/>
      <c r="J53" s="347"/>
      <c r="K53" s="333"/>
    </row>
    <row r="54" spans="1:11" ht="13.8" x14ac:dyDescent="0.25">
      <c r="A54" s="101" t="s">
        <v>60</v>
      </c>
      <c r="B54" s="111"/>
      <c r="C54" s="145"/>
      <c r="D54" s="128"/>
      <c r="E54" s="102"/>
      <c r="F54" s="294"/>
      <c r="G54" s="289"/>
      <c r="H54" s="294"/>
      <c r="I54" s="289"/>
      <c r="J54" s="280"/>
      <c r="K54" s="278"/>
    </row>
    <row r="55" spans="1:11" ht="13.8" x14ac:dyDescent="0.25">
      <c r="A55" s="61" t="s">
        <v>182</v>
      </c>
      <c r="B55" s="52" t="s">
        <v>183</v>
      </c>
      <c r="C55" s="127">
        <v>1</v>
      </c>
      <c r="D55" s="61" t="s">
        <v>33</v>
      </c>
      <c r="E55" s="92">
        <f t="shared" ref="E55:E79" si="9">ROUND($D$7*C55,0)</f>
        <v>10</v>
      </c>
      <c r="F55" s="282">
        <v>1</v>
      </c>
      <c r="G55" s="317">
        <f t="shared" si="7"/>
        <v>10</v>
      </c>
      <c r="H55" s="282">
        <v>0.5</v>
      </c>
      <c r="I55" s="317">
        <f t="shared" si="8"/>
        <v>5</v>
      </c>
      <c r="J55" s="276">
        <v>35.72</v>
      </c>
      <c r="K55" s="276">
        <f t="shared" si="5"/>
        <v>178.6</v>
      </c>
    </row>
    <row r="56" spans="1:11" ht="13.8" x14ac:dyDescent="0.25">
      <c r="A56" s="61" t="s">
        <v>182</v>
      </c>
      <c r="B56" s="52" t="s">
        <v>184</v>
      </c>
      <c r="C56" s="127">
        <v>1</v>
      </c>
      <c r="D56" s="61" t="s">
        <v>33</v>
      </c>
      <c r="E56" s="92">
        <f t="shared" si="9"/>
        <v>10</v>
      </c>
      <c r="F56" s="282">
        <v>1</v>
      </c>
      <c r="G56" s="317">
        <f t="shared" si="7"/>
        <v>10</v>
      </c>
      <c r="H56" s="282">
        <v>1.5</v>
      </c>
      <c r="I56" s="317">
        <f t="shared" si="8"/>
        <v>15</v>
      </c>
      <c r="J56" s="276">
        <v>35.72</v>
      </c>
      <c r="K56" s="276">
        <f t="shared" si="5"/>
        <v>535.79999999999995</v>
      </c>
    </row>
    <row r="57" spans="1:11" ht="13.8" x14ac:dyDescent="0.25">
      <c r="A57" s="61" t="s">
        <v>182</v>
      </c>
      <c r="B57" s="52" t="s">
        <v>185</v>
      </c>
      <c r="C57" s="127">
        <v>1</v>
      </c>
      <c r="D57" s="61" t="s">
        <v>33</v>
      </c>
      <c r="E57" s="92">
        <f t="shared" si="9"/>
        <v>10</v>
      </c>
      <c r="F57" s="282">
        <v>4</v>
      </c>
      <c r="G57" s="317">
        <f t="shared" si="7"/>
        <v>40</v>
      </c>
      <c r="H57" s="282">
        <v>0.5</v>
      </c>
      <c r="I57" s="317">
        <f t="shared" si="8"/>
        <v>20</v>
      </c>
      <c r="J57" s="276">
        <v>35.72</v>
      </c>
      <c r="K57" s="276">
        <f t="shared" si="5"/>
        <v>714.4</v>
      </c>
    </row>
    <row r="58" spans="1:11" ht="13.8" x14ac:dyDescent="0.25">
      <c r="A58" s="61" t="s">
        <v>182</v>
      </c>
      <c r="B58" s="52" t="s">
        <v>186</v>
      </c>
      <c r="C58" s="127">
        <v>1</v>
      </c>
      <c r="D58" s="61" t="s">
        <v>33</v>
      </c>
      <c r="E58" s="92">
        <f t="shared" si="9"/>
        <v>10</v>
      </c>
      <c r="F58" s="282">
        <v>1</v>
      </c>
      <c r="G58" s="317">
        <f t="shared" si="7"/>
        <v>10</v>
      </c>
      <c r="H58" s="282">
        <v>2</v>
      </c>
      <c r="I58" s="317">
        <f t="shared" si="8"/>
        <v>20</v>
      </c>
      <c r="J58" s="276">
        <v>35.72</v>
      </c>
      <c r="K58" s="276">
        <f t="shared" si="5"/>
        <v>714.4</v>
      </c>
    </row>
    <row r="59" spans="1:11" ht="13.8" x14ac:dyDescent="0.25">
      <c r="A59" s="61" t="s">
        <v>182</v>
      </c>
      <c r="B59" s="52" t="s">
        <v>187</v>
      </c>
      <c r="C59" s="127">
        <v>0.33</v>
      </c>
      <c r="D59" s="61" t="s">
        <v>33</v>
      </c>
      <c r="E59" s="92">
        <f t="shared" si="9"/>
        <v>3</v>
      </c>
      <c r="F59" s="282">
        <v>1</v>
      </c>
      <c r="G59" s="317">
        <f t="shared" si="7"/>
        <v>3</v>
      </c>
      <c r="H59" s="282">
        <v>2</v>
      </c>
      <c r="I59" s="317">
        <f t="shared" si="8"/>
        <v>6</v>
      </c>
      <c r="J59" s="276">
        <v>35.72</v>
      </c>
      <c r="K59" s="276">
        <f t="shared" si="5"/>
        <v>214.32</v>
      </c>
    </row>
    <row r="60" spans="1:11" ht="27.6" x14ac:dyDescent="0.25">
      <c r="A60" s="61" t="s">
        <v>182</v>
      </c>
      <c r="B60" s="77" t="s">
        <v>232</v>
      </c>
      <c r="C60" s="150">
        <v>1</v>
      </c>
      <c r="D60" s="78" t="s">
        <v>233</v>
      </c>
      <c r="E60" s="92">
        <f t="shared" si="9"/>
        <v>10</v>
      </c>
      <c r="F60" s="282">
        <v>2</v>
      </c>
      <c r="G60" s="317">
        <f t="shared" si="7"/>
        <v>20</v>
      </c>
      <c r="H60" s="282">
        <v>0.33</v>
      </c>
      <c r="I60" s="282">
        <f>(G60)*(H60)</f>
        <v>6.6000000000000005</v>
      </c>
      <c r="J60" s="276">
        <v>35.72</v>
      </c>
      <c r="K60" s="276">
        <f>(I60)*(J60)</f>
        <v>235.75200000000001</v>
      </c>
    </row>
    <row r="61" spans="1:11" ht="13.8" x14ac:dyDescent="0.25">
      <c r="A61" s="61" t="s">
        <v>188</v>
      </c>
      <c r="B61" s="52" t="s">
        <v>189</v>
      </c>
      <c r="C61" s="127">
        <v>0.02</v>
      </c>
      <c r="D61" s="61" t="s">
        <v>33</v>
      </c>
      <c r="E61" s="92">
        <f t="shared" si="9"/>
        <v>0</v>
      </c>
      <c r="F61" s="282">
        <v>1</v>
      </c>
      <c r="G61" s="317">
        <f t="shared" si="7"/>
        <v>0</v>
      </c>
      <c r="H61" s="282">
        <v>0.5</v>
      </c>
      <c r="I61" s="317">
        <f t="shared" si="8"/>
        <v>0</v>
      </c>
      <c r="J61" s="276">
        <v>35.72</v>
      </c>
      <c r="K61" s="276">
        <f t="shared" si="5"/>
        <v>0</v>
      </c>
    </row>
    <row r="62" spans="1:11" ht="13.8" x14ac:dyDescent="0.25">
      <c r="A62" s="61" t="s">
        <v>190</v>
      </c>
      <c r="B62" s="52" t="s">
        <v>191</v>
      </c>
      <c r="C62" s="127">
        <v>0.02</v>
      </c>
      <c r="D62" s="61" t="s">
        <v>33</v>
      </c>
      <c r="E62" s="92">
        <f t="shared" si="9"/>
        <v>0</v>
      </c>
      <c r="F62" s="282">
        <v>1</v>
      </c>
      <c r="G62" s="317">
        <f t="shared" si="7"/>
        <v>0</v>
      </c>
      <c r="H62" s="282">
        <v>2</v>
      </c>
      <c r="I62" s="317">
        <f t="shared" si="8"/>
        <v>0</v>
      </c>
      <c r="J62" s="276">
        <v>35.72</v>
      </c>
      <c r="K62" s="276">
        <f t="shared" si="5"/>
        <v>0</v>
      </c>
    </row>
    <row r="63" spans="1:11" ht="13.8" x14ac:dyDescent="0.25">
      <c r="A63" s="61" t="s">
        <v>192</v>
      </c>
      <c r="B63" s="52" t="s">
        <v>193</v>
      </c>
      <c r="C63" s="127">
        <v>0.02</v>
      </c>
      <c r="D63" s="61" t="s">
        <v>33</v>
      </c>
      <c r="E63" s="92">
        <f t="shared" si="9"/>
        <v>0</v>
      </c>
      <c r="F63" s="282">
        <v>1</v>
      </c>
      <c r="G63" s="317">
        <f t="shared" si="7"/>
        <v>0</v>
      </c>
      <c r="H63" s="282">
        <v>2</v>
      </c>
      <c r="I63" s="317">
        <f t="shared" si="8"/>
        <v>0</v>
      </c>
      <c r="J63" s="276">
        <v>35.72</v>
      </c>
      <c r="K63" s="276">
        <f t="shared" si="5"/>
        <v>0</v>
      </c>
    </row>
    <row r="64" spans="1:11" ht="13.8" x14ac:dyDescent="0.25">
      <c r="A64" s="61" t="s">
        <v>194</v>
      </c>
      <c r="B64" s="52" t="s">
        <v>195</v>
      </c>
      <c r="C64" s="127">
        <v>0.02</v>
      </c>
      <c r="D64" s="61" t="s">
        <v>33</v>
      </c>
      <c r="E64" s="92">
        <f t="shared" si="9"/>
        <v>0</v>
      </c>
      <c r="F64" s="282">
        <v>1</v>
      </c>
      <c r="G64" s="317">
        <f t="shared" si="7"/>
        <v>0</v>
      </c>
      <c r="H64" s="282">
        <v>1.5</v>
      </c>
      <c r="I64" s="317">
        <f t="shared" si="8"/>
        <v>0</v>
      </c>
      <c r="J64" s="276">
        <v>35.72</v>
      </c>
      <c r="K64" s="276">
        <f t="shared" si="5"/>
        <v>0</v>
      </c>
    </row>
    <row r="65" spans="1:11" ht="13.8" x14ac:dyDescent="0.25">
      <c r="A65" s="61" t="s">
        <v>196</v>
      </c>
      <c r="B65" s="52" t="s">
        <v>197</v>
      </c>
      <c r="C65" s="127">
        <v>0.02</v>
      </c>
      <c r="D65" s="61" t="s">
        <v>33</v>
      </c>
      <c r="E65" s="92">
        <f t="shared" si="9"/>
        <v>0</v>
      </c>
      <c r="F65" s="282">
        <v>1</v>
      </c>
      <c r="G65" s="317">
        <f t="shared" si="7"/>
        <v>0</v>
      </c>
      <c r="H65" s="282">
        <v>3.5</v>
      </c>
      <c r="I65" s="317">
        <f t="shared" si="8"/>
        <v>0</v>
      </c>
      <c r="J65" s="276">
        <v>35.72</v>
      </c>
      <c r="K65" s="276">
        <f t="shared" si="5"/>
        <v>0</v>
      </c>
    </row>
    <row r="66" spans="1:11" ht="13.8" x14ac:dyDescent="0.25">
      <c r="A66" s="61" t="s">
        <v>198</v>
      </c>
      <c r="B66" s="52" t="s">
        <v>199</v>
      </c>
      <c r="C66" s="127">
        <v>0.05</v>
      </c>
      <c r="D66" s="61" t="s">
        <v>33</v>
      </c>
      <c r="E66" s="92">
        <f t="shared" si="9"/>
        <v>1</v>
      </c>
      <c r="F66" s="282">
        <v>1</v>
      </c>
      <c r="G66" s="317">
        <f t="shared" si="7"/>
        <v>1</v>
      </c>
      <c r="H66" s="282">
        <v>0.5</v>
      </c>
      <c r="I66" s="317">
        <f t="shared" si="8"/>
        <v>0.5</v>
      </c>
      <c r="J66" s="276">
        <v>35.72</v>
      </c>
      <c r="K66" s="276">
        <f t="shared" si="5"/>
        <v>17.86</v>
      </c>
    </row>
    <row r="67" spans="1:11" ht="13.8" x14ac:dyDescent="0.25">
      <c r="A67" s="61" t="s">
        <v>196</v>
      </c>
      <c r="B67" s="52" t="s">
        <v>200</v>
      </c>
      <c r="C67" s="127">
        <v>0.02</v>
      </c>
      <c r="D67" s="61" t="s">
        <v>33</v>
      </c>
      <c r="E67" s="92">
        <f t="shared" si="9"/>
        <v>0</v>
      </c>
      <c r="F67" s="282">
        <v>1</v>
      </c>
      <c r="G67" s="317">
        <f t="shared" si="7"/>
        <v>0</v>
      </c>
      <c r="H67" s="282">
        <v>1</v>
      </c>
      <c r="I67" s="317">
        <f t="shared" si="8"/>
        <v>0</v>
      </c>
      <c r="J67" s="276">
        <v>35.72</v>
      </c>
      <c r="K67" s="276">
        <f t="shared" si="5"/>
        <v>0</v>
      </c>
    </row>
    <row r="68" spans="1:11" ht="13.8" x14ac:dyDescent="0.25">
      <c r="A68" s="61">
        <v>153</v>
      </c>
      <c r="B68" s="52" t="s">
        <v>201</v>
      </c>
      <c r="C68" s="127">
        <v>0.02</v>
      </c>
      <c r="D68" s="61" t="s">
        <v>33</v>
      </c>
      <c r="E68" s="92">
        <f t="shared" si="9"/>
        <v>0</v>
      </c>
      <c r="F68" s="282">
        <v>1</v>
      </c>
      <c r="G68" s="317">
        <f t="shared" si="7"/>
        <v>0</v>
      </c>
      <c r="H68" s="282">
        <v>1</v>
      </c>
      <c r="I68" s="317">
        <f t="shared" si="8"/>
        <v>0</v>
      </c>
      <c r="J68" s="276">
        <v>35.72</v>
      </c>
      <c r="K68" s="276">
        <f t="shared" si="5"/>
        <v>0</v>
      </c>
    </row>
    <row r="69" spans="1:11" ht="13.8" x14ac:dyDescent="0.25">
      <c r="A69" s="61">
        <v>154</v>
      </c>
      <c r="B69" s="52" t="s">
        <v>202</v>
      </c>
      <c r="C69" s="127">
        <v>0.02</v>
      </c>
      <c r="D69" s="61" t="s">
        <v>33</v>
      </c>
      <c r="E69" s="92">
        <f t="shared" si="9"/>
        <v>0</v>
      </c>
      <c r="F69" s="282">
        <v>1</v>
      </c>
      <c r="G69" s="317">
        <f t="shared" si="7"/>
        <v>0</v>
      </c>
      <c r="H69" s="282">
        <v>1</v>
      </c>
      <c r="I69" s="317">
        <f t="shared" si="8"/>
        <v>0</v>
      </c>
      <c r="J69" s="276">
        <v>35.72</v>
      </c>
      <c r="K69" s="276">
        <f t="shared" si="5"/>
        <v>0</v>
      </c>
    </row>
    <row r="70" spans="1:11" ht="27.6" x14ac:dyDescent="0.25">
      <c r="A70" s="61">
        <v>154</v>
      </c>
      <c r="B70" s="77" t="s">
        <v>236</v>
      </c>
      <c r="C70" s="150">
        <v>0.02</v>
      </c>
      <c r="D70" s="78" t="s">
        <v>237</v>
      </c>
      <c r="E70" s="92">
        <f t="shared" si="9"/>
        <v>0</v>
      </c>
      <c r="F70" s="282">
        <v>6</v>
      </c>
      <c r="G70" s="317">
        <f t="shared" si="7"/>
        <v>0</v>
      </c>
      <c r="H70" s="282">
        <v>0.33</v>
      </c>
      <c r="I70" s="317">
        <f>(G70)*(H70)</f>
        <v>0</v>
      </c>
      <c r="J70" s="276">
        <v>35.72</v>
      </c>
      <c r="K70" s="276">
        <f>(I70)*(J70)</f>
        <v>0</v>
      </c>
    </row>
    <row r="71" spans="1:11" ht="13.8" x14ac:dyDescent="0.25">
      <c r="A71" s="61">
        <v>154</v>
      </c>
      <c r="B71" s="52" t="s">
        <v>203</v>
      </c>
      <c r="C71" s="127">
        <v>0.02</v>
      </c>
      <c r="D71" s="61" t="s">
        <v>33</v>
      </c>
      <c r="E71" s="92">
        <f t="shared" si="9"/>
        <v>0</v>
      </c>
      <c r="F71" s="282">
        <v>1</v>
      </c>
      <c r="G71" s="317">
        <f t="shared" si="7"/>
        <v>0</v>
      </c>
      <c r="H71" s="282">
        <v>1.5</v>
      </c>
      <c r="I71" s="317">
        <f t="shared" si="8"/>
        <v>0</v>
      </c>
      <c r="J71" s="276">
        <v>35.72</v>
      </c>
      <c r="K71" s="276">
        <f t="shared" si="5"/>
        <v>0</v>
      </c>
    </row>
    <row r="72" spans="1:11" ht="13.8" x14ac:dyDescent="0.25">
      <c r="A72" s="61">
        <v>155</v>
      </c>
      <c r="B72" s="52" t="s">
        <v>204</v>
      </c>
      <c r="C72" s="127">
        <v>0.02</v>
      </c>
      <c r="D72" s="61" t="s">
        <v>33</v>
      </c>
      <c r="E72" s="92">
        <f t="shared" si="9"/>
        <v>0</v>
      </c>
      <c r="F72" s="282">
        <v>1</v>
      </c>
      <c r="G72" s="317">
        <f t="shared" si="7"/>
        <v>0</v>
      </c>
      <c r="H72" s="282">
        <v>1</v>
      </c>
      <c r="I72" s="317">
        <f t="shared" si="8"/>
        <v>0</v>
      </c>
      <c r="J72" s="276">
        <v>35.72</v>
      </c>
      <c r="K72" s="276">
        <f t="shared" si="5"/>
        <v>0</v>
      </c>
    </row>
    <row r="73" spans="1:11" ht="13.8" x14ac:dyDescent="0.25">
      <c r="A73" s="61">
        <v>156</v>
      </c>
      <c r="B73" s="52" t="s">
        <v>205</v>
      </c>
      <c r="C73" s="127">
        <v>0.02</v>
      </c>
      <c r="D73" s="61" t="s">
        <v>33</v>
      </c>
      <c r="E73" s="92">
        <f t="shared" si="9"/>
        <v>0</v>
      </c>
      <c r="F73" s="282">
        <v>1</v>
      </c>
      <c r="G73" s="317">
        <f t="shared" si="7"/>
        <v>0</v>
      </c>
      <c r="H73" s="282">
        <v>6</v>
      </c>
      <c r="I73" s="317">
        <f t="shared" si="8"/>
        <v>0</v>
      </c>
      <c r="J73" s="276">
        <v>35.72</v>
      </c>
      <c r="K73" s="276">
        <f t="shared" si="5"/>
        <v>0</v>
      </c>
    </row>
    <row r="74" spans="1:11" ht="13.8" x14ac:dyDescent="0.25">
      <c r="A74" s="61">
        <v>156</v>
      </c>
      <c r="B74" s="52" t="s">
        <v>206</v>
      </c>
      <c r="C74" s="127">
        <v>0.02</v>
      </c>
      <c r="D74" s="61" t="s">
        <v>33</v>
      </c>
      <c r="E74" s="92">
        <f t="shared" si="9"/>
        <v>0</v>
      </c>
      <c r="F74" s="282">
        <v>1</v>
      </c>
      <c r="G74" s="317">
        <f t="shared" si="7"/>
        <v>0</v>
      </c>
      <c r="H74" s="282">
        <v>0.5</v>
      </c>
      <c r="I74" s="317">
        <f t="shared" si="8"/>
        <v>0</v>
      </c>
      <c r="J74" s="276">
        <v>35.72</v>
      </c>
      <c r="K74" s="276">
        <f t="shared" si="5"/>
        <v>0</v>
      </c>
    </row>
    <row r="75" spans="1:11" ht="13.8" x14ac:dyDescent="0.25">
      <c r="A75" s="61">
        <v>156</v>
      </c>
      <c r="B75" s="52" t="s">
        <v>207</v>
      </c>
      <c r="C75" s="127">
        <v>1</v>
      </c>
      <c r="D75" s="61" t="s">
        <v>33</v>
      </c>
      <c r="E75" s="92">
        <f t="shared" si="9"/>
        <v>10</v>
      </c>
      <c r="F75" s="282">
        <v>1</v>
      </c>
      <c r="G75" s="317">
        <f t="shared" si="7"/>
        <v>10</v>
      </c>
      <c r="H75" s="282">
        <v>0.5</v>
      </c>
      <c r="I75" s="317">
        <f t="shared" si="8"/>
        <v>5</v>
      </c>
      <c r="J75" s="276">
        <v>35.72</v>
      </c>
      <c r="K75" s="276">
        <f t="shared" si="5"/>
        <v>178.6</v>
      </c>
    </row>
    <row r="76" spans="1:11" ht="27.6" x14ac:dyDescent="0.25">
      <c r="A76" s="61">
        <v>156</v>
      </c>
      <c r="B76" s="77" t="s">
        <v>234</v>
      </c>
      <c r="C76" s="150">
        <v>1</v>
      </c>
      <c r="D76" s="78" t="s">
        <v>235</v>
      </c>
      <c r="E76" s="92">
        <f t="shared" si="9"/>
        <v>10</v>
      </c>
      <c r="F76" s="282">
        <v>1</v>
      </c>
      <c r="G76" s="317">
        <f t="shared" si="7"/>
        <v>10</v>
      </c>
      <c r="H76" s="282">
        <v>0.5</v>
      </c>
      <c r="I76" s="317">
        <f t="shared" si="8"/>
        <v>5</v>
      </c>
      <c r="J76" s="276">
        <v>35.72</v>
      </c>
      <c r="K76" s="276">
        <f t="shared" si="5"/>
        <v>178.6</v>
      </c>
    </row>
    <row r="77" spans="1:11" ht="27.6" x14ac:dyDescent="0.25">
      <c r="A77" s="61" t="s">
        <v>229</v>
      </c>
      <c r="B77" s="77" t="s">
        <v>230</v>
      </c>
      <c r="C77" s="150">
        <v>0.02</v>
      </c>
      <c r="D77" s="254" t="s">
        <v>231</v>
      </c>
      <c r="E77" s="92">
        <f t="shared" si="9"/>
        <v>0</v>
      </c>
      <c r="F77" s="282">
        <v>1</v>
      </c>
      <c r="G77" s="317">
        <f t="shared" si="7"/>
        <v>0</v>
      </c>
      <c r="H77" s="282">
        <v>25</v>
      </c>
      <c r="I77" s="317">
        <f>(G77)*(H77)</f>
        <v>0</v>
      </c>
      <c r="J77" s="276">
        <v>35.72</v>
      </c>
      <c r="K77" s="276">
        <f>(I77)*(J77)</f>
        <v>0</v>
      </c>
    </row>
    <row r="78" spans="1:11" ht="13.8" x14ac:dyDescent="0.25">
      <c r="A78" s="61">
        <v>160</v>
      </c>
      <c r="B78" s="52" t="s">
        <v>208</v>
      </c>
      <c r="C78" s="127">
        <v>7.0000000000000007E-2</v>
      </c>
      <c r="D78" s="61" t="s">
        <v>33</v>
      </c>
      <c r="E78" s="92">
        <f t="shared" si="9"/>
        <v>1</v>
      </c>
      <c r="F78" s="282">
        <v>1</v>
      </c>
      <c r="G78" s="317">
        <f t="shared" si="7"/>
        <v>1</v>
      </c>
      <c r="H78" s="282">
        <v>0.5</v>
      </c>
      <c r="I78" s="317">
        <f t="shared" si="8"/>
        <v>0.5</v>
      </c>
      <c r="J78" s="276">
        <v>35.72</v>
      </c>
      <c r="K78" s="276">
        <f t="shared" si="5"/>
        <v>17.86</v>
      </c>
    </row>
    <row r="79" spans="1:11" s="117" customFormat="1" ht="13.8" x14ac:dyDescent="0.25">
      <c r="A79" s="61"/>
      <c r="B79" s="52" t="s">
        <v>141</v>
      </c>
      <c r="C79" s="127">
        <v>1</v>
      </c>
      <c r="D79" s="61" t="s">
        <v>33</v>
      </c>
      <c r="E79" s="92">
        <f t="shared" si="9"/>
        <v>10</v>
      </c>
      <c r="F79" s="282">
        <v>1</v>
      </c>
      <c r="G79" s="317">
        <f t="shared" si="7"/>
        <v>10</v>
      </c>
      <c r="H79" s="282">
        <v>1</v>
      </c>
      <c r="I79" s="317">
        <f t="shared" si="8"/>
        <v>10</v>
      </c>
      <c r="J79" s="276">
        <v>35.72</v>
      </c>
      <c r="K79" s="276">
        <f t="shared" si="5"/>
        <v>357.2</v>
      </c>
    </row>
    <row r="80" spans="1:11" s="117" customFormat="1" ht="17.25" customHeight="1" x14ac:dyDescent="0.25">
      <c r="A80" s="334"/>
      <c r="B80" s="336" t="s">
        <v>330</v>
      </c>
      <c r="C80" s="338"/>
      <c r="D80" s="340"/>
      <c r="E80" s="350"/>
      <c r="F80" s="352"/>
      <c r="G80" s="348"/>
      <c r="H80" s="356">
        <f>SUM(H55:H79)</f>
        <v>56.66</v>
      </c>
      <c r="I80" s="348">
        <f>SUM(I74:I79)</f>
        <v>20.5</v>
      </c>
      <c r="J80" s="346"/>
      <c r="K80" s="332">
        <f>SUM(K74:K79)</f>
        <v>732.26</v>
      </c>
    </row>
    <row r="81" spans="1:11" x14ac:dyDescent="0.25">
      <c r="A81" s="335"/>
      <c r="B81" s="337"/>
      <c r="C81" s="339"/>
      <c r="D81" s="341"/>
      <c r="E81" s="351"/>
      <c r="F81" s="353"/>
      <c r="G81" s="349"/>
      <c r="H81" s="357"/>
      <c r="I81" s="349"/>
      <c r="J81" s="347"/>
      <c r="K81" s="333"/>
    </row>
    <row r="82" spans="1:11" x14ac:dyDescent="0.25">
      <c r="F82" s="296"/>
      <c r="G82" s="296">
        <f>SUM(G9:G10,G13:G32,G36:G51,G55:G79)</f>
        <v>373</v>
      </c>
      <c r="H82" s="296"/>
      <c r="I82" s="296">
        <f t="shared" ref="I82:K82" si="10">SUM(I9:I10,I13:I32,I36:I51,I55:I79)</f>
        <v>1726.4299999999998</v>
      </c>
      <c r="J82" s="313"/>
      <c r="K82" s="313">
        <f t="shared" si="10"/>
        <v>61668.079600000005</v>
      </c>
    </row>
  </sheetData>
  <mergeCells count="31">
    <mergeCell ref="A33:A34"/>
    <mergeCell ref="B33:B34"/>
    <mergeCell ref="C33:C34"/>
    <mergeCell ref="K33:K34"/>
    <mergeCell ref="D33:D34"/>
    <mergeCell ref="E33:E34"/>
    <mergeCell ref="F33:F34"/>
    <mergeCell ref="I33:I34"/>
    <mergeCell ref="J33:J34"/>
    <mergeCell ref="A52:A53"/>
    <mergeCell ref="B52:B53"/>
    <mergeCell ref="C52:C53"/>
    <mergeCell ref="D52:D53"/>
    <mergeCell ref="E52:E53"/>
    <mergeCell ref="A80:A81"/>
    <mergeCell ref="B80:B81"/>
    <mergeCell ref="C80:C81"/>
    <mergeCell ref="D80:D81"/>
    <mergeCell ref="E80:E81"/>
    <mergeCell ref="H80:H81"/>
    <mergeCell ref="F52:F53"/>
    <mergeCell ref="I52:I53"/>
    <mergeCell ref="J52:J53"/>
    <mergeCell ref="K52:K53"/>
    <mergeCell ref="F80:F81"/>
    <mergeCell ref="I80:I81"/>
    <mergeCell ref="J80:J81"/>
    <mergeCell ref="K80:K81"/>
    <mergeCell ref="G52:G53"/>
    <mergeCell ref="H52:H53"/>
    <mergeCell ref="G80:G81"/>
  </mergeCells>
  <conditionalFormatting sqref="J9:J10">
    <cfRule type="cellIs" dxfId="50" priority="4" operator="equal">
      <formula>0</formula>
    </cfRule>
  </conditionalFormatting>
  <conditionalFormatting sqref="J13:J32">
    <cfRule type="cellIs" dxfId="49" priority="3" operator="equal">
      <formula>0</formula>
    </cfRule>
  </conditionalFormatting>
  <conditionalFormatting sqref="J36:J51">
    <cfRule type="cellIs" dxfId="48" priority="2" operator="equal">
      <formula>0</formula>
    </cfRule>
  </conditionalFormatting>
  <conditionalFormatting sqref="J55:J79">
    <cfRule type="cellIs" dxfId="47" priority="1" operator="equal">
      <formula>0</formula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/>
  </sheetViews>
  <sheetFormatPr defaultColWidth="9.109375" defaultRowHeight="13.2" x14ac:dyDescent="0.25"/>
  <cols>
    <col min="1" max="1" width="18.6640625" style="83" customWidth="1"/>
    <col min="2" max="2" width="42" style="83" customWidth="1"/>
    <col min="3" max="3" width="14.44140625" style="83" hidden="1" customWidth="1"/>
    <col min="4" max="4" width="11.109375" style="83" customWidth="1"/>
    <col min="5" max="5" width="10.88671875" style="83" customWidth="1"/>
    <col min="6" max="9" width="9.109375" style="83"/>
    <col min="10" max="10" width="9.33203125" style="83" bestFit="1" customWidth="1"/>
    <col min="11" max="11" width="10.109375" style="83" bestFit="1" customWidth="1"/>
    <col min="12" max="16384" width="9.109375" style="83"/>
  </cols>
  <sheetData>
    <row r="1" spans="1:11" ht="27.6" x14ac:dyDescent="0.3">
      <c r="A1" s="58" t="s">
        <v>0</v>
      </c>
      <c r="B1" s="135" t="s">
        <v>256</v>
      </c>
      <c r="C1" s="27" t="s">
        <v>61</v>
      </c>
      <c r="D1" s="36"/>
      <c r="E1" s="67"/>
      <c r="F1" s="37" t="s">
        <v>1</v>
      </c>
      <c r="G1" s="37" t="s">
        <v>2</v>
      </c>
      <c r="H1" s="37" t="s">
        <v>3</v>
      </c>
      <c r="I1" s="68" t="s">
        <v>4</v>
      </c>
      <c r="J1" s="37"/>
      <c r="K1" s="53" t="s">
        <v>5</v>
      </c>
    </row>
    <row r="2" spans="1:11" ht="13.8" x14ac:dyDescent="0.3">
      <c r="A2" s="35" t="s">
        <v>147</v>
      </c>
      <c r="B2" s="38"/>
      <c r="C2" s="28" t="s">
        <v>62</v>
      </c>
      <c r="D2" s="39" t="s">
        <v>6</v>
      </c>
      <c r="E2" s="84" t="s">
        <v>3</v>
      </c>
      <c r="F2" s="84" t="s">
        <v>7</v>
      </c>
      <c r="G2" s="84" t="s">
        <v>8</v>
      </c>
      <c r="H2" s="84" t="s">
        <v>9</v>
      </c>
      <c r="I2" s="87" t="s">
        <v>10</v>
      </c>
      <c r="J2" s="84" t="s">
        <v>11</v>
      </c>
      <c r="K2" s="54" t="s">
        <v>12</v>
      </c>
    </row>
    <row r="3" spans="1:11" ht="14.4" thickBot="1" x14ac:dyDescent="0.35">
      <c r="A3" s="70" t="s">
        <v>57</v>
      </c>
      <c r="B3" s="44" t="s">
        <v>13</v>
      </c>
      <c r="C3" s="29" t="s">
        <v>63</v>
      </c>
      <c r="D3" s="44" t="s">
        <v>14</v>
      </c>
      <c r="E3" s="85" t="s">
        <v>15</v>
      </c>
      <c r="F3" s="85" t="s">
        <v>16</v>
      </c>
      <c r="G3" s="85" t="s">
        <v>17</v>
      </c>
      <c r="H3" s="85" t="s">
        <v>18</v>
      </c>
      <c r="I3" s="71" t="s">
        <v>19</v>
      </c>
      <c r="J3" s="85" t="s">
        <v>20</v>
      </c>
      <c r="K3" s="55" t="s">
        <v>21</v>
      </c>
    </row>
    <row r="4" spans="1:11" ht="14.4" thickBot="1" x14ac:dyDescent="0.35">
      <c r="A4" s="72"/>
      <c r="B4" s="43"/>
      <c r="C4" s="44"/>
      <c r="D4" s="44"/>
      <c r="E4" s="85"/>
      <c r="F4" s="85"/>
      <c r="G4" s="85"/>
      <c r="H4" s="46"/>
      <c r="I4" s="86"/>
      <c r="J4" s="85"/>
      <c r="K4" s="55"/>
    </row>
    <row r="5" spans="1:11" ht="14.4" thickBot="1" x14ac:dyDescent="0.35">
      <c r="A5" s="48" t="s">
        <v>22</v>
      </c>
      <c r="B5" s="49" t="s">
        <v>23</v>
      </c>
      <c r="C5" s="49" t="s">
        <v>24</v>
      </c>
      <c r="D5" s="49"/>
      <c r="E5" s="50" t="s">
        <v>25</v>
      </c>
      <c r="F5" s="50" t="s">
        <v>26</v>
      </c>
      <c r="G5" s="50" t="s">
        <v>27</v>
      </c>
      <c r="H5" s="50" t="s">
        <v>28</v>
      </c>
      <c r="I5" s="51" t="s">
        <v>29</v>
      </c>
      <c r="J5" s="50" t="s">
        <v>30</v>
      </c>
      <c r="K5" s="56" t="s">
        <v>31</v>
      </c>
    </row>
    <row r="6" spans="1:11" s="117" customFormat="1" ht="13.8" x14ac:dyDescent="0.3">
      <c r="A6" s="73"/>
      <c r="B6" s="134" t="s">
        <v>132</v>
      </c>
      <c r="D6" s="33">
        <v>4</v>
      </c>
      <c r="E6" s="74"/>
      <c r="F6" s="74"/>
      <c r="G6" s="74"/>
      <c r="H6" s="74"/>
      <c r="I6" s="75"/>
      <c r="J6" s="76"/>
      <c r="K6" s="63"/>
    </row>
    <row r="7" spans="1:11" s="117" customFormat="1" ht="13.8" x14ac:dyDescent="0.3">
      <c r="A7" s="73"/>
      <c r="B7" s="135" t="s">
        <v>133</v>
      </c>
      <c r="D7" s="32">
        <v>4</v>
      </c>
      <c r="E7" s="74"/>
      <c r="F7" s="74"/>
      <c r="G7" s="74"/>
      <c r="H7" s="74"/>
      <c r="I7" s="75"/>
      <c r="J7" s="76"/>
      <c r="K7" s="63"/>
    </row>
    <row r="8" spans="1:11" s="117" customFormat="1" ht="13.8" x14ac:dyDescent="0.3">
      <c r="A8" s="103" t="s">
        <v>331</v>
      </c>
      <c r="B8" s="99"/>
      <c r="C8" s="106"/>
      <c r="D8" s="105"/>
      <c r="E8" s="108"/>
      <c r="F8" s="107"/>
      <c r="G8" s="108"/>
      <c r="H8" s="107"/>
      <c r="I8" s="108"/>
      <c r="J8" s="110"/>
      <c r="K8" s="110"/>
    </row>
    <row r="9" spans="1:11" s="117" customFormat="1" ht="13.8" x14ac:dyDescent="0.25">
      <c r="A9" s="60">
        <v>105</v>
      </c>
      <c r="B9" s="52" t="s">
        <v>32</v>
      </c>
      <c r="C9" s="127">
        <v>0</v>
      </c>
      <c r="D9" s="61" t="s">
        <v>33</v>
      </c>
      <c r="E9" s="65">
        <f>ROUND($D$6*C9,0)</f>
        <v>0</v>
      </c>
      <c r="F9" s="282">
        <v>1</v>
      </c>
      <c r="G9" s="283">
        <f>E9*F9</f>
        <v>0</v>
      </c>
      <c r="H9" s="318">
        <v>12</v>
      </c>
      <c r="I9" s="283">
        <f>G9*H9</f>
        <v>0</v>
      </c>
      <c r="J9" s="276">
        <v>35.72</v>
      </c>
      <c r="K9" s="276">
        <f>I9*J9</f>
        <v>0</v>
      </c>
    </row>
    <row r="10" spans="1:11" s="264" customFormat="1" ht="13.8" x14ac:dyDescent="0.25">
      <c r="A10" s="60" t="s">
        <v>130</v>
      </c>
      <c r="B10" s="52" t="s">
        <v>131</v>
      </c>
      <c r="C10" s="255">
        <v>0</v>
      </c>
      <c r="D10" s="61" t="s">
        <v>33</v>
      </c>
      <c r="E10" s="65">
        <f>ROUND($D$6*C10,0)</f>
        <v>0</v>
      </c>
      <c r="F10" s="282">
        <v>1</v>
      </c>
      <c r="G10" s="283">
        <f t="shared" ref="G10" si="0">E10*F10</f>
        <v>0</v>
      </c>
      <c r="H10" s="282">
        <v>1</v>
      </c>
      <c r="I10" s="283">
        <f t="shared" ref="I10" si="1">G10*H10</f>
        <v>0</v>
      </c>
      <c r="J10" s="276">
        <v>35.72</v>
      </c>
      <c r="K10" s="276">
        <f t="shared" ref="K10" si="2">I10*J10</f>
        <v>0</v>
      </c>
    </row>
    <row r="11" spans="1:11" s="117" customFormat="1" ht="13.8" x14ac:dyDescent="0.25">
      <c r="A11" s="138"/>
      <c r="B11" s="139" t="s">
        <v>134</v>
      </c>
      <c r="C11" s="149"/>
      <c r="D11" s="140"/>
      <c r="E11" s="137"/>
      <c r="F11" s="284"/>
      <c r="G11" s="285"/>
      <c r="H11" s="286">
        <f>SUM(H9:H10)</f>
        <v>13</v>
      </c>
      <c r="I11" s="287">
        <f>SUM(I9:I10)</f>
        <v>0</v>
      </c>
      <c r="J11" s="277"/>
      <c r="K11" s="297">
        <f>SUM(K9:K10)</f>
        <v>0</v>
      </c>
    </row>
    <row r="12" spans="1:11" s="117" customFormat="1" ht="13.8" x14ac:dyDescent="0.25">
      <c r="A12" s="101" t="s">
        <v>58</v>
      </c>
      <c r="B12" s="104"/>
      <c r="C12" s="141"/>
      <c r="D12" s="100"/>
      <c r="E12" s="102"/>
      <c r="F12" s="288"/>
      <c r="G12" s="289"/>
      <c r="H12" s="288"/>
      <c r="I12" s="289"/>
      <c r="J12" s="278"/>
      <c r="K12" s="278"/>
    </row>
    <row r="13" spans="1:11" s="264" customFormat="1" ht="13.8" x14ac:dyDescent="0.25">
      <c r="A13" s="62" t="s">
        <v>142</v>
      </c>
      <c r="B13" s="52" t="s">
        <v>135</v>
      </c>
      <c r="C13" s="255">
        <v>0.05</v>
      </c>
      <c r="D13" s="61" t="s">
        <v>33</v>
      </c>
      <c r="E13" s="151">
        <f>ROUND($D$6*C13,0)</f>
        <v>0</v>
      </c>
      <c r="F13" s="283">
        <v>1</v>
      </c>
      <c r="G13" s="282">
        <f>E13*F13</f>
        <v>0</v>
      </c>
      <c r="H13" s="283">
        <v>0.5</v>
      </c>
      <c r="I13" s="282">
        <f>G13*H13</f>
        <v>0</v>
      </c>
      <c r="J13" s="276">
        <v>35.72</v>
      </c>
      <c r="K13" s="276">
        <f>I13*J13</f>
        <v>0</v>
      </c>
    </row>
    <row r="14" spans="1:11" s="264" customFormat="1" ht="13.8" x14ac:dyDescent="0.25">
      <c r="A14" s="62">
        <v>111</v>
      </c>
      <c r="B14" s="52" t="s">
        <v>136</v>
      </c>
      <c r="C14" s="255">
        <v>1</v>
      </c>
      <c r="D14" s="61" t="s">
        <v>33</v>
      </c>
      <c r="E14" s="151">
        <f t="shared" ref="E14:E32" si="3">ROUND($D$6*C14,0)</f>
        <v>4</v>
      </c>
      <c r="F14" s="283">
        <v>1</v>
      </c>
      <c r="G14" s="282">
        <f t="shared" ref="G14:G32" si="4">E14*F14</f>
        <v>4</v>
      </c>
      <c r="H14" s="283">
        <v>0.25</v>
      </c>
      <c r="I14" s="282">
        <f t="shared" ref="I14:I32" si="5">G14*H14</f>
        <v>1</v>
      </c>
      <c r="J14" s="276">
        <v>35.72</v>
      </c>
      <c r="K14" s="276">
        <f t="shared" ref="K14:K32" si="6">I14*J14</f>
        <v>35.72</v>
      </c>
    </row>
    <row r="15" spans="1:11" s="264" customFormat="1" ht="13.8" x14ac:dyDescent="0.25">
      <c r="A15" s="61" t="s">
        <v>64</v>
      </c>
      <c r="B15" s="52" t="s">
        <v>148</v>
      </c>
      <c r="C15" s="255">
        <v>1</v>
      </c>
      <c r="D15" s="61" t="s">
        <v>33</v>
      </c>
      <c r="E15" s="151">
        <f t="shared" si="3"/>
        <v>4</v>
      </c>
      <c r="F15" s="282">
        <v>1</v>
      </c>
      <c r="G15" s="282">
        <f t="shared" si="4"/>
        <v>4</v>
      </c>
      <c r="H15" s="282">
        <v>1</v>
      </c>
      <c r="I15" s="282">
        <f t="shared" si="5"/>
        <v>4</v>
      </c>
      <c r="J15" s="276">
        <v>35.72</v>
      </c>
      <c r="K15" s="276">
        <f t="shared" si="6"/>
        <v>142.88</v>
      </c>
    </row>
    <row r="16" spans="1:11" s="264" customFormat="1" ht="13.8" x14ac:dyDescent="0.25">
      <c r="A16" s="61" t="s">
        <v>149</v>
      </c>
      <c r="B16" s="52" t="s">
        <v>150</v>
      </c>
      <c r="C16" s="255">
        <v>1</v>
      </c>
      <c r="D16" s="61" t="s">
        <v>33</v>
      </c>
      <c r="E16" s="151">
        <f t="shared" si="3"/>
        <v>4</v>
      </c>
      <c r="F16" s="282">
        <v>1</v>
      </c>
      <c r="G16" s="282">
        <f t="shared" si="4"/>
        <v>4</v>
      </c>
      <c r="H16" s="282">
        <v>1</v>
      </c>
      <c r="I16" s="282">
        <f t="shared" si="5"/>
        <v>4</v>
      </c>
      <c r="J16" s="276">
        <v>35.72</v>
      </c>
      <c r="K16" s="276">
        <f t="shared" si="6"/>
        <v>142.88</v>
      </c>
    </row>
    <row r="17" spans="1:11" s="264" customFormat="1" ht="13.8" x14ac:dyDescent="0.25">
      <c r="A17" s="61" t="s">
        <v>151</v>
      </c>
      <c r="B17" s="52" t="s">
        <v>70</v>
      </c>
      <c r="C17" s="255">
        <v>0.75</v>
      </c>
      <c r="D17" s="61" t="s">
        <v>33</v>
      </c>
      <c r="E17" s="151">
        <f t="shared" si="3"/>
        <v>3</v>
      </c>
      <c r="F17" s="282">
        <v>1</v>
      </c>
      <c r="G17" s="282">
        <f t="shared" si="4"/>
        <v>3</v>
      </c>
      <c r="H17" s="282">
        <v>40</v>
      </c>
      <c r="I17" s="282">
        <f t="shared" si="5"/>
        <v>120</v>
      </c>
      <c r="J17" s="276">
        <v>35.72</v>
      </c>
      <c r="K17" s="276">
        <f t="shared" si="6"/>
        <v>4286.3999999999996</v>
      </c>
    </row>
    <row r="18" spans="1:11" s="264" customFormat="1" ht="13.8" x14ac:dyDescent="0.25">
      <c r="A18" s="61" t="s">
        <v>151</v>
      </c>
      <c r="B18" s="52" t="s">
        <v>34</v>
      </c>
      <c r="C18" s="255">
        <v>0.25</v>
      </c>
      <c r="D18" s="61" t="s">
        <v>33</v>
      </c>
      <c r="E18" s="151">
        <f t="shared" si="3"/>
        <v>1</v>
      </c>
      <c r="F18" s="282">
        <v>1</v>
      </c>
      <c r="G18" s="282">
        <f t="shared" si="4"/>
        <v>1</v>
      </c>
      <c r="H18" s="282">
        <v>40</v>
      </c>
      <c r="I18" s="282">
        <f t="shared" si="5"/>
        <v>40</v>
      </c>
      <c r="J18" s="276">
        <v>35.72</v>
      </c>
      <c r="K18" s="276">
        <f t="shared" si="6"/>
        <v>1428.8</v>
      </c>
    </row>
    <row r="19" spans="1:11" s="264" customFormat="1" ht="13.8" x14ac:dyDescent="0.25">
      <c r="A19" s="60" t="s">
        <v>152</v>
      </c>
      <c r="B19" s="52" t="s">
        <v>77</v>
      </c>
      <c r="C19" s="255">
        <v>0.75</v>
      </c>
      <c r="D19" s="61" t="s">
        <v>33</v>
      </c>
      <c r="E19" s="151">
        <f t="shared" si="3"/>
        <v>3</v>
      </c>
      <c r="F19" s="282">
        <v>1</v>
      </c>
      <c r="G19" s="282">
        <f t="shared" si="4"/>
        <v>3</v>
      </c>
      <c r="H19" s="282">
        <v>25</v>
      </c>
      <c r="I19" s="282">
        <f t="shared" si="5"/>
        <v>75</v>
      </c>
      <c r="J19" s="276">
        <v>35.72</v>
      </c>
      <c r="K19" s="276">
        <f t="shared" si="6"/>
        <v>2679</v>
      </c>
    </row>
    <row r="20" spans="1:11" s="264" customFormat="1" ht="13.8" x14ac:dyDescent="0.25">
      <c r="A20" s="60" t="s">
        <v>152</v>
      </c>
      <c r="B20" s="52" t="s">
        <v>78</v>
      </c>
      <c r="C20" s="255">
        <v>0.25</v>
      </c>
      <c r="D20" s="61" t="s">
        <v>33</v>
      </c>
      <c r="E20" s="151">
        <f t="shared" si="3"/>
        <v>1</v>
      </c>
      <c r="F20" s="282">
        <v>1</v>
      </c>
      <c r="G20" s="282">
        <f t="shared" si="4"/>
        <v>1</v>
      </c>
      <c r="H20" s="282">
        <v>20</v>
      </c>
      <c r="I20" s="282">
        <f t="shared" si="5"/>
        <v>20</v>
      </c>
      <c r="J20" s="276">
        <v>35.72</v>
      </c>
      <c r="K20" s="276">
        <f t="shared" si="6"/>
        <v>714.4</v>
      </c>
    </row>
    <row r="21" spans="1:11" s="264" customFormat="1" ht="13.8" x14ac:dyDescent="0.25">
      <c r="A21" s="61" t="s">
        <v>79</v>
      </c>
      <c r="B21" s="52" t="s">
        <v>37</v>
      </c>
      <c r="C21" s="255">
        <v>0.25</v>
      </c>
      <c r="D21" s="61" t="s">
        <v>33</v>
      </c>
      <c r="E21" s="151">
        <f t="shared" si="3"/>
        <v>1</v>
      </c>
      <c r="F21" s="282">
        <v>1</v>
      </c>
      <c r="G21" s="283">
        <f t="shared" si="4"/>
        <v>1</v>
      </c>
      <c r="H21" s="282">
        <v>16</v>
      </c>
      <c r="I21" s="283">
        <f t="shared" si="5"/>
        <v>16</v>
      </c>
      <c r="J21" s="276">
        <v>35.72</v>
      </c>
      <c r="K21" s="276">
        <f t="shared" si="6"/>
        <v>571.52</v>
      </c>
    </row>
    <row r="22" spans="1:11" s="264" customFormat="1" ht="13.8" x14ac:dyDescent="0.25">
      <c r="A22" s="61" t="s">
        <v>153</v>
      </c>
      <c r="B22" s="52" t="s">
        <v>154</v>
      </c>
      <c r="C22" s="255">
        <v>1</v>
      </c>
      <c r="D22" s="61" t="s">
        <v>33</v>
      </c>
      <c r="E22" s="151">
        <f t="shared" si="3"/>
        <v>4</v>
      </c>
      <c r="F22" s="282">
        <v>1</v>
      </c>
      <c r="G22" s="282">
        <f t="shared" si="4"/>
        <v>4</v>
      </c>
      <c r="H22" s="282">
        <v>2</v>
      </c>
      <c r="I22" s="282">
        <f t="shared" si="5"/>
        <v>8</v>
      </c>
      <c r="J22" s="276">
        <v>35.72</v>
      </c>
      <c r="K22" s="276">
        <f t="shared" si="6"/>
        <v>285.76</v>
      </c>
    </row>
    <row r="23" spans="1:11" s="264" customFormat="1" ht="13.8" x14ac:dyDescent="0.25">
      <c r="A23" s="61" t="s">
        <v>155</v>
      </c>
      <c r="B23" s="52" t="s">
        <v>156</v>
      </c>
      <c r="C23" s="255">
        <v>1</v>
      </c>
      <c r="D23" s="61" t="s">
        <v>33</v>
      </c>
      <c r="E23" s="151">
        <f t="shared" si="3"/>
        <v>4</v>
      </c>
      <c r="F23" s="282">
        <v>1</v>
      </c>
      <c r="G23" s="282">
        <f t="shared" si="4"/>
        <v>4</v>
      </c>
      <c r="H23" s="282">
        <v>2</v>
      </c>
      <c r="I23" s="282">
        <f t="shared" si="5"/>
        <v>8</v>
      </c>
      <c r="J23" s="276">
        <v>35.72</v>
      </c>
      <c r="K23" s="276">
        <f t="shared" si="6"/>
        <v>285.76</v>
      </c>
    </row>
    <row r="24" spans="1:11" ht="13.8" x14ac:dyDescent="0.25">
      <c r="A24" s="61" t="s">
        <v>157</v>
      </c>
      <c r="B24" s="52" t="s">
        <v>158</v>
      </c>
      <c r="C24" s="127">
        <v>1</v>
      </c>
      <c r="D24" s="61" t="s">
        <v>33</v>
      </c>
      <c r="E24" s="151">
        <f t="shared" si="3"/>
        <v>4</v>
      </c>
      <c r="F24" s="318">
        <v>1</v>
      </c>
      <c r="G24" s="282">
        <f t="shared" si="4"/>
        <v>4</v>
      </c>
      <c r="H24" s="282">
        <v>2</v>
      </c>
      <c r="I24" s="282">
        <f t="shared" si="5"/>
        <v>8</v>
      </c>
      <c r="J24" s="276">
        <v>35.72</v>
      </c>
      <c r="K24" s="276">
        <f t="shared" si="6"/>
        <v>285.76</v>
      </c>
    </row>
    <row r="25" spans="1:11" ht="13.8" x14ac:dyDescent="0.25">
      <c r="A25" s="61" t="s">
        <v>159</v>
      </c>
      <c r="B25" s="52" t="s">
        <v>160</v>
      </c>
      <c r="C25" s="127">
        <v>1</v>
      </c>
      <c r="D25" s="61" t="s">
        <v>33</v>
      </c>
      <c r="E25" s="151">
        <f t="shared" si="3"/>
        <v>4</v>
      </c>
      <c r="F25" s="318">
        <v>1</v>
      </c>
      <c r="G25" s="282">
        <f t="shared" si="4"/>
        <v>4</v>
      </c>
      <c r="H25" s="282">
        <v>2</v>
      </c>
      <c r="I25" s="282">
        <f t="shared" si="5"/>
        <v>8</v>
      </c>
      <c r="J25" s="276">
        <v>35.72</v>
      </c>
      <c r="K25" s="276">
        <f t="shared" si="6"/>
        <v>285.76</v>
      </c>
    </row>
    <row r="26" spans="1:11" ht="55.2" x14ac:dyDescent="0.25">
      <c r="A26" s="61" t="s">
        <v>161</v>
      </c>
      <c r="B26" s="52" t="s">
        <v>72</v>
      </c>
      <c r="C26" s="127">
        <v>1</v>
      </c>
      <c r="D26" s="61" t="s">
        <v>73</v>
      </c>
      <c r="E26" s="151">
        <f t="shared" si="3"/>
        <v>4</v>
      </c>
      <c r="F26" s="318">
        <v>1</v>
      </c>
      <c r="G26" s="282">
        <f t="shared" si="4"/>
        <v>4</v>
      </c>
      <c r="H26" s="282">
        <v>20</v>
      </c>
      <c r="I26" s="282">
        <f t="shared" si="5"/>
        <v>80</v>
      </c>
      <c r="J26" s="276">
        <v>35.72</v>
      </c>
      <c r="K26" s="276">
        <f t="shared" si="6"/>
        <v>2857.6</v>
      </c>
    </row>
    <row r="27" spans="1:11" s="264" customFormat="1" ht="13.8" x14ac:dyDescent="0.25">
      <c r="A27" s="60" t="s">
        <v>162</v>
      </c>
      <c r="B27" s="52" t="s">
        <v>81</v>
      </c>
      <c r="C27" s="255">
        <v>0.75</v>
      </c>
      <c r="D27" s="61" t="s">
        <v>33</v>
      </c>
      <c r="E27" s="151">
        <f t="shared" si="3"/>
        <v>3</v>
      </c>
      <c r="F27" s="282">
        <v>1</v>
      </c>
      <c r="G27" s="282">
        <f t="shared" si="4"/>
        <v>3</v>
      </c>
      <c r="H27" s="282">
        <v>40</v>
      </c>
      <c r="I27" s="282">
        <f t="shared" si="5"/>
        <v>120</v>
      </c>
      <c r="J27" s="276">
        <v>35.72</v>
      </c>
      <c r="K27" s="276">
        <f t="shared" si="6"/>
        <v>4286.3999999999996</v>
      </c>
    </row>
    <row r="28" spans="1:11" ht="13.8" x14ac:dyDescent="0.25">
      <c r="A28" s="60" t="s">
        <v>163</v>
      </c>
      <c r="B28" s="52" t="s">
        <v>164</v>
      </c>
      <c r="C28" s="127">
        <v>1</v>
      </c>
      <c r="D28" s="61" t="s">
        <v>33</v>
      </c>
      <c r="E28" s="151">
        <f t="shared" si="3"/>
        <v>4</v>
      </c>
      <c r="F28" s="282">
        <v>1</v>
      </c>
      <c r="G28" s="282">
        <f t="shared" si="4"/>
        <v>4</v>
      </c>
      <c r="H28" s="282">
        <v>1.5</v>
      </c>
      <c r="I28" s="282">
        <f t="shared" si="5"/>
        <v>6</v>
      </c>
      <c r="J28" s="276">
        <v>35.72</v>
      </c>
      <c r="K28" s="276">
        <f t="shared" si="6"/>
        <v>214.32</v>
      </c>
    </row>
    <row r="29" spans="1:11" ht="13.8" x14ac:dyDescent="0.25">
      <c r="A29" s="60" t="s">
        <v>165</v>
      </c>
      <c r="B29" s="52" t="s">
        <v>166</v>
      </c>
      <c r="C29" s="127">
        <v>1</v>
      </c>
      <c r="D29" s="61" t="s">
        <v>33</v>
      </c>
      <c r="E29" s="151">
        <f t="shared" si="3"/>
        <v>4</v>
      </c>
      <c r="F29" s="282">
        <v>1</v>
      </c>
      <c r="G29" s="282">
        <f t="shared" si="4"/>
        <v>4</v>
      </c>
      <c r="H29" s="282">
        <v>0.5</v>
      </c>
      <c r="I29" s="282">
        <f t="shared" si="5"/>
        <v>2</v>
      </c>
      <c r="J29" s="276">
        <v>35.72</v>
      </c>
      <c r="K29" s="276">
        <f t="shared" si="6"/>
        <v>71.44</v>
      </c>
    </row>
    <row r="30" spans="1:11" ht="13.8" x14ac:dyDescent="0.25">
      <c r="A30" s="60" t="s">
        <v>167</v>
      </c>
      <c r="B30" s="52" t="s">
        <v>168</v>
      </c>
      <c r="C30" s="127">
        <v>1</v>
      </c>
      <c r="D30" s="61" t="s">
        <v>33</v>
      </c>
      <c r="E30" s="151">
        <f t="shared" si="3"/>
        <v>4</v>
      </c>
      <c r="F30" s="282">
        <v>1</v>
      </c>
      <c r="G30" s="282">
        <f t="shared" si="4"/>
        <v>4</v>
      </c>
      <c r="H30" s="282">
        <v>2</v>
      </c>
      <c r="I30" s="282">
        <f t="shared" si="5"/>
        <v>8</v>
      </c>
      <c r="J30" s="276">
        <v>35.72</v>
      </c>
      <c r="K30" s="276">
        <f t="shared" si="6"/>
        <v>285.76</v>
      </c>
    </row>
    <row r="31" spans="1:11" ht="27.6" x14ac:dyDescent="0.25">
      <c r="A31" s="78" t="s">
        <v>225</v>
      </c>
      <c r="B31" s="77" t="s">
        <v>39</v>
      </c>
      <c r="C31" s="127">
        <v>1</v>
      </c>
      <c r="D31" s="61" t="s">
        <v>241</v>
      </c>
      <c r="E31" s="151">
        <f t="shared" si="3"/>
        <v>4</v>
      </c>
      <c r="F31" s="318">
        <v>1</v>
      </c>
      <c r="G31" s="282">
        <f t="shared" si="4"/>
        <v>4</v>
      </c>
      <c r="H31" s="318">
        <v>1</v>
      </c>
      <c r="I31" s="282">
        <f t="shared" si="5"/>
        <v>4</v>
      </c>
      <c r="J31" s="276">
        <v>35.72</v>
      </c>
      <c r="K31" s="276">
        <f t="shared" si="6"/>
        <v>142.88</v>
      </c>
    </row>
    <row r="32" spans="1:11" ht="27.6" x14ac:dyDescent="0.25">
      <c r="A32" s="78" t="s">
        <v>212</v>
      </c>
      <c r="B32" s="77" t="s">
        <v>213</v>
      </c>
      <c r="C32" s="127">
        <v>1</v>
      </c>
      <c r="D32" s="78" t="s">
        <v>316</v>
      </c>
      <c r="E32" s="151">
        <f t="shared" si="3"/>
        <v>4</v>
      </c>
      <c r="F32" s="318">
        <v>1</v>
      </c>
      <c r="G32" s="282">
        <f t="shared" si="4"/>
        <v>4</v>
      </c>
      <c r="H32" s="318">
        <v>3</v>
      </c>
      <c r="I32" s="282">
        <f t="shared" si="5"/>
        <v>12</v>
      </c>
      <c r="J32" s="276">
        <v>35.72</v>
      </c>
      <c r="K32" s="276">
        <f t="shared" si="6"/>
        <v>428.64</v>
      </c>
    </row>
    <row r="33" spans="1:11" s="117" customFormat="1" ht="13.8" x14ac:dyDescent="0.25">
      <c r="A33" s="334"/>
      <c r="B33" s="336" t="s">
        <v>238</v>
      </c>
      <c r="C33" s="354"/>
      <c r="D33" s="340"/>
      <c r="E33" s="350"/>
      <c r="F33" s="352"/>
      <c r="G33" s="287" t="s">
        <v>242</v>
      </c>
      <c r="H33" s="286">
        <f>SUM(H13:H17,H19,H22:H32)</f>
        <v>143.75</v>
      </c>
      <c r="I33" s="348">
        <f>SUM(I13:I32)</f>
        <v>544</v>
      </c>
      <c r="J33" s="346"/>
      <c r="K33" s="332">
        <f>SUM(K13:K32)</f>
        <v>19431.679999999997</v>
      </c>
    </row>
    <row r="34" spans="1:11" s="117" customFormat="1" ht="13.8" x14ac:dyDescent="0.25">
      <c r="A34" s="335"/>
      <c r="B34" s="337"/>
      <c r="C34" s="355"/>
      <c r="D34" s="341"/>
      <c r="E34" s="351"/>
      <c r="F34" s="353"/>
      <c r="G34" s="287" t="s">
        <v>243</v>
      </c>
      <c r="H34" s="286">
        <f>SUM(H13:H16,H18,H20:H21,H22:H26,H28:H32)</f>
        <v>114.75</v>
      </c>
      <c r="I34" s="349"/>
      <c r="J34" s="347"/>
      <c r="K34" s="333"/>
    </row>
    <row r="35" spans="1:11" s="186" customFormat="1" ht="13.8" x14ac:dyDescent="0.25">
      <c r="A35" s="271" t="s">
        <v>59</v>
      </c>
      <c r="B35" s="272"/>
      <c r="C35" s="273"/>
      <c r="D35" s="274"/>
      <c r="E35" s="275"/>
      <c r="F35" s="291"/>
      <c r="G35" s="292"/>
      <c r="H35" s="291"/>
      <c r="I35" s="292"/>
      <c r="J35" s="279"/>
      <c r="K35" s="279"/>
    </row>
    <row r="36" spans="1:11" s="117" customFormat="1" ht="13.8" x14ac:dyDescent="0.25">
      <c r="A36" s="61" t="s">
        <v>64</v>
      </c>
      <c r="B36" s="52" t="s">
        <v>95</v>
      </c>
      <c r="C36" s="127">
        <v>1</v>
      </c>
      <c r="D36" s="61" t="s">
        <v>33</v>
      </c>
      <c r="E36" s="92">
        <f>ROUND($D$7*C36,0)</f>
        <v>4</v>
      </c>
      <c r="F36" s="282">
        <v>1</v>
      </c>
      <c r="G36" s="317">
        <f>(E36)*(F36)</f>
        <v>4</v>
      </c>
      <c r="H36" s="282">
        <v>1.5</v>
      </c>
      <c r="I36" s="317">
        <f>(G36)*(H36)</f>
        <v>6</v>
      </c>
      <c r="J36" s="276">
        <v>35.72</v>
      </c>
      <c r="K36" s="276">
        <f>(I36)*(J36)</f>
        <v>214.32</v>
      </c>
    </row>
    <row r="37" spans="1:11" s="117" customFormat="1" ht="13.8" x14ac:dyDescent="0.25">
      <c r="A37" s="61">
        <v>149</v>
      </c>
      <c r="B37" s="52" t="s">
        <v>169</v>
      </c>
      <c r="C37" s="127">
        <v>0.83</v>
      </c>
      <c r="D37" s="61" t="s">
        <v>33</v>
      </c>
      <c r="E37" s="92">
        <f t="shared" ref="E37:E51" si="7">ROUND($D$7*C37,0)</f>
        <v>3</v>
      </c>
      <c r="F37" s="282">
        <v>1</v>
      </c>
      <c r="G37" s="317">
        <f t="shared" ref="G37:G51" si="8">(E37)*(F37)</f>
        <v>3</v>
      </c>
      <c r="H37" s="282">
        <v>2</v>
      </c>
      <c r="I37" s="317">
        <f t="shared" ref="I37:I79" si="9">(G37)*(H37)</f>
        <v>6</v>
      </c>
      <c r="J37" s="276">
        <v>35.72</v>
      </c>
      <c r="K37" s="276">
        <f t="shared" ref="K37:K79" si="10">(I37)*(J37)</f>
        <v>214.32</v>
      </c>
    </row>
    <row r="38" spans="1:11" s="117" customFormat="1" ht="27.6" x14ac:dyDescent="0.25">
      <c r="A38" s="78">
        <v>134</v>
      </c>
      <c r="B38" s="77" t="s">
        <v>220</v>
      </c>
      <c r="C38" s="150">
        <v>0.08</v>
      </c>
      <c r="D38" s="78" t="s">
        <v>221</v>
      </c>
      <c r="E38" s="92">
        <f t="shared" si="7"/>
        <v>0</v>
      </c>
      <c r="F38" s="318">
        <v>1</v>
      </c>
      <c r="G38" s="317">
        <f t="shared" si="8"/>
        <v>0</v>
      </c>
      <c r="H38" s="318">
        <v>0.33</v>
      </c>
      <c r="I38" s="319">
        <f>(G38)*(H38)</f>
        <v>0</v>
      </c>
      <c r="J38" s="276">
        <v>35.72</v>
      </c>
      <c r="K38" s="276">
        <f>(I38)*(J38)</f>
        <v>0</v>
      </c>
    </row>
    <row r="39" spans="1:11" s="117" customFormat="1" ht="13.8" x14ac:dyDescent="0.25">
      <c r="A39" s="61">
        <v>137</v>
      </c>
      <c r="B39" s="52" t="s">
        <v>170</v>
      </c>
      <c r="C39" s="127">
        <v>0.02</v>
      </c>
      <c r="D39" s="61" t="s">
        <v>33</v>
      </c>
      <c r="E39" s="92">
        <f t="shared" si="7"/>
        <v>0</v>
      </c>
      <c r="F39" s="282">
        <v>1</v>
      </c>
      <c r="G39" s="317">
        <f t="shared" si="8"/>
        <v>0</v>
      </c>
      <c r="H39" s="282">
        <v>2.5</v>
      </c>
      <c r="I39" s="317">
        <f t="shared" si="9"/>
        <v>0</v>
      </c>
      <c r="J39" s="276">
        <v>35.72</v>
      </c>
      <c r="K39" s="276">
        <f t="shared" si="10"/>
        <v>0</v>
      </c>
    </row>
    <row r="40" spans="1:11" s="117" customFormat="1" ht="13.8" x14ac:dyDescent="0.25">
      <c r="A40" s="61">
        <v>138</v>
      </c>
      <c r="B40" s="52" t="s">
        <v>171</v>
      </c>
      <c r="C40" s="127">
        <v>0.02</v>
      </c>
      <c r="D40" s="61" t="s">
        <v>33</v>
      </c>
      <c r="E40" s="92">
        <f t="shared" si="7"/>
        <v>0</v>
      </c>
      <c r="F40" s="282">
        <v>1</v>
      </c>
      <c r="G40" s="317">
        <f t="shared" si="8"/>
        <v>0</v>
      </c>
      <c r="H40" s="282">
        <v>2</v>
      </c>
      <c r="I40" s="317">
        <f t="shared" si="9"/>
        <v>0</v>
      </c>
      <c r="J40" s="276">
        <v>35.72</v>
      </c>
      <c r="K40" s="276">
        <f t="shared" si="10"/>
        <v>0</v>
      </c>
    </row>
    <row r="41" spans="1:11" s="117" customFormat="1" ht="13.8" x14ac:dyDescent="0.25">
      <c r="A41" s="61" t="s">
        <v>172</v>
      </c>
      <c r="B41" s="77" t="s">
        <v>173</v>
      </c>
      <c r="C41" s="150">
        <v>0.02</v>
      </c>
      <c r="D41" s="78" t="s">
        <v>33</v>
      </c>
      <c r="E41" s="92">
        <f t="shared" si="7"/>
        <v>0</v>
      </c>
      <c r="F41" s="318">
        <v>1</v>
      </c>
      <c r="G41" s="317">
        <f t="shared" si="8"/>
        <v>0</v>
      </c>
      <c r="H41" s="318">
        <v>0.5</v>
      </c>
      <c r="I41" s="319">
        <f t="shared" si="9"/>
        <v>0</v>
      </c>
      <c r="J41" s="276">
        <v>35.72</v>
      </c>
      <c r="K41" s="276">
        <f t="shared" si="10"/>
        <v>0</v>
      </c>
    </row>
    <row r="42" spans="1:11" s="117" customFormat="1" ht="27.6" x14ac:dyDescent="0.25">
      <c r="A42" s="78" t="s">
        <v>222</v>
      </c>
      <c r="B42" s="77" t="s">
        <v>223</v>
      </c>
      <c r="C42" s="150">
        <v>1</v>
      </c>
      <c r="D42" s="256" t="s">
        <v>325</v>
      </c>
      <c r="E42" s="92">
        <f t="shared" si="7"/>
        <v>4</v>
      </c>
      <c r="F42" s="318">
        <v>1</v>
      </c>
      <c r="G42" s="317">
        <f t="shared" si="8"/>
        <v>4</v>
      </c>
      <c r="H42" s="318">
        <v>0.5</v>
      </c>
      <c r="I42" s="319">
        <f>(G42)*(H42)</f>
        <v>2</v>
      </c>
      <c r="J42" s="276">
        <v>35.72</v>
      </c>
      <c r="K42" s="276">
        <f>(I42)*(J42)</f>
        <v>71.44</v>
      </c>
    </row>
    <row r="43" spans="1:11" s="117" customFormat="1" ht="13.8" x14ac:dyDescent="0.25">
      <c r="A43" s="61" t="s">
        <v>174</v>
      </c>
      <c r="B43" s="77" t="s">
        <v>175</v>
      </c>
      <c r="C43" s="150">
        <v>0.83</v>
      </c>
      <c r="D43" s="78" t="s">
        <v>176</v>
      </c>
      <c r="E43" s="92">
        <f t="shared" si="7"/>
        <v>3</v>
      </c>
      <c r="F43" s="282">
        <v>1</v>
      </c>
      <c r="G43" s="317">
        <f t="shared" si="8"/>
        <v>3</v>
      </c>
      <c r="H43" s="282">
        <v>12</v>
      </c>
      <c r="I43" s="317">
        <f t="shared" si="9"/>
        <v>36</v>
      </c>
      <c r="J43" s="276">
        <v>35.72</v>
      </c>
      <c r="K43" s="276">
        <f t="shared" si="10"/>
        <v>1285.92</v>
      </c>
    </row>
    <row r="44" spans="1:11" s="264" customFormat="1" ht="27.6" x14ac:dyDescent="0.25">
      <c r="A44" s="61">
        <v>143</v>
      </c>
      <c r="B44" s="52" t="s">
        <v>215</v>
      </c>
      <c r="C44" s="255">
        <v>1</v>
      </c>
      <c r="D44" s="61" t="s">
        <v>216</v>
      </c>
      <c r="E44" s="92">
        <f t="shared" si="7"/>
        <v>4</v>
      </c>
      <c r="F44" s="282">
        <v>1</v>
      </c>
      <c r="G44" s="317">
        <f t="shared" si="8"/>
        <v>4</v>
      </c>
      <c r="H44" s="282">
        <v>1.5</v>
      </c>
      <c r="I44" s="317">
        <f>(G44)*(H44)</f>
        <v>6</v>
      </c>
      <c r="J44" s="276">
        <v>35.72</v>
      </c>
      <c r="K44" s="276">
        <f>(I44)*(J44)</f>
        <v>214.32</v>
      </c>
    </row>
    <row r="45" spans="1:11" s="117" customFormat="1" ht="13.8" x14ac:dyDescent="0.25">
      <c r="A45" s="61">
        <v>144</v>
      </c>
      <c r="B45" s="77" t="s">
        <v>177</v>
      </c>
      <c r="C45" s="150">
        <v>0.02</v>
      </c>
      <c r="D45" s="78" t="s">
        <v>33</v>
      </c>
      <c r="E45" s="92">
        <f t="shared" si="7"/>
        <v>0</v>
      </c>
      <c r="F45" s="318">
        <v>1</v>
      </c>
      <c r="G45" s="317">
        <f t="shared" si="8"/>
        <v>0</v>
      </c>
      <c r="H45" s="318">
        <v>1</v>
      </c>
      <c r="I45" s="319">
        <f t="shared" si="9"/>
        <v>0</v>
      </c>
      <c r="J45" s="276">
        <v>35.72</v>
      </c>
      <c r="K45" s="276">
        <f t="shared" si="10"/>
        <v>0</v>
      </c>
    </row>
    <row r="46" spans="1:11" s="117" customFormat="1" ht="13.8" x14ac:dyDescent="0.25">
      <c r="A46" s="61">
        <v>145</v>
      </c>
      <c r="B46" s="77" t="s">
        <v>178</v>
      </c>
      <c r="C46" s="150">
        <v>0.02</v>
      </c>
      <c r="D46" s="78" t="s">
        <v>33</v>
      </c>
      <c r="E46" s="92">
        <f t="shared" si="7"/>
        <v>0</v>
      </c>
      <c r="F46" s="318">
        <v>1</v>
      </c>
      <c r="G46" s="317">
        <f t="shared" si="8"/>
        <v>0</v>
      </c>
      <c r="H46" s="318">
        <v>1</v>
      </c>
      <c r="I46" s="319">
        <f t="shared" si="9"/>
        <v>0</v>
      </c>
      <c r="J46" s="276">
        <v>35.72</v>
      </c>
      <c r="K46" s="276">
        <f t="shared" si="10"/>
        <v>0</v>
      </c>
    </row>
    <row r="47" spans="1:11" s="117" customFormat="1" ht="13.8" x14ac:dyDescent="0.25">
      <c r="A47" s="61">
        <v>146</v>
      </c>
      <c r="B47" s="77" t="s">
        <v>179</v>
      </c>
      <c r="C47" s="150">
        <v>1</v>
      </c>
      <c r="D47" s="78" t="s">
        <v>33</v>
      </c>
      <c r="E47" s="92">
        <f t="shared" si="7"/>
        <v>4</v>
      </c>
      <c r="F47" s="318">
        <v>1</v>
      </c>
      <c r="G47" s="317">
        <f t="shared" si="8"/>
        <v>4</v>
      </c>
      <c r="H47" s="318">
        <v>2</v>
      </c>
      <c r="I47" s="319">
        <f t="shared" si="9"/>
        <v>8</v>
      </c>
      <c r="J47" s="276">
        <v>35.72</v>
      </c>
      <c r="K47" s="276">
        <f t="shared" si="10"/>
        <v>285.76</v>
      </c>
    </row>
    <row r="48" spans="1:11" s="117" customFormat="1" ht="13.8" x14ac:dyDescent="0.25">
      <c r="A48" s="61">
        <v>147</v>
      </c>
      <c r="B48" s="77" t="s">
        <v>180</v>
      </c>
      <c r="C48" s="150">
        <v>1</v>
      </c>
      <c r="D48" s="78" t="s">
        <v>33</v>
      </c>
      <c r="E48" s="92">
        <f t="shared" si="7"/>
        <v>4</v>
      </c>
      <c r="F48" s="318">
        <v>1</v>
      </c>
      <c r="G48" s="317">
        <f t="shared" si="8"/>
        <v>4</v>
      </c>
      <c r="H48" s="318">
        <v>1</v>
      </c>
      <c r="I48" s="319">
        <f t="shared" si="9"/>
        <v>4</v>
      </c>
      <c r="J48" s="276">
        <v>35.72</v>
      </c>
      <c r="K48" s="276">
        <f t="shared" si="10"/>
        <v>142.88</v>
      </c>
    </row>
    <row r="49" spans="1:11" s="117" customFormat="1" ht="27.6" x14ac:dyDescent="0.25">
      <c r="A49" s="78" t="s">
        <v>217</v>
      </c>
      <c r="B49" s="77" t="s">
        <v>218</v>
      </c>
      <c r="C49" s="150">
        <v>1</v>
      </c>
      <c r="D49" s="257" t="s">
        <v>326</v>
      </c>
      <c r="E49" s="92">
        <f t="shared" si="7"/>
        <v>4</v>
      </c>
      <c r="F49" s="318">
        <v>1</v>
      </c>
      <c r="G49" s="317">
        <f t="shared" si="8"/>
        <v>4</v>
      </c>
      <c r="H49" s="318">
        <v>2</v>
      </c>
      <c r="I49" s="319">
        <f>(G49)*(H49)</f>
        <v>8</v>
      </c>
      <c r="J49" s="276">
        <v>35.72</v>
      </c>
      <c r="K49" s="276">
        <f>(I49)*(J49)</f>
        <v>285.76</v>
      </c>
    </row>
    <row r="50" spans="1:11" s="117" customFormat="1" ht="27.6" x14ac:dyDescent="0.25">
      <c r="A50" s="78" t="s">
        <v>226</v>
      </c>
      <c r="B50" s="77" t="s">
        <v>227</v>
      </c>
      <c r="C50" s="150">
        <v>1</v>
      </c>
      <c r="D50" s="78" t="s">
        <v>228</v>
      </c>
      <c r="E50" s="92">
        <f t="shared" si="7"/>
        <v>4</v>
      </c>
      <c r="F50" s="318">
        <v>1</v>
      </c>
      <c r="G50" s="317">
        <f t="shared" si="8"/>
        <v>4</v>
      </c>
      <c r="H50" s="318">
        <v>1</v>
      </c>
      <c r="I50" s="319">
        <f>(G50)*(H50)</f>
        <v>4</v>
      </c>
      <c r="J50" s="276">
        <v>35.72</v>
      </c>
      <c r="K50" s="276">
        <f>(I50)*(J50)</f>
        <v>142.88</v>
      </c>
    </row>
    <row r="51" spans="1:11" s="117" customFormat="1" ht="13.5" customHeight="1" x14ac:dyDescent="0.25">
      <c r="A51" s="61">
        <v>148</v>
      </c>
      <c r="B51" s="77" t="s">
        <v>181</v>
      </c>
      <c r="C51" s="150">
        <v>0.02</v>
      </c>
      <c r="D51" s="78" t="s">
        <v>33</v>
      </c>
      <c r="E51" s="92">
        <f t="shared" si="7"/>
        <v>0</v>
      </c>
      <c r="F51" s="318">
        <v>1</v>
      </c>
      <c r="G51" s="317">
        <f t="shared" si="8"/>
        <v>0</v>
      </c>
      <c r="H51" s="318">
        <v>3</v>
      </c>
      <c r="I51" s="319">
        <f t="shared" si="9"/>
        <v>0</v>
      </c>
      <c r="J51" s="276">
        <v>35.72</v>
      </c>
      <c r="K51" s="276">
        <f t="shared" si="10"/>
        <v>0</v>
      </c>
    </row>
    <row r="52" spans="1:11" s="117" customFormat="1" x14ac:dyDescent="0.25">
      <c r="A52" s="334"/>
      <c r="B52" s="336" t="s">
        <v>139</v>
      </c>
      <c r="C52" s="338"/>
      <c r="D52" s="340"/>
      <c r="E52" s="350"/>
      <c r="F52" s="352"/>
      <c r="G52" s="348"/>
      <c r="H52" s="356">
        <f>SUM(H36:H51)</f>
        <v>33.83</v>
      </c>
      <c r="I52" s="348">
        <f>SUM(I36:I51)</f>
        <v>80</v>
      </c>
      <c r="J52" s="346"/>
      <c r="K52" s="332">
        <f>SUM(K36:K51)</f>
        <v>2857.6000000000004</v>
      </c>
    </row>
    <row r="53" spans="1:11" s="117" customFormat="1" x14ac:dyDescent="0.25">
      <c r="A53" s="335"/>
      <c r="B53" s="337"/>
      <c r="C53" s="339"/>
      <c r="D53" s="341"/>
      <c r="E53" s="351"/>
      <c r="F53" s="353"/>
      <c r="G53" s="349"/>
      <c r="H53" s="357"/>
      <c r="I53" s="349"/>
      <c r="J53" s="347"/>
      <c r="K53" s="333"/>
    </row>
    <row r="54" spans="1:11" s="117" customFormat="1" ht="13.8" x14ac:dyDescent="0.25">
      <c r="A54" s="101" t="s">
        <v>60</v>
      </c>
      <c r="B54" s="111"/>
      <c r="C54" s="145"/>
      <c r="D54" s="128"/>
      <c r="E54" s="102"/>
      <c r="F54" s="294"/>
      <c r="G54" s="289"/>
      <c r="H54" s="294"/>
      <c r="I54" s="289"/>
      <c r="J54" s="280"/>
      <c r="K54" s="278"/>
    </row>
    <row r="55" spans="1:11" s="117" customFormat="1" ht="13.8" x14ac:dyDescent="0.25">
      <c r="A55" s="61" t="s">
        <v>182</v>
      </c>
      <c r="B55" s="52" t="s">
        <v>183</v>
      </c>
      <c r="C55" s="127">
        <v>1</v>
      </c>
      <c r="D55" s="61" t="s">
        <v>33</v>
      </c>
      <c r="E55" s="92">
        <f>ROUND($D$7*C55,0)</f>
        <v>4</v>
      </c>
      <c r="F55" s="282">
        <v>1</v>
      </c>
      <c r="G55" s="317">
        <f t="shared" ref="G55:G79" si="11">(E55)*(F55)</f>
        <v>4</v>
      </c>
      <c r="H55" s="282">
        <v>0.5</v>
      </c>
      <c r="I55" s="317">
        <f t="shared" si="9"/>
        <v>2</v>
      </c>
      <c r="J55" s="276">
        <v>35.72</v>
      </c>
      <c r="K55" s="276">
        <f t="shared" si="10"/>
        <v>71.44</v>
      </c>
    </row>
    <row r="56" spans="1:11" s="117" customFormat="1" ht="13.8" x14ac:dyDescent="0.25">
      <c r="A56" s="61" t="s">
        <v>182</v>
      </c>
      <c r="B56" s="52" t="s">
        <v>184</v>
      </c>
      <c r="C56" s="127">
        <v>1</v>
      </c>
      <c r="D56" s="61" t="s">
        <v>33</v>
      </c>
      <c r="E56" s="92">
        <f t="shared" ref="E56:E79" si="12">ROUND($D$7*C56,0)</f>
        <v>4</v>
      </c>
      <c r="F56" s="282">
        <v>1</v>
      </c>
      <c r="G56" s="317">
        <f t="shared" si="11"/>
        <v>4</v>
      </c>
      <c r="H56" s="282">
        <v>1.5</v>
      </c>
      <c r="I56" s="317">
        <f t="shared" si="9"/>
        <v>6</v>
      </c>
      <c r="J56" s="276">
        <v>35.72</v>
      </c>
      <c r="K56" s="276">
        <f t="shared" si="10"/>
        <v>214.32</v>
      </c>
    </row>
    <row r="57" spans="1:11" s="117" customFormat="1" ht="13.8" x14ac:dyDescent="0.25">
      <c r="A57" s="61" t="s">
        <v>182</v>
      </c>
      <c r="B57" s="52" t="s">
        <v>185</v>
      </c>
      <c r="C57" s="127">
        <v>1</v>
      </c>
      <c r="D57" s="61" t="s">
        <v>33</v>
      </c>
      <c r="E57" s="92">
        <f t="shared" si="12"/>
        <v>4</v>
      </c>
      <c r="F57" s="282">
        <v>4</v>
      </c>
      <c r="G57" s="317">
        <f t="shared" si="11"/>
        <v>16</v>
      </c>
      <c r="H57" s="282">
        <v>0.5</v>
      </c>
      <c r="I57" s="317">
        <f t="shared" si="9"/>
        <v>8</v>
      </c>
      <c r="J57" s="276">
        <v>35.72</v>
      </c>
      <c r="K57" s="276">
        <f t="shared" si="10"/>
        <v>285.76</v>
      </c>
    </row>
    <row r="58" spans="1:11" s="117" customFormat="1" ht="13.8" x14ac:dyDescent="0.25">
      <c r="A58" s="61" t="s">
        <v>182</v>
      </c>
      <c r="B58" s="52" t="s">
        <v>186</v>
      </c>
      <c r="C58" s="127">
        <v>1</v>
      </c>
      <c r="D58" s="61" t="s">
        <v>33</v>
      </c>
      <c r="E58" s="92">
        <f t="shared" si="12"/>
        <v>4</v>
      </c>
      <c r="F58" s="282">
        <v>1</v>
      </c>
      <c r="G58" s="317">
        <f t="shared" si="11"/>
        <v>4</v>
      </c>
      <c r="H58" s="282">
        <v>2</v>
      </c>
      <c r="I58" s="317">
        <f t="shared" si="9"/>
        <v>8</v>
      </c>
      <c r="J58" s="276">
        <v>35.72</v>
      </c>
      <c r="K58" s="276">
        <f t="shared" si="10"/>
        <v>285.76</v>
      </c>
    </row>
    <row r="59" spans="1:11" s="117" customFormat="1" ht="13.8" x14ac:dyDescent="0.25">
      <c r="A59" s="61" t="s">
        <v>182</v>
      </c>
      <c r="B59" s="52" t="s">
        <v>187</v>
      </c>
      <c r="C59" s="127">
        <v>0.33</v>
      </c>
      <c r="D59" s="61" t="s">
        <v>33</v>
      </c>
      <c r="E59" s="92">
        <f t="shared" si="12"/>
        <v>1</v>
      </c>
      <c r="F59" s="282">
        <v>1</v>
      </c>
      <c r="G59" s="317">
        <f t="shared" si="11"/>
        <v>1</v>
      </c>
      <c r="H59" s="282">
        <v>2</v>
      </c>
      <c r="I59" s="317">
        <f t="shared" si="9"/>
        <v>2</v>
      </c>
      <c r="J59" s="276">
        <v>35.72</v>
      </c>
      <c r="K59" s="276">
        <f t="shared" si="10"/>
        <v>71.44</v>
      </c>
    </row>
    <row r="60" spans="1:11" s="117" customFormat="1" ht="27.6" x14ac:dyDescent="0.25">
      <c r="A60" s="61" t="s">
        <v>182</v>
      </c>
      <c r="B60" s="77" t="s">
        <v>232</v>
      </c>
      <c r="C60" s="150">
        <v>1</v>
      </c>
      <c r="D60" s="78" t="s">
        <v>233</v>
      </c>
      <c r="E60" s="92">
        <f t="shared" si="12"/>
        <v>4</v>
      </c>
      <c r="F60" s="282">
        <v>2</v>
      </c>
      <c r="G60" s="317">
        <f t="shared" si="11"/>
        <v>8</v>
      </c>
      <c r="H60" s="282">
        <v>0.33</v>
      </c>
      <c r="I60" s="282">
        <f>(G60)*(H60)</f>
        <v>2.64</v>
      </c>
      <c r="J60" s="276">
        <v>35.72</v>
      </c>
      <c r="K60" s="276">
        <f>(I60)*(J60)</f>
        <v>94.300799999999995</v>
      </c>
    </row>
    <row r="61" spans="1:11" s="117" customFormat="1" ht="13.8" x14ac:dyDescent="0.25">
      <c r="A61" s="61" t="s">
        <v>188</v>
      </c>
      <c r="B61" s="52" t="s">
        <v>189</v>
      </c>
      <c r="C61" s="127">
        <v>0.02</v>
      </c>
      <c r="D61" s="61" t="s">
        <v>33</v>
      </c>
      <c r="E61" s="92">
        <f t="shared" si="12"/>
        <v>0</v>
      </c>
      <c r="F61" s="282">
        <v>1</v>
      </c>
      <c r="G61" s="317">
        <f t="shared" si="11"/>
        <v>0</v>
      </c>
      <c r="H61" s="282">
        <v>0.5</v>
      </c>
      <c r="I61" s="317">
        <f t="shared" si="9"/>
        <v>0</v>
      </c>
      <c r="J61" s="276">
        <v>35.72</v>
      </c>
      <c r="K61" s="276">
        <f t="shared" si="10"/>
        <v>0</v>
      </c>
    </row>
    <row r="62" spans="1:11" s="117" customFormat="1" ht="13.8" x14ac:dyDescent="0.25">
      <c r="A62" s="61" t="s">
        <v>190</v>
      </c>
      <c r="B62" s="52" t="s">
        <v>191</v>
      </c>
      <c r="C62" s="127">
        <v>0.02</v>
      </c>
      <c r="D62" s="61" t="s">
        <v>33</v>
      </c>
      <c r="E62" s="92">
        <f t="shared" si="12"/>
        <v>0</v>
      </c>
      <c r="F62" s="282">
        <v>1</v>
      </c>
      <c r="G62" s="317">
        <f t="shared" si="11"/>
        <v>0</v>
      </c>
      <c r="H62" s="282">
        <v>2</v>
      </c>
      <c r="I62" s="317">
        <f t="shared" si="9"/>
        <v>0</v>
      </c>
      <c r="J62" s="276">
        <v>35.72</v>
      </c>
      <c r="K62" s="276">
        <f t="shared" si="10"/>
        <v>0</v>
      </c>
    </row>
    <row r="63" spans="1:11" s="117" customFormat="1" ht="13.8" x14ac:dyDescent="0.25">
      <c r="A63" s="61" t="s">
        <v>192</v>
      </c>
      <c r="B63" s="52" t="s">
        <v>193</v>
      </c>
      <c r="C63" s="127">
        <v>0.02</v>
      </c>
      <c r="D63" s="61" t="s">
        <v>33</v>
      </c>
      <c r="E63" s="92">
        <f t="shared" si="12"/>
        <v>0</v>
      </c>
      <c r="F63" s="282">
        <v>1</v>
      </c>
      <c r="G63" s="317">
        <f t="shared" si="11"/>
        <v>0</v>
      </c>
      <c r="H63" s="282">
        <v>2</v>
      </c>
      <c r="I63" s="317">
        <f t="shared" si="9"/>
        <v>0</v>
      </c>
      <c r="J63" s="276">
        <v>35.72</v>
      </c>
      <c r="K63" s="276">
        <f t="shared" si="10"/>
        <v>0</v>
      </c>
    </row>
    <row r="64" spans="1:11" s="117" customFormat="1" ht="13.8" x14ac:dyDescent="0.25">
      <c r="A64" s="61" t="s">
        <v>194</v>
      </c>
      <c r="B64" s="52" t="s">
        <v>195</v>
      </c>
      <c r="C64" s="127">
        <v>0.02</v>
      </c>
      <c r="D64" s="61" t="s">
        <v>33</v>
      </c>
      <c r="E64" s="92">
        <f t="shared" si="12"/>
        <v>0</v>
      </c>
      <c r="F64" s="282">
        <v>1</v>
      </c>
      <c r="G64" s="317">
        <f t="shared" si="11"/>
        <v>0</v>
      </c>
      <c r="H64" s="282">
        <v>1.5</v>
      </c>
      <c r="I64" s="317">
        <f t="shared" si="9"/>
        <v>0</v>
      </c>
      <c r="J64" s="276">
        <v>35.72</v>
      </c>
      <c r="K64" s="276">
        <f t="shared" si="10"/>
        <v>0</v>
      </c>
    </row>
    <row r="65" spans="1:11" s="117" customFormat="1" ht="13.8" x14ac:dyDescent="0.25">
      <c r="A65" s="61" t="s">
        <v>196</v>
      </c>
      <c r="B65" s="52" t="s">
        <v>197</v>
      </c>
      <c r="C65" s="127">
        <v>0.02</v>
      </c>
      <c r="D65" s="61" t="s">
        <v>33</v>
      </c>
      <c r="E65" s="92">
        <f t="shared" si="12"/>
        <v>0</v>
      </c>
      <c r="F65" s="282">
        <v>1</v>
      </c>
      <c r="G65" s="317">
        <f t="shared" si="11"/>
        <v>0</v>
      </c>
      <c r="H65" s="282">
        <v>3.5</v>
      </c>
      <c r="I65" s="317">
        <f t="shared" si="9"/>
        <v>0</v>
      </c>
      <c r="J65" s="276">
        <v>35.72</v>
      </c>
      <c r="K65" s="276">
        <f t="shared" si="10"/>
        <v>0</v>
      </c>
    </row>
    <row r="66" spans="1:11" s="117" customFormat="1" ht="13.8" x14ac:dyDescent="0.25">
      <c r="A66" s="61" t="s">
        <v>198</v>
      </c>
      <c r="B66" s="52" t="s">
        <v>199</v>
      </c>
      <c r="C66" s="127">
        <v>0.05</v>
      </c>
      <c r="D66" s="61" t="s">
        <v>33</v>
      </c>
      <c r="E66" s="92">
        <f t="shared" si="12"/>
        <v>0</v>
      </c>
      <c r="F66" s="282">
        <v>1</v>
      </c>
      <c r="G66" s="317">
        <f t="shared" si="11"/>
        <v>0</v>
      </c>
      <c r="H66" s="282">
        <v>0.5</v>
      </c>
      <c r="I66" s="317">
        <f t="shared" si="9"/>
        <v>0</v>
      </c>
      <c r="J66" s="276">
        <v>35.72</v>
      </c>
      <c r="K66" s="276">
        <f t="shared" si="10"/>
        <v>0</v>
      </c>
    </row>
    <row r="67" spans="1:11" s="117" customFormat="1" ht="13.8" x14ac:dyDescent="0.25">
      <c r="A67" s="61" t="s">
        <v>196</v>
      </c>
      <c r="B67" s="52" t="s">
        <v>200</v>
      </c>
      <c r="C67" s="127">
        <v>0.02</v>
      </c>
      <c r="D67" s="61" t="s">
        <v>33</v>
      </c>
      <c r="E67" s="92">
        <f t="shared" si="12"/>
        <v>0</v>
      </c>
      <c r="F67" s="282">
        <v>1</v>
      </c>
      <c r="G67" s="317">
        <f t="shared" si="11"/>
        <v>0</v>
      </c>
      <c r="H67" s="282">
        <v>1</v>
      </c>
      <c r="I67" s="317">
        <f t="shared" si="9"/>
        <v>0</v>
      </c>
      <c r="J67" s="276">
        <v>35.72</v>
      </c>
      <c r="K67" s="276">
        <f t="shared" si="10"/>
        <v>0</v>
      </c>
    </row>
    <row r="68" spans="1:11" s="117" customFormat="1" ht="13.8" x14ac:dyDescent="0.25">
      <c r="A68" s="61">
        <v>153</v>
      </c>
      <c r="B68" s="52" t="s">
        <v>201</v>
      </c>
      <c r="C68" s="127">
        <v>0.02</v>
      </c>
      <c r="D68" s="61" t="s">
        <v>33</v>
      </c>
      <c r="E68" s="92">
        <f t="shared" si="12"/>
        <v>0</v>
      </c>
      <c r="F68" s="282">
        <v>1</v>
      </c>
      <c r="G68" s="317">
        <f t="shared" si="11"/>
        <v>0</v>
      </c>
      <c r="H68" s="282">
        <v>1</v>
      </c>
      <c r="I68" s="317">
        <f t="shared" si="9"/>
        <v>0</v>
      </c>
      <c r="J68" s="276">
        <v>35.72</v>
      </c>
      <c r="K68" s="276">
        <f t="shared" si="10"/>
        <v>0</v>
      </c>
    </row>
    <row r="69" spans="1:11" s="117" customFormat="1" ht="13.8" x14ac:dyDescent="0.25">
      <c r="A69" s="61">
        <v>154</v>
      </c>
      <c r="B69" s="52" t="s">
        <v>202</v>
      </c>
      <c r="C69" s="127">
        <v>0.02</v>
      </c>
      <c r="D69" s="61" t="s">
        <v>33</v>
      </c>
      <c r="E69" s="92">
        <f t="shared" si="12"/>
        <v>0</v>
      </c>
      <c r="F69" s="282">
        <v>1</v>
      </c>
      <c r="G69" s="317">
        <f t="shared" si="11"/>
        <v>0</v>
      </c>
      <c r="H69" s="282">
        <v>1</v>
      </c>
      <c r="I69" s="317">
        <f t="shared" si="9"/>
        <v>0</v>
      </c>
      <c r="J69" s="276">
        <v>35.72</v>
      </c>
      <c r="K69" s="276">
        <f t="shared" si="10"/>
        <v>0</v>
      </c>
    </row>
    <row r="70" spans="1:11" s="117" customFormat="1" ht="27.6" x14ac:dyDescent="0.25">
      <c r="A70" s="61">
        <v>154</v>
      </c>
      <c r="B70" s="77" t="s">
        <v>236</v>
      </c>
      <c r="C70" s="150">
        <v>0.02</v>
      </c>
      <c r="D70" s="78" t="s">
        <v>237</v>
      </c>
      <c r="E70" s="92">
        <f t="shared" si="12"/>
        <v>0</v>
      </c>
      <c r="F70" s="282">
        <v>6</v>
      </c>
      <c r="G70" s="317">
        <f t="shared" si="11"/>
        <v>0</v>
      </c>
      <c r="H70" s="282">
        <v>0.33</v>
      </c>
      <c r="I70" s="317">
        <f>(G70)*(H70)</f>
        <v>0</v>
      </c>
      <c r="J70" s="276">
        <v>35.72</v>
      </c>
      <c r="K70" s="276">
        <f>(I70)*(J70)</f>
        <v>0</v>
      </c>
    </row>
    <row r="71" spans="1:11" s="117" customFormat="1" ht="13.8" x14ac:dyDescent="0.25">
      <c r="A71" s="61">
        <v>154</v>
      </c>
      <c r="B71" s="52" t="s">
        <v>203</v>
      </c>
      <c r="C71" s="127">
        <v>0.02</v>
      </c>
      <c r="D71" s="61" t="s">
        <v>33</v>
      </c>
      <c r="E71" s="92">
        <f t="shared" si="12"/>
        <v>0</v>
      </c>
      <c r="F71" s="282">
        <v>1</v>
      </c>
      <c r="G71" s="317">
        <f t="shared" si="11"/>
        <v>0</v>
      </c>
      <c r="H71" s="282">
        <v>1.5</v>
      </c>
      <c r="I71" s="317">
        <f t="shared" si="9"/>
        <v>0</v>
      </c>
      <c r="J71" s="276">
        <v>35.72</v>
      </c>
      <c r="K71" s="276">
        <f t="shared" si="10"/>
        <v>0</v>
      </c>
    </row>
    <row r="72" spans="1:11" s="117" customFormat="1" ht="13.8" x14ac:dyDescent="0.25">
      <c r="A72" s="61">
        <v>155</v>
      </c>
      <c r="B72" s="52" t="s">
        <v>204</v>
      </c>
      <c r="C72" s="127">
        <v>0.02</v>
      </c>
      <c r="D72" s="61" t="s">
        <v>33</v>
      </c>
      <c r="E72" s="92">
        <f t="shared" si="12"/>
        <v>0</v>
      </c>
      <c r="F72" s="282">
        <v>1</v>
      </c>
      <c r="G72" s="317">
        <f t="shared" si="11"/>
        <v>0</v>
      </c>
      <c r="H72" s="282">
        <v>1</v>
      </c>
      <c r="I72" s="317">
        <f t="shared" si="9"/>
        <v>0</v>
      </c>
      <c r="J72" s="276">
        <v>35.72</v>
      </c>
      <c r="K72" s="276">
        <f t="shared" si="10"/>
        <v>0</v>
      </c>
    </row>
    <row r="73" spans="1:11" s="117" customFormat="1" ht="13.8" x14ac:dyDescent="0.25">
      <c r="A73" s="61">
        <v>156</v>
      </c>
      <c r="B73" s="52" t="s">
        <v>205</v>
      </c>
      <c r="C73" s="127">
        <v>0.02</v>
      </c>
      <c r="D73" s="61" t="s">
        <v>33</v>
      </c>
      <c r="E73" s="92">
        <f t="shared" si="12"/>
        <v>0</v>
      </c>
      <c r="F73" s="282">
        <v>1</v>
      </c>
      <c r="G73" s="317">
        <f t="shared" si="11"/>
        <v>0</v>
      </c>
      <c r="H73" s="282">
        <v>6</v>
      </c>
      <c r="I73" s="317">
        <f t="shared" si="9"/>
        <v>0</v>
      </c>
      <c r="J73" s="276">
        <v>35.72</v>
      </c>
      <c r="K73" s="276">
        <f t="shared" si="10"/>
        <v>0</v>
      </c>
    </row>
    <row r="74" spans="1:11" s="117" customFormat="1" ht="13.8" x14ac:dyDescent="0.25">
      <c r="A74" s="61">
        <v>156</v>
      </c>
      <c r="B74" s="52" t="s">
        <v>206</v>
      </c>
      <c r="C74" s="127">
        <v>0.02</v>
      </c>
      <c r="D74" s="61" t="s">
        <v>33</v>
      </c>
      <c r="E74" s="92">
        <f t="shared" si="12"/>
        <v>0</v>
      </c>
      <c r="F74" s="282">
        <v>1</v>
      </c>
      <c r="G74" s="317">
        <f t="shared" si="11"/>
        <v>0</v>
      </c>
      <c r="H74" s="282">
        <v>0.5</v>
      </c>
      <c r="I74" s="317">
        <f t="shared" si="9"/>
        <v>0</v>
      </c>
      <c r="J74" s="276">
        <v>35.72</v>
      </c>
      <c r="K74" s="276">
        <f t="shared" si="10"/>
        <v>0</v>
      </c>
    </row>
    <row r="75" spans="1:11" s="117" customFormat="1" ht="13.8" x14ac:dyDescent="0.25">
      <c r="A75" s="61">
        <v>156</v>
      </c>
      <c r="B75" s="52" t="s">
        <v>207</v>
      </c>
      <c r="C75" s="127">
        <v>1</v>
      </c>
      <c r="D75" s="61" t="s">
        <v>33</v>
      </c>
      <c r="E75" s="92">
        <f t="shared" si="12"/>
        <v>4</v>
      </c>
      <c r="F75" s="282">
        <v>1</v>
      </c>
      <c r="G75" s="317">
        <f t="shared" si="11"/>
        <v>4</v>
      </c>
      <c r="H75" s="282">
        <v>0.5</v>
      </c>
      <c r="I75" s="317">
        <f t="shared" si="9"/>
        <v>2</v>
      </c>
      <c r="J75" s="276">
        <v>35.72</v>
      </c>
      <c r="K75" s="276">
        <f t="shared" si="10"/>
        <v>71.44</v>
      </c>
    </row>
    <row r="76" spans="1:11" s="117" customFormat="1" ht="27.6" x14ac:dyDescent="0.25">
      <c r="A76" s="61">
        <v>156</v>
      </c>
      <c r="B76" s="77" t="s">
        <v>234</v>
      </c>
      <c r="C76" s="150">
        <v>1</v>
      </c>
      <c r="D76" s="78" t="s">
        <v>235</v>
      </c>
      <c r="E76" s="92">
        <f t="shared" si="12"/>
        <v>4</v>
      </c>
      <c r="F76" s="282">
        <v>1</v>
      </c>
      <c r="G76" s="317">
        <f t="shared" si="11"/>
        <v>4</v>
      </c>
      <c r="H76" s="282">
        <v>0.5</v>
      </c>
      <c r="I76" s="317">
        <f t="shared" si="9"/>
        <v>2</v>
      </c>
      <c r="J76" s="276">
        <v>35.72</v>
      </c>
      <c r="K76" s="276">
        <f t="shared" si="10"/>
        <v>71.44</v>
      </c>
    </row>
    <row r="77" spans="1:11" s="117" customFormat="1" ht="27.6" x14ac:dyDescent="0.25">
      <c r="A77" s="61" t="s">
        <v>229</v>
      </c>
      <c r="B77" s="77" t="s">
        <v>230</v>
      </c>
      <c r="C77" s="150">
        <v>0.02</v>
      </c>
      <c r="D77" s="78" t="s">
        <v>231</v>
      </c>
      <c r="E77" s="92">
        <f t="shared" si="12"/>
        <v>0</v>
      </c>
      <c r="F77" s="282">
        <v>1</v>
      </c>
      <c r="G77" s="317">
        <f t="shared" si="11"/>
        <v>0</v>
      </c>
      <c r="H77" s="282">
        <v>25</v>
      </c>
      <c r="I77" s="317">
        <f>(G77)*(H77)</f>
        <v>0</v>
      </c>
      <c r="J77" s="276">
        <v>35.72</v>
      </c>
      <c r="K77" s="276">
        <f>(I77)*(J77)</f>
        <v>0</v>
      </c>
    </row>
    <row r="78" spans="1:11" s="117" customFormat="1" ht="14.25" customHeight="1" x14ac:dyDescent="0.25">
      <c r="A78" s="61">
        <v>160</v>
      </c>
      <c r="B78" s="52" t="s">
        <v>208</v>
      </c>
      <c r="C78" s="127">
        <v>7.0000000000000007E-2</v>
      </c>
      <c r="D78" s="61" t="s">
        <v>33</v>
      </c>
      <c r="E78" s="92">
        <f t="shared" si="12"/>
        <v>0</v>
      </c>
      <c r="F78" s="282">
        <v>1</v>
      </c>
      <c r="G78" s="317">
        <f t="shared" si="11"/>
        <v>0</v>
      </c>
      <c r="H78" s="282">
        <v>0.5</v>
      </c>
      <c r="I78" s="317">
        <f t="shared" si="9"/>
        <v>0</v>
      </c>
      <c r="J78" s="276">
        <v>35.72</v>
      </c>
      <c r="K78" s="276">
        <f t="shared" si="10"/>
        <v>0</v>
      </c>
    </row>
    <row r="79" spans="1:11" s="117" customFormat="1" ht="13.8" x14ac:dyDescent="0.25">
      <c r="A79" s="61"/>
      <c r="B79" s="52" t="s">
        <v>141</v>
      </c>
      <c r="C79" s="127">
        <v>1</v>
      </c>
      <c r="D79" s="61" t="s">
        <v>33</v>
      </c>
      <c r="E79" s="92">
        <f t="shared" si="12"/>
        <v>4</v>
      </c>
      <c r="F79" s="282">
        <v>1</v>
      </c>
      <c r="G79" s="317">
        <f t="shared" si="11"/>
        <v>4</v>
      </c>
      <c r="H79" s="282">
        <v>1</v>
      </c>
      <c r="I79" s="317">
        <f t="shared" si="9"/>
        <v>4</v>
      </c>
      <c r="J79" s="276">
        <v>35.72</v>
      </c>
      <c r="K79" s="276">
        <f t="shared" si="10"/>
        <v>142.88</v>
      </c>
    </row>
    <row r="80" spans="1:11" s="117" customFormat="1" x14ac:dyDescent="0.25">
      <c r="A80" s="334"/>
      <c r="B80" s="336" t="s">
        <v>330</v>
      </c>
      <c r="C80" s="338"/>
      <c r="D80" s="340"/>
      <c r="E80" s="350"/>
      <c r="F80" s="352"/>
      <c r="G80" s="348"/>
      <c r="H80" s="356">
        <f>SUM(H55:H79)</f>
        <v>56.66</v>
      </c>
      <c r="I80" s="348">
        <f>SUM(I74:I79)</f>
        <v>8</v>
      </c>
      <c r="J80" s="346"/>
      <c r="K80" s="332">
        <f>SUM(K74:K79)</f>
        <v>285.76</v>
      </c>
    </row>
    <row r="81" spans="1:11" s="117" customFormat="1" ht="17.25" customHeight="1" x14ac:dyDescent="0.25">
      <c r="A81" s="335"/>
      <c r="B81" s="337"/>
      <c r="C81" s="339"/>
      <c r="D81" s="341"/>
      <c r="E81" s="351"/>
      <c r="F81" s="353"/>
      <c r="G81" s="349"/>
      <c r="H81" s="357"/>
      <c r="I81" s="349"/>
      <c r="J81" s="347"/>
      <c r="K81" s="333"/>
    </row>
    <row r="82" spans="1:11" x14ac:dyDescent="0.25">
      <c r="F82" s="296"/>
      <c r="G82" s="296">
        <f>SUM(G9:G10,G13:G32,G36:G51,G55:G79)</f>
        <v>147</v>
      </c>
      <c r="H82" s="296"/>
      <c r="I82" s="296">
        <f t="shared" ref="I82:K82" si="13">SUM(I9:I10,I13:I32,I36:I51,I55:I79)</f>
        <v>660.64</v>
      </c>
      <c r="J82" s="313"/>
      <c r="K82" s="313">
        <f t="shared" si="13"/>
        <v>23598.060799999985</v>
      </c>
    </row>
    <row r="83" spans="1:11" x14ac:dyDescent="0.25">
      <c r="J83" s="313"/>
      <c r="K83" s="313"/>
    </row>
    <row r="84" spans="1:11" x14ac:dyDescent="0.25">
      <c r="J84" s="313"/>
      <c r="K84" s="313"/>
    </row>
  </sheetData>
  <mergeCells count="31">
    <mergeCell ref="E33:E34"/>
    <mergeCell ref="F33:F34"/>
    <mergeCell ref="A52:A53"/>
    <mergeCell ref="B52:B53"/>
    <mergeCell ref="C52:C53"/>
    <mergeCell ref="D52:D53"/>
    <mergeCell ref="A33:A34"/>
    <mergeCell ref="B33:B34"/>
    <mergeCell ref="C33:C34"/>
    <mergeCell ref="D33:D34"/>
    <mergeCell ref="K80:K81"/>
    <mergeCell ref="E52:E53"/>
    <mergeCell ref="F52:F53"/>
    <mergeCell ref="G52:G53"/>
    <mergeCell ref="I52:I53"/>
    <mergeCell ref="H52:H53"/>
    <mergeCell ref="F80:F81"/>
    <mergeCell ref="G80:G81"/>
    <mergeCell ref="H80:H81"/>
    <mergeCell ref="I80:I81"/>
    <mergeCell ref="J80:J81"/>
    <mergeCell ref="A80:A81"/>
    <mergeCell ref="B80:B81"/>
    <mergeCell ref="C80:C81"/>
    <mergeCell ref="D80:D81"/>
    <mergeCell ref="E80:E81"/>
    <mergeCell ref="I33:I34"/>
    <mergeCell ref="J33:J34"/>
    <mergeCell ref="K33:K34"/>
    <mergeCell ref="J52:J53"/>
    <mergeCell ref="K52:K53"/>
  </mergeCells>
  <conditionalFormatting sqref="J9:J10">
    <cfRule type="cellIs" dxfId="46" priority="9" operator="equal">
      <formula>0</formula>
    </cfRule>
  </conditionalFormatting>
  <conditionalFormatting sqref="J13:J32">
    <cfRule type="cellIs" dxfId="45" priority="8" operator="equal">
      <formula>0</formula>
    </cfRule>
  </conditionalFormatting>
  <conditionalFormatting sqref="J36:J49 J51">
    <cfRule type="cellIs" dxfId="44" priority="7" operator="equal">
      <formula>0</formula>
    </cfRule>
  </conditionalFormatting>
  <conditionalFormatting sqref="J55:J59 J61:J69 J71:J75 J78:J79">
    <cfRule type="cellIs" dxfId="43" priority="6" operator="equal">
      <formula>0</formula>
    </cfRule>
  </conditionalFormatting>
  <conditionalFormatting sqref="J50">
    <cfRule type="cellIs" dxfId="42" priority="5" operator="equal">
      <formula>0</formula>
    </cfRule>
  </conditionalFormatting>
  <conditionalFormatting sqref="J60">
    <cfRule type="cellIs" dxfId="41" priority="4" operator="equal">
      <formula>0</formula>
    </cfRule>
  </conditionalFormatting>
  <conditionalFormatting sqref="J70">
    <cfRule type="cellIs" dxfId="40" priority="3" operator="equal">
      <formula>0</formula>
    </cfRule>
  </conditionalFormatting>
  <conditionalFormatting sqref="J76">
    <cfRule type="cellIs" dxfId="39" priority="2" operator="equal">
      <formula>0</formula>
    </cfRule>
  </conditionalFormatting>
  <conditionalFormatting sqref="J77">
    <cfRule type="cellIs" dxfId="38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zoomScaleNormal="100" workbookViewId="0"/>
  </sheetViews>
  <sheetFormatPr defaultColWidth="9.109375" defaultRowHeight="13.2" x14ac:dyDescent="0.25"/>
  <cols>
    <col min="1" max="1" width="18.6640625" style="117" customWidth="1"/>
    <col min="2" max="2" width="35.44140625" style="117" customWidth="1"/>
    <col min="3" max="3" width="14.44140625" style="117" hidden="1" customWidth="1"/>
    <col min="4" max="4" width="11.5546875" style="117" customWidth="1"/>
    <col min="5" max="7" width="9.109375" style="117"/>
    <col min="8" max="8" width="11.44140625" style="117" customWidth="1"/>
    <col min="9" max="16384" width="9.109375" style="117"/>
  </cols>
  <sheetData>
    <row r="1" spans="1:11" ht="27.6" x14ac:dyDescent="0.3">
      <c r="A1" s="124" t="s">
        <v>0</v>
      </c>
      <c r="B1" s="159" t="s">
        <v>255</v>
      </c>
      <c r="C1" s="116" t="s">
        <v>61</v>
      </c>
      <c r="D1" s="113"/>
      <c r="E1" s="160"/>
      <c r="F1" s="124" t="s">
        <v>1</v>
      </c>
      <c r="G1" s="124" t="s">
        <v>2</v>
      </c>
      <c r="H1" s="124" t="s">
        <v>3</v>
      </c>
      <c r="I1" s="126" t="s">
        <v>4</v>
      </c>
      <c r="J1" s="124"/>
      <c r="K1" s="126" t="s">
        <v>5</v>
      </c>
    </row>
    <row r="2" spans="1:11" ht="13.8" x14ac:dyDescent="0.3">
      <c r="A2" s="118" t="s">
        <v>147</v>
      </c>
      <c r="B2" s="38"/>
      <c r="C2" s="28" t="s">
        <v>62</v>
      </c>
      <c r="D2" s="39" t="s">
        <v>6</v>
      </c>
      <c r="E2" s="118" t="s">
        <v>3</v>
      </c>
      <c r="F2" s="118" t="s">
        <v>7</v>
      </c>
      <c r="G2" s="118" t="s">
        <v>8</v>
      </c>
      <c r="H2" s="118" t="s">
        <v>9</v>
      </c>
      <c r="I2" s="121" t="s">
        <v>10</v>
      </c>
      <c r="J2" s="118" t="s">
        <v>11</v>
      </c>
      <c r="K2" s="121" t="s">
        <v>12</v>
      </c>
    </row>
    <row r="3" spans="1:11" ht="14.4" thickBot="1" x14ac:dyDescent="0.35">
      <c r="A3" s="161" t="s">
        <v>57</v>
      </c>
      <c r="B3" s="44" t="s">
        <v>13</v>
      </c>
      <c r="C3" s="29" t="s">
        <v>63</v>
      </c>
      <c r="D3" s="44" t="s">
        <v>14</v>
      </c>
      <c r="E3" s="119" t="s">
        <v>15</v>
      </c>
      <c r="F3" s="119" t="s">
        <v>16</v>
      </c>
      <c r="G3" s="119" t="s">
        <v>17</v>
      </c>
      <c r="H3" s="119" t="s">
        <v>18</v>
      </c>
      <c r="I3" s="71" t="s">
        <v>19</v>
      </c>
      <c r="J3" s="119" t="s">
        <v>20</v>
      </c>
      <c r="K3" s="71" t="s">
        <v>21</v>
      </c>
    </row>
    <row r="4" spans="1:11" ht="14.4" thickBot="1" x14ac:dyDescent="0.35">
      <c r="A4" s="46"/>
      <c r="B4" s="43"/>
      <c r="C4" s="44"/>
      <c r="D4" s="44"/>
      <c r="E4" s="119"/>
      <c r="F4" s="119"/>
      <c r="G4" s="119"/>
      <c r="H4" s="46"/>
      <c r="I4" s="120"/>
      <c r="J4" s="119"/>
      <c r="K4" s="71"/>
    </row>
    <row r="5" spans="1:11" ht="14.4" thickBot="1" x14ac:dyDescent="0.35">
      <c r="A5" s="50" t="s">
        <v>22</v>
      </c>
      <c r="B5" s="49" t="s">
        <v>23</v>
      </c>
      <c r="C5" s="49" t="s">
        <v>24</v>
      </c>
      <c r="D5" s="49"/>
      <c r="E5" s="50" t="s">
        <v>25</v>
      </c>
      <c r="F5" s="50" t="s">
        <v>26</v>
      </c>
      <c r="G5" s="50" t="s">
        <v>27</v>
      </c>
      <c r="H5" s="50" t="s">
        <v>28</v>
      </c>
      <c r="I5" s="51" t="s">
        <v>29</v>
      </c>
      <c r="J5" s="50" t="s">
        <v>30</v>
      </c>
      <c r="K5" s="51" t="s">
        <v>31</v>
      </c>
    </row>
    <row r="6" spans="1:11" ht="13.8" x14ac:dyDescent="0.3">
      <c r="A6" s="155"/>
      <c r="B6" s="134" t="s">
        <v>132</v>
      </c>
      <c r="D6" s="33">
        <v>1</v>
      </c>
      <c r="E6" s="155"/>
      <c r="F6" s="155"/>
      <c r="G6" s="155"/>
      <c r="H6" s="155"/>
      <c r="I6" s="156"/>
      <c r="J6" s="157"/>
      <c r="K6" s="158"/>
    </row>
    <row r="7" spans="1:11" ht="13.8" x14ac:dyDescent="0.3">
      <c r="A7" s="152"/>
      <c r="B7" s="135" t="s">
        <v>133</v>
      </c>
      <c r="D7" s="32">
        <v>1</v>
      </c>
      <c r="E7" s="152"/>
      <c r="F7" s="152"/>
      <c r="G7" s="152"/>
      <c r="H7" s="152"/>
      <c r="I7" s="154"/>
      <c r="J7" s="148"/>
      <c r="K7" s="79"/>
    </row>
    <row r="8" spans="1:11" ht="13.8" x14ac:dyDescent="0.3">
      <c r="A8" s="103" t="s">
        <v>331</v>
      </c>
      <c r="B8" s="99"/>
      <c r="C8" s="106"/>
      <c r="D8" s="105"/>
      <c r="E8" s="108"/>
      <c r="F8" s="107"/>
      <c r="G8" s="108"/>
      <c r="H8" s="107"/>
      <c r="I8" s="108"/>
      <c r="J8" s="110"/>
      <c r="K8" s="110"/>
    </row>
    <row r="9" spans="1:11" ht="13.8" x14ac:dyDescent="0.25">
      <c r="A9" s="60">
        <v>105</v>
      </c>
      <c r="B9" s="52" t="s">
        <v>32</v>
      </c>
      <c r="C9" s="127">
        <v>0</v>
      </c>
      <c r="D9" s="61" t="s">
        <v>33</v>
      </c>
      <c r="E9" s="65">
        <f>ROUND($D$6*C9,0)</f>
        <v>0</v>
      </c>
      <c r="F9" s="282">
        <v>1</v>
      </c>
      <c r="G9" s="283">
        <f>E9*F9</f>
        <v>0</v>
      </c>
      <c r="H9" s="318">
        <v>12</v>
      </c>
      <c r="I9" s="283">
        <f>G9*H9</f>
        <v>0</v>
      </c>
      <c r="J9" s="276">
        <v>35.72</v>
      </c>
      <c r="K9" s="276">
        <f>I9*J9</f>
        <v>0</v>
      </c>
    </row>
    <row r="10" spans="1:11" s="264" customFormat="1" ht="13.8" x14ac:dyDescent="0.25">
      <c r="A10" s="60" t="s">
        <v>130</v>
      </c>
      <c r="B10" s="52" t="s">
        <v>131</v>
      </c>
      <c r="C10" s="255">
        <v>0</v>
      </c>
      <c r="D10" s="61" t="s">
        <v>33</v>
      </c>
      <c r="E10" s="65">
        <f>ROUND($D$6*C10,0)</f>
        <v>0</v>
      </c>
      <c r="F10" s="282">
        <v>1</v>
      </c>
      <c r="G10" s="283">
        <f t="shared" ref="G10" si="0">E10*F10</f>
        <v>0</v>
      </c>
      <c r="H10" s="282">
        <v>1</v>
      </c>
      <c r="I10" s="283">
        <f t="shared" ref="I10" si="1">G10*H10</f>
        <v>0</v>
      </c>
      <c r="J10" s="276">
        <v>35.72</v>
      </c>
      <c r="K10" s="276">
        <f t="shared" ref="K10" si="2">I10*J10</f>
        <v>0</v>
      </c>
    </row>
    <row r="11" spans="1:11" ht="13.8" x14ac:dyDescent="0.25">
      <c r="A11" s="138"/>
      <c r="B11" s="139" t="s">
        <v>134</v>
      </c>
      <c r="C11" s="149"/>
      <c r="D11" s="140"/>
      <c r="E11" s="137"/>
      <c r="F11" s="284"/>
      <c r="G11" s="285"/>
      <c r="H11" s="286">
        <f>SUM(H9:H10)</f>
        <v>13</v>
      </c>
      <c r="I11" s="287">
        <f>SUM(I9:I10)</f>
        <v>0</v>
      </c>
      <c r="J11" s="277"/>
      <c r="K11" s="297">
        <f>SUM(K9:K10)</f>
        <v>0</v>
      </c>
    </row>
    <row r="12" spans="1:11" ht="13.8" x14ac:dyDescent="0.25">
      <c r="A12" s="101" t="s">
        <v>58</v>
      </c>
      <c r="B12" s="104"/>
      <c r="C12" s="141"/>
      <c r="D12" s="100"/>
      <c r="E12" s="102"/>
      <c r="F12" s="288"/>
      <c r="G12" s="289"/>
      <c r="H12" s="288"/>
      <c r="I12" s="289"/>
      <c r="J12" s="278"/>
      <c r="K12" s="278"/>
    </row>
    <row r="13" spans="1:11" s="264" customFormat="1" ht="13.8" x14ac:dyDescent="0.25">
      <c r="A13" s="62" t="s">
        <v>142</v>
      </c>
      <c r="B13" s="52" t="s">
        <v>135</v>
      </c>
      <c r="C13" s="255">
        <v>0.05</v>
      </c>
      <c r="D13" s="61" t="s">
        <v>33</v>
      </c>
      <c r="E13" s="151">
        <f>ROUND($D$6*C13,0)</f>
        <v>0</v>
      </c>
      <c r="F13" s="283">
        <v>1</v>
      </c>
      <c r="G13" s="282">
        <f>E13*F13</f>
        <v>0</v>
      </c>
      <c r="H13" s="283">
        <v>0.5</v>
      </c>
      <c r="I13" s="282">
        <f>G13*H13</f>
        <v>0</v>
      </c>
      <c r="J13" s="276">
        <v>35.72</v>
      </c>
      <c r="K13" s="276">
        <f>I13*J13</f>
        <v>0</v>
      </c>
    </row>
    <row r="14" spans="1:11" s="264" customFormat="1" ht="13.8" x14ac:dyDescent="0.25">
      <c r="A14" s="62">
        <v>111</v>
      </c>
      <c r="B14" s="52" t="s">
        <v>136</v>
      </c>
      <c r="C14" s="255">
        <v>1</v>
      </c>
      <c r="D14" s="61" t="s">
        <v>33</v>
      </c>
      <c r="E14" s="151">
        <f t="shared" ref="E14:E30" si="3">ROUND($D$6*C14,0)</f>
        <v>1</v>
      </c>
      <c r="F14" s="283">
        <v>1</v>
      </c>
      <c r="G14" s="282">
        <f t="shared" ref="G14:G31" si="4">E14*F14</f>
        <v>1</v>
      </c>
      <c r="H14" s="283">
        <v>0.25</v>
      </c>
      <c r="I14" s="282">
        <f t="shared" ref="I14:I31" si="5">G14*H14</f>
        <v>0.25</v>
      </c>
      <c r="J14" s="276">
        <v>35.72</v>
      </c>
      <c r="K14" s="276">
        <f t="shared" ref="K14:K31" si="6">I14*J14</f>
        <v>8.93</v>
      </c>
    </row>
    <row r="15" spans="1:11" s="264" customFormat="1" ht="13.8" x14ac:dyDescent="0.25">
      <c r="A15" s="61" t="s">
        <v>64</v>
      </c>
      <c r="B15" s="52" t="s">
        <v>148</v>
      </c>
      <c r="C15" s="255">
        <v>1</v>
      </c>
      <c r="D15" s="61" t="s">
        <v>33</v>
      </c>
      <c r="E15" s="151">
        <f t="shared" si="3"/>
        <v>1</v>
      </c>
      <c r="F15" s="282">
        <v>1</v>
      </c>
      <c r="G15" s="282">
        <f t="shared" si="4"/>
        <v>1</v>
      </c>
      <c r="H15" s="282">
        <v>1</v>
      </c>
      <c r="I15" s="282">
        <f t="shared" si="5"/>
        <v>1</v>
      </c>
      <c r="J15" s="276">
        <v>35.72</v>
      </c>
      <c r="K15" s="276">
        <f t="shared" si="6"/>
        <v>35.72</v>
      </c>
    </row>
    <row r="16" spans="1:11" s="264" customFormat="1" ht="13.8" x14ac:dyDescent="0.25">
      <c r="A16" s="61" t="s">
        <v>149</v>
      </c>
      <c r="B16" s="52" t="s">
        <v>150</v>
      </c>
      <c r="C16" s="255">
        <v>1</v>
      </c>
      <c r="D16" s="61" t="s">
        <v>33</v>
      </c>
      <c r="E16" s="151">
        <f t="shared" si="3"/>
        <v>1</v>
      </c>
      <c r="F16" s="282">
        <v>1</v>
      </c>
      <c r="G16" s="282">
        <f t="shared" si="4"/>
        <v>1</v>
      </c>
      <c r="H16" s="282">
        <v>1</v>
      </c>
      <c r="I16" s="282">
        <f t="shared" si="5"/>
        <v>1</v>
      </c>
      <c r="J16" s="276">
        <v>35.72</v>
      </c>
      <c r="K16" s="276">
        <f t="shared" si="6"/>
        <v>35.72</v>
      </c>
    </row>
    <row r="17" spans="1:11" s="264" customFormat="1" ht="13.8" x14ac:dyDescent="0.25">
      <c r="A17" s="61" t="s">
        <v>151</v>
      </c>
      <c r="B17" s="52" t="s">
        <v>70</v>
      </c>
      <c r="C17" s="255">
        <v>1</v>
      </c>
      <c r="D17" s="61" t="s">
        <v>33</v>
      </c>
      <c r="E17" s="151">
        <f t="shared" si="3"/>
        <v>1</v>
      </c>
      <c r="F17" s="282">
        <v>1</v>
      </c>
      <c r="G17" s="282">
        <f t="shared" si="4"/>
        <v>1</v>
      </c>
      <c r="H17" s="282">
        <v>40</v>
      </c>
      <c r="I17" s="282">
        <f t="shared" si="5"/>
        <v>40</v>
      </c>
      <c r="J17" s="276">
        <v>35.72</v>
      </c>
      <c r="K17" s="276">
        <f t="shared" si="6"/>
        <v>1428.8</v>
      </c>
    </row>
    <row r="18" spans="1:11" s="264" customFormat="1" ht="13.8" x14ac:dyDescent="0.25">
      <c r="A18" s="61" t="s">
        <v>151</v>
      </c>
      <c r="B18" s="52" t="s">
        <v>34</v>
      </c>
      <c r="C18" s="255">
        <v>0</v>
      </c>
      <c r="D18" s="61" t="s">
        <v>33</v>
      </c>
      <c r="E18" s="151">
        <f t="shared" si="3"/>
        <v>0</v>
      </c>
      <c r="F18" s="282">
        <v>1</v>
      </c>
      <c r="G18" s="282">
        <f t="shared" si="4"/>
        <v>0</v>
      </c>
      <c r="H18" s="282">
        <v>40</v>
      </c>
      <c r="I18" s="282">
        <f t="shared" si="5"/>
        <v>0</v>
      </c>
      <c r="J18" s="276">
        <v>35.72</v>
      </c>
      <c r="K18" s="276">
        <f t="shared" si="6"/>
        <v>0</v>
      </c>
    </row>
    <row r="19" spans="1:11" s="264" customFormat="1" ht="13.8" x14ac:dyDescent="0.25">
      <c r="A19" s="60" t="s">
        <v>152</v>
      </c>
      <c r="B19" s="52" t="s">
        <v>77</v>
      </c>
      <c r="C19" s="255">
        <v>1</v>
      </c>
      <c r="D19" s="61" t="s">
        <v>33</v>
      </c>
      <c r="E19" s="151">
        <f t="shared" si="3"/>
        <v>1</v>
      </c>
      <c r="F19" s="282">
        <v>1</v>
      </c>
      <c r="G19" s="282">
        <f t="shared" si="4"/>
        <v>1</v>
      </c>
      <c r="H19" s="282">
        <v>25</v>
      </c>
      <c r="I19" s="282">
        <f t="shared" si="5"/>
        <v>25</v>
      </c>
      <c r="J19" s="276">
        <v>35.72</v>
      </c>
      <c r="K19" s="276">
        <f t="shared" si="6"/>
        <v>893</v>
      </c>
    </row>
    <row r="20" spans="1:11" s="264" customFormat="1" ht="13.8" x14ac:dyDescent="0.25">
      <c r="A20" s="60" t="s">
        <v>152</v>
      </c>
      <c r="B20" s="52" t="s">
        <v>78</v>
      </c>
      <c r="C20" s="255">
        <v>0</v>
      </c>
      <c r="D20" s="61" t="s">
        <v>33</v>
      </c>
      <c r="E20" s="151">
        <f t="shared" si="3"/>
        <v>0</v>
      </c>
      <c r="F20" s="282">
        <v>1</v>
      </c>
      <c r="G20" s="282">
        <f t="shared" si="4"/>
        <v>0</v>
      </c>
      <c r="H20" s="282">
        <v>20</v>
      </c>
      <c r="I20" s="282">
        <f t="shared" si="5"/>
        <v>0</v>
      </c>
      <c r="J20" s="276">
        <v>35.72</v>
      </c>
      <c r="K20" s="276">
        <f t="shared" si="6"/>
        <v>0</v>
      </c>
    </row>
    <row r="21" spans="1:11" s="264" customFormat="1" ht="13.8" x14ac:dyDescent="0.25">
      <c r="A21" s="61" t="s">
        <v>79</v>
      </c>
      <c r="B21" s="52" t="s">
        <v>37</v>
      </c>
      <c r="C21" s="255">
        <v>0</v>
      </c>
      <c r="D21" s="61" t="s">
        <v>33</v>
      </c>
      <c r="E21" s="151">
        <f t="shared" si="3"/>
        <v>0</v>
      </c>
      <c r="F21" s="282">
        <v>1</v>
      </c>
      <c r="G21" s="283">
        <f t="shared" si="4"/>
        <v>0</v>
      </c>
      <c r="H21" s="282">
        <v>16</v>
      </c>
      <c r="I21" s="283">
        <f t="shared" si="5"/>
        <v>0</v>
      </c>
      <c r="J21" s="276">
        <v>35.72</v>
      </c>
      <c r="K21" s="276">
        <f t="shared" si="6"/>
        <v>0</v>
      </c>
    </row>
    <row r="22" spans="1:11" s="264" customFormat="1" ht="13.8" x14ac:dyDescent="0.25">
      <c r="A22" s="61" t="s">
        <v>153</v>
      </c>
      <c r="B22" s="52" t="s">
        <v>154</v>
      </c>
      <c r="C22" s="255">
        <v>1</v>
      </c>
      <c r="D22" s="61" t="s">
        <v>33</v>
      </c>
      <c r="E22" s="151">
        <f t="shared" si="3"/>
        <v>1</v>
      </c>
      <c r="F22" s="282">
        <v>1</v>
      </c>
      <c r="G22" s="282">
        <f t="shared" si="4"/>
        <v>1</v>
      </c>
      <c r="H22" s="282">
        <v>2</v>
      </c>
      <c r="I22" s="282">
        <f t="shared" si="5"/>
        <v>2</v>
      </c>
      <c r="J22" s="276">
        <v>35.72</v>
      </c>
      <c r="K22" s="276">
        <f t="shared" si="6"/>
        <v>71.44</v>
      </c>
    </row>
    <row r="23" spans="1:11" s="264" customFormat="1" ht="13.8" x14ac:dyDescent="0.25">
      <c r="A23" s="61" t="s">
        <v>155</v>
      </c>
      <c r="B23" s="52" t="s">
        <v>156</v>
      </c>
      <c r="C23" s="255">
        <v>1</v>
      </c>
      <c r="D23" s="61" t="s">
        <v>33</v>
      </c>
      <c r="E23" s="151">
        <f t="shared" si="3"/>
        <v>1</v>
      </c>
      <c r="F23" s="282">
        <v>1</v>
      </c>
      <c r="G23" s="282">
        <f t="shared" si="4"/>
        <v>1</v>
      </c>
      <c r="H23" s="282">
        <v>2</v>
      </c>
      <c r="I23" s="282">
        <f t="shared" si="5"/>
        <v>2</v>
      </c>
      <c r="J23" s="276">
        <v>35.72</v>
      </c>
      <c r="K23" s="276">
        <f t="shared" si="6"/>
        <v>71.44</v>
      </c>
    </row>
    <row r="24" spans="1:11" s="264" customFormat="1" ht="13.8" x14ac:dyDescent="0.25">
      <c r="A24" s="61" t="s">
        <v>157</v>
      </c>
      <c r="B24" s="52" t="s">
        <v>158</v>
      </c>
      <c r="C24" s="255">
        <v>1</v>
      </c>
      <c r="D24" s="61" t="s">
        <v>33</v>
      </c>
      <c r="E24" s="151">
        <f t="shared" si="3"/>
        <v>1</v>
      </c>
      <c r="F24" s="282">
        <v>1</v>
      </c>
      <c r="G24" s="282">
        <f t="shared" si="4"/>
        <v>1</v>
      </c>
      <c r="H24" s="282">
        <v>2</v>
      </c>
      <c r="I24" s="282">
        <f t="shared" si="5"/>
        <v>2</v>
      </c>
      <c r="J24" s="276">
        <v>35.72</v>
      </c>
      <c r="K24" s="276">
        <f t="shared" si="6"/>
        <v>71.44</v>
      </c>
    </row>
    <row r="25" spans="1:11" s="264" customFormat="1" ht="27.6" x14ac:dyDescent="0.25">
      <c r="A25" s="61" t="s">
        <v>159</v>
      </c>
      <c r="B25" s="52" t="s">
        <v>160</v>
      </c>
      <c r="C25" s="255">
        <v>1</v>
      </c>
      <c r="D25" s="61" t="s">
        <v>33</v>
      </c>
      <c r="E25" s="151">
        <f t="shared" si="3"/>
        <v>1</v>
      </c>
      <c r="F25" s="282">
        <v>1</v>
      </c>
      <c r="G25" s="282">
        <f t="shared" si="4"/>
        <v>1</v>
      </c>
      <c r="H25" s="282">
        <v>2</v>
      </c>
      <c r="I25" s="282">
        <f t="shared" si="5"/>
        <v>2</v>
      </c>
      <c r="J25" s="276">
        <v>35.72</v>
      </c>
      <c r="K25" s="276">
        <f t="shared" si="6"/>
        <v>71.44</v>
      </c>
    </row>
    <row r="26" spans="1:11" s="264" customFormat="1" ht="41.4" x14ac:dyDescent="0.25">
      <c r="A26" s="61" t="s">
        <v>161</v>
      </c>
      <c r="B26" s="52" t="s">
        <v>72</v>
      </c>
      <c r="C26" s="255">
        <v>1</v>
      </c>
      <c r="D26" s="61" t="s">
        <v>73</v>
      </c>
      <c r="E26" s="151">
        <f t="shared" si="3"/>
        <v>1</v>
      </c>
      <c r="F26" s="282">
        <v>1</v>
      </c>
      <c r="G26" s="282">
        <f t="shared" si="4"/>
        <v>1</v>
      </c>
      <c r="H26" s="282">
        <v>20</v>
      </c>
      <c r="I26" s="282">
        <f t="shared" si="5"/>
        <v>20</v>
      </c>
      <c r="J26" s="276">
        <v>35.72</v>
      </c>
      <c r="K26" s="276">
        <f t="shared" si="6"/>
        <v>714.4</v>
      </c>
    </row>
    <row r="27" spans="1:11" ht="13.8" x14ac:dyDescent="0.25">
      <c r="A27" s="60" t="s">
        <v>163</v>
      </c>
      <c r="B27" s="52" t="s">
        <v>164</v>
      </c>
      <c r="C27" s="127">
        <v>1</v>
      </c>
      <c r="D27" s="61" t="s">
        <v>33</v>
      </c>
      <c r="E27" s="151">
        <f t="shared" si="3"/>
        <v>1</v>
      </c>
      <c r="F27" s="282">
        <v>1</v>
      </c>
      <c r="G27" s="282">
        <f t="shared" si="4"/>
        <v>1</v>
      </c>
      <c r="H27" s="282">
        <v>1.5</v>
      </c>
      <c r="I27" s="282">
        <f t="shared" si="5"/>
        <v>1.5</v>
      </c>
      <c r="J27" s="276">
        <v>35.72</v>
      </c>
      <c r="K27" s="276">
        <f t="shared" si="6"/>
        <v>53.58</v>
      </c>
    </row>
    <row r="28" spans="1:11" ht="13.8" x14ac:dyDescent="0.25">
      <c r="A28" s="60" t="s">
        <v>165</v>
      </c>
      <c r="B28" s="52" t="s">
        <v>166</v>
      </c>
      <c r="C28" s="127">
        <v>1</v>
      </c>
      <c r="D28" s="61" t="s">
        <v>33</v>
      </c>
      <c r="E28" s="151">
        <f t="shared" si="3"/>
        <v>1</v>
      </c>
      <c r="F28" s="282">
        <v>1</v>
      </c>
      <c r="G28" s="282">
        <f t="shared" si="4"/>
        <v>1</v>
      </c>
      <c r="H28" s="282">
        <v>0.5</v>
      </c>
      <c r="I28" s="282">
        <f t="shared" si="5"/>
        <v>0.5</v>
      </c>
      <c r="J28" s="276">
        <v>35.72</v>
      </c>
      <c r="K28" s="276">
        <f t="shared" si="6"/>
        <v>17.86</v>
      </c>
    </row>
    <row r="29" spans="1:11" ht="13.8" x14ac:dyDescent="0.25">
      <c r="A29" s="60" t="s">
        <v>167</v>
      </c>
      <c r="B29" s="52" t="s">
        <v>168</v>
      </c>
      <c r="C29" s="127">
        <v>1</v>
      </c>
      <c r="D29" s="61" t="s">
        <v>33</v>
      </c>
      <c r="E29" s="151">
        <f t="shared" si="3"/>
        <v>1</v>
      </c>
      <c r="F29" s="282">
        <v>1</v>
      </c>
      <c r="G29" s="282">
        <f t="shared" si="4"/>
        <v>1</v>
      </c>
      <c r="H29" s="282">
        <v>0.5</v>
      </c>
      <c r="I29" s="282">
        <f t="shared" si="5"/>
        <v>0.5</v>
      </c>
      <c r="J29" s="276">
        <v>35.72</v>
      </c>
      <c r="K29" s="276">
        <f t="shared" si="6"/>
        <v>17.86</v>
      </c>
    </row>
    <row r="30" spans="1:11" ht="27.6" x14ac:dyDescent="0.25">
      <c r="A30" s="78" t="s">
        <v>225</v>
      </c>
      <c r="B30" s="77" t="s">
        <v>39</v>
      </c>
      <c r="C30" s="127">
        <v>1</v>
      </c>
      <c r="D30" s="61" t="s">
        <v>241</v>
      </c>
      <c r="E30" s="151">
        <f t="shared" si="3"/>
        <v>1</v>
      </c>
      <c r="F30" s="318">
        <v>1</v>
      </c>
      <c r="G30" s="282">
        <v>0</v>
      </c>
      <c r="H30" s="282">
        <v>0.5</v>
      </c>
      <c r="I30" s="282">
        <f t="shared" si="5"/>
        <v>0</v>
      </c>
      <c r="J30" s="276">
        <v>35.72</v>
      </c>
      <c r="K30" s="276">
        <f t="shared" si="6"/>
        <v>0</v>
      </c>
    </row>
    <row r="31" spans="1:11" ht="27.6" x14ac:dyDescent="0.25">
      <c r="A31" s="78" t="s">
        <v>212</v>
      </c>
      <c r="B31" s="77" t="s">
        <v>213</v>
      </c>
      <c r="C31" s="127">
        <v>1</v>
      </c>
      <c r="D31" s="78" t="s">
        <v>327</v>
      </c>
      <c r="E31" s="151">
        <f>ROUND($D$6*C31,0)</f>
        <v>1</v>
      </c>
      <c r="F31" s="318">
        <v>1</v>
      </c>
      <c r="G31" s="282">
        <f t="shared" si="4"/>
        <v>1</v>
      </c>
      <c r="H31" s="318">
        <v>3</v>
      </c>
      <c r="I31" s="282">
        <f t="shared" si="5"/>
        <v>3</v>
      </c>
      <c r="J31" s="276">
        <v>35.72</v>
      </c>
      <c r="K31" s="276">
        <f t="shared" si="6"/>
        <v>107.16</v>
      </c>
    </row>
    <row r="32" spans="1:11" ht="13.8" x14ac:dyDescent="0.25">
      <c r="A32" s="334"/>
      <c r="B32" s="336" t="s">
        <v>238</v>
      </c>
      <c r="C32" s="354"/>
      <c r="D32" s="340"/>
      <c r="E32" s="350"/>
      <c r="F32" s="352"/>
      <c r="G32" s="287" t="s">
        <v>242</v>
      </c>
      <c r="H32" s="286">
        <f>SUM(H13:H17,H19,H22:H31)</f>
        <v>101.75</v>
      </c>
      <c r="I32" s="348">
        <f>SUM(I13:I31)</f>
        <v>100.75</v>
      </c>
      <c r="J32" s="346"/>
      <c r="K32" s="332">
        <f>SUM(K13:K31)</f>
        <v>3598.7900000000004</v>
      </c>
    </row>
    <row r="33" spans="1:11" ht="13.8" x14ac:dyDescent="0.25">
      <c r="A33" s="335"/>
      <c r="B33" s="337"/>
      <c r="C33" s="355"/>
      <c r="D33" s="341"/>
      <c r="E33" s="351"/>
      <c r="F33" s="353"/>
      <c r="G33" s="287" t="s">
        <v>243</v>
      </c>
      <c r="H33" s="286">
        <f>SUM(H13:H16,H18,H20:H21,H22:H26,H27:H31)</f>
        <v>112.75</v>
      </c>
      <c r="I33" s="349"/>
      <c r="J33" s="347"/>
      <c r="K33" s="333"/>
    </row>
    <row r="34" spans="1:11" s="186" customFormat="1" ht="13.8" x14ac:dyDescent="0.25">
      <c r="A34" s="271" t="s">
        <v>59</v>
      </c>
      <c r="B34" s="272"/>
      <c r="C34" s="273"/>
      <c r="D34" s="274"/>
      <c r="E34" s="275"/>
      <c r="F34" s="291"/>
      <c r="G34" s="292"/>
      <c r="H34" s="291"/>
      <c r="I34" s="292"/>
      <c r="J34" s="279"/>
      <c r="K34" s="279"/>
    </row>
    <row r="35" spans="1:11" ht="13.8" x14ac:dyDescent="0.25">
      <c r="A35" s="61" t="s">
        <v>64</v>
      </c>
      <c r="B35" s="52" t="s">
        <v>95</v>
      </c>
      <c r="C35" s="127">
        <v>1</v>
      </c>
      <c r="D35" s="61" t="s">
        <v>33</v>
      </c>
      <c r="E35" s="92">
        <f>ROUND($D$7*C35,0)</f>
        <v>1</v>
      </c>
      <c r="F35" s="282">
        <v>1</v>
      </c>
      <c r="G35" s="317">
        <f>(E35)*(F35)</f>
        <v>1</v>
      </c>
      <c r="H35" s="282">
        <v>1.5</v>
      </c>
      <c r="I35" s="317">
        <f>(G35)*(H35)</f>
        <v>1.5</v>
      </c>
      <c r="J35" s="276">
        <v>35.72</v>
      </c>
      <c r="K35" s="276">
        <f>(I35)*(J35)</f>
        <v>53.58</v>
      </c>
    </row>
    <row r="36" spans="1:11" ht="13.8" x14ac:dyDescent="0.25">
      <c r="A36" s="61">
        <v>149</v>
      </c>
      <c r="B36" s="52" t="s">
        <v>169</v>
      </c>
      <c r="C36" s="127">
        <v>0.83</v>
      </c>
      <c r="D36" s="61" t="s">
        <v>33</v>
      </c>
      <c r="E36" s="92">
        <f t="shared" ref="E36:E50" si="7">ROUND($D$7*C36,0)</f>
        <v>1</v>
      </c>
      <c r="F36" s="282">
        <v>1</v>
      </c>
      <c r="G36" s="317">
        <f t="shared" ref="G36:G78" si="8">(E36)*(F36)</f>
        <v>1</v>
      </c>
      <c r="H36" s="282">
        <v>2</v>
      </c>
      <c r="I36" s="317">
        <f t="shared" ref="I36:I78" si="9">(G36)*(H36)</f>
        <v>2</v>
      </c>
      <c r="J36" s="276">
        <v>35.72</v>
      </c>
      <c r="K36" s="276">
        <f t="shared" ref="K36:K78" si="10">(I36)*(J36)</f>
        <v>71.44</v>
      </c>
    </row>
    <row r="37" spans="1:11" ht="27.6" x14ac:dyDescent="0.25">
      <c r="A37" s="78">
        <v>134</v>
      </c>
      <c r="B37" s="77" t="s">
        <v>220</v>
      </c>
      <c r="C37" s="150">
        <v>0.08</v>
      </c>
      <c r="D37" s="258" t="s">
        <v>221</v>
      </c>
      <c r="E37" s="92">
        <f t="shared" si="7"/>
        <v>0</v>
      </c>
      <c r="F37" s="318">
        <v>1</v>
      </c>
      <c r="G37" s="319">
        <f>(E37)*(F37)</f>
        <v>0</v>
      </c>
      <c r="H37" s="318">
        <v>0.33</v>
      </c>
      <c r="I37" s="319">
        <f>(G37)*(H37)</f>
        <v>0</v>
      </c>
      <c r="J37" s="276">
        <v>35.72</v>
      </c>
      <c r="K37" s="276">
        <f>(I37)*(J37)</f>
        <v>0</v>
      </c>
    </row>
    <row r="38" spans="1:11" ht="13.8" x14ac:dyDescent="0.25">
      <c r="A38" s="61">
        <v>137</v>
      </c>
      <c r="B38" s="52" t="s">
        <v>170</v>
      </c>
      <c r="C38" s="127">
        <v>0.02</v>
      </c>
      <c r="D38" s="61" t="s">
        <v>33</v>
      </c>
      <c r="E38" s="92">
        <f t="shared" si="7"/>
        <v>0</v>
      </c>
      <c r="F38" s="282">
        <v>1</v>
      </c>
      <c r="G38" s="317">
        <f t="shared" si="8"/>
        <v>0</v>
      </c>
      <c r="H38" s="282">
        <v>2.5</v>
      </c>
      <c r="I38" s="317">
        <f t="shared" si="9"/>
        <v>0</v>
      </c>
      <c r="J38" s="276">
        <v>35.72</v>
      </c>
      <c r="K38" s="276">
        <f t="shared" si="10"/>
        <v>0</v>
      </c>
    </row>
    <row r="39" spans="1:11" ht="13.8" x14ac:dyDescent="0.25">
      <c r="A39" s="61">
        <v>138</v>
      </c>
      <c r="B39" s="52" t="s">
        <v>171</v>
      </c>
      <c r="C39" s="127">
        <v>0.02</v>
      </c>
      <c r="D39" s="61" t="s">
        <v>33</v>
      </c>
      <c r="E39" s="92">
        <f t="shared" si="7"/>
        <v>0</v>
      </c>
      <c r="F39" s="282">
        <v>1</v>
      </c>
      <c r="G39" s="317">
        <f t="shared" si="8"/>
        <v>0</v>
      </c>
      <c r="H39" s="282">
        <v>2</v>
      </c>
      <c r="I39" s="317">
        <f t="shared" si="9"/>
        <v>0</v>
      </c>
      <c r="J39" s="276">
        <v>35.72</v>
      </c>
      <c r="K39" s="276">
        <f t="shared" si="10"/>
        <v>0</v>
      </c>
    </row>
    <row r="40" spans="1:11" ht="13.8" x14ac:dyDescent="0.25">
      <c r="A40" s="61" t="s">
        <v>172</v>
      </c>
      <c r="B40" s="77" t="s">
        <v>173</v>
      </c>
      <c r="C40" s="150">
        <v>0.02</v>
      </c>
      <c r="D40" s="78" t="s">
        <v>33</v>
      </c>
      <c r="E40" s="92">
        <f t="shared" si="7"/>
        <v>0</v>
      </c>
      <c r="F40" s="318">
        <v>1</v>
      </c>
      <c r="G40" s="319">
        <f t="shared" si="8"/>
        <v>0</v>
      </c>
      <c r="H40" s="318">
        <v>0.5</v>
      </c>
      <c r="I40" s="319">
        <f t="shared" si="9"/>
        <v>0</v>
      </c>
      <c r="J40" s="276">
        <v>35.72</v>
      </c>
      <c r="K40" s="276">
        <f t="shared" si="10"/>
        <v>0</v>
      </c>
    </row>
    <row r="41" spans="1:11" ht="27.6" x14ac:dyDescent="0.25">
      <c r="A41" s="78" t="s">
        <v>222</v>
      </c>
      <c r="B41" s="77" t="s">
        <v>223</v>
      </c>
      <c r="C41" s="150">
        <v>1</v>
      </c>
      <c r="D41" s="259" t="s">
        <v>325</v>
      </c>
      <c r="E41" s="92">
        <f t="shared" si="7"/>
        <v>1</v>
      </c>
      <c r="F41" s="318">
        <v>1</v>
      </c>
      <c r="G41" s="319">
        <f>(E41)*(F41)</f>
        <v>1</v>
      </c>
      <c r="H41" s="318">
        <v>0.5</v>
      </c>
      <c r="I41" s="319">
        <f>(G41)*(H41)</f>
        <v>0.5</v>
      </c>
      <c r="J41" s="276">
        <v>35.72</v>
      </c>
      <c r="K41" s="276">
        <f>(I41)*(J41)</f>
        <v>17.86</v>
      </c>
    </row>
    <row r="42" spans="1:11" ht="27.6" x14ac:dyDescent="0.25">
      <c r="A42" s="61" t="s">
        <v>174</v>
      </c>
      <c r="B42" s="77" t="s">
        <v>175</v>
      </c>
      <c r="C42" s="150">
        <v>0.83</v>
      </c>
      <c r="D42" s="78" t="s">
        <v>176</v>
      </c>
      <c r="E42" s="92">
        <f t="shared" si="7"/>
        <v>1</v>
      </c>
      <c r="F42" s="282">
        <v>1</v>
      </c>
      <c r="G42" s="317">
        <f t="shared" si="8"/>
        <v>1</v>
      </c>
      <c r="H42" s="282">
        <v>12</v>
      </c>
      <c r="I42" s="317">
        <f t="shared" si="9"/>
        <v>12</v>
      </c>
      <c r="J42" s="276">
        <v>35.72</v>
      </c>
      <c r="K42" s="276">
        <f t="shared" si="10"/>
        <v>428.64</v>
      </c>
    </row>
    <row r="43" spans="1:11" s="264" customFormat="1" ht="27.6" x14ac:dyDescent="0.25">
      <c r="A43" s="61">
        <v>143</v>
      </c>
      <c r="B43" s="52" t="s">
        <v>215</v>
      </c>
      <c r="C43" s="255">
        <v>1</v>
      </c>
      <c r="D43" s="61" t="s">
        <v>216</v>
      </c>
      <c r="E43" s="92">
        <f t="shared" si="7"/>
        <v>1</v>
      </c>
      <c r="F43" s="282">
        <v>1</v>
      </c>
      <c r="G43" s="317">
        <f>(E43)*(F43)</f>
        <v>1</v>
      </c>
      <c r="H43" s="282">
        <v>1.5</v>
      </c>
      <c r="I43" s="317">
        <f>(G43)*(H43)</f>
        <v>1.5</v>
      </c>
      <c r="J43" s="276">
        <v>35.72</v>
      </c>
      <c r="K43" s="276">
        <f>(I43)*(J43)</f>
        <v>53.58</v>
      </c>
    </row>
    <row r="44" spans="1:11" ht="13.8" x14ac:dyDescent="0.25">
      <c r="A44" s="61">
        <v>144</v>
      </c>
      <c r="B44" s="77" t="s">
        <v>177</v>
      </c>
      <c r="C44" s="150">
        <v>0.02</v>
      </c>
      <c r="D44" s="78" t="s">
        <v>33</v>
      </c>
      <c r="E44" s="92">
        <f t="shared" si="7"/>
        <v>0</v>
      </c>
      <c r="F44" s="318">
        <v>1</v>
      </c>
      <c r="G44" s="319">
        <f t="shared" si="8"/>
        <v>0</v>
      </c>
      <c r="H44" s="318">
        <v>1</v>
      </c>
      <c r="I44" s="319">
        <f t="shared" si="9"/>
        <v>0</v>
      </c>
      <c r="J44" s="276">
        <v>35.72</v>
      </c>
      <c r="K44" s="276">
        <f t="shared" si="10"/>
        <v>0</v>
      </c>
    </row>
    <row r="45" spans="1:11" ht="13.8" x14ac:dyDescent="0.25">
      <c r="A45" s="61">
        <v>145</v>
      </c>
      <c r="B45" s="77" t="s">
        <v>178</v>
      </c>
      <c r="C45" s="150">
        <v>0.02</v>
      </c>
      <c r="D45" s="78" t="s">
        <v>33</v>
      </c>
      <c r="E45" s="92">
        <f t="shared" si="7"/>
        <v>0</v>
      </c>
      <c r="F45" s="318">
        <v>1</v>
      </c>
      <c r="G45" s="319">
        <f t="shared" si="8"/>
        <v>0</v>
      </c>
      <c r="H45" s="318">
        <v>1</v>
      </c>
      <c r="I45" s="319">
        <f t="shared" si="9"/>
        <v>0</v>
      </c>
      <c r="J45" s="276">
        <v>35.72</v>
      </c>
      <c r="K45" s="276">
        <f t="shared" si="10"/>
        <v>0</v>
      </c>
    </row>
    <row r="46" spans="1:11" ht="13.8" x14ac:dyDescent="0.25">
      <c r="A46" s="61">
        <v>146</v>
      </c>
      <c r="B46" s="77" t="s">
        <v>179</v>
      </c>
      <c r="C46" s="150">
        <v>1</v>
      </c>
      <c r="D46" s="78" t="s">
        <v>33</v>
      </c>
      <c r="E46" s="92">
        <f t="shared" si="7"/>
        <v>1</v>
      </c>
      <c r="F46" s="318">
        <v>1</v>
      </c>
      <c r="G46" s="319">
        <f t="shared" si="8"/>
        <v>1</v>
      </c>
      <c r="H46" s="318">
        <v>2</v>
      </c>
      <c r="I46" s="319">
        <f t="shared" si="9"/>
        <v>2</v>
      </c>
      <c r="J46" s="276">
        <v>35.72</v>
      </c>
      <c r="K46" s="276">
        <f t="shared" si="10"/>
        <v>71.44</v>
      </c>
    </row>
    <row r="47" spans="1:11" ht="13.8" x14ac:dyDescent="0.25">
      <c r="A47" s="61">
        <v>147</v>
      </c>
      <c r="B47" s="77" t="s">
        <v>180</v>
      </c>
      <c r="C47" s="150">
        <v>1</v>
      </c>
      <c r="D47" s="78" t="s">
        <v>33</v>
      </c>
      <c r="E47" s="92">
        <f t="shared" si="7"/>
        <v>1</v>
      </c>
      <c r="F47" s="318">
        <v>1</v>
      </c>
      <c r="G47" s="319">
        <f t="shared" si="8"/>
        <v>1</v>
      </c>
      <c r="H47" s="318">
        <v>1</v>
      </c>
      <c r="I47" s="319">
        <f t="shared" si="9"/>
        <v>1</v>
      </c>
      <c r="J47" s="276">
        <v>35.72</v>
      </c>
      <c r="K47" s="276">
        <f t="shared" si="10"/>
        <v>35.72</v>
      </c>
    </row>
    <row r="48" spans="1:11" ht="27.6" x14ac:dyDescent="0.25">
      <c r="A48" s="78" t="s">
        <v>217</v>
      </c>
      <c r="B48" s="77" t="s">
        <v>218</v>
      </c>
      <c r="C48" s="150">
        <v>1</v>
      </c>
      <c r="D48" s="260" t="s">
        <v>326</v>
      </c>
      <c r="E48" s="92">
        <f t="shared" si="7"/>
        <v>1</v>
      </c>
      <c r="F48" s="318">
        <v>1</v>
      </c>
      <c r="G48" s="319">
        <f t="shared" si="8"/>
        <v>1</v>
      </c>
      <c r="H48" s="318">
        <v>2</v>
      </c>
      <c r="I48" s="319">
        <f>(G48)*(H48)</f>
        <v>2</v>
      </c>
      <c r="J48" s="276">
        <v>35.72</v>
      </c>
      <c r="K48" s="276">
        <f>(I48)*(J48)</f>
        <v>71.44</v>
      </c>
    </row>
    <row r="49" spans="1:11" ht="27.6" x14ac:dyDescent="0.25">
      <c r="A49" s="78" t="s">
        <v>226</v>
      </c>
      <c r="B49" s="77" t="s">
        <v>227</v>
      </c>
      <c r="C49" s="150">
        <v>1</v>
      </c>
      <c r="D49" s="260" t="s">
        <v>228</v>
      </c>
      <c r="E49" s="92">
        <f t="shared" si="7"/>
        <v>1</v>
      </c>
      <c r="F49" s="318">
        <v>1</v>
      </c>
      <c r="G49" s="319">
        <f t="shared" si="8"/>
        <v>1</v>
      </c>
      <c r="H49" s="318">
        <v>1</v>
      </c>
      <c r="I49" s="319">
        <f>(G49)*(H49)</f>
        <v>1</v>
      </c>
      <c r="J49" s="276">
        <v>35.72</v>
      </c>
      <c r="K49" s="276">
        <f>(I49)*(J49)</f>
        <v>35.72</v>
      </c>
    </row>
    <row r="50" spans="1:11" ht="13.5" customHeight="1" x14ac:dyDescent="0.25">
      <c r="A50" s="61">
        <v>148</v>
      </c>
      <c r="B50" s="77" t="s">
        <v>181</v>
      </c>
      <c r="C50" s="150">
        <v>0.02</v>
      </c>
      <c r="D50" s="78" t="s">
        <v>33</v>
      </c>
      <c r="E50" s="92">
        <f t="shared" si="7"/>
        <v>0</v>
      </c>
      <c r="F50" s="318">
        <v>1</v>
      </c>
      <c r="G50" s="319">
        <f t="shared" si="8"/>
        <v>0</v>
      </c>
      <c r="H50" s="318">
        <v>3</v>
      </c>
      <c r="I50" s="319">
        <f t="shared" si="9"/>
        <v>0</v>
      </c>
      <c r="J50" s="276">
        <v>35.72</v>
      </c>
      <c r="K50" s="276">
        <f t="shared" si="10"/>
        <v>0</v>
      </c>
    </row>
    <row r="51" spans="1:11" x14ac:dyDescent="0.25">
      <c r="A51" s="334"/>
      <c r="B51" s="336" t="s">
        <v>139</v>
      </c>
      <c r="C51" s="338"/>
      <c r="D51" s="340"/>
      <c r="E51" s="350"/>
      <c r="F51" s="352"/>
      <c r="G51" s="348"/>
      <c r="H51" s="356">
        <f>SUM(H35:H50)</f>
        <v>33.83</v>
      </c>
      <c r="I51" s="348">
        <f>SUM(I35:I50)</f>
        <v>23.5</v>
      </c>
      <c r="J51" s="346"/>
      <c r="K51" s="332">
        <f>SUM(K35:K50)</f>
        <v>839.42000000000007</v>
      </c>
    </row>
    <row r="52" spans="1:11" x14ac:dyDescent="0.25">
      <c r="A52" s="335"/>
      <c r="B52" s="337"/>
      <c r="C52" s="339"/>
      <c r="D52" s="341"/>
      <c r="E52" s="351"/>
      <c r="F52" s="353"/>
      <c r="G52" s="349"/>
      <c r="H52" s="357"/>
      <c r="I52" s="349"/>
      <c r="J52" s="347"/>
      <c r="K52" s="333"/>
    </row>
    <row r="53" spans="1:11" ht="13.8" x14ac:dyDescent="0.25">
      <c r="A53" s="101" t="s">
        <v>60</v>
      </c>
      <c r="B53" s="111"/>
      <c r="C53" s="145"/>
      <c r="D53" s="128"/>
      <c r="E53" s="102"/>
      <c r="F53" s="294"/>
      <c r="G53" s="289"/>
      <c r="H53" s="294"/>
      <c r="I53" s="289"/>
      <c r="J53" s="280"/>
      <c r="K53" s="278"/>
    </row>
    <row r="54" spans="1:11" ht="13.8" x14ac:dyDescent="0.25">
      <c r="A54" s="61" t="s">
        <v>182</v>
      </c>
      <c r="B54" s="52" t="s">
        <v>183</v>
      </c>
      <c r="C54" s="127">
        <v>1</v>
      </c>
      <c r="D54" s="61" t="s">
        <v>33</v>
      </c>
      <c r="E54" s="92">
        <f>ROUND($D$7*C54,0)</f>
        <v>1</v>
      </c>
      <c r="F54" s="282">
        <v>1</v>
      </c>
      <c r="G54" s="317">
        <f t="shared" si="8"/>
        <v>1</v>
      </c>
      <c r="H54" s="282">
        <v>0.5</v>
      </c>
      <c r="I54" s="317">
        <f t="shared" si="9"/>
        <v>0.5</v>
      </c>
      <c r="J54" s="276">
        <v>35.72</v>
      </c>
      <c r="K54" s="276">
        <f t="shared" si="10"/>
        <v>17.86</v>
      </c>
    </row>
    <row r="55" spans="1:11" ht="13.8" x14ac:dyDescent="0.25">
      <c r="A55" s="61" t="s">
        <v>182</v>
      </c>
      <c r="B55" s="52" t="s">
        <v>184</v>
      </c>
      <c r="C55" s="127">
        <v>1</v>
      </c>
      <c r="D55" s="61" t="s">
        <v>33</v>
      </c>
      <c r="E55" s="92">
        <f t="shared" ref="E55:E78" si="11">ROUND($D$7*C55,0)</f>
        <v>1</v>
      </c>
      <c r="F55" s="282">
        <v>1</v>
      </c>
      <c r="G55" s="317">
        <f t="shared" si="8"/>
        <v>1</v>
      </c>
      <c r="H55" s="282">
        <v>1.5</v>
      </c>
      <c r="I55" s="317">
        <f t="shared" si="9"/>
        <v>1.5</v>
      </c>
      <c r="J55" s="276">
        <v>35.72</v>
      </c>
      <c r="K55" s="276">
        <f t="shared" si="10"/>
        <v>53.58</v>
      </c>
    </row>
    <row r="56" spans="1:11" ht="13.8" x14ac:dyDescent="0.25">
      <c r="A56" s="61" t="s">
        <v>182</v>
      </c>
      <c r="B56" s="52" t="s">
        <v>185</v>
      </c>
      <c r="C56" s="127">
        <v>1</v>
      </c>
      <c r="D56" s="61" t="s">
        <v>33</v>
      </c>
      <c r="E56" s="92">
        <f t="shared" si="11"/>
        <v>1</v>
      </c>
      <c r="F56" s="282">
        <v>4</v>
      </c>
      <c r="G56" s="317">
        <f t="shared" si="8"/>
        <v>4</v>
      </c>
      <c r="H56" s="282">
        <v>0.5</v>
      </c>
      <c r="I56" s="317">
        <f t="shared" si="9"/>
        <v>2</v>
      </c>
      <c r="J56" s="276">
        <v>35.72</v>
      </c>
      <c r="K56" s="276">
        <f t="shared" si="10"/>
        <v>71.44</v>
      </c>
    </row>
    <row r="57" spans="1:11" ht="13.8" x14ac:dyDescent="0.25">
      <c r="A57" s="61" t="s">
        <v>182</v>
      </c>
      <c r="B57" s="52" t="s">
        <v>186</v>
      </c>
      <c r="C57" s="127">
        <v>1</v>
      </c>
      <c r="D57" s="61" t="s">
        <v>33</v>
      </c>
      <c r="E57" s="92">
        <f t="shared" si="11"/>
        <v>1</v>
      </c>
      <c r="F57" s="282">
        <v>1</v>
      </c>
      <c r="G57" s="317">
        <f t="shared" si="8"/>
        <v>1</v>
      </c>
      <c r="H57" s="282">
        <v>2</v>
      </c>
      <c r="I57" s="317">
        <f t="shared" si="9"/>
        <v>2</v>
      </c>
      <c r="J57" s="276">
        <v>35.72</v>
      </c>
      <c r="K57" s="276">
        <f t="shared" si="10"/>
        <v>71.44</v>
      </c>
    </row>
    <row r="58" spans="1:11" ht="13.8" x14ac:dyDescent="0.25">
      <c r="A58" s="61" t="s">
        <v>182</v>
      </c>
      <c r="B58" s="52" t="s">
        <v>187</v>
      </c>
      <c r="C58" s="127">
        <v>0.33</v>
      </c>
      <c r="D58" s="61" t="s">
        <v>33</v>
      </c>
      <c r="E58" s="92">
        <f t="shared" si="11"/>
        <v>0</v>
      </c>
      <c r="F58" s="282">
        <v>1</v>
      </c>
      <c r="G58" s="317">
        <f t="shared" si="8"/>
        <v>0</v>
      </c>
      <c r="H58" s="282">
        <v>2</v>
      </c>
      <c r="I58" s="317">
        <f t="shared" si="9"/>
        <v>0</v>
      </c>
      <c r="J58" s="276">
        <v>35.72</v>
      </c>
      <c r="K58" s="276">
        <f t="shared" si="10"/>
        <v>0</v>
      </c>
    </row>
    <row r="59" spans="1:11" ht="27.6" x14ac:dyDescent="0.25">
      <c r="A59" s="61" t="s">
        <v>182</v>
      </c>
      <c r="B59" s="77" t="s">
        <v>232</v>
      </c>
      <c r="C59" s="150">
        <v>1</v>
      </c>
      <c r="D59" s="78" t="s">
        <v>233</v>
      </c>
      <c r="E59" s="92">
        <f t="shared" si="11"/>
        <v>1</v>
      </c>
      <c r="F59" s="282">
        <v>2</v>
      </c>
      <c r="G59" s="317">
        <f t="shared" si="8"/>
        <v>2</v>
      </c>
      <c r="H59" s="282">
        <v>0.33</v>
      </c>
      <c r="I59" s="282">
        <f>(G59)*(H59)</f>
        <v>0.66</v>
      </c>
      <c r="J59" s="276">
        <v>35.72</v>
      </c>
      <c r="K59" s="276">
        <f>(I59)*(J59)</f>
        <v>23.575199999999999</v>
      </c>
    </row>
    <row r="60" spans="1:11" ht="13.8" x14ac:dyDescent="0.25">
      <c r="A60" s="61" t="s">
        <v>188</v>
      </c>
      <c r="B60" s="52" t="s">
        <v>189</v>
      </c>
      <c r="C60" s="127">
        <v>0.02</v>
      </c>
      <c r="D60" s="61" t="s">
        <v>33</v>
      </c>
      <c r="E60" s="92">
        <f t="shared" si="11"/>
        <v>0</v>
      </c>
      <c r="F60" s="282">
        <v>1</v>
      </c>
      <c r="G60" s="317">
        <f t="shared" si="8"/>
        <v>0</v>
      </c>
      <c r="H60" s="282">
        <v>0.5</v>
      </c>
      <c r="I60" s="317">
        <f t="shared" si="9"/>
        <v>0</v>
      </c>
      <c r="J60" s="276">
        <v>35.72</v>
      </c>
      <c r="K60" s="276">
        <f t="shared" si="10"/>
        <v>0</v>
      </c>
    </row>
    <row r="61" spans="1:11" ht="13.8" x14ac:dyDescent="0.25">
      <c r="A61" s="61" t="s">
        <v>190</v>
      </c>
      <c r="B61" s="52" t="s">
        <v>191</v>
      </c>
      <c r="C61" s="127">
        <v>0.02</v>
      </c>
      <c r="D61" s="61" t="s">
        <v>33</v>
      </c>
      <c r="E61" s="92">
        <f t="shared" si="11"/>
        <v>0</v>
      </c>
      <c r="F61" s="282">
        <v>1</v>
      </c>
      <c r="G61" s="317">
        <f t="shared" si="8"/>
        <v>0</v>
      </c>
      <c r="H61" s="282">
        <v>2</v>
      </c>
      <c r="I61" s="317">
        <f t="shared" si="9"/>
        <v>0</v>
      </c>
      <c r="J61" s="276">
        <v>35.72</v>
      </c>
      <c r="K61" s="276">
        <f t="shared" si="10"/>
        <v>0</v>
      </c>
    </row>
    <row r="62" spans="1:11" ht="13.8" x14ac:dyDescent="0.25">
      <c r="A62" s="61" t="s">
        <v>192</v>
      </c>
      <c r="B62" s="52" t="s">
        <v>193</v>
      </c>
      <c r="C62" s="127">
        <v>0.02</v>
      </c>
      <c r="D62" s="61" t="s">
        <v>33</v>
      </c>
      <c r="E62" s="92">
        <f t="shared" si="11"/>
        <v>0</v>
      </c>
      <c r="F62" s="282">
        <v>1</v>
      </c>
      <c r="G62" s="317">
        <f t="shared" si="8"/>
        <v>0</v>
      </c>
      <c r="H62" s="282">
        <v>2</v>
      </c>
      <c r="I62" s="317">
        <f t="shared" si="9"/>
        <v>0</v>
      </c>
      <c r="J62" s="276">
        <v>35.72</v>
      </c>
      <c r="K62" s="276">
        <f t="shared" si="10"/>
        <v>0</v>
      </c>
    </row>
    <row r="63" spans="1:11" ht="13.8" x14ac:dyDescent="0.25">
      <c r="A63" s="61" t="s">
        <v>194</v>
      </c>
      <c r="B63" s="52" t="s">
        <v>195</v>
      </c>
      <c r="C63" s="127">
        <v>0.02</v>
      </c>
      <c r="D63" s="61" t="s">
        <v>33</v>
      </c>
      <c r="E63" s="92">
        <f t="shared" si="11"/>
        <v>0</v>
      </c>
      <c r="F63" s="282">
        <v>1</v>
      </c>
      <c r="G63" s="317">
        <f t="shared" si="8"/>
        <v>0</v>
      </c>
      <c r="H63" s="282">
        <v>1.5</v>
      </c>
      <c r="I63" s="317">
        <f t="shared" si="9"/>
        <v>0</v>
      </c>
      <c r="J63" s="276">
        <v>35.72</v>
      </c>
      <c r="K63" s="276">
        <f t="shared" si="10"/>
        <v>0</v>
      </c>
    </row>
    <row r="64" spans="1:11" ht="13.8" x14ac:dyDescent="0.25">
      <c r="A64" s="61" t="s">
        <v>196</v>
      </c>
      <c r="B64" s="52" t="s">
        <v>197</v>
      </c>
      <c r="C64" s="127">
        <v>0.02</v>
      </c>
      <c r="D64" s="61" t="s">
        <v>33</v>
      </c>
      <c r="E64" s="92">
        <f t="shared" si="11"/>
        <v>0</v>
      </c>
      <c r="F64" s="282">
        <v>1</v>
      </c>
      <c r="G64" s="317">
        <f t="shared" si="8"/>
        <v>0</v>
      </c>
      <c r="H64" s="282">
        <v>3.5</v>
      </c>
      <c r="I64" s="317">
        <f t="shared" si="9"/>
        <v>0</v>
      </c>
      <c r="J64" s="276">
        <v>35.72</v>
      </c>
      <c r="K64" s="276">
        <f t="shared" si="10"/>
        <v>0</v>
      </c>
    </row>
    <row r="65" spans="1:11" ht="13.8" x14ac:dyDescent="0.25">
      <c r="A65" s="61" t="s">
        <v>198</v>
      </c>
      <c r="B65" s="52" t="s">
        <v>199</v>
      </c>
      <c r="C65" s="127">
        <v>0.05</v>
      </c>
      <c r="D65" s="61" t="s">
        <v>33</v>
      </c>
      <c r="E65" s="92">
        <f t="shared" si="11"/>
        <v>0</v>
      </c>
      <c r="F65" s="282">
        <v>1</v>
      </c>
      <c r="G65" s="317">
        <f t="shared" si="8"/>
        <v>0</v>
      </c>
      <c r="H65" s="282">
        <v>0.5</v>
      </c>
      <c r="I65" s="317">
        <f t="shared" si="9"/>
        <v>0</v>
      </c>
      <c r="J65" s="276">
        <v>35.72</v>
      </c>
      <c r="K65" s="276">
        <f t="shared" si="10"/>
        <v>0</v>
      </c>
    </row>
    <row r="66" spans="1:11" ht="13.8" x14ac:dyDescent="0.25">
      <c r="A66" s="61" t="s">
        <v>196</v>
      </c>
      <c r="B66" s="52" t="s">
        <v>200</v>
      </c>
      <c r="C66" s="127">
        <v>0.02</v>
      </c>
      <c r="D66" s="61" t="s">
        <v>33</v>
      </c>
      <c r="E66" s="92">
        <f t="shared" si="11"/>
        <v>0</v>
      </c>
      <c r="F66" s="282">
        <v>1</v>
      </c>
      <c r="G66" s="317">
        <f t="shared" si="8"/>
        <v>0</v>
      </c>
      <c r="H66" s="282">
        <v>1</v>
      </c>
      <c r="I66" s="317">
        <f t="shared" si="9"/>
        <v>0</v>
      </c>
      <c r="J66" s="276">
        <v>35.72</v>
      </c>
      <c r="K66" s="276">
        <f t="shared" si="10"/>
        <v>0</v>
      </c>
    </row>
    <row r="67" spans="1:11" ht="13.8" x14ac:dyDescent="0.25">
      <c r="A67" s="61">
        <v>153</v>
      </c>
      <c r="B67" s="52" t="s">
        <v>201</v>
      </c>
      <c r="C67" s="127">
        <v>0.02</v>
      </c>
      <c r="D67" s="61" t="s">
        <v>33</v>
      </c>
      <c r="E67" s="92">
        <f t="shared" si="11"/>
        <v>0</v>
      </c>
      <c r="F67" s="282">
        <v>1</v>
      </c>
      <c r="G67" s="317">
        <f t="shared" si="8"/>
        <v>0</v>
      </c>
      <c r="H67" s="282">
        <v>1</v>
      </c>
      <c r="I67" s="317">
        <f t="shared" si="9"/>
        <v>0</v>
      </c>
      <c r="J67" s="276">
        <v>35.72</v>
      </c>
      <c r="K67" s="276">
        <f t="shared" si="10"/>
        <v>0</v>
      </c>
    </row>
    <row r="68" spans="1:11" ht="13.8" x14ac:dyDescent="0.25">
      <c r="A68" s="61">
        <v>154</v>
      </c>
      <c r="B68" s="52" t="s">
        <v>202</v>
      </c>
      <c r="C68" s="127">
        <v>0.02</v>
      </c>
      <c r="D68" s="61" t="s">
        <v>33</v>
      </c>
      <c r="E68" s="92">
        <f t="shared" si="11"/>
        <v>0</v>
      </c>
      <c r="F68" s="282">
        <v>1</v>
      </c>
      <c r="G68" s="317">
        <f t="shared" si="8"/>
        <v>0</v>
      </c>
      <c r="H68" s="282">
        <v>1</v>
      </c>
      <c r="I68" s="317">
        <f t="shared" si="9"/>
        <v>0</v>
      </c>
      <c r="J68" s="276">
        <v>35.72</v>
      </c>
      <c r="K68" s="276">
        <f t="shared" si="10"/>
        <v>0</v>
      </c>
    </row>
    <row r="69" spans="1:11" ht="27.6" x14ac:dyDescent="0.25">
      <c r="A69" s="61">
        <v>154</v>
      </c>
      <c r="B69" s="77" t="s">
        <v>236</v>
      </c>
      <c r="C69" s="150">
        <v>0.02</v>
      </c>
      <c r="D69" s="78" t="s">
        <v>237</v>
      </c>
      <c r="E69" s="92">
        <f t="shared" si="11"/>
        <v>0</v>
      </c>
      <c r="F69" s="282">
        <v>6</v>
      </c>
      <c r="G69" s="317">
        <f t="shared" si="8"/>
        <v>0</v>
      </c>
      <c r="H69" s="282">
        <v>0.33</v>
      </c>
      <c r="I69" s="317">
        <f>(G69)*(H69)</f>
        <v>0</v>
      </c>
      <c r="J69" s="276">
        <v>35.72</v>
      </c>
      <c r="K69" s="276">
        <f>(I69)*(J69)</f>
        <v>0</v>
      </c>
    </row>
    <row r="70" spans="1:11" ht="13.8" x14ac:dyDescent="0.25">
      <c r="A70" s="61">
        <v>154</v>
      </c>
      <c r="B70" s="52" t="s">
        <v>203</v>
      </c>
      <c r="C70" s="127">
        <v>0.02</v>
      </c>
      <c r="D70" s="61" t="s">
        <v>33</v>
      </c>
      <c r="E70" s="92">
        <f t="shared" si="11"/>
        <v>0</v>
      </c>
      <c r="F70" s="282">
        <v>1</v>
      </c>
      <c r="G70" s="317">
        <f t="shared" si="8"/>
        <v>0</v>
      </c>
      <c r="H70" s="282">
        <v>1.5</v>
      </c>
      <c r="I70" s="317">
        <f t="shared" si="9"/>
        <v>0</v>
      </c>
      <c r="J70" s="276">
        <v>35.72</v>
      </c>
      <c r="K70" s="276">
        <f t="shared" si="10"/>
        <v>0</v>
      </c>
    </row>
    <row r="71" spans="1:11" ht="13.8" x14ac:dyDescent="0.25">
      <c r="A71" s="61">
        <v>155</v>
      </c>
      <c r="B71" s="52" t="s">
        <v>204</v>
      </c>
      <c r="C71" s="127">
        <v>0.02</v>
      </c>
      <c r="D71" s="61" t="s">
        <v>33</v>
      </c>
      <c r="E71" s="92">
        <f t="shared" si="11"/>
        <v>0</v>
      </c>
      <c r="F71" s="282">
        <v>1</v>
      </c>
      <c r="G71" s="317">
        <f t="shared" si="8"/>
        <v>0</v>
      </c>
      <c r="H71" s="282">
        <v>1</v>
      </c>
      <c r="I71" s="317">
        <f t="shared" si="9"/>
        <v>0</v>
      </c>
      <c r="J71" s="276">
        <v>35.72</v>
      </c>
      <c r="K71" s="276">
        <f t="shared" si="10"/>
        <v>0</v>
      </c>
    </row>
    <row r="72" spans="1:11" ht="13.8" x14ac:dyDescent="0.25">
      <c r="A72" s="61">
        <v>156</v>
      </c>
      <c r="B72" s="52" t="s">
        <v>205</v>
      </c>
      <c r="C72" s="127">
        <v>0.02</v>
      </c>
      <c r="D72" s="61" t="s">
        <v>33</v>
      </c>
      <c r="E72" s="92">
        <f t="shared" si="11"/>
        <v>0</v>
      </c>
      <c r="F72" s="282">
        <v>1</v>
      </c>
      <c r="G72" s="317">
        <f t="shared" si="8"/>
        <v>0</v>
      </c>
      <c r="H72" s="282">
        <v>6</v>
      </c>
      <c r="I72" s="317">
        <f t="shared" si="9"/>
        <v>0</v>
      </c>
      <c r="J72" s="276">
        <v>35.72</v>
      </c>
      <c r="K72" s="276">
        <f t="shared" si="10"/>
        <v>0</v>
      </c>
    </row>
    <row r="73" spans="1:11" ht="13.8" x14ac:dyDescent="0.25">
      <c r="A73" s="61">
        <v>156</v>
      </c>
      <c r="B73" s="52" t="s">
        <v>206</v>
      </c>
      <c r="C73" s="127">
        <v>0.02</v>
      </c>
      <c r="D73" s="61" t="s">
        <v>33</v>
      </c>
      <c r="E73" s="92">
        <f t="shared" si="11"/>
        <v>0</v>
      </c>
      <c r="F73" s="282">
        <v>1</v>
      </c>
      <c r="G73" s="317">
        <f t="shared" si="8"/>
        <v>0</v>
      </c>
      <c r="H73" s="282">
        <v>0.5</v>
      </c>
      <c r="I73" s="317">
        <f t="shared" si="9"/>
        <v>0</v>
      </c>
      <c r="J73" s="276">
        <v>35.72</v>
      </c>
      <c r="K73" s="276">
        <f t="shared" si="10"/>
        <v>0</v>
      </c>
    </row>
    <row r="74" spans="1:11" ht="13.8" x14ac:dyDescent="0.25">
      <c r="A74" s="61">
        <v>156</v>
      </c>
      <c r="B74" s="52" t="s">
        <v>207</v>
      </c>
      <c r="C74" s="127">
        <v>1</v>
      </c>
      <c r="D74" s="61" t="s">
        <v>33</v>
      </c>
      <c r="E74" s="92">
        <f t="shared" si="11"/>
        <v>1</v>
      </c>
      <c r="F74" s="282">
        <v>1</v>
      </c>
      <c r="G74" s="317">
        <f t="shared" si="8"/>
        <v>1</v>
      </c>
      <c r="H74" s="282">
        <v>0.5</v>
      </c>
      <c r="I74" s="317">
        <f t="shared" si="9"/>
        <v>0.5</v>
      </c>
      <c r="J74" s="276">
        <v>35.72</v>
      </c>
      <c r="K74" s="276">
        <f t="shared" si="10"/>
        <v>17.86</v>
      </c>
    </row>
    <row r="75" spans="1:11" ht="27.6" x14ac:dyDescent="0.25">
      <c r="A75" s="61">
        <v>156</v>
      </c>
      <c r="B75" s="77" t="s">
        <v>234</v>
      </c>
      <c r="C75" s="150">
        <v>1</v>
      </c>
      <c r="D75" s="78" t="s">
        <v>235</v>
      </c>
      <c r="E75" s="92">
        <f t="shared" si="11"/>
        <v>1</v>
      </c>
      <c r="F75" s="282">
        <v>1</v>
      </c>
      <c r="G75" s="317">
        <f t="shared" si="8"/>
        <v>1</v>
      </c>
      <c r="H75" s="282">
        <v>0.5</v>
      </c>
      <c r="I75" s="317">
        <f t="shared" si="9"/>
        <v>0.5</v>
      </c>
      <c r="J75" s="276">
        <v>35.72</v>
      </c>
      <c r="K75" s="276">
        <f t="shared" si="10"/>
        <v>17.86</v>
      </c>
    </row>
    <row r="76" spans="1:11" ht="27.6" x14ac:dyDescent="0.25">
      <c r="A76" s="61" t="s">
        <v>229</v>
      </c>
      <c r="B76" s="77" t="s">
        <v>230</v>
      </c>
      <c r="C76" s="150">
        <v>0.02</v>
      </c>
      <c r="D76" s="78" t="s">
        <v>231</v>
      </c>
      <c r="E76" s="92">
        <f t="shared" si="11"/>
        <v>0</v>
      </c>
      <c r="F76" s="282">
        <v>1</v>
      </c>
      <c r="G76" s="317">
        <f t="shared" si="8"/>
        <v>0</v>
      </c>
      <c r="H76" s="282">
        <v>25</v>
      </c>
      <c r="I76" s="317">
        <f>(G76)*(H76)</f>
        <v>0</v>
      </c>
      <c r="J76" s="276">
        <v>35.72</v>
      </c>
      <c r="K76" s="276">
        <f>(I76)*(J76)</f>
        <v>0</v>
      </c>
    </row>
    <row r="77" spans="1:11" ht="14.25" customHeight="1" x14ac:dyDescent="0.25">
      <c r="A77" s="61">
        <v>160</v>
      </c>
      <c r="B77" s="52" t="s">
        <v>208</v>
      </c>
      <c r="C77" s="127">
        <v>7.0000000000000007E-2</v>
      </c>
      <c r="D77" s="61" t="s">
        <v>33</v>
      </c>
      <c r="E77" s="92">
        <f t="shared" si="11"/>
        <v>0</v>
      </c>
      <c r="F77" s="282">
        <v>1</v>
      </c>
      <c r="G77" s="317">
        <f t="shared" si="8"/>
        <v>0</v>
      </c>
      <c r="H77" s="282">
        <v>0.5</v>
      </c>
      <c r="I77" s="317">
        <f t="shared" si="9"/>
        <v>0</v>
      </c>
      <c r="J77" s="276">
        <v>35.72</v>
      </c>
      <c r="K77" s="276">
        <f t="shared" si="10"/>
        <v>0</v>
      </c>
    </row>
    <row r="78" spans="1:11" ht="13.8" x14ac:dyDescent="0.25">
      <c r="A78" s="61"/>
      <c r="B78" s="52" t="s">
        <v>141</v>
      </c>
      <c r="C78" s="127">
        <v>1</v>
      </c>
      <c r="D78" s="61" t="s">
        <v>33</v>
      </c>
      <c r="E78" s="92">
        <f t="shared" si="11"/>
        <v>1</v>
      </c>
      <c r="F78" s="282">
        <v>1</v>
      </c>
      <c r="G78" s="317">
        <f t="shared" si="8"/>
        <v>1</v>
      </c>
      <c r="H78" s="282">
        <v>1</v>
      </c>
      <c r="I78" s="317">
        <f t="shared" si="9"/>
        <v>1</v>
      </c>
      <c r="J78" s="276">
        <v>35.72</v>
      </c>
      <c r="K78" s="276">
        <f t="shared" si="10"/>
        <v>35.72</v>
      </c>
    </row>
    <row r="79" spans="1:11" x14ac:dyDescent="0.25">
      <c r="A79" s="334"/>
      <c r="B79" s="336" t="s">
        <v>330</v>
      </c>
      <c r="C79" s="338"/>
      <c r="D79" s="340"/>
      <c r="E79" s="350"/>
      <c r="F79" s="352"/>
      <c r="G79" s="348"/>
      <c r="H79" s="356">
        <f>SUM(H54:H78)</f>
        <v>56.66</v>
      </c>
      <c r="I79" s="348">
        <f>SUM(I73:I78)</f>
        <v>2</v>
      </c>
      <c r="J79" s="346"/>
      <c r="K79" s="332">
        <f>SUM(K73:K78)</f>
        <v>71.44</v>
      </c>
    </row>
    <row r="80" spans="1:11" ht="17.25" customHeight="1" x14ac:dyDescent="0.25">
      <c r="A80" s="335"/>
      <c r="B80" s="337"/>
      <c r="C80" s="339"/>
      <c r="D80" s="341"/>
      <c r="E80" s="351"/>
      <c r="F80" s="353"/>
      <c r="G80" s="349"/>
      <c r="H80" s="357"/>
      <c r="I80" s="349"/>
      <c r="J80" s="347"/>
      <c r="K80" s="333"/>
    </row>
    <row r="81" spans="6:11" x14ac:dyDescent="0.25">
      <c r="F81" s="296"/>
      <c r="G81" s="296">
        <f>SUM(G9:G10,G13:G31,G35:G50,G54:G78)</f>
        <v>35</v>
      </c>
      <c r="H81" s="296"/>
      <c r="I81" s="296">
        <f t="shared" ref="I81:K81" si="12">SUM(I9:I10,I13:I31,I35:I50,I54:I78)</f>
        <v>132.91</v>
      </c>
      <c r="J81" s="313"/>
      <c r="K81" s="313">
        <f t="shared" si="12"/>
        <v>4747.5451999999987</v>
      </c>
    </row>
  </sheetData>
  <mergeCells count="31">
    <mergeCell ref="I32:I33"/>
    <mergeCell ref="J32:J33"/>
    <mergeCell ref="K32:K33"/>
    <mergeCell ref="A51:A52"/>
    <mergeCell ref="B51:B52"/>
    <mergeCell ref="C51:C52"/>
    <mergeCell ref="D51:D52"/>
    <mergeCell ref="E51:E52"/>
    <mergeCell ref="F51:F52"/>
    <mergeCell ref="G51:G52"/>
    <mergeCell ref="A32:A33"/>
    <mergeCell ref="B32:B33"/>
    <mergeCell ref="C32:C33"/>
    <mergeCell ref="D32:D33"/>
    <mergeCell ref="E32:E33"/>
    <mergeCell ref="F32:F33"/>
    <mergeCell ref="H51:H52"/>
    <mergeCell ref="I51:I52"/>
    <mergeCell ref="J51:J52"/>
    <mergeCell ref="K51:K52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K79:K80"/>
  </mergeCells>
  <conditionalFormatting sqref="J9:J10">
    <cfRule type="cellIs" dxfId="37" priority="8" operator="equal">
      <formula>0</formula>
    </cfRule>
  </conditionalFormatting>
  <conditionalFormatting sqref="J13:J31">
    <cfRule type="cellIs" dxfId="36" priority="7" operator="equal">
      <formula>0</formula>
    </cfRule>
  </conditionalFormatting>
  <conditionalFormatting sqref="J35:J50">
    <cfRule type="cellIs" dxfId="35" priority="6" operator="equal">
      <formula>0</formula>
    </cfRule>
  </conditionalFormatting>
  <conditionalFormatting sqref="J54:J58 J60:J68 J70:J74 J77:J78">
    <cfRule type="cellIs" dxfId="34" priority="5" operator="equal">
      <formula>0</formula>
    </cfRule>
  </conditionalFormatting>
  <conditionalFormatting sqref="J59">
    <cfRule type="cellIs" dxfId="33" priority="4" operator="equal">
      <formula>0</formula>
    </cfRule>
  </conditionalFormatting>
  <conditionalFormatting sqref="J69">
    <cfRule type="cellIs" dxfId="32" priority="3" operator="equal">
      <formula>0</formula>
    </cfRule>
  </conditionalFormatting>
  <conditionalFormatting sqref="J75">
    <cfRule type="cellIs" dxfId="31" priority="2" operator="equal">
      <formula>0</formula>
    </cfRule>
  </conditionalFormatting>
  <conditionalFormatting sqref="J76">
    <cfRule type="cellIs" dxfId="3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G14" sqref="G14"/>
    </sheetView>
  </sheetViews>
  <sheetFormatPr defaultColWidth="9.109375" defaultRowHeight="29.25" customHeight="1" x14ac:dyDescent="0.25"/>
  <cols>
    <col min="1" max="1" width="16.44140625" style="169" bestFit="1" customWidth="1"/>
    <col min="2" max="2" width="35.88671875" style="117" customWidth="1"/>
    <col min="3" max="3" width="19" style="122" hidden="1" customWidth="1"/>
    <col min="4" max="10" width="10.6640625" style="117" customWidth="1"/>
    <col min="11" max="11" width="11.109375" style="117" bestFit="1" customWidth="1"/>
    <col min="12" max="16384" width="9.109375" style="117"/>
  </cols>
  <sheetData>
    <row r="1" spans="1:11" ht="27.6" x14ac:dyDescent="0.3">
      <c r="A1" s="162" t="s">
        <v>0</v>
      </c>
      <c r="B1" s="135" t="s">
        <v>317</v>
      </c>
      <c r="C1" s="27" t="s">
        <v>61</v>
      </c>
      <c r="D1" s="36"/>
      <c r="E1" s="67"/>
      <c r="F1" s="37" t="s">
        <v>1</v>
      </c>
      <c r="G1" s="37" t="s">
        <v>2</v>
      </c>
      <c r="H1" s="37" t="s">
        <v>3</v>
      </c>
      <c r="I1" s="68" t="s">
        <v>4</v>
      </c>
      <c r="J1" s="37"/>
      <c r="K1" s="53" t="s">
        <v>5</v>
      </c>
    </row>
    <row r="2" spans="1:11" ht="13.8" x14ac:dyDescent="0.3">
      <c r="A2" s="163" t="s">
        <v>147</v>
      </c>
      <c r="B2" s="38"/>
      <c r="C2" s="28" t="s">
        <v>62</v>
      </c>
      <c r="D2" s="39" t="s">
        <v>6</v>
      </c>
      <c r="E2" s="118" t="s">
        <v>3</v>
      </c>
      <c r="F2" s="118" t="s">
        <v>7</v>
      </c>
      <c r="G2" s="118" t="s">
        <v>8</v>
      </c>
      <c r="H2" s="118" t="s">
        <v>9</v>
      </c>
      <c r="I2" s="121" t="s">
        <v>10</v>
      </c>
      <c r="J2" s="118" t="s">
        <v>11</v>
      </c>
      <c r="K2" s="54" t="s">
        <v>12</v>
      </c>
    </row>
    <row r="3" spans="1:11" ht="14.4" thickBot="1" x14ac:dyDescent="0.35">
      <c r="A3" s="164" t="s">
        <v>57</v>
      </c>
      <c r="B3" s="44" t="s">
        <v>13</v>
      </c>
      <c r="C3" s="29" t="s">
        <v>63</v>
      </c>
      <c r="D3" s="44" t="s">
        <v>14</v>
      </c>
      <c r="E3" s="119" t="s">
        <v>15</v>
      </c>
      <c r="F3" s="119" t="s">
        <v>16</v>
      </c>
      <c r="G3" s="119" t="s">
        <v>17</v>
      </c>
      <c r="H3" s="119" t="s">
        <v>18</v>
      </c>
      <c r="I3" s="71" t="s">
        <v>19</v>
      </c>
      <c r="J3" s="119" t="s">
        <v>20</v>
      </c>
      <c r="K3" s="55" t="s">
        <v>21</v>
      </c>
    </row>
    <row r="4" spans="1:11" ht="14.4" thickBot="1" x14ac:dyDescent="0.35">
      <c r="A4" s="165"/>
      <c r="B4" s="43"/>
      <c r="C4" s="30"/>
      <c r="D4" s="44"/>
      <c r="E4" s="119"/>
      <c r="F4" s="119"/>
      <c r="G4" s="119"/>
      <c r="H4" s="46"/>
      <c r="I4" s="120"/>
      <c r="J4" s="119"/>
      <c r="K4" s="55"/>
    </row>
    <row r="5" spans="1:11" ht="14.4" thickBot="1" x14ac:dyDescent="0.35">
      <c r="A5" s="166" t="s">
        <v>22</v>
      </c>
      <c r="B5" s="49" t="s">
        <v>23</v>
      </c>
      <c r="C5" s="31"/>
      <c r="D5" s="49" t="s">
        <v>24</v>
      </c>
      <c r="E5" s="50" t="s">
        <v>25</v>
      </c>
      <c r="F5" s="50" t="s">
        <v>26</v>
      </c>
      <c r="G5" s="50" t="s">
        <v>27</v>
      </c>
      <c r="H5" s="50" t="s">
        <v>28</v>
      </c>
      <c r="I5" s="51" t="s">
        <v>29</v>
      </c>
      <c r="J5" s="50" t="s">
        <v>30</v>
      </c>
      <c r="K5" s="56" t="s">
        <v>31</v>
      </c>
    </row>
    <row r="6" spans="1:11" ht="13.8" x14ac:dyDescent="0.3">
      <c r="A6" s="167"/>
      <c r="B6" s="134" t="s">
        <v>132</v>
      </c>
      <c r="D6" s="33">
        <v>100</v>
      </c>
      <c r="E6" s="74"/>
      <c r="F6" s="74"/>
      <c r="G6" s="74"/>
      <c r="H6" s="74"/>
      <c r="I6" s="75"/>
      <c r="J6" s="76"/>
      <c r="K6" s="63"/>
    </row>
    <row r="7" spans="1:11" ht="13.8" x14ac:dyDescent="0.3">
      <c r="A7" s="167"/>
      <c r="B7" s="135" t="s">
        <v>133</v>
      </c>
      <c r="D7" s="32">
        <v>26</v>
      </c>
      <c r="E7" s="74"/>
      <c r="F7" s="74"/>
      <c r="G7" s="74"/>
      <c r="H7" s="74"/>
      <c r="I7" s="75"/>
      <c r="J7" s="76"/>
      <c r="K7" s="63"/>
    </row>
    <row r="8" spans="1:11" ht="13.8" x14ac:dyDescent="0.3">
      <c r="A8" s="103" t="s">
        <v>331</v>
      </c>
      <c r="B8" s="99"/>
      <c r="C8" s="106"/>
      <c r="D8" s="105"/>
      <c r="E8" s="108"/>
      <c r="F8" s="107"/>
      <c r="G8" s="108"/>
      <c r="H8" s="107"/>
      <c r="I8" s="108"/>
      <c r="J8" s="110"/>
      <c r="K8" s="110"/>
    </row>
    <row r="9" spans="1:11" s="264" customFormat="1" ht="13.8" x14ac:dyDescent="0.25">
      <c r="A9" s="61">
        <v>105</v>
      </c>
      <c r="B9" s="52" t="s">
        <v>32</v>
      </c>
      <c r="C9" s="255">
        <v>0.01</v>
      </c>
      <c r="D9" s="61" t="s">
        <v>33</v>
      </c>
      <c r="E9" s="65">
        <f>ROUND($D$6*C9,0)</f>
        <v>1</v>
      </c>
      <c r="F9" s="282">
        <v>1</v>
      </c>
      <c r="G9" s="283">
        <f>E9*F9</f>
        <v>1</v>
      </c>
      <c r="H9" s="282">
        <v>12</v>
      </c>
      <c r="I9" s="283">
        <f>G9*H9</f>
        <v>12</v>
      </c>
      <c r="J9" s="276">
        <v>35.72</v>
      </c>
      <c r="K9" s="276">
        <f>I9*J9</f>
        <v>428.64</v>
      </c>
    </row>
    <row r="10" spans="1:11" s="264" customFormat="1" ht="13.8" x14ac:dyDescent="0.25">
      <c r="A10" s="61" t="s">
        <v>130</v>
      </c>
      <c r="B10" s="52" t="s">
        <v>131</v>
      </c>
      <c r="C10" s="255">
        <v>0</v>
      </c>
      <c r="D10" s="61" t="s">
        <v>33</v>
      </c>
      <c r="E10" s="65">
        <f>ROUND($D$6*C10,0)</f>
        <v>0</v>
      </c>
      <c r="F10" s="282">
        <v>1</v>
      </c>
      <c r="G10" s="283">
        <f t="shared" ref="G10:G46" si="0">E10*F10</f>
        <v>0</v>
      </c>
      <c r="H10" s="282">
        <v>1</v>
      </c>
      <c r="I10" s="283">
        <f t="shared" ref="I10:I46" si="1">G10*H10</f>
        <v>0</v>
      </c>
      <c r="J10" s="276">
        <v>35.72</v>
      </c>
      <c r="K10" s="276">
        <f t="shared" ref="K10" si="2">I10*J10</f>
        <v>0</v>
      </c>
    </row>
    <row r="11" spans="1:11" ht="13.8" x14ac:dyDescent="0.25">
      <c r="A11" s="168"/>
      <c r="B11" s="139" t="s">
        <v>134</v>
      </c>
      <c r="C11" s="149"/>
      <c r="D11" s="140"/>
      <c r="E11" s="137"/>
      <c r="F11" s="284"/>
      <c r="G11" s="285"/>
      <c r="H11" s="286">
        <f>SUM(H9:H10)</f>
        <v>13</v>
      </c>
      <c r="I11" s="287">
        <f>SUM(I9:I10)</f>
        <v>12</v>
      </c>
      <c r="J11" s="277"/>
      <c r="K11" s="297">
        <f>SUM(K9:K10)</f>
        <v>428.64</v>
      </c>
    </row>
    <row r="12" spans="1:11" ht="13.8" x14ac:dyDescent="0.25">
      <c r="A12" s="101" t="s">
        <v>58</v>
      </c>
      <c r="B12" s="104"/>
      <c r="C12" s="141"/>
      <c r="D12" s="100"/>
      <c r="E12" s="102"/>
      <c r="F12" s="288"/>
      <c r="G12" s="289"/>
      <c r="H12" s="288"/>
      <c r="I12" s="289"/>
      <c r="J12" s="278"/>
      <c r="K12" s="278"/>
    </row>
    <row r="13" spans="1:11" s="264" customFormat="1" ht="13.8" x14ac:dyDescent="0.25">
      <c r="A13" s="61" t="s">
        <v>142</v>
      </c>
      <c r="B13" s="52" t="s">
        <v>135</v>
      </c>
      <c r="C13" s="255">
        <v>0.01</v>
      </c>
      <c r="D13" s="61" t="s">
        <v>33</v>
      </c>
      <c r="E13" s="65">
        <f>ROUND($D$6*C13,0)</f>
        <v>1</v>
      </c>
      <c r="F13" s="282">
        <v>1</v>
      </c>
      <c r="G13" s="283">
        <f t="shared" si="0"/>
        <v>1</v>
      </c>
      <c r="H13" s="282">
        <v>0.5</v>
      </c>
      <c r="I13" s="283">
        <f t="shared" si="1"/>
        <v>0.5</v>
      </c>
      <c r="J13" s="276">
        <v>35.72</v>
      </c>
      <c r="K13" s="276">
        <f t="shared" ref="K13:K38" si="3">I13*J13</f>
        <v>17.86</v>
      </c>
    </row>
    <row r="14" spans="1:11" s="264" customFormat="1" ht="13.8" x14ac:dyDescent="0.25">
      <c r="A14" s="61">
        <v>111</v>
      </c>
      <c r="B14" s="52" t="s">
        <v>136</v>
      </c>
      <c r="C14" s="255">
        <v>1</v>
      </c>
      <c r="D14" s="61" t="s">
        <v>33</v>
      </c>
      <c r="E14" s="65">
        <f t="shared" ref="E14:E46" si="4">ROUND($D$6*C14,0)</f>
        <v>100</v>
      </c>
      <c r="F14" s="282">
        <v>1</v>
      </c>
      <c r="G14" s="283">
        <f t="shared" si="0"/>
        <v>100</v>
      </c>
      <c r="H14" s="282">
        <v>0.25</v>
      </c>
      <c r="I14" s="283">
        <f t="shared" si="1"/>
        <v>25</v>
      </c>
      <c r="J14" s="276">
        <v>35.72</v>
      </c>
      <c r="K14" s="276">
        <f t="shared" si="3"/>
        <v>893</v>
      </c>
    </row>
    <row r="15" spans="1:11" s="264" customFormat="1" ht="13.8" x14ac:dyDescent="0.25">
      <c r="A15" s="61" t="s">
        <v>64</v>
      </c>
      <c r="B15" s="52" t="s">
        <v>65</v>
      </c>
      <c r="C15" s="255">
        <v>1</v>
      </c>
      <c r="D15" s="61" t="s">
        <v>33</v>
      </c>
      <c r="E15" s="65">
        <f t="shared" si="4"/>
        <v>100</v>
      </c>
      <c r="F15" s="282">
        <v>1</v>
      </c>
      <c r="G15" s="283">
        <f t="shared" si="0"/>
        <v>100</v>
      </c>
      <c r="H15" s="282">
        <v>1</v>
      </c>
      <c r="I15" s="283">
        <f t="shared" si="1"/>
        <v>100</v>
      </c>
      <c r="J15" s="276">
        <v>35.72</v>
      </c>
      <c r="K15" s="276">
        <f t="shared" si="3"/>
        <v>3572</v>
      </c>
    </row>
    <row r="16" spans="1:11" s="264" customFormat="1" ht="27.6" x14ac:dyDescent="0.25">
      <c r="A16" s="262" t="s">
        <v>104</v>
      </c>
      <c r="B16" s="52" t="s">
        <v>41</v>
      </c>
      <c r="C16" s="255">
        <v>1</v>
      </c>
      <c r="D16" s="298" t="s">
        <v>312</v>
      </c>
      <c r="E16" s="65">
        <f t="shared" si="4"/>
        <v>100</v>
      </c>
      <c r="F16" s="282">
        <v>1</v>
      </c>
      <c r="G16" s="283">
        <v>0</v>
      </c>
      <c r="H16" s="282">
        <v>1</v>
      </c>
      <c r="I16" s="283">
        <f t="shared" si="1"/>
        <v>0</v>
      </c>
      <c r="J16" s="276">
        <v>0</v>
      </c>
      <c r="K16" s="276">
        <f t="shared" si="3"/>
        <v>0</v>
      </c>
    </row>
    <row r="17" spans="1:11" s="264" customFormat="1" ht="27.6" x14ac:dyDescent="0.25">
      <c r="A17" s="262" t="s">
        <v>105</v>
      </c>
      <c r="B17" s="52" t="s">
        <v>43</v>
      </c>
      <c r="C17" s="255">
        <v>1</v>
      </c>
      <c r="D17" s="298" t="s">
        <v>44</v>
      </c>
      <c r="E17" s="65">
        <f t="shared" si="4"/>
        <v>100</v>
      </c>
      <c r="F17" s="282">
        <v>1</v>
      </c>
      <c r="G17" s="283">
        <v>0</v>
      </c>
      <c r="H17" s="282">
        <v>3</v>
      </c>
      <c r="I17" s="283">
        <f t="shared" si="1"/>
        <v>0</v>
      </c>
      <c r="J17" s="276">
        <v>0</v>
      </c>
      <c r="K17" s="276">
        <f t="shared" si="3"/>
        <v>0</v>
      </c>
    </row>
    <row r="18" spans="1:11" s="264" customFormat="1" ht="27.6" x14ac:dyDescent="0.25">
      <c r="A18" s="262" t="s">
        <v>106</v>
      </c>
      <c r="B18" s="52" t="s">
        <v>45</v>
      </c>
      <c r="C18" s="255">
        <v>1</v>
      </c>
      <c r="D18" s="298" t="s">
        <v>46</v>
      </c>
      <c r="E18" s="65">
        <f t="shared" si="4"/>
        <v>100</v>
      </c>
      <c r="F18" s="282">
        <v>1</v>
      </c>
      <c r="G18" s="283">
        <v>0</v>
      </c>
      <c r="H18" s="282">
        <v>0.25</v>
      </c>
      <c r="I18" s="283">
        <f t="shared" si="1"/>
        <v>0</v>
      </c>
      <c r="J18" s="276">
        <v>0</v>
      </c>
      <c r="K18" s="276">
        <f t="shared" si="3"/>
        <v>0</v>
      </c>
    </row>
    <row r="19" spans="1:11" s="264" customFormat="1" ht="27.6" x14ac:dyDescent="0.25">
      <c r="A19" s="61" t="s">
        <v>253</v>
      </c>
      <c r="B19" s="52" t="s">
        <v>39</v>
      </c>
      <c r="C19" s="255">
        <v>1</v>
      </c>
      <c r="D19" s="61" t="s">
        <v>241</v>
      </c>
      <c r="E19" s="65">
        <f t="shared" si="4"/>
        <v>100</v>
      </c>
      <c r="F19" s="282">
        <v>1</v>
      </c>
      <c r="G19" s="283">
        <f t="shared" si="0"/>
        <v>100</v>
      </c>
      <c r="H19" s="282">
        <v>6</v>
      </c>
      <c r="I19" s="283">
        <f t="shared" si="1"/>
        <v>600</v>
      </c>
      <c r="J19" s="276">
        <v>35.72</v>
      </c>
      <c r="K19" s="276">
        <f t="shared" si="3"/>
        <v>21432</v>
      </c>
    </row>
    <row r="20" spans="1:11" s="264" customFormat="1" ht="41.4" x14ac:dyDescent="0.25">
      <c r="A20" s="262" t="s">
        <v>108</v>
      </c>
      <c r="B20" s="52" t="s">
        <v>47</v>
      </c>
      <c r="C20" s="255">
        <v>1</v>
      </c>
      <c r="D20" s="61" t="s">
        <v>48</v>
      </c>
      <c r="E20" s="65">
        <f t="shared" si="4"/>
        <v>100</v>
      </c>
      <c r="F20" s="282">
        <v>1</v>
      </c>
      <c r="G20" s="283">
        <f t="shared" si="0"/>
        <v>100</v>
      </c>
      <c r="H20" s="282">
        <v>0.25</v>
      </c>
      <c r="I20" s="283">
        <f t="shared" si="1"/>
        <v>25</v>
      </c>
      <c r="J20" s="276">
        <v>35.72</v>
      </c>
      <c r="K20" s="276">
        <f t="shared" si="3"/>
        <v>893</v>
      </c>
    </row>
    <row r="21" spans="1:11" s="264" customFormat="1" ht="41.4" x14ac:dyDescent="0.25">
      <c r="A21" s="262" t="s">
        <v>109</v>
      </c>
      <c r="B21" s="52" t="s">
        <v>110</v>
      </c>
      <c r="C21" s="255">
        <v>1</v>
      </c>
      <c r="D21" s="61" t="s">
        <v>111</v>
      </c>
      <c r="E21" s="65">
        <f t="shared" si="4"/>
        <v>100</v>
      </c>
      <c r="F21" s="282">
        <v>1</v>
      </c>
      <c r="G21" s="283">
        <f t="shared" si="0"/>
        <v>100</v>
      </c>
      <c r="H21" s="282">
        <v>0.25</v>
      </c>
      <c r="I21" s="283">
        <f t="shared" si="1"/>
        <v>25</v>
      </c>
      <c r="J21" s="276">
        <v>35.72</v>
      </c>
      <c r="K21" s="276">
        <f t="shared" si="3"/>
        <v>893</v>
      </c>
    </row>
    <row r="22" spans="1:11" s="264" customFormat="1" ht="27.6" x14ac:dyDescent="0.25">
      <c r="A22" s="61" t="s">
        <v>67</v>
      </c>
      <c r="B22" s="52" t="s">
        <v>35</v>
      </c>
      <c r="C22" s="255">
        <v>1</v>
      </c>
      <c r="D22" s="61" t="s">
        <v>33</v>
      </c>
      <c r="E22" s="65">
        <f t="shared" si="4"/>
        <v>100</v>
      </c>
      <c r="F22" s="282">
        <v>1</v>
      </c>
      <c r="G22" s="283">
        <f t="shared" si="0"/>
        <v>100</v>
      </c>
      <c r="H22" s="282">
        <v>0.08</v>
      </c>
      <c r="I22" s="283">
        <f t="shared" si="1"/>
        <v>8</v>
      </c>
      <c r="J22" s="276">
        <v>35.72</v>
      </c>
      <c r="K22" s="276">
        <f t="shared" si="3"/>
        <v>285.76</v>
      </c>
    </row>
    <row r="23" spans="1:11" s="264" customFormat="1" ht="27.6" x14ac:dyDescent="0.25">
      <c r="A23" s="262" t="s">
        <v>112</v>
      </c>
      <c r="B23" s="52" t="s">
        <v>49</v>
      </c>
      <c r="C23" s="255">
        <v>1</v>
      </c>
      <c r="D23" s="298" t="s">
        <v>50</v>
      </c>
      <c r="E23" s="65">
        <f t="shared" si="4"/>
        <v>100</v>
      </c>
      <c r="F23" s="282">
        <v>1</v>
      </c>
      <c r="G23" s="283">
        <v>0</v>
      </c>
      <c r="H23" s="282">
        <v>0.16</v>
      </c>
      <c r="I23" s="283">
        <f t="shared" si="1"/>
        <v>0</v>
      </c>
      <c r="J23" s="276">
        <v>0</v>
      </c>
      <c r="K23" s="276">
        <f t="shared" si="3"/>
        <v>0</v>
      </c>
    </row>
    <row r="24" spans="1:11" s="264" customFormat="1" ht="27.6" x14ac:dyDescent="0.25">
      <c r="A24" s="262" t="s">
        <v>113</v>
      </c>
      <c r="B24" s="52" t="s">
        <v>51</v>
      </c>
      <c r="C24" s="255">
        <v>1</v>
      </c>
      <c r="D24" s="61" t="s">
        <v>114</v>
      </c>
      <c r="E24" s="65">
        <f t="shared" si="4"/>
        <v>100</v>
      </c>
      <c r="F24" s="282">
        <v>1</v>
      </c>
      <c r="G24" s="283">
        <f t="shared" si="0"/>
        <v>100</v>
      </c>
      <c r="H24" s="282">
        <v>0.25</v>
      </c>
      <c r="I24" s="283">
        <f t="shared" si="1"/>
        <v>25</v>
      </c>
      <c r="J24" s="276">
        <v>35.72</v>
      </c>
      <c r="K24" s="276">
        <f t="shared" si="3"/>
        <v>893</v>
      </c>
    </row>
    <row r="25" spans="1:11" s="264" customFormat="1" ht="27.6" x14ac:dyDescent="0.25">
      <c r="A25" s="262" t="s">
        <v>115</v>
      </c>
      <c r="B25" s="52" t="s">
        <v>52</v>
      </c>
      <c r="C25" s="255">
        <v>1</v>
      </c>
      <c r="D25" s="262" t="s">
        <v>318</v>
      </c>
      <c r="E25" s="65">
        <f t="shared" si="4"/>
        <v>100</v>
      </c>
      <c r="F25" s="282">
        <v>1</v>
      </c>
      <c r="G25" s="283">
        <f t="shared" si="0"/>
        <v>100</v>
      </c>
      <c r="H25" s="282">
        <v>0.16</v>
      </c>
      <c r="I25" s="283">
        <f t="shared" si="1"/>
        <v>16</v>
      </c>
      <c r="J25" s="276">
        <v>35.72</v>
      </c>
      <c r="K25" s="276">
        <f t="shared" si="3"/>
        <v>571.52</v>
      </c>
    </row>
    <row r="26" spans="1:11" s="264" customFormat="1" ht="27.6" x14ac:dyDescent="0.25">
      <c r="A26" s="262" t="s">
        <v>116</v>
      </c>
      <c r="B26" s="52" t="s">
        <v>53</v>
      </c>
      <c r="C26" s="255">
        <v>1</v>
      </c>
      <c r="D26" s="262" t="s">
        <v>319</v>
      </c>
      <c r="E26" s="65">
        <f t="shared" si="4"/>
        <v>100</v>
      </c>
      <c r="F26" s="282">
        <v>1</v>
      </c>
      <c r="G26" s="283">
        <f t="shared" si="0"/>
        <v>100</v>
      </c>
      <c r="H26" s="282">
        <v>0.25</v>
      </c>
      <c r="I26" s="283">
        <f t="shared" si="1"/>
        <v>25</v>
      </c>
      <c r="J26" s="276">
        <v>35.72</v>
      </c>
      <c r="K26" s="276">
        <f t="shared" si="3"/>
        <v>893</v>
      </c>
    </row>
    <row r="27" spans="1:11" s="264" customFormat="1" ht="27.6" x14ac:dyDescent="0.25">
      <c r="A27" s="61" t="s">
        <v>68</v>
      </c>
      <c r="B27" s="52" t="s">
        <v>36</v>
      </c>
      <c r="C27" s="255">
        <v>1</v>
      </c>
      <c r="D27" s="61" t="s">
        <v>33</v>
      </c>
      <c r="E27" s="65">
        <f t="shared" si="4"/>
        <v>100</v>
      </c>
      <c r="F27" s="282">
        <v>1</v>
      </c>
      <c r="G27" s="283">
        <f t="shared" si="0"/>
        <v>100</v>
      </c>
      <c r="H27" s="282">
        <v>0.25</v>
      </c>
      <c r="I27" s="283">
        <f t="shared" si="1"/>
        <v>25</v>
      </c>
      <c r="J27" s="276">
        <v>35.72</v>
      </c>
      <c r="K27" s="276">
        <f t="shared" si="3"/>
        <v>893</v>
      </c>
    </row>
    <row r="28" spans="1:11" s="264" customFormat="1" ht="13.8" x14ac:dyDescent="0.25">
      <c r="A28" s="61" t="s">
        <v>144</v>
      </c>
      <c r="B28" s="52" t="s">
        <v>145</v>
      </c>
      <c r="C28" s="255">
        <v>1</v>
      </c>
      <c r="D28" s="61" t="s">
        <v>33</v>
      </c>
      <c r="E28" s="65">
        <f t="shared" si="4"/>
        <v>100</v>
      </c>
      <c r="F28" s="282">
        <v>1</v>
      </c>
      <c r="G28" s="283">
        <f t="shared" si="0"/>
        <v>100</v>
      </c>
      <c r="H28" s="282">
        <v>0.25</v>
      </c>
      <c r="I28" s="283">
        <f t="shared" si="1"/>
        <v>25</v>
      </c>
      <c r="J28" s="276">
        <v>35.72</v>
      </c>
      <c r="K28" s="276">
        <f t="shared" si="3"/>
        <v>893</v>
      </c>
    </row>
    <row r="29" spans="1:11" s="264" customFormat="1" ht="13.8" x14ac:dyDescent="0.25">
      <c r="A29" s="61" t="s">
        <v>143</v>
      </c>
      <c r="B29" s="52" t="s">
        <v>66</v>
      </c>
      <c r="C29" s="255">
        <v>1</v>
      </c>
      <c r="D29" s="61" t="s">
        <v>33</v>
      </c>
      <c r="E29" s="65">
        <f t="shared" si="4"/>
        <v>100</v>
      </c>
      <c r="F29" s="282">
        <v>1</v>
      </c>
      <c r="G29" s="283">
        <f t="shared" si="0"/>
        <v>100</v>
      </c>
      <c r="H29" s="282">
        <v>1</v>
      </c>
      <c r="I29" s="283">
        <f t="shared" si="1"/>
        <v>100</v>
      </c>
      <c r="J29" s="276">
        <v>35.72</v>
      </c>
      <c r="K29" s="276">
        <f t="shared" si="3"/>
        <v>3572</v>
      </c>
    </row>
    <row r="30" spans="1:11" s="264" customFormat="1" ht="27.6" x14ac:dyDescent="0.25">
      <c r="A30" s="262" t="s">
        <v>249</v>
      </c>
      <c r="B30" s="52" t="s">
        <v>70</v>
      </c>
      <c r="C30" s="255">
        <v>0.78</v>
      </c>
      <c r="D30" s="61" t="s">
        <v>33</v>
      </c>
      <c r="E30" s="65">
        <f t="shared" si="4"/>
        <v>78</v>
      </c>
      <c r="F30" s="282">
        <v>1</v>
      </c>
      <c r="G30" s="283">
        <f t="shared" si="0"/>
        <v>78</v>
      </c>
      <c r="H30" s="282">
        <v>40</v>
      </c>
      <c r="I30" s="283">
        <f t="shared" si="1"/>
        <v>3120</v>
      </c>
      <c r="J30" s="276">
        <v>35.72</v>
      </c>
      <c r="K30" s="276">
        <f t="shared" si="3"/>
        <v>111446.39999999999</v>
      </c>
    </row>
    <row r="31" spans="1:11" s="264" customFormat="1" ht="27.6" x14ac:dyDescent="0.25">
      <c r="A31" s="262" t="s">
        <v>249</v>
      </c>
      <c r="B31" s="52" t="s">
        <v>34</v>
      </c>
      <c r="C31" s="255">
        <v>0.22</v>
      </c>
      <c r="D31" s="61" t="s">
        <v>33</v>
      </c>
      <c r="E31" s="65">
        <f t="shared" si="4"/>
        <v>22</v>
      </c>
      <c r="F31" s="282">
        <v>1</v>
      </c>
      <c r="G31" s="283">
        <f t="shared" si="0"/>
        <v>22</v>
      </c>
      <c r="H31" s="282">
        <v>40</v>
      </c>
      <c r="I31" s="283">
        <f t="shared" si="1"/>
        <v>880</v>
      </c>
      <c r="J31" s="276">
        <v>35.72</v>
      </c>
      <c r="K31" s="276">
        <f t="shared" si="3"/>
        <v>31433.599999999999</v>
      </c>
    </row>
    <row r="32" spans="1:11" s="264" customFormat="1" ht="55.2" x14ac:dyDescent="0.25">
      <c r="A32" s="262" t="s">
        <v>251</v>
      </c>
      <c r="B32" s="52" t="s">
        <v>72</v>
      </c>
      <c r="C32" s="255">
        <v>1</v>
      </c>
      <c r="D32" s="61" t="s">
        <v>73</v>
      </c>
      <c r="E32" s="65">
        <f t="shared" si="4"/>
        <v>100</v>
      </c>
      <c r="F32" s="282">
        <v>1</v>
      </c>
      <c r="G32" s="283">
        <f t="shared" si="0"/>
        <v>100</v>
      </c>
      <c r="H32" s="282">
        <v>20</v>
      </c>
      <c r="I32" s="283">
        <f t="shared" si="1"/>
        <v>2000</v>
      </c>
      <c r="J32" s="276">
        <v>35.72</v>
      </c>
      <c r="K32" s="276">
        <f t="shared" si="3"/>
        <v>71440</v>
      </c>
    </row>
    <row r="33" spans="1:11" s="264" customFormat="1" ht="13.8" x14ac:dyDescent="0.25">
      <c r="A33" s="61" t="s">
        <v>85</v>
      </c>
      <c r="B33" s="52" t="s">
        <v>86</v>
      </c>
      <c r="C33" s="255">
        <v>1</v>
      </c>
      <c r="D33" s="61" t="s">
        <v>33</v>
      </c>
      <c r="E33" s="65">
        <f t="shared" si="4"/>
        <v>100</v>
      </c>
      <c r="F33" s="282">
        <v>1</v>
      </c>
      <c r="G33" s="283">
        <f t="shared" si="0"/>
        <v>100</v>
      </c>
      <c r="H33" s="282">
        <v>1</v>
      </c>
      <c r="I33" s="283">
        <f t="shared" si="1"/>
        <v>100</v>
      </c>
      <c r="J33" s="276">
        <v>35.72</v>
      </c>
      <c r="K33" s="276">
        <f t="shared" si="3"/>
        <v>3572</v>
      </c>
    </row>
    <row r="34" spans="1:11" s="264" customFormat="1" ht="13.8" x14ac:dyDescent="0.25">
      <c r="A34" s="61" t="s">
        <v>74</v>
      </c>
      <c r="B34" s="52" t="s">
        <v>75</v>
      </c>
      <c r="C34" s="255">
        <v>1</v>
      </c>
      <c r="D34" s="61" t="s">
        <v>33</v>
      </c>
      <c r="E34" s="65">
        <f t="shared" si="4"/>
        <v>100</v>
      </c>
      <c r="F34" s="282">
        <v>1</v>
      </c>
      <c r="G34" s="283">
        <f t="shared" si="0"/>
        <v>100</v>
      </c>
      <c r="H34" s="282">
        <v>1.5</v>
      </c>
      <c r="I34" s="283">
        <f t="shared" si="1"/>
        <v>150</v>
      </c>
      <c r="J34" s="276">
        <v>35.72</v>
      </c>
      <c r="K34" s="276">
        <f t="shared" si="3"/>
        <v>5358</v>
      </c>
    </row>
    <row r="35" spans="1:11" s="264" customFormat="1" ht="27.6" x14ac:dyDescent="0.25">
      <c r="A35" s="262" t="s">
        <v>250</v>
      </c>
      <c r="B35" s="52" t="s">
        <v>77</v>
      </c>
      <c r="C35" s="255">
        <v>0.78</v>
      </c>
      <c r="D35" s="61" t="s">
        <v>33</v>
      </c>
      <c r="E35" s="65">
        <f t="shared" si="4"/>
        <v>78</v>
      </c>
      <c r="F35" s="282">
        <v>1</v>
      </c>
      <c r="G35" s="283">
        <f t="shared" si="0"/>
        <v>78</v>
      </c>
      <c r="H35" s="282">
        <v>25</v>
      </c>
      <c r="I35" s="283">
        <f t="shared" si="1"/>
        <v>1950</v>
      </c>
      <c r="J35" s="276">
        <v>35.72</v>
      </c>
      <c r="K35" s="276">
        <f t="shared" si="3"/>
        <v>69654</v>
      </c>
    </row>
    <row r="36" spans="1:11" s="264" customFormat="1" ht="27.6" x14ac:dyDescent="0.25">
      <c r="A36" s="262" t="s">
        <v>250</v>
      </c>
      <c r="B36" s="52" t="s">
        <v>78</v>
      </c>
      <c r="C36" s="255">
        <v>0.22</v>
      </c>
      <c r="D36" s="61" t="s">
        <v>33</v>
      </c>
      <c r="E36" s="65">
        <f t="shared" si="4"/>
        <v>22</v>
      </c>
      <c r="F36" s="282">
        <v>1</v>
      </c>
      <c r="G36" s="283">
        <f t="shared" si="0"/>
        <v>22</v>
      </c>
      <c r="H36" s="282">
        <v>25</v>
      </c>
      <c r="I36" s="283">
        <f t="shared" si="1"/>
        <v>550</v>
      </c>
      <c r="J36" s="276">
        <v>35.72</v>
      </c>
      <c r="K36" s="276">
        <f t="shared" si="3"/>
        <v>19646</v>
      </c>
    </row>
    <row r="37" spans="1:11" s="264" customFormat="1" ht="13.8" x14ac:dyDescent="0.25">
      <c r="A37" s="61" t="s">
        <v>79</v>
      </c>
      <c r="B37" s="52" t="s">
        <v>37</v>
      </c>
      <c r="C37" s="255">
        <v>0.22</v>
      </c>
      <c r="D37" s="61" t="s">
        <v>33</v>
      </c>
      <c r="E37" s="65">
        <f t="shared" si="4"/>
        <v>22</v>
      </c>
      <c r="F37" s="282">
        <v>1</v>
      </c>
      <c r="G37" s="283">
        <f t="shared" si="0"/>
        <v>22</v>
      </c>
      <c r="H37" s="282">
        <v>16</v>
      </c>
      <c r="I37" s="283">
        <f t="shared" si="1"/>
        <v>352</v>
      </c>
      <c r="J37" s="276">
        <v>35.72</v>
      </c>
      <c r="K37" s="276">
        <f t="shared" si="3"/>
        <v>12573.439999999999</v>
      </c>
    </row>
    <row r="38" spans="1:11" s="264" customFormat="1" ht="27.6" x14ac:dyDescent="0.25">
      <c r="A38" s="262" t="s">
        <v>252</v>
      </c>
      <c r="B38" s="52" t="s">
        <v>81</v>
      </c>
      <c r="C38" s="255">
        <v>0.78</v>
      </c>
      <c r="D38" s="61" t="s">
        <v>33</v>
      </c>
      <c r="E38" s="65">
        <f t="shared" si="4"/>
        <v>78</v>
      </c>
      <c r="F38" s="282">
        <v>1</v>
      </c>
      <c r="G38" s="283">
        <f t="shared" si="0"/>
        <v>78</v>
      </c>
      <c r="H38" s="282">
        <v>40</v>
      </c>
      <c r="I38" s="283">
        <f t="shared" si="1"/>
        <v>3120</v>
      </c>
      <c r="J38" s="276">
        <v>35.72</v>
      </c>
      <c r="K38" s="276">
        <f t="shared" si="3"/>
        <v>111446.39999999999</v>
      </c>
    </row>
    <row r="39" spans="1:11" s="264" customFormat="1" ht="13.8" x14ac:dyDescent="0.25">
      <c r="A39" s="61" t="s">
        <v>153</v>
      </c>
      <c r="B39" s="52" t="s">
        <v>154</v>
      </c>
      <c r="C39" s="255">
        <v>1</v>
      </c>
      <c r="D39" s="61" t="s">
        <v>33</v>
      </c>
      <c r="E39" s="65">
        <f t="shared" si="4"/>
        <v>100</v>
      </c>
      <c r="F39" s="282">
        <v>1</v>
      </c>
      <c r="G39" s="283">
        <f t="shared" si="0"/>
        <v>100</v>
      </c>
      <c r="H39" s="282">
        <v>2</v>
      </c>
      <c r="I39" s="283">
        <f t="shared" si="1"/>
        <v>200</v>
      </c>
      <c r="J39" s="276">
        <v>35.72</v>
      </c>
      <c r="K39" s="276">
        <f t="shared" ref="K39:K117" si="5">(I39)*(J39)</f>
        <v>7144</v>
      </c>
    </row>
    <row r="40" spans="1:11" s="264" customFormat="1" ht="13.8" x14ac:dyDescent="0.25">
      <c r="A40" s="61" t="s">
        <v>155</v>
      </c>
      <c r="B40" s="52" t="s">
        <v>156</v>
      </c>
      <c r="C40" s="255">
        <v>1</v>
      </c>
      <c r="D40" s="61" t="s">
        <v>33</v>
      </c>
      <c r="E40" s="65">
        <f t="shared" si="4"/>
        <v>100</v>
      </c>
      <c r="F40" s="282">
        <v>1</v>
      </c>
      <c r="G40" s="283">
        <f t="shared" si="0"/>
        <v>100</v>
      </c>
      <c r="H40" s="282">
        <v>2</v>
      </c>
      <c r="I40" s="283">
        <f t="shared" si="1"/>
        <v>200</v>
      </c>
      <c r="J40" s="276">
        <v>35.72</v>
      </c>
      <c r="K40" s="276">
        <f t="shared" si="5"/>
        <v>7144</v>
      </c>
    </row>
    <row r="41" spans="1:11" s="264" customFormat="1" ht="13.8" x14ac:dyDescent="0.25">
      <c r="A41" s="61" t="s">
        <v>157</v>
      </c>
      <c r="B41" s="52" t="s">
        <v>158</v>
      </c>
      <c r="C41" s="255">
        <v>1</v>
      </c>
      <c r="D41" s="61" t="s">
        <v>33</v>
      </c>
      <c r="E41" s="65">
        <f t="shared" si="4"/>
        <v>100</v>
      </c>
      <c r="F41" s="282">
        <v>1</v>
      </c>
      <c r="G41" s="283">
        <f t="shared" si="0"/>
        <v>100</v>
      </c>
      <c r="H41" s="282">
        <v>2</v>
      </c>
      <c r="I41" s="283">
        <f t="shared" si="1"/>
        <v>200</v>
      </c>
      <c r="J41" s="276">
        <v>35.72</v>
      </c>
      <c r="K41" s="276">
        <f t="shared" si="5"/>
        <v>7144</v>
      </c>
    </row>
    <row r="42" spans="1:11" s="264" customFormat="1" ht="27.6" x14ac:dyDescent="0.25">
      <c r="A42" s="61" t="s">
        <v>159</v>
      </c>
      <c r="B42" s="52" t="s">
        <v>160</v>
      </c>
      <c r="C42" s="255">
        <v>1</v>
      </c>
      <c r="D42" s="61" t="s">
        <v>33</v>
      </c>
      <c r="E42" s="65">
        <f t="shared" si="4"/>
        <v>100</v>
      </c>
      <c r="F42" s="282">
        <v>1</v>
      </c>
      <c r="G42" s="283">
        <f t="shared" si="0"/>
        <v>100</v>
      </c>
      <c r="H42" s="282">
        <v>2</v>
      </c>
      <c r="I42" s="283">
        <f t="shared" si="1"/>
        <v>200</v>
      </c>
      <c r="J42" s="276">
        <v>35.72</v>
      </c>
      <c r="K42" s="276">
        <f t="shared" si="5"/>
        <v>7144</v>
      </c>
    </row>
    <row r="43" spans="1:11" s="264" customFormat="1" ht="13.8" x14ac:dyDescent="0.25">
      <c r="A43" s="61" t="s">
        <v>163</v>
      </c>
      <c r="B43" s="52" t="s">
        <v>164</v>
      </c>
      <c r="C43" s="255">
        <v>1</v>
      </c>
      <c r="D43" s="61" t="s">
        <v>33</v>
      </c>
      <c r="E43" s="65">
        <f t="shared" si="4"/>
        <v>100</v>
      </c>
      <c r="F43" s="282">
        <v>1</v>
      </c>
      <c r="G43" s="283">
        <f t="shared" si="0"/>
        <v>100</v>
      </c>
      <c r="H43" s="282">
        <v>1.5</v>
      </c>
      <c r="I43" s="283">
        <f t="shared" si="1"/>
        <v>150</v>
      </c>
      <c r="J43" s="276">
        <v>35.72</v>
      </c>
      <c r="K43" s="276">
        <f t="shared" si="5"/>
        <v>5358</v>
      </c>
    </row>
    <row r="44" spans="1:11" s="264" customFormat="1" ht="13.8" x14ac:dyDescent="0.25">
      <c r="A44" s="61" t="s">
        <v>165</v>
      </c>
      <c r="B44" s="52" t="s">
        <v>166</v>
      </c>
      <c r="C44" s="255">
        <v>1</v>
      </c>
      <c r="D44" s="61" t="s">
        <v>33</v>
      </c>
      <c r="E44" s="65">
        <f t="shared" si="4"/>
        <v>100</v>
      </c>
      <c r="F44" s="282">
        <v>1</v>
      </c>
      <c r="G44" s="283">
        <f t="shared" si="0"/>
        <v>100</v>
      </c>
      <c r="H44" s="282">
        <v>0.5</v>
      </c>
      <c r="I44" s="283">
        <f t="shared" si="1"/>
        <v>50</v>
      </c>
      <c r="J44" s="276">
        <v>35.72</v>
      </c>
      <c r="K44" s="276">
        <f t="shared" si="5"/>
        <v>1786</v>
      </c>
    </row>
    <row r="45" spans="1:11" s="264" customFormat="1" ht="13.8" x14ac:dyDescent="0.25">
      <c r="A45" s="61" t="s">
        <v>167</v>
      </c>
      <c r="B45" s="52" t="s">
        <v>168</v>
      </c>
      <c r="C45" s="255">
        <v>1</v>
      </c>
      <c r="D45" s="61" t="s">
        <v>33</v>
      </c>
      <c r="E45" s="65">
        <f t="shared" si="4"/>
        <v>100</v>
      </c>
      <c r="F45" s="282">
        <v>1</v>
      </c>
      <c r="G45" s="283">
        <f t="shared" si="0"/>
        <v>100</v>
      </c>
      <c r="H45" s="282">
        <v>2</v>
      </c>
      <c r="I45" s="283">
        <f t="shared" si="1"/>
        <v>200</v>
      </c>
      <c r="J45" s="276">
        <v>35.72</v>
      </c>
      <c r="K45" s="276">
        <f t="shared" si="5"/>
        <v>7144</v>
      </c>
    </row>
    <row r="46" spans="1:11" s="264" customFormat="1" ht="27.6" x14ac:dyDescent="0.25">
      <c r="A46" s="61" t="s">
        <v>209</v>
      </c>
      <c r="B46" s="52" t="s">
        <v>210</v>
      </c>
      <c r="C46" s="255">
        <v>1</v>
      </c>
      <c r="D46" s="61" t="s">
        <v>211</v>
      </c>
      <c r="E46" s="65">
        <f t="shared" si="4"/>
        <v>100</v>
      </c>
      <c r="F46" s="282">
        <v>1</v>
      </c>
      <c r="G46" s="283">
        <f t="shared" si="0"/>
        <v>100</v>
      </c>
      <c r="H46" s="282">
        <v>4</v>
      </c>
      <c r="I46" s="283">
        <f t="shared" si="1"/>
        <v>400</v>
      </c>
      <c r="J46" s="276">
        <v>35.72</v>
      </c>
      <c r="K46" s="276">
        <f>(I46)*(J46)</f>
        <v>14288</v>
      </c>
    </row>
    <row r="47" spans="1:11" ht="13.8" x14ac:dyDescent="0.25">
      <c r="A47" s="358"/>
      <c r="B47" s="336" t="s">
        <v>238</v>
      </c>
      <c r="C47" s="354"/>
      <c r="D47" s="340"/>
      <c r="E47" s="350"/>
      <c r="F47" s="352"/>
      <c r="G47" s="287" t="s">
        <v>242</v>
      </c>
      <c r="H47" s="286">
        <f>SUM(H13:H30,H32,H33:H34,H35,H38:H46)</f>
        <v>158.4</v>
      </c>
      <c r="I47" s="348">
        <f>SUM(I13:I46)</f>
        <v>14821.5</v>
      </c>
      <c r="J47" s="346"/>
      <c r="K47" s="332">
        <f>SUM(K13:K46)</f>
        <v>529423.98</v>
      </c>
    </row>
    <row r="48" spans="1:11" ht="13.8" x14ac:dyDescent="0.25">
      <c r="A48" s="359"/>
      <c r="B48" s="337"/>
      <c r="C48" s="355"/>
      <c r="D48" s="341"/>
      <c r="E48" s="351"/>
      <c r="F48" s="353"/>
      <c r="G48" s="287" t="s">
        <v>243</v>
      </c>
      <c r="H48" s="286">
        <f>SUM(H13:H29,H31,H32:H34,H36:H37,H39:H46)</f>
        <v>134.4</v>
      </c>
      <c r="I48" s="349"/>
      <c r="J48" s="347"/>
      <c r="K48" s="333"/>
    </row>
    <row r="49" spans="1:11" s="186" customFormat="1" ht="13.8" x14ac:dyDescent="0.25">
      <c r="A49" s="271" t="s">
        <v>59</v>
      </c>
      <c r="B49" s="272"/>
      <c r="C49" s="273"/>
      <c r="D49" s="274"/>
      <c r="E49" s="275"/>
      <c r="F49" s="291"/>
      <c r="G49" s="292"/>
      <c r="H49" s="291"/>
      <c r="I49" s="292"/>
      <c r="J49" s="279"/>
      <c r="K49" s="279"/>
    </row>
    <row r="50" spans="1:11" s="264" customFormat="1" ht="13.8" x14ac:dyDescent="0.25">
      <c r="A50" s="61" t="s">
        <v>64</v>
      </c>
      <c r="B50" s="52" t="s">
        <v>95</v>
      </c>
      <c r="C50" s="255">
        <v>1</v>
      </c>
      <c r="D50" s="61" t="s">
        <v>33</v>
      </c>
      <c r="E50" s="253">
        <f>ROUND($D$7*C50,0)</f>
        <v>26</v>
      </c>
      <c r="F50" s="282">
        <v>1</v>
      </c>
      <c r="G50" s="317">
        <f>(E50)*(F50)</f>
        <v>26</v>
      </c>
      <c r="H50" s="282">
        <v>1.5</v>
      </c>
      <c r="I50" s="317">
        <f>(G50)*(H50)</f>
        <v>39</v>
      </c>
      <c r="J50" s="276">
        <v>35.72</v>
      </c>
      <c r="K50" s="276">
        <f>(I50)*(J50)</f>
        <v>1393.08</v>
      </c>
    </row>
    <row r="51" spans="1:11" s="264" customFormat="1" ht="13.8" x14ac:dyDescent="0.25">
      <c r="A51" s="60"/>
      <c r="B51" s="129" t="s">
        <v>137</v>
      </c>
      <c r="C51" s="255">
        <v>0.03</v>
      </c>
      <c r="D51" s="61" t="s">
        <v>33</v>
      </c>
      <c r="E51" s="253">
        <f t="shared" ref="E51:E84" si="6">ROUND($D$7*C51,0)</f>
        <v>1</v>
      </c>
      <c r="F51" s="282">
        <v>1</v>
      </c>
      <c r="G51" s="283">
        <f t="shared" ref="G51:G83" si="7">E51*F51</f>
        <v>1</v>
      </c>
      <c r="H51" s="282">
        <v>2</v>
      </c>
      <c r="I51" s="283">
        <f t="shared" ref="I51:I69" si="8">G51*H51</f>
        <v>2</v>
      </c>
      <c r="J51" s="276">
        <v>35.72</v>
      </c>
      <c r="K51" s="276">
        <f t="shared" ref="K51:K69" si="9">I51*J51</f>
        <v>71.44</v>
      </c>
    </row>
    <row r="52" spans="1:11" s="264" customFormat="1" ht="13.8" x14ac:dyDescent="0.25">
      <c r="A52" s="130" t="s">
        <v>291</v>
      </c>
      <c r="B52" s="52" t="s">
        <v>138</v>
      </c>
      <c r="C52" s="255">
        <v>0.05</v>
      </c>
      <c r="D52" s="61" t="s">
        <v>33</v>
      </c>
      <c r="E52" s="253">
        <f t="shared" si="6"/>
        <v>1</v>
      </c>
      <c r="F52" s="282">
        <v>1</v>
      </c>
      <c r="G52" s="283">
        <f t="shared" si="7"/>
        <v>1</v>
      </c>
      <c r="H52" s="282">
        <v>0.5</v>
      </c>
      <c r="I52" s="283">
        <f t="shared" si="8"/>
        <v>0.5</v>
      </c>
      <c r="J52" s="276">
        <v>35.72</v>
      </c>
      <c r="K52" s="276">
        <f t="shared" si="9"/>
        <v>17.86</v>
      </c>
    </row>
    <row r="53" spans="1:11" s="264" customFormat="1" ht="13.8" x14ac:dyDescent="0.25">
      <c r="A53" s="130">
        <v>118</v>
      </c>
      <c r="B53" s="52" t="s">
        <v>38</v>
      </c>
      <c r="C53" s="255">
        <v>1</v>
      </c>
      <c r="D53" s="61" t="s">
        <v>33</v>
      </c>
      <c r="E53" s="253">
        <f t="shared" si="6"/>
        <v>26</v>
      </c>
      <c r="F53" s="282">
        <v>1</v>
      </c>
      <c r="G53" s="283">
        <f t="shared" si="7"/>
        <v>26</v>
      </c>
      <c r="H53" s="282">
        <v>1.5</v>
      </c>
      <c r="I53" s="283">
        <f t="shared" si="8"/>
        <v>39</v>
      </c>
      <c r="J53" s="276">
        <v>35.72</v>
      </c>
      <c r="K53" s="276">
        <f t="shared" si="9"/>
        <v>1393.08</v>
      </c>
    </row>
    <row r="54" spans="1:11" s="264" customFormat="1" ht="27.6" x14ac:dyDescent="0.25">
      <c r="A54" s="130" t="s">
        <v>117</v>
      </c>
      <c r="B54" s="129" t="s">
        <v>118</v>
      </c>
      <c r="C54" s="255">
        <v>1</v>
      </c>
      <c r="D54" s="262" t="s">
        <v>320</v>
      </c>
      <c r="E54" s="253">
        <f t="shared" si="6"/>
        <v>26</v>
      </c>
      <c r="F54" s="290">
        <v>1</v>
      </c>
      <c r="G54" s="283">
        <f t="shared" si="7"/>
        <v>26</v>
      </c>
      <c r="H54" s="290">
        <v>0.25</v>
      </c>
      <c r="I54" s="283">
        <f t="shared" si="8"/>
        <v>6.5</v>
      </c>
      <c r="J54" s="276">
        <v>35.72</v>
      </c>
      <c r="K54" s="276">
        <f t="shared" si="9"/>
        <v>232.18</v>
      </c>
    </row>
    <row r="55" spans="1:11" s="264" customFormat="1" ht="27.6" x14ac:dyDescent="0.25">
      <c r="A55" s="130" t="s">
        <v>117</v>
      </c>
      <c r="B55" s="129" t="s">
        <v>119</v>
      </c>
      <c r="C55" s="255">
        <v>1</v>
      </c>
      <c r="D55" s="262" t="s">
        <v>321</v>
      </c>
      <c r="E55" s="253">
        <f t="shared" si="6"/>
        <v>26</v>
      </c>
      <c r="F55" s="290">
        <v>1</v>
      </c>
      <c r="G55" s="283">
        <f t="shared" si="7"/>
        <v>26</v>
      </c>
      <c r="H55" s="290">
        <v>0.5</v>
      </c>
      <c r="I55" s="283">
        <f t="shared" si="8"/>
        <v>13</v>
      </c>
      <c r="J55" s="276">
        <v>35.72</v>
      </c>
      <c r="K55" s="276">
        <f t="shared" si="9"/>
        <v>464.36</v>
      </c>
    </row>
    <row r="56" spans="1:11" s="264" customFormat="1" ht="27.6" x14ac:dyDescent="0.25">
      <c r="A56" s="60" t="s">
        <v>120</v>
      </c>
      <c r="B56" s="52" t="s">
        <v>121</v>
      </c>
      <c r="C56" s="255">
        <v>1</v>
      </c>
      <c r="D56" s="263" t="s">
        <v>324</v>
      </c>
      <c r="E56" s="253">
        <f t="shared" si="6"/>
        <v>26</v>
      </c>
      <c r="F56" s="282">
        <v>1</v>
      </c>
      <c r="G56" s="283">
        <f t="shared" si="7"/>
        <v>26</v>
      </c>
      <c r="H56" s="282">
        <v>0.25</v>
      </c>
      <c r="I56" s="283">
        <f t="shared" si="8"/>
        <v>6.5</v>
      </c>
      <c r="J56" s="276">
        <v>35.72</v>
      </c>
      <c r="K56" s="276">
        <f t="shared" si="9"/>
        <v>232.18</v>
      </c>
    </row>
    <row r="57" spans="1:11" s="264" customFormat="1" ht="27.6" x14ac:dyDescent="0.25">
      <c r="A57" s="61" t="s">
        <v>122</v>
      </c>
      <c r="B57" s="52" t="s">
        <v>123</v>
      </c>
      <c r="C57" s="255">
        <v>1</v>
      </c>
      <c r="D57" s="262" t="s">
        <v>322</v>
      </c>
      <c r="E57" s="253">
        <f t="shared" si="6"/>
        <v>26</v>
      </c>
      <c r="F57" s="282">
        <v>1</v>
      </c>
      <c r="G57" s="283">
        <f t="shared" si="7"/>
        <v>26</v>
      </c>
      <c r="H57" s="282">
        <v>0.25</v>
      </c>
      <c r="I57" s="283">
        <f t="shared" si="8"/>
        <v>6.5</v>
      </c>
      <c r="J57" s="276">
        <v>35.72</v>
      </c>
      <c r="K57" s="276">
        <f t="shared" si="9"/>
        <v>232.18</v>
      </c>
    </row>
    <row r="58" spans="1:11" s="264" customFormat="1" ht="27.6" x14ac:dyDescent="0.25">
      <c r="A58" s="130" t="s">
        <v>124</v>
      </c>
      <c r="B58" s="52" t="s">
        <v>125</v>
      </c>
      <c r="C58" s="255">
        <v>1</v>
      </c>
      <c r="D58" s="262" t="s">
        <v>290</v>
      </c>
      <c r="E58" s="253">
        <f t="shared" si="6"/>
        <v>26</v>
      </c>
      <c r="F58" s="282">
        <v>1</v>
      </c>
      <c r="G58" s="283">
        <f t="shared" si="7"/>
        <v>26</v>
      </c>
      <c r="H58" s="282">
        <v>1.5</v>
      </c>
      <c r="I58" s="283">
        <f t="shared" si="8"/>
        <v>39</v>
      </c>
      <c r="J58" s="276">
        <v>35.72</v>
      </c>
      <c r="K58" s="276">
        <f t="shared" si="9"/>
        <v>1393.08</v>
      </c>
    </row>
    <row r="59" spans="1:11" s="264" customFormat="1" ht="27.6" x14ac:dyDescent="0.25">
      <c r="A59" s="88" t="s">
        <v>124</v>
      </c>
      <c r="B59" s="52" t="s">
        <v>54</v>
      </c>
      <c r="C59" s="255">
        <v>1</v>
      </c>
      <c r="D59" s="262" t="s">
        <v>323</v>
      </c>
      <c r="E59" s="253">
        <f t="shared" si="6"/>
        <v>26</v>
      </c>
      <c r="F59" s="282">
        <v>1</v>
      </c>
      <c r="G59" s="283">
        <f t="shared" si="7"/>
        <v>26</v>
      </c>
      <c r="H59" s="282">
        <v>0.25</v>
      </c>
      <c r="I59" s="283">
        <f t="shared" si="8"/>
        <v>6.5</v>
      </c>
      <c r="J59" s="276">
        <v>35.72</v>
      </c>
      <c r="K59" s="276">
        <f t="shared" si="9"/>
        <v>232.18</v>
      </c>
    </row>
    <row r="60" spans="1:11" s="264" customFormat="1" ht="27.6" x14ac:dyDescent="0.25">
      <c r="A60" s="130" t="s">
        <v>101</v>
      </c>
      <c r="B60" s="52" t="s">
        <v>102</v>
      </c>
      <c r="C60" s="255">
        <v>1</v>
      </c>
      <c r="D60" s="61" t="s">
        <v>103</v>
      </c>
      <c r="E60" s="253">
        <f t="shared" si="6"/>
        <v>26</v>
      </c>
      <c r="F60" s="282">
        <v>1</v>
      </c>
      <c r="G60" s="283">
        <f t="shared" si="7"/>
        <v>26</v>
      </c>
      <c r="H60" s="282">
        <v>1</v>
      </c>
      <c r="I60" s="283">
        <f t="shared" si="8"/>
        <v>26</v>
      </c>
      <c r="J60" s="276">
        <v>35.72</v>
      </c>
      <c r="K60" s="276">
        <f t="shared" si="9"/>
        <v>928.72</v>
      </c>
    </row>
    <row r="61" spans="1:11" s="264" customFormat="1" ht="13.8" x14ac:dyDescent="0.25">
      <c r="A61" s="60" t="s">
        <v>87</v>
      </c>
      <c r="B61" s="52" t="s">
        <v>88</v>
      </c>
      <c r="C61" s="255">
        <v>0.1</v>
      </c>
      <c r="D61" s="61" t="s">
        <v>33</v>
      </c>
      <c r="E61" s="253">
        <f t="shared" si="6"/>
        <v>3</v>
      </c>
      <c r="F61" s="282">
        <v>1</v>
      </c>
      <c r="G61" s="283">
        <f t="shared" si="7"/>
        <v>3</v>
      </c>
      <c r="H61" s="282">
        <v>0.5</v>
      </c>
      <c r="I61" s="283">
        <f t="shared" si="8"/>
        <v>1.5</v>
      </c>
      <c r="J61" s="276">
        <v>35.72</v>
      </c>
      <c r="K61" s="276">
        <f t="shared" si="9"/>
        <v>53.58</v>
      </c>
    </row>
    <row r="62" spans="1:11" s="264" customFormat="1" ht="13.8" x14ac:dyDescent="0.25">
      <c r="A62" s="60" t="s">
        <v>89</v>
      </c>
      <c r="B62" s="52" t="s">
        <v>90</v>
      </c>
      <c r="C62" s="255">
        <v>0.05</v>
      </c>
      <c r="D62" s="61" t="s">
        <v>33</v>
      </c>
      <c r="E62" s="253">
        <f t="shared" si="6"/>
        <v>1</v>
      </c>
      <c r="F62" s="282">
        <v>1</v>
      </c>
      <c r="G62" s="283">
        <f t="shared" si="7"/>
        <v>1</v>
      </c>
      <c r="H62" s="282">
        <v>0.5</v>
      </c>
      <c r="I62" s="283">
        <f t="shared" si="8"/>
        <v>0.5</v>
      </c>
      <c r="J62" s="276">
        <v>35.72</v>
      </c>
      <c r="K62" s="276">
        <f t="shared" si="9"/>
        <v>17.86</v>
      </c>
    </row>
    <row r="63" spans="1:11" s="264" customFormat="1" ht="27.6" x14ac:dyDescent="0.25">
      <c r="A63" s="130">
        <v>121</v>
      </c>
      <c r="B63" s="52" t="s">
        <v>55</v>
      </c>
      <c r="C63" s="255">
        <v>1</v>
      </c>
      <c r="D63" s="298" t="s">
        <v>315</v>
      </c>
      <c r="E63" s="253">
        <f t="shared" si="6"/>
        <v>26</v>
      </c>
      <c r="F63" s="282">
        <v>2</v>
      </c>
      <c r="G63" s="283">
        <v>0</v>
      </c>
      <c r="H63" s="282">
        <v>1</v>
      </c>
      <c r="I63" s="283">
        <f t="shared" si="8"/>
        <v>0</v>
      </c>
      <c r="J63" s="276">
        <v>0</v>
      </c>
      <c r="K63" s="276">
        <f t="shared" si="9"/>
        <v>0</v>
      </c>
    </row>
    <row r="64" spans="1:11" s="264" customFormat="1" ht="13.8" x14ac:dyDescent="0.25">
      <c r="A64" s="130" t="s">
        <v>93</v>
      </c>
      <c r="B64" s="52" t="s">
        <v>94</v>
      </c>
      <c r="C64" s="255">
        <v>0.77</v>
      </c>
      <c r="D64" s="61" t="s">
        <v>33</v>
      </c>
      <c r="E64" s="253">
        <f t="shared" si="6"/>
        <v>20</v>
      </c>
      <c r="F64" s="282">
        <v>1</v>
      </c>
      <c r="G64" s="283">
        <f t="shared" si="7"/>
        <v>20</v>
      </c>
      <c r="H64" s="282">
        <v>1.5</v>
      </c>
      <c r="I64" s="283">
        <f t="shared" si="8"/>
        <v>30</v>
      </c>
      <c r="J64" s="276">
        <v>35.72</v>
      </c>
      <c r="K64" s="276">
        <f t="shared" si="9"/>
        <v>1071.5999999999999</v>
      </c>
    </row>
    <row r="65" spans="1:11" s="264" customFormat="1" ht="13.8" x14ac:dyDescent="0.25">
      <c r="A65" s="130" t="s">
        <v>96</v>
      </c>
      <c r="B65" s="52" t="s">
        <v>97</v>
      </c>
      <c r="C65" s="255">
        <v>1</v>
      </c>
      <c r="D65" s="61" t="s">
        <v>33</v>
      </c>
      <c r="E65" s="253">
        <f t="shared" si="6"/>
        <v>26</v>
      </c>
      <c r="F65" s="282">
        <v>2</v>
      </c>
      <c r="G65" s="283">
        <f t="shared" si="7"/>
        <v>52</v>
      </c>
      <c r="H65" s="282">
        <v>1</v>
      </c>
      <c r="I65" s="283">
        <f t="shared" si="8"/>
        <v>52</v>
      </c>
      <c r="J65" s="276">
        <v>35.72</v>
      </c>
      <c r="K65" s="276">
        <f t="shared" si="9"/>
        <v>1857.44</v>
      </c>
    </row>
    <row r="66" spans="1:11" s="264" customFormat="1" ht="27.6" x14ac:dyDescent="0.25">
      <c r="A66" s="60" t="s">
        <v>96</v>
      </c>
      <c r="B66" s="52" t="s">
        <v>128</v>
      </c>
      <c r="C66" s="255">
        <v>1</v>
      </c>
      <c r="D66" s="298" t="s">
        <v>129</v>
      </c>
      <c r="E66" s="253">
        <f t="shared" si="6"/>
        <v>26</v>
      </c>
      <c r="F66" s="282">
        <v>2</v>
      </c>
      <c r="G66" s="283">
        <v>0</v>
      </c>
      <c r="H66" s="282">
        <v>0.43</v>
      </c>
      <c r="I66" s="283">
        <f t="shared" si="8"/>
        <v>0</v>
      </c>
      <c r="J66" s="276">
        <v>0</v>
      </c>
      <c r="K66" s="276">
        <f t="shared" si="9"/>
        <v>0</v>
      </c>
    </row>
    <row r="67" spans="1:11" s="264" customFormat="1" ht="27.6" x14ac:dyDescent="0.25">
      <c r="A67" s="60" t="s">
        <v>96</v>
      </c>
      <c r="B67" s="52" t="s">
        <v>126</v>
      </c>
      <c r="C67" s="255">
        <v>1</v>
      </c>
      <c r="D67" s="298" t="s">
        <v>314</v>
      </c>
      <c r="E67" s="253">
        <f t="shared" si="6"/>
        <v>26</v>
      </c>
      <c r="F67" s="282">
        <v>2</v>
      </c>
      <c r="G67" s="283">
        <v>0</v>
      </c>
      <c r="H67" s="282">
        <v>1.5</v>
      </c>
      <c r="I67" s="283">
        <f t="shared" si="8"/>
        <v>0</v>
      </c>
      <c r="J67" s="276">
        <v>0</v>
      </c>
      <c r="K67" s="276">
        <f t="shared" si="9"/>
        <v>0</v>
      </c>
    </row>
    <row r="68" spans="1:11" s="264" customFormat="1" ht="13.8" x14ac:dyDescent="0.25">
      <c r="A68" s="130" t="s">
        <v>96</v>
      </c>
      <c r="B68" s="52" t="s">
        <v>98</v>
      </c>
      <c r="C68" s="255">
        <v>0.77</v>
      </c>
      <c r="D68" s="61" t="s">
        <v>33</v>
      </c>
      <c r="E68" s="253">
        <f t="shared" si="6"/>
        <v>20</v>
      </c>
      <c r="F68" s="293">
        <v>1</v>
      </c>
      <c r="G68" s="283">
        <f t="shared" si="7"/>
        <v>20</v>
      </c>
      <c r="H68" s="293">
        <v>2</v>
      </c>
      <c r="I68" s="283">
        <f t="shared" si="8"/>
        <v>40</v>
      </c>
      <c r="J68" s="276">
        <v>35.72</v>
      </c>
      <c r="K68" s="276">
        <f t="shared" si="9"/>
        <v>1428.8</v>
      </c>
    </row>
    <row r="69" spans="1:11" s="264" customFormat="1" ht="13.8" x14ac:dyDescent="0.25">
      <c r="A69" s="130" t="s">
        <v>96</v>
      </c>
      <c r="B69" s="52" t="s">
        <v>40</v>
      </c>
      <c r="C69" s="255">
        <v>0.22</v>
      </c>
      <c r="D69" s="61" t="s">
        <v>33</v>
      </c>
      <c r="E69" s="253">
        <f t="shared" si="6"/>
        <v>6</v>
      </c>
      <c r="F69" s="282">
        <v>1</v>
      </c>
      <c r="G69" s="283">
        <f t="shared" si="7"/>
        <v>6</v>
      </c>
      <c r="H69" s="282">
        <v>1</v>
      </c>
      <c r="I69" s="283">
        <f t="shared" si="8"/>
        <v>6</v>
      </c>
      <c r="J69" s="276">
        <v>35.72</v>
      </c>
      <c r="K69" s="276">
        <f t="shared" si="9"/>
        <v>214.32</v>
      </c>
    </row>
    <row r="70" spans="1:11" s="264" customFormat="1" ht="13.8" x14ac:dyDescent="0.25">
      <c r="A70" s="61">
        <v>149</v>
      </c>
      <c r="B70" s="52" t="s">
        <v>169</v>
      </c>
      <c r="C70" s="255">
        <v>0.83</v>
      </c>
      <c r="D70" s="61" t="s">
        <v>33</v>
      </c>
      <c r="E70" s="253">
        <f t="shared" si="6"/>
        <v>22</v>
      </c>
      <c r="F70" s="282">
        <v>1</v>
      </c>
      <c r="G70" s="283">
        <f t="shared" si="7"/>
        <v>22</v>
      </c>
      <c r="H70" s="282">
        <v>2</v>
      </c>
      <c r="I70" s="317">
        <f t="shared" ref="I70:I117" si="10">(G70)*(H70)</f>
        <v>44</v>
      </c>
      <c r="J70" s="276">
        <v>35.72</v>
      </c>
      <c r="K70" s="276">
        <f t="shared" si="5"/>
        <v>1571.6799999999998</v>
      </c>
    </row>
    <row r="71" spans="1:11" s="264" customFormat="1" ht="27.6" x14ac:dyDescent="0.25">
      <c r="A71" s="61">
        <v>134</v>
      </c>
      <c r="B71" s="52" t="s">
        <v>220</v>
      </c>
      <c r="C71" s="255">
        <v>0.08</v>
      </c>
      <c r="D71" s="61" t="s">
        <v>221</v>
      </c>
      <c r="E71" s="253">
        <f t="shared" si="6"/>
        <v>2</v>
      </c>
      <c r="F71" s="282">
        <v>1</v>
      </c>
      <c r="G71" s="283">
        <f t="shared" si="7"/>
        <v>2</v>
      </c>
      <c r="H71" s="282">
        <v>0.33</v>
      </c>
      <c r="I71" s="317">
        <f>(G71)*(H71)</f>
        <v>0.66</v>
      </c>
      <c r="J71" s="276">
        <v>35.72</v>
      </c>
      <c r="K71" s="276">
        <f>(I71)*(J71)</f>
        <v>23.575199999999999</v>
      </c>
    </row>
    <row r="72" spans="1:11" s="264" customFormat="1" ht="13.8" x14ac:dyDescent="0.25">
      <c r="A72" s="61">
        <v>137</v>
      </c>
      <c r="B72" s="52" t="s">
        <v>170</v>
      </c>
      <c r="C72" s="255">
        <v>0.02</v>
      </c>
      <c r="D72" s="61" t="s">
        <v>33</v>
      </c>
      <c r="E72" s="253">
        <f t="shared" si="6"/>
        <v>1</v>
      </c>
      <c r="F72" s="282">
        <v>1</v>
      </c>
      <c r="G72" s="283">
        <f t="shared" si="7"/>
        <v>1</v>
      </c>
      <c r="H72" s="282">
        <v>2.5</v>
      </c>
      <c r="I72" s="317">
        <f t="shared" si="10"/>
        <v>2.5</v>
      </c>
      <c r="J72" s="276">
        <v>35.72</v>
      </c>
      <c r="K72" s="276">
        <f t="shared" si="5"/>
        <v>89.3</v>
      </c>
    </row>
    <row r="73" spans="1:11" s="264" customFormat="1" ht="13.8" x14ac:dyDescent="0.25">
      <c r="A73" s="61">
        <v>138</v>
      </c>
      <c r="B73" s="52" t="s">
        <v>171</v>
      </c>
      <c r="C73" s="255">
        <v>0.02</v>
      </c>
      <c r="D73" s="61" t="s">
        <v>33</v>
      </c>
      <c r="E73" s="253">
        <f t="shared" si="6"/>
        <v>1</v>
      </c>
      <c r="F73" s="282">
        <v>1</v>
      </c>
      <c r="G73" s="283">
        <f t="shared" si="7"/>
        <v>1</v>
      </c>
      <c r="H73" s="282">
        <v>2</v>
      </c>
      <c r="I73" s="317">
        <f t="shared" si="10"/>
        <v>2</v>
      </c>
      <c r="J73" s="276">
        <v>35.72</v>
      </c>
      <c r="K73" s="276">
        <f t="shared" si="5"/>
        <v>71.44</v>
      </c>
    </row>
    <row r="74" spans="1:11" s="264" customFormat="1" ht="13.8" x14ac:dyDescent="0.25">
      <c r="A74" s="61" t="s">
        <v>172</v>
      </c>
      <c r="B74" s="52" t="s">
        <v>173</v>
      </c>
      <c r="C74" s="255">
        <v>0.02</v>
      </c>
      <c r="D74" s="61" t="s">
        <v>33</v>
      </c>
      <c r="E74" s="253">
        <f t="shared" si="6"/>
        <v>1</v>
      </c>
      <c r="F74" s="282">
        <v>1</v>
      </c>
      <c r="G74" s="283">
        <f t="shared" si="7"/>
        <v>1</v>
      </c>
      <c r="H74" s="282">
        <v>0.5</v>
      </c>
      <c r="I74" s="317">
        <f t="shared" si="10"/>
        <v>0.5</v>
      </c>
      <c r="J74" s="276">
        <v>35.72</v>
      </c>
      <c r="K74" s="276">
        <f t="shared" si="5"/>
        <v>17.86</v>
      </c>
    </row>
    <row r="75" spans="1:11" s="264" customFormat="1" ht="27.6" x14ac:dyDescent="0.25">
      <c r="A75" s="61" t="s">
        <v>222</v>
      </c>
      <c r="B75" s="52" t="s">
        <v>223</v>
      </c>
      <c r="C75" s="255">
        <v>1</v>
      </c>
      <c r="D75" s="261" t="s">
        <v>325</v>
      </c>
      <c r="E75" s="253">
        <f t="shared" si="6"/>
        <v>26</v>
      </c>
      <c r="F75" s="282">
        <v>1</v>
      </c>
      <c r="G75" s="283">
        <f t="shared" si="7"/>
        <v>26</v>
      </c>
      <c r="H75" s="282">
        <v>0.5</v>
      </c>
      <c r="I75" s="317">
        <f>(G75)*(H75)</f>
        <v>13</v>
      </c>
      <c r="J75" s="276">
        <v>35.72</v>
      </c>
      <c r="K75" s="276">
        <f>(I75)*(J75)</f>
        <v>464.36</v>
      </c>
    </row>
    <row r="76" spans="1:11" s="264" customFormat="1" ht="13.8" x14ac:dyDescent="0.25">
      <c r="A76" s="61" t="s">
        <v>174</v>
      </c>
      <c r="B76" s="52" t="s">
        <v>175</v>
      </c>
      <c r="C76" s="255">
        <v>0.83</v>
      </c>
      <c r="D76" s="61" t="s">
        <v>176</v>
      </c>
      <c r="E76" s="253">
        <f t="shared" si="6"/>
        <v>22</v>
      </c>
      <c r="F76" s="282">
        <v>1</v>
      </c>
      <c r="G76" s="283">
        <f t="shared" si="7"/>
        <v>22</v>
      </c>
      <c r="H76" s="282">
        <v>12</v>
      </c>
      <c r="I76" s="317">
        <f t="shared" si="10"/>
        <v>264</v>
      </c>
      <c r="J76" s="276">
        <v>35.72</v>
      </c>
      <c r="K76" s="276">
        <f t="shared" si="5"/>
        <v>9430.08</v>
      </c>
    </row>
    <row r="77" spans="1:11" s="264" customFormat="1" ht="27.6" x14ac:dyDescent="0.25">
      <c r="A77" s="61">
        <v>143</v>
      </c>
      <c r="B77" s="52" t="s">
        <v>215</v>
      </c>
      <c r="C77" s="255">
        <v>1</v>
      </c>
      <c r="D77" s="61" t="s">
        <v>216</v>
      </c>
      <c r="E77" s="253">
        <f t="shared" si="6"/>
        <v>26</v>
      </c>
      <c r="F77" s="282">
        <v>1</v>
      </c>
      <c r="G77" s="283">
        <f t="shared" si="7"/>
        <v>26</v>
      </c>
      <c r="H77" s="282">
        <v>1.5</v>
      </c>
      <c r="I77" s="317">
        <f>(G77)*(H77)</f>
        <v>39</v>
      </c>
      <c r="J77" s="276">
        <v>35.72</v>
      </c>
      <c r="K77" s="276">
        <f>(I77)*(J77)</f>
        <v>1393.08</v>
      </c>
    </row>
    <row r="78" spans="1:11" s="264" customFormat="1" ht="13.8" x14ac:dyDescent="0.25">
      <c r="A78" s="61">
        <v>144</v>
      </c>
      <c r="B78" s="52" t="s">
        <v>177</v>
      </c>
      <c r="C78" s="255">
        <v>0.02</v>
      </c>
      <c r="D78" s="61" t="s">
        <v>33</v>
      </c>
      <c r="E78" s="253">
        <f t="shared" si="6"/>
        <v>1</v>
      </c>
      <c r="F78" s="282">
        <v>1</v>
      </c>
      <c r="G78" s="283">
        <f t="shared" si="7"/>
        <v>1</v>
      </c>
      <c r="H78" s="282">
        <v>1</v>
      </c>
      <c r="I78" s="317">
        <f t="shared" si="10"/>
        <v>1</v>
      </c>
      <c r="J78" s="276">
        <v>35.72</v>
      </c>
      <c r="K78" s="276">
        <f t="shared" si="5"/>
        <v>35.72</v>
      </c>
    </row>
    <row r="79" spans="1:11" s="264" customFormat="1" ht="13.8" x14ac:dyDescent="0.25">
      <c r="A79" s="61">
        <v>145</v>
      </c>
      <c r="B79" s="52" t="s">
        <v>178</v>
      </c>
      <c r="C79" s="255">
        <v>0.02</v>
      </c>
      <c r="D79" s="61" t="s">
        <v>33</v>
      </c>
      <c r="E79" s="253">
        <f t="shared" si="6"/>
        <v>1</v>
      </c>
      <c r="F79" s="282">
        <v>1</v>
      </c>
      <c r="G79" s="283">
        <f t="shared" si="7"/>
        <v>1</v>
      </c>
      <c r="H79" s="282">
        <v>1</v>
      </c>
      <c r="I79" s="317">
        <f t="shared" si="10"/>
        <v>1</v>
      </c>
      <c r="J79" s="276">
        <v>35.72</v>
      </c>
      <c r="K79" s="276">
        <f t="shared" si="5"/>
        <v>35.72</v>
      </c>
    </row>
    <row r="80" spans="1:11" s="264" customFormat="1" ht="13.8" x14ac:dyDescent="0.25">
      <c r="A80" s="61">
        <v>146</v>
      </c>
      <c r="B80" s="52" t="s">
        <v>179</v>
      </c>
      <c r="C80" s="255">
        <v>1</v>
      </c>
      <c r="D80" s="61" t="s">
        <v>33</v>
      </c>
      <c r="E80" s="253">
        <f t="shared" si="6"/>
        <v>26</v>
      </c>
      <c r="F80" s="282">
        <v>1</v>
      </c>
      <c r="G80" s="283">
        <f t="shared" si="7"/>
        <v>26</v>
      </c>
      <c r="H80" s="282">
        <v>2</v>
      </c>
      <c r="I80" s="317">
        <f t="shared" si="10"/>
        <v>52</v>
      </c>
      <c r="J80" s="276">
        <v>35.72</v>
      </c>
      <c r="K80" s="276">
        <f t="shared" si="5"/>
        <v>1857.44</v>
      </c>
    </row>
    <row r="81" spans="1:11" s="264" customFormat="1" ht="13.8" x14ac:dyDescent="0.25">
      <c r="A81" s="61">
        <v>147</v>
      </c>
      <c r="B81" s="52" t="s">
        <v>180</v>
      </c>
      <c r="C81" s="255">
        <v>1</v>
      </c>
      <c r="D81" s="61" t="s">
        <v>33</v>
      </c>
      <c r="E81" s="253">
        <f t="shared" si="6"/>
        <v>26</v>
      </c>
      <c r="F81" s="282">
        <v>1</v>
      </c>
      <c r="G81" s="283">
        <f t="shared" si="7"/>
        <v>26</v>
      </c>
      <c r="H81" s="282">
        <v>1</v>
      </c>
      <c r="I81" s="317">
        <f t="shared" si="10"/>
        <v>26</v>
      </c>
      <c r="J81" s="276">
        <v>35.72</v>
      </c>
      <c r="K81" s="276">
        <f t="shared" si="5"/>
        <v>928.72</v>
      </c>
    </row>
    <row r="82" spans="1:11" s="264" customFormat="1" ht="27.6" x14ac:dyDescent="0.25">
      <c r="A82" s="61" t="s">
        <v>217</v>
      </c>
      <c r="B82" s="52" t="s">
        <v>218</v>
      </c>
      <c r="C82" s="255">
        <v>1</v>
      </c>
      <c r="D82" s="261" t="s">
        <v>326</v>
      </c>
      <c r="E82" s="253">
        <f t="shared" si="6"/>
        <v>26</v>
      </c>
      <c r="F82" s="282">
        <v>1</v>
      </c>
      <c r="G82" s="283">
        <f t="shared" si="7"/>
        <v>26</v>
      </c>
      <c r="H82" s="282">
        <v>2</v>
      </c>
      <c r="I82" s="317">
        <f>(G82)*(H82)</f>
        <v>52</v>
      </c>
      <c r="J82" s="276">
        <v>35.72</v>
      </c>
      <c r="K82" s="276">
        <f>(I82)*(J82)</f>
        <v>1857.44</v>
      </c>
    </row>
    <row r="83" spans="1:11" s="264" customFormat="1" ht="27.6" x14ac:dyDescent="0.25">
      <c r="A83" s="61" t="s">
        <v>226</v>
      </c>
      <c r="B83" s="52" t="s">
        <v>227</v>
      </c>
      <c r="C83" s="255">
        <v>1</v>
      </c>
      <c r="D83" s="61" t="s">
        <v>228</v>
      </c>
      <c r="E83" s="253">
        <f t="shared" si="6"/>
        <v>26</v>
      </c>
      <c r="F83" s="282">
        <v>1</v>
      </c>
      <c r="G83" s="283">
        <f t="shared" si="7"/>
        <v>26</v>
      </c>
      <c r="H83" s="282">
        <v>1</v>
      </c>
      <c r="I83" s="317">
        <f>(G83)*(H83)</f>
        <v>26</v>
      </c>
      <c r="J83" s="276">
        <v>35.72</v>
      </c>
      <c r="K83" s="276">
        <f>(I83)*(J83)</f>
        <v>928.72</v>
      </c>
    </row>
    <row r="84" spans="1:11" s="264" customFormat="1" ht="13.8" x14ac:dyDescent="0.25">
      <c r="A84" s="61">
        <v>148</v>
      </c>
      <c r="B84" s="52" t="s">
        <v>181</v>
      </c>
      <c r="C84" s="255">
        <v>0.02</v>
      </c>
      <c r="D84" s="61" t="s">
        <v>33</v>
      </c>
      <c r="E84" s="253">
        <f t="shared" si="6"/>
        <v>1</v>
      </c>
      <c r="F84" s="282">
        <v>1</v>
      </c>
      <c r="G84" s="317">
        <f t="shared" ref="G84:G117" si="11">(E84)*(F84)</f>
        <v>1</v>
      </c>
      <c r="H84" s="282">
        <v>3</v>
      </c>
      <c r="I84" s="317">
        <f t="shared" si="10"/>
        <v>3</v>
      </c>
      <c r="J84" s="276">
        <v>35.72</v>
      </c>
      <c r="K84" s="276">
        <f t="shared" si="5"/>
        <v>107.16</v>
      </c>
    </row>
    <row r="85" spans="1:11" ht="13.8" x14ac:dyDescent="0.25">
      <c r="A85" s="358"/>
      <c r="B85" s="336" t="s">
        <v>139</v>
      </c>
      <c r="C85" s="354"/>
      <c r="D85" s="340"/>
      <c r="E85" s="350"/>
      <c r="F85" s="352"/>
      <c r="G85" s="287" t="s">
        <v>242</v>
      </c>
      <c r="H85" s="286">
        <f>SUM(H50:H68,H70:H84)</f>
        <v>50.26</v>
      </c>
      <c r="I85" s="348">
        <f>SUM(I50:I84)</f>
        <v>841.16000000000008</v>
      </c>
      <c r="J85" s="346"/>
      <c r="K85" s="332">
        <f>SUM(K50:K84)</f>
        <v>30046.235199999999</v>
      </c>
    </row>
    <row r="86" spans="1:11" ht="13.8" x14ac:dyDescent="0.25">
      <c r="A86" s="359"/>
      <c r="B86" s="337"/>
      <c r="C86" s="355"/>
      <c r="D86" s="341"/>
      <c r="E86" s="351"/>
      <c r="F86" s="353"/>
      <c r="G86" s="287" t="s">
        <v>243</v>
      </c>
      <c r="H86" s="286">
        <f>SUM(H50:H67,H69:H84)</f>
        <v>49.26</v>
      </c>
      <c r="I86" s="349"/>
      <c r="J86" s="347"/>
      <c r="K86" s="333"/>
    </row>
    <row r="87" spans="1:11" ht="13.8" x14ac:dyDescent="0.25">
      <c r="A87" s="101" t="s">
        <v>60</v>
      </c>
      <c r="B87" s="111"/>
      <c r="C87" s="170"/>
      <c r="D87" s="128"/>
      <c r="E87" s="102"/>
      <c r="F87" s="294"/>
      <c r="G87" s="289"/>
      <c r="H87" s="294"/>
      <c r="I87" s="289"/>
      <c r="J87" s="280"/>
      <c r="K87" s="278"/>
    </row>
    <row r="88" spans="1:11" s="264" customFormat="1" ht="13.8" x14ac:dyDescent="0.3">
      <c r="A88" s="266"/>
      <c r="B88" s="148" t="s">
        <v>140</v>
      </c>
      <c r="C88" s="268">
        <v>0.75</v>
      </c>
      <c r="D88" s="153" t="s">
        <v>244</v>
      </c>
      <c r="E88" s="65">
        <f>ROUND($D$7*C88,0)</f>
        <v>20</v>
      </c>
      <c r="F88" s="320">
        <v>1</v>
      </c>
      <c r="G88" s="283">
        <f t="shared" ref="G88:G92" si="12">E88*F88</f>
        <v>20</v>
      </c>
      <c r="H88" s="320">
        <v>0.5</v>
      </c>
      <c r="I88" s="283">
        <f t="shared" ref="I88:I92" si="13">G88*H88</f>
        <v>10</v>
      </c>
      <c r="J88" s="276">
        <v>35.72</v>
      </c>
      <c r="K88" s="276">
        <f t="shared" ref="K88:K92" si="14">I88*J88</f>
        <v>357.2</v>
      </c>
    </row>
    <row r="89" spans="1:11" s="264" customFormat="1" ht="13.8" x14ac:dyDescent="0.3">
      <c r="A89" s="266"/>
      <c r="B89" s="148" t="s">
        <v>239</v>
      </c>
      <c r="C89" s="268">
        <v>0.01</v>
      </c>
      <c r="D89" s="153" t="s">
        <v>33</v>
      </c>
      <c r="E89" s="65">
        <f t="shared" ref="E89:E117" si="15">ROUND($D$7*C89,0)</f>
        <v>0</v>
      </c>
      <c r="F89" s="320">
        <v>1</v>
      </c>
      <c r="G89" s="283">
        <f t="shared" si="12"/>
        <v>0</v>
      </c>
      <c r="H89" s="320">
        <v>0.5</v>
      </c>
      <c r="I89" s="283">
        <f t="shared" si="13"/>
        <v>0</v>
      </c>
      <c r="J89" s="276">
        <v>35.72</v>
      </c>
      <c r="K89" s="276">
        <f t="shared" si="14"/>
        <v>0</v>
      </c>
    </row>
    <row r="90" spans="1:11" s="264" customFormat="1" ht="13.8" x14ac:dyDescent="0.25">
      <c r="A90" s="60" t="s">
        <v>91</v>
      </c>
      <c r="B90" s="52" t="s">
        <v>92</v>
      </c>
      <c r="C90" s="255">
        <v>0.01</v>
      </c>
      <c r="D90" s="61" t="s">
        <v>33</v>
      </c>
      <c r="E90" s="65">
        <f t="shared" si="15"/>
        <v>0</v>
      </c>
      <c r="F90" s="282">
        <v>1</v>
      </c>
      <c r="G90" s="283">
        <f t="shared" si="12"/>
        <v>0</v>
      </c>
      <c r="H90" s="282">
        <v>0.5</v>
      </c>
      <c r="I90" s="283">
        <f t="shared" si="13"/>
        <v>0</v>
      </c>
      <c r="J90" s="276">
        <v>35.72</v>
      </c>
      <c r="K90" s="276">
        <f t="shared" si="14"/>
        <v>0</v>
      </c>
    </row>
    <row r="91" spans="1:11" s="264" customFormat="1" ht="13.8" x14ac:dyDescent="0.25">
      <c r="A91" s="61" t="s">
        <v>96</v>
      </c>
      <c r="B91" s="52" t="s">
        <v>99</v>
      </c>
      <c r="C91" s="255">
        <v>0.5</v>
      </c>
      <c r="D91" s="61" t="s">
        <v>33</v>
      </c>
      <c r="E91" s="65">
        <f t="shared" si="15"/>
        <v>13</v>
      </c>
      <c r="F91" s="282">
        <v>1</v>
      </c>
      <c r="G91" s="283">
        <f t="shared" si="12"/>
        <v>13</v>
      </c>
      <c r="H91" s="282">
        <v>2</v>
      </c>
      <c r="I91" s="283">
        <f t="shared" si="13"/>
        <v>26</v>
      </c>
      <c r="J91" s="276">
        <v>35.72</v>
      </c>
      <c r="K91" s="276">
        <f t="shared" si="14"/>
        <v>928.72</v>
      </c>
    </row>
    <row r="92" spans="1:11" s="264" customFormat="1" ht="13.8" x14ac:dyDescent="0.25">
      <c r="A92" s="61" t="s">
        <v>96</v>
      </c>
      <c r="B92" s="52" t="s">
        <v>100</v>
      </c>
      <c r="C92" s="255">
        <v>0.25</v>
      </c>
      <c r="D92" s="61" t="s">
        <v>33</v>
      </c>
      <c r="E92" s="65">
        <f t="shared" si="15"/>
        <v>7</v>
      </c>
      <c r="F92" s="282">
        <v>1</v>
      </c>
      <c r="G92" s="283">
        <f t="shared" si="12"/>
        <v>7</v>
      </c>
      <c r="H92" s="282">
        <v>1</v>
      </c>
      <c r="I92" s="283">
        <f t="shared" si="13"/>
        <v>7</v>
      </c>
      <c r="J92" s="276">
        <v>35.72</v>
      </c>
      <c r="K92" s="276">
        <f t="shared" si="14"/>
        <v>250.04</v>
      </c>
    </row>
    <row r="93" spans="1:11" s="264" customFormat="1" ht="13.8" x14ac:dyDescent="0.25">
      <c r="A93" s="61" t="s">
        <v>182</v>
      </c>
      <c r="B93" s="52" t="s">
        <v>183</v>
      </c>
      <c r="C93" s="255">
        <v>1</v>
      </c>
      <c r="D93" s="61" t="s">
        <v>33</v>
      </c>
      <c r="E93" s="65">
        <f t="shared" si="15"/>
        <v>26</v>
      </c>
      <c r="F93" s="282">
        <v>1</v>
      </c>
      <c r="G93" s="317">
        <f t="shared" si="11"/>
        <v>26</v>
      </c>
      <c r="H93" s="282">
        <v>0.5</v>
      </c>
      <c r="I93" s="317">
        <f t="shared" si="10"/>
        <v>13</v>
      </c>
      <c r="J93" s="276">
        <v>35.72</v>
      </c>
      <c r="K93" s="276">
        <f t="shared" si="5"/>
        <v>464.36</v>
      </c>
    </row>
    <row r="94" spans="1:11" s="264" customFormat="1" ht="13.8" x14ac:dyDescent="0.25">
      <c r="A94" s="61" t="s">
        <v>182</v>
      </c>
      <c r="B94" s="52" t="s">
        <v>184</v>
      </c>
      <c r="C94" s="255">
        <v>1</v>
      </c>
      <c r="D94" s="61" t="s">
        <v>33</v>
      </c>
      <c r="E94" s="65">
        <f t="shared" si="15"/>
        <v>26</v>
      </c>
      <c r="F94" s="282">
        <v>1</v>
      </c>
      <c r="G94" s="317">
        <f t="shared" si="11"/>
        <v>26</v>
      </c>
      <c r="H94" s="282">
        <v>1.5</v>
      </c>
      <c r="I94" s="317">
        <f t="shared" si="10"/>
        <v>39</v>
      </c>
      <c r="J94" s="276">
        <v>35.72</v>
      </c>
      <c r="K94" s="276">
        <f t="shared" si="5"/>
        <v>1393.08</v>
      </c>
    </row>
    <row r="95" spans="1:11" s="264" customFormat="1" ht="13.8" x14ac:dyDescent="0.25">
      <c r="A95" s="61" t="s">
        <v>182</v>
      </c>
      <c r="B95" s="52" t="s">
        <v>185</v>
      </c>
      <c r="C95" s="255">
        <v>1</v>
      </c>
      <c r="D95" s="61" t="s">
        <v>33</v>
      </c>
      <c r="E95" s="65">
        <f t="shared" si="15"/>
        <v>26</v>
      </c>
      <c r="F95" s="282">
        <v>4</v>
      </c>
      <c r="G95" s="317">
        <f t="shared" si="11"/>
        <v>104</v>
      </c>
      <c r="H95" s="282">
        <v>0.5</v>
      </c>
      <c r="I95" s="317">
        <f t="shared" si="10"/>
        <v>52</v>
      </c>
      <c r="J95" s="276">
        <v>35.72</v>
      </c>
      <c r="K95" s="276">
        <f t="shared" si="5"/>
        <v>1857.44</v>
      </c>
    </row>
    <row r="96" spans="1:11" s="264" customFormat="1" ht="13.8" x14ac:dyDescent="0.25">
      <c r="A96" s="61" t="s">
        <v>182</v>
      </c>
      <c r="B96" s="52" t="s">
        <v>186</v>
      </c>
      <c r="C96" s="255">
        <v>1</v>
      </c>
      <c r="D96" s="61" t="s">
        <v>33</v>
      </c>
      <c r="E96" s="65">
        <f t="shared" si="15"/>
        <v>26</v>
      </c>
      <c r="F96" s="282">
        <v>1</v>
      </c>
      <c r="G96" s="317">
        <f t="shared" si="11"/>
        <v>26</v>
      </c>
      <c r="H96" s="282">
        <v>2</v>
      </c>
      <c r="I96" s="317">
        <f t="shared" si="10"/>
        <v>52</v>
      </c>
      <c r="J96" s="276">
        <v>35.72</v>
      </c>
      <c r="K96" s="276">
        <f t="shared" si="5"/>
        <v>1857.44</v>
      </c>
    </row>
    <row r="97" spans="1:11" s="264" customFormat="1" ht="13.8" x14ac:dyDescent="0.25">
      <c r="A97" s="61" t="s">
        <v>182</v>
      </c>
      <c r="B97" s="52" t="s">
        <v>187</v>
      </c>
      <c r="C97" s="255">
        <v>0.33</v>
      </c>
      <c r="D97" s="61" t="s">
        <v>33</v>
      </c>
      <c r="E97" s="65">
        <f t="shared" si="15"/>
        <v>9</v>
      </c>
      <c r="F97" s="282">
        <v>1</v>
      </c>
      <c r="G97" s="317">
        <f t="shared" si="11"/>
        <v>9</v>
      </c>
      <c r="H97" s="282">
        <v>2</v>
      </c>
      <c r="I97" s="317">
        <f t="shared" si="10"/>
        <v>18</v>
      </c>
      <c r="J97" s="276">
        <v>35.72</v>
      </c>
      <c r="K97" s="276">
        <f t="shared" si="5"/>
        <v>642.96</v>
      </c>
    </row>
    <row r="98" spans="1:11" s="264" customFormat="1" ht="27.6" x14ac:dyDescent="0.25">
      <c r="A98" s="61" t="s">
        <v>182</v>
      </c>
      <c r="B98" s="52" t="s">
        <v>232</v>
      </c>
      <c r="C98" s="255">
        <v>1</v>
      </c>
      <c r="D98" s="61" t="s">
        <v>233</v>
      </c>
      <c r="E98" s="65">
        <f t="shared" si="15"/>
        <v>26</v>
      </c>
      <c r="F98" s="282">
        <v>2</v>
      </c>
      <c r="G98" s="317">
        <f t="shared" si="11"/>
        <v>52</v>
      </c>
      <c r="H98" s="282">
        <v>0.33</v>
      </c>
      <c r="I98" s="282">
        <f>(G98)*(H98)</f>
        <v>17.16</v>
      </c>
      <c r="J98" s="276">
        <v>35.72</v>
      </c>
      <c r="K98" s="276">
        <f>(I98)*(J98)</f>
        <v>612.95519999999999</v>
      </c>
    </row>
    <row r="99" spans="1:11" s="264" customFormat="1" ht="13.8" x14ac:dyDescent="0.25">
      <c r="A99" s="61" t="s">
        <v>188</v>
      </c>
      <c r="B99" s="52" t="s">
        <v>189</v>
      </c>
      <c r="C99" s="255">
        <v>0.02</v>
      </c>
      <c r="D99" s="61" t="s">
        <v>33</v>
      </c>
      <c r="E99" s="65">
        <f t="shared" si="15"/>
        <v>1</v>
      </c>
      <c r="F99" s="282">
        <v>1</v>
      </c>
      <c r="G99" s="317">
        <f t="shared" si="11"/>
        <v>1</v>
      </c>
      <c r="H99" s="282">
        <v>0.5</v>
      </c>
      <c r="I99" s="317">
        <f t="shared" si="10"/>
        <v>0.5</v>
      </c>
      <c r="J99" s="276">
        <v>35.72</v>
      </c>
      <c r="K99" s="276">
        <f t="shared" si="5"/>
        <v>17.86</v>
      </c>
    </row>
    <row r="100" spans="1:11" s="264" customFormat="1" ht="13.8" x14ac:dyDescent="0.25">
      <c r="A100" s="61" t="s">
        <v>190</v>
      </c>
      <c r="B100" s="52" t="s">
        <v>191</v>
      </c>
      <c r="C100" s="255">
        <v>0.02</v>
      </c>
      <c r="D100" s="61" t="s">
        <v>33</v>
      </c>
      <c r="E100" s="65">
        <f t="shared" si="15"/>
        <v>1</v>
      </c>
      <c r="F100" s="282">
        <v>1</v>
      </c>
      <c r="G100" s="317">
        <f t="shared" si="11"/>
        <v>1</v>
      </c>
      <c r="H100" s="282">
        <v>2</v>
      </c>
      <c r="I100" s="317">
        <f t="shared" si="10"/>
        <v>2</v>
      </c>
      <c r="J100" s="276">
        <v>35.72</v>
      </c>
      <c r="K100" s="276">
        <f t="shared" si="5"/>
        <v>71.44</v>
      </c>
    </row>
    <row r="101" spans="1:11" s="264" customFormat="1" ht="13.8" x14ac:dyDescent="0.25">
      <c r="A101" s="61" t="s">
        <v>192</v>
      </c>
      <c r="B101" s="52" t="s">
        <v>193</v>
      </c>
      <c r="C101" s="255">
        <v>0.02</v>
      </c>
      <c r="D101" s="61" t="s">
        <v>33</v>
      </c>
      <c r="E101" s="65">
        <f t="shared" si="15"/>
        <v>1</v>
      </c>
      <c r="F101" s="282">
        <v>1</v>
      </c>
      <c r="G101" s="317">
        <f t="shared" si="11"/>
        <v>1</v>
      </c>
      <c r="H101" s="282">
        <v>2</v>
      </c>
      <c r="I101" s="317">
        <f t="shared" si="10"/>
        <v>2</v>
      </c>
      <c r="J101" s="276">
        <v>35.72</v>
      </c>
      <c r="K101" s="276">
        <f t="shared" si="5"/>
        <v>71.44</v>
      </c>
    </row>
    <row r="102" spans="1:11" s="264" customFormat="1" ht="13.8" x14ac:dyDescent="0.25">
      <c r="A102" s="61" t="s">
        <v>194</v>
      </c>
      <c r="B102" s="52" t="s">
        <v>195</v>
      </c>
      <c r="C102" s="255">
        <v>0.02</v>
      </c>
      <c r="D102" s="61" t="s">
        <v>33</v>
      </c>
      <c r="E102" s="65">
        <f t="shared" si="15"/>
        <v>1</v>
      </c>
      <c r="F102" s="282">
        <v>1</v>
      </c>
      <c r="G102" s="317">
        <f t="shared" si="11"/>
        <v>1</v>
      </c>
      <c r="H102" s="282">
        <v>1.5</v>
      </c>
      <c r="I102" s="317">
        <f t="shared" si="10"/>
        <v>1.5</v>
      </c>
      <c r="J102" s="276">
        <v>35.72</v>
      </c>
      <c r="K102" s="276">
        <f t="shared" si="5"/>
        <v>53.58</v>
      </c>
    </row>
    <row r="103" spans="1:11" s="264" customFormat="1" ht="13.8" x14ac:dyDescent="0.25">
      <c r="A103" s="61" t="s">
        <v>196</v>
      </c>
      <c r="B103" s="52" t="s">
        <v>197</v>
      </c>
      <c r="C103" s="255">
        <v>0.02</v>
      </c>
      <c r="D103" s="61" t="s">
        <v>33</v>
      </c>
      <c r="E103" s="65">
        <f t="shared" si="15"/>
        <v>1</v>
      </c>
      <c r="F103" s="282">
        <v>1</v>
      </c>
      <c r="G103" s="317">
        <f t="shared" si="11"/>
        <v>1</v>
      </c>
      <c r="H103" s="282">
        <v>3.5</v>
      </c>
      <c r="I103" s="317">
        <f t="shared" si="10"/>
        <v>3.5</v>
      </c>
      <c r="J103" s="276">
        <v>35.72</v>
      </c>
      <c r="K103" s="276">
        <f t="shared" si="5"/>
        <v>125.02</v>
      </c>
    </row>
    <row r="104" spans="1:11" s="264" customFormat="1" ht="13.8" x14ac:dyDescent="0.25">
      <c r="A104" s="61" t="s">
        <v>198</v>
      </c>
      <c r="B104" s="52" t="s">
        <v>199</v>
      </c>
      <c r="C104" s="255">
        <v>0.05</v>
      </c>
      <c r="D104" s="61" t="s">
        <v>33</v>
      </c>
      <c r="E104" s="65">
        <f t="shared" si="15"/>
        <v>1</v>
      </c>
      <c r="F104" s="282">
        <v>1</v>
      </c>
      <c r="G104" s="317">
        <f t="shared" si="11"/>
        <v>1</v>
      </c>
      <c r="H104" s="282">
        <v>0.5</v>
      </c>
      <c r="I104" s="317">
        <f t="shared" si="10"/>
        <v>0.5</v>
      </c>
      <c r="J104" s="276">
        <v>35.72</v>
      </c>
      <c r="K104" s="276">
        <f t="shared" si="5"/>
        <v>17.86</v>
      </c>
    </row>
    <row r="105" spans="1:11" s="264" customFormat="1" ht="13.8" x14ac:dyDescent="0.25">
      <c r="A105" s="61" t="s">
        <v>196</v>
      </c>
      <c r="B105" s="52" t="s">
        <v>200</v>
      </c>
      <c r="C105" s="255">
        <v>0.02</v>
      </c>
      <c r="D105" s="61" t="s">
        <v>33</v>
      </c>
      <c r="E105" s="65">
        <f t="shared" si="15"/>
        <v>1</v>
      </c>
      <c r="F105" s="282">
        <v>1</v>
      </c>
      <c r="G105" s="317">
        <f t="shared" si="11"/>
        <v>1</v>
      </c>
      <c r="H105" s="282">
        <v>1</v>
      </c>
      <c r="I105" s="317">
        <f t="shared" si="10"/>
        <v>1</v>
      </c>
      <c r="J105" s="276">
        <v>35.72</v>
      </c>
      <c r="K105" s="276">
        <f t="shared" si="5"/>
        <v>35.72</v>
      </c>
    </row>
    <row r="106" spans="1:11" s="264" customFormat="1" ht="13.8" x14ac:dyDescent="0.25">
      <c r="A106" s="61">
        <v>153</v>
      </c>
      <c r="B106" s="52" t="s">
        <v>201</v>
      </c>
      <c r="C106" s="255">
        <v>0.02</v>
      </c>
      <c r="D106" s="61" t="s">
        <v>33</v>
      </c>
      <c r="E106" s="65">
        <f t="shared" si="15"/>
        <v>1</v>
      </c>
      <c r="F106" s="282">
        <v>1</v>
      </c>
      <c r="G106" s="317">
        <f t="shared" si="11"/>
        <v>1</v>
      </c>
      <c r="H106" s="282">
        <v>1</v>
      </c>
      <c r="I106" s="317">
        <f t="shared" si="10"/>
        <v>1</v>
      </c>
      <c r="J106" s="276">
        <v>35.72</v>
      </c>
      <c r="K106" s="276">
        <f t="shared" si="5"/>
        <v>35.72</v>
      </c>
    </row>
    <row r="107" spans="1:11" s="264" customFormat="1" ht="13.8" x14ac:dyDescent="0.25">
      <c r="A107" s="61">
        <v>154</v>
      </c>
      <c r="B107" s="52" t="s">
        <v>202</v>
      </c>
      <c r="C107" s="255">
        <v>0.02</v>
      </c>
      <c r="D107" s="61" t="s">
        <v>33</v>
      </c>
      <c r="E107" s="65">
        <f t="shared" si="15"/>
        <v>1</v>
      </c>
      <c r="F107" s="282">
        <v>1</v>
      </c>
      <c r="G107" s="317">
        <f t="shared" si="11"/>
        <v>1</v>
      </c>
      <c r="H107" s="282">
        <v>1</v>
      </c>
      <c r="I107" s="317">
        <f t="shared" si="10"/>
        <v>1</v>
      </c>
      <c r="J107" s="276">
        <v>35.72</v>
      </c>
      <c r="K107" s="276">
        <f t="shared" si="5"/>
        <v>35.72</v>
      </c>
    </row>
    <row r="108" spans="1:11" s="264" customFormat="1" ht="27.6" x14ac:dyDescent="0.25">
      <c r="A108" s="61">
        <v>154</v>
      </c>
      <c r="B108" s="52" t="s">
        <v>236</v>
      </c>
      <c r="C108" s="255">
        <v>0.02</v>
      </c>
      <c r="D108" s="61" t="s">
        <v>237</v>
      </c>
      <c r="E108" s="65">
        <f t="shared" si="15"/>
        <v>1</v>
      </c>
      <c r="F108" s="282">
        <v>6</v>
      </c>
      <c r="G108" s="317">
        <f t="shared" si="11"/>
        <v>6</v>
      </c>
      <c r="H108" s="282">
        <v>0.33</v>
      </c>
      <c r="I108" s="317">
        <f>(G108)*(H108)</f>
        <v>1.98</v>
      </c>
      <c r="J108" s="276">
        <v>35.72</v>
      </c>
      <c r="K108" s="276">
        <f>(I108)*(J108)</f>
        <v>70.7256</v>
      </c>
    </row>
    <row r="109" spans="1:11" s="264" customFormat="1" ht="13.8" x14ac:dyDescent="0.25">
      <c r="A109" s="61">
        <v>154</v>
      </c>
      <c r="B109" s="52" t="s">
        <v>203</v>
      </c>
      <c r="C109" s="255">
        <v>0.02</v>
      </c>
      <c r="D109" s="61" t="s">
        <v>33</v>
      </c>
      <c r="E109" s="65">
        <f t="shared" si="15"/>
        <v>1</v>
      </c>
      <c r="F109" s="282">
        <v>1</v>
      </c>
      <c r="G109" s="317">
        <f t="shared" si="11"/>
        <v>1</v>
      </c>
      <c r="H109" s="282">
        <v>1.5</v>
      </c>
      <c r="I109" s="317">
        <f t="shared" si="10"/>
        <v>1.5</v>
      </c>
      <c r="J109" s="276">
        <v>35.72</v>
      </c>
      <c r="K109" s="276">
        <f t="shared" si="5"/>
        <v>53.58</v>
      </c>
    </row>
    <row r="110" spans="1:11" s="264" customFormat="1" ht="13.8" x14ac:dyDescent="0.25">
      <c r="A110" s="61">
        <v>155</v>
      </c>
      <c r="B110" s="52" t="s">
        <v>204</v>
      </c>
      <c r="C110" s="255">
        <v>0.02</v>
      </c>
      <c r="D110" s="61" t="s">
        <v>33</v>
      </c>
      <c r="E110" s="65">
        <f t="shared" si="15"/>
        <v>1</v>
      </c>
      <c r="F110" s="282">
        <v>1</v>
      </c>
      <c r="G110" s="317">
        <f t="shared" si="11"/>
        <v>1</v>
      </c>
      <c r="H110" s="282">
        <v>1</v>
      </c>
      <c r="I110" s="317">
        <f t="shared" si="10"/>
        <v>1</v>
      </c>
      <c r="J110" s="276">
        <v>35.72</v>
      </c>
      <c r="K110" s="276">
        <f t="shared" si="5"/>
        <v>35.72</v>
      </c>
    </row>
    <row r="111" spans="1:11" s="264" customFormat="1" ht="13.8" x14ac:dyDescent="0.25">
      <c r="A111" s="61">
        <v>156</v>
      </c>
      <c r="B111" s="52" t="s">
        <v>205</v>
      </c>
      <c r="C111" s="255">
        <v>0.02</v>
      </c>
      <c r="D111" s="61" t="s">
        <v>33</v>
      </c>
      <c r="E111" s="65">
        <f t="shared" si="15"/>
        <v>1</v>
      </c>
      <c r="F111" s="282">
        <v>1</v>
      </c>
      <c r="G111" s="317">
        <f t="shared" si="11"/>
        <v>1</v>
      </c>
      <c r="H111" s="282">
        <v>6</v>
      </c>
      <c r="I111" s="317">
        <f t="shared" si="10"/>
        <v>6</v>
      </c>
      <c r="J111" s="276">
        <v>35.72</v>
      </c>
      <c r="K111" s="276">
        <f t="shared" si="5"/>
        <v>214.32</v>
      </c>
    </row>
    <row r="112" spans="1:11" s="264" customFormat="1" ht="13.8" x14ac:dyDescent="0.25">
      <c r="A112" s="61">
        <v>156</v>
      </c>
      <c r="B112" s="52" t="s">
        <v>206</v>
      </c>
      <c r="C112" s="255">
        <v>0.02</v>
      </c>
      <c r="D112" s="61" t="s">
        <v>33</v>
      </c>
      <c r="E112" s="65">
        <f t="shared" si="15"/>
        <v>1</v>
      </c>
      <c r="F112" s="282">
        <v>1</v>
      </c>
      <c r="G112" s="317">
        <f t="shared" si="11"/>
        <v>1</v>
      </c>
      <c r="H112" s="282">
        <v>0.5</v>
      </c>
      <c r="I112" s="317">
        <f t="shared" si="10"/>
        <v>0.5</v>
      </c>
      <c r="J112" s="276">
        <v>35.72</v>
      </c>
      <c r="K112" s="276">
        <f t="shared" si="5"/>
        <v>17.86</v>
      </c>
    </row>
    <row r="113" spans="1:11" s="264" customFormat="1" ht="13.8" x14ac:dyDescent="0.25">
      <c r="A113" s="61">
        <v>156</v>
      </c>
      <c r="B113" s="52" t="s">
        <v>207</v>
      </c>
      <c r="C113" s="255">
        <v>1</v>
      </c>
      <c r="D113" s="61" t="s">
        <v>33</v>
      </c>
      <c r="E113" s="65">
        <f t="shared" si="15"/>
        <v>26</v>
      </c>
      <c r="F113" s="282">
        <v>1</v>
      </c>
      <c r="G113" s="317">
        <f t="shared" si="11"/>
        <v>26</v>
      </c>
      <c r="H113" s="282">
        <v>0.5</v>
      </c>
      <c r="I113" s="317">
        <f t="shared" si="10"/>
        <v>13</v>
      </c>
      <c r="J113" s="276">
        <v>35.72</v>
      </c>
      <c r="K113" s="276">
        <f t="shared" si="5"/>
        <v>464.36</v>
      </c>
    </row>
    <row r="114" spans="1:11" s="264" customFormat="1" ht="27.6" x14ac:dyDescent="0.25">
      <c r="A114" s="61">
        <v>156</v>
      </c>
      <c r="B114" s="52" t="s">
        <v>234</v>
      </c>
      <c r="C114" s="255">
        <v>1</v>
      </c>
      <c r="D114" s="61" t="s">
        <v>235</v>
      </c>
      <c r="E114" s="65">
        <f t="shared" si="15"/>
        <v>26</v>
      </c>
      <c r="F114" s="282">
        <v>1</v>
      </c>
      <c r="G114" s="317">
        <f t="shared" si="11"/>
        <v>26</v>
      </c>
      <c r="H114" s="282">
        <v>0.5</v>
      </c>
      <c r="I114" s="317">
        <f t="shared" si="10"/>
        <v>13</v>
      </c>
      <c r="J114" s="276">
        <v>35.72</v>
      </c>
      <c r="K114" s="276">
        <f t="shared" si="5"/>
        <v>464.36</v>
      </c>
    </row>
    <row r="115" spans="1:11" s="264" customFormat="1" ht="27.6" x14ac:dyDescent="0.25">
      <c r="A115" s="61" t="s">
        <v>229</v>
      </c>
      <c r="B115" s="52" t="s">
        <v>230</v>
      </c>
      <c r="C115" s="255">
        <v>0.02</v>
      </c>
      <c r="D115" s="61" t="s">
        <v>231</v>
      </c>
      <c r="E115" s="65">
        <f t="shared" si="15"/>
        <v>1</v>
      </c>
      <c r="F115" s="282">
        <v>1</v>
      </c>
      <c r="G115" s="317">
        <f t="shared" si="11"/>
        <v>1</v>
      </c>
      <c r="H115" s="282">
        <v>25</v>
      </c>
      <c r="I115" s="317">
        <f>(G115)*(H115)</f>
        <v>25</v>
      </c>
      <c r="J115" s="276">
        <v>35.72</v>
      </c>
      <c r="K115" s="276">
        <f>(I115)*(J115)</f>
        <v>893</v>
      </c>
    </row>
    <row r="116" spans="1:11" s="264" customFormat="1" ht="13.8" x14ac:dyDescent="0.25">
      <c r="A116" s="61">
        <v>160</v>
      </c>
      <c r="B116" s="52" t="s">
        <v>208</v>
      </c>
      <c r="C116" s="255">
        <v>7.0000000000000007E-2</v>
      </c>
      <c r="D116" s="61" t="s">
        <v>33</v>
      </c>
      <c r="E116" s="65">
        <f t="shared" si="15"/>
        <v>2</v>
      </c>
      <c r="F116" s="282">
        <v>1</v>
      </c>
      <c r="G116" s="317">
        <f t="shared" si="11"/>
        <v>2</v>
      </c>
      <c r="H116" s="282">
        <v>0.5</v>
      </c>
      <c r="I116" s="317">
        <f t="shared" si="10"/>
        <v>1</v>
      </c>
      <c r="J116" s="276">
        <v>35.72</v>
      </c>
      <c r="K116" s="276">
        <f t="shared" si="5"/>
        <v>35.72</v>
      </c>
    </row>
    <row r="117" spans="1:11" s="264" customFormat="1" ht="13.8" x14ac:dyDescent="0.25">
      <c r="A117" s="61"/>
      <c r="B117" s="52" t="s">
        <v>141</v>
      </c>
      <c r="C117" s="255">
        <v>1</v>
      </c>
      <c r="D117" s="61" t="s">
        <v>33</v>
      </c>
      <c r="E117" s="65">
        <f t="shared" si="15"/>
        <v>26</v>
      </c>
      <c r="F117" s="282">
        <v>1</v>
      </c>
      <c r="G117" s="317">
        <f t="shared" si="11"/>
        <v>26</v>
      </c>
      <c r="H117" s="282">
        <v>1</v>
      </c>
      <c r="I117" s="317">
        <f t="shared" si="10"/>
        <v>26</v>
      </c>
      <c r="J117" s="276">
        <v>35.72</v>
      </c>
      <c r="K117" s="276">
        <f t="shared" si="5"/>
        <v>928.72</v>
      </c>
    </row>
    <row r="118" spans="1:11" ht="13.8" x14ac:dyDescent="0.25">
      <c r="A118" s="358"/>
      <c r="B118" s="336" t="s">
        <v>330</v>
      </c>
      <c r="C118" s="354"/>
      <c r="D118" s="340"/>
      <c r="E118" s="350"/>
      <c r="F118" s="352"/>
      <c r="G118" s="287" t="s">
        <v>242</v>
      </c>
      <c r="H118" s="286">
        <f>SUM(H88:H91,H93:H117)</f>
        <v>60.16</v>
      </c>
      <c r="I118" s="348">
        <f>SUM(I88:I117)</f>
        <v>336.14</v>
      </c>
      <c r="J118" s="346"/>
      <c r="K118" s="332">
        <f>SUM(K88:K117)</f>
        <v>12006.9208</v>
      </c>
    </row>
    <row r="119" spans="1:11" ht="13.8" x14ac:dyDescent="0.25">
      <c r="A119" s="359"/>
      <c r="B119" s="337"/>
      <c r="C119" s="355"/>
      <c r="D119" s="341"/>
      <c r="E119" s="351"/>
      <c r="F119" s="353"/>
      <c r="G119" s="287" t="s">
        <v>243</v>
      </c>
      <c r="H119" s="286">
        <f>SUM(H88:H90,H92:H117)</f>
        <v>59.16</v>
      </c>
      <c r="I119" s="349"/>
      <c r="J119" s="347"/>
      <c r="K119" s="333"/>
    </row>
    <row r="120" spans="1:11" ht="29.25" customHeight="1" x14ac:dyDescent="0.25">
      <c r="F120" s="296"/>
      <c r="G120" s="296">
        <f>SUM(G9:G10,G13:G46,G50:G84,G88:G117)</f>
        <v>3531</v>
      </c>
      <c r="H120" s="296"/>
      <c r="I120" s="296">
        <f t="shared" ref="I120:K120" si="16">SUM(I9:I10,I13:I46,I50:I84,I88:I117)</f>
        <v>16010.8</v>
      </c>
      <c r="J120" s="313"/>
      <c r="K120" s="313">
        <f t="shared" si="16"/>
        <v>571905.77599999879</v>
      </c>
    </row>
  </sheetData>
  <mergeCells count="27">
    <mergeCell ref="F118:F119"/>
    <mergeCell ref="I47:I48"/>
    <mergeCell ref="J47:J48"/>
    <mergeCell ref="K47:K48"/>
    <mergeCell ref="A85:A86"/>
    <mergeCell ref="B85:B86"/>
    <mergeCell ref="C85:C86"/>
    <mergeCell ref="D85:D86"/>
    <mergeCell ref="E85:E86"/>
    <mergeCell ref="F85:F86"/>
    <mergeCell ref="A47:A48"/>
    <mergeCell ref="B47:B48"/>
    <mergeCell ref="C47:C48"/>
    <mergeCell ref="D47:D48"/>
    <mergeCell ref="E47:E48"/>
    <mergeCell ref="F47:F48"/>
    <mergeCell ref="A118:A119"/>
    <mergeCell ref="B118:B119"/>
    <mergeCell ref="C118:C119"/>
    <mergeCell ref="D118:D119"/>
    <mergeCell ref="E118:E119"/>
    <mergeCell ref="I118:I119"/>
    <mergeCell ref="J118:J119"/>
    <mergeCell ref="K118:K119"/>
    <mergeCell ref="I85:I86"/>
    <mergeCell ref="J85:J86"/>
    <mergeCell ref="K85:K86"/>
  </mergeCells>
  <conditionalFormatting sqref="J13:J46">
    <cfRule type="cellIs" dxfId="29" priority="3" operator="equal">
      <formula>0</formula>
    </cfRule>
  </conditionalFormatting>
  <conditionalFormatting sqref="J50:J84">
    <cfRule type="cellIs" dxfId="28" priority="2" operator="equal">
      <formula>0</formula>
    </cfRule>
  </conditionalFormatting>
  <conditionalFormatting sqref="J88:J117">
    <cfRule type="cellIs" dxfId="27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zoomScaleNormal="100" workbookViewId="0">
      <selection activeCell="F14" sqref="F14"/>
    </sheetView>
  </sheetViews>
  <sheetFormatPr defaultColWidth="9.109375" defaultRowHeight="13.2" x14ac:dyDescent="0.25"/>
  <cols>
    <col min="1" max="1" width="16.5546875" style="169" customWidth="1"/>
    <col min="2" max="2" width="36.44140625" style="117" customWidth="1"/>
    <col min="3" max="3" width="11.109375" style="122" hidden="1" customWidth="1"/>
    <col min="4" max="11" width="11.109375" style="117" customWidth="1"/>
    <col min="12" max="16384" width="9.109375" style="117"/>
  </cols>
  <sheetData>
    <row r="1" spans="1:11" ht="27.6" x14ac:dyDescent="0.3">
      <c r="A1" s="162" t="s">
        <v>0</v>
      </c>
      <c r="B1" s="135" t="s">
        <v>258</v>
      </c>
      <c r="C1" s="27" t="s">
        <v>61</v>
      </c>
      <c r="D1" s="36"/>
      <c r="E1" s="67"/>
      <c r="F1" s="37" t="s">
        <v>1</v>
      </c>
      <c r="G1" s="37" t="s">
        <v>2</v>
      </c>
      <c r="H1" s="37" t="s">
        <v>3</v>
      </c>
      <c r="I1" s="68" t="s">
        <v>4</v>
      </c>
      <c r="J1" s="37"/>
      <c r="K1" s="53" t="s">
        <v>5</v>
      </c>
    </row>
    <row r="2" spans="1:11" ht="13.8" x14ac:dyDescent="0.3">
      <c r="A2" s="163" t="s">
        <v>147</v>
      </c>
      <c r="B2" s="38"/>
      <c r="C2" s="28" t="s">
        <v>62</v>
      </c>
      <c r="D2" s="39" t="s">
        <v>6</v>
      </c>
      <c r="E2" s="118" t="s">
        <v>3</v>
      </c>
      <c r="F2" s="118" t="s">
        <v>7</v>
      </c>
      <c r="G2" s="118" t="s">
        <v>8</v>
      </c>
      <c r="H2" s="118" t="s">
        <v>9</v>
      </c>
      <c r="I2" s="121" t="s">
        <v>10</v>
      </c>
      <c r="J2" s="118" t="s">
        <v>11</v>
      </c>
      <c r="K2" s="54" t="s">
        <v>12</v>
      </c>
    </row>
    <row r="3" spans="1:11" ht="14.4" thickBot="1" x14ac:dyDescent="0.35">
      <c r="A3" s="164" t="s">
        <v>57</v>
      </c>
      <c r="B3" s="44" t="s">
        <v>13</v>
      </c>
      <c r="C3" s="29" t="s">
        <v>63</v>
      </c>
      <c r="D3" s="44" t="s">
        <v>14</v>
      </c>
      <c r="E3" s="119" t="s">
        <v>15</v>
      </c>
      <c r="F3" s="119" t="s">
        <v>16</v>
      </c>
      <c r="G3" s="119" t="s">
        <v>17</v>
      </c>
      <c r="H3" s="119" t="s">
        <v>18</v>
      </c>
      <c r="I3" s="71" t="s">
        <v>19</v>
      </c>
      <c r="J3" s="119" t="s">
        <v>20</v>
      </c>
      <c r="K3" s="55" t="s">
        <v>21</v>
      </c>
    </row>
    <row r="4" spans="1:11" ht="14.4" thickBot="1" x14ac:dyDescent="0.35">
      <c r="A4" s="165"/>
      <c r="B4" s="43"/>
      <c r="C4" s="30"/>
      <c r="D4" s="44"/>
      <c r="E4" s="119"/>
      <c r="F4" s="119"/>
      <c r="G4" s="119"/>
      <c r="H4" s="46"/>
      <c r="I4" s="120"/>
      <c r="J4" s="119"/>
      <c r="K4" s="55"/>
    </row>
    <row r="5" spans="1:11" ht="14.4" thickBot="1" x14ac:dyDescent="0.35">
      <c r="A5" s="166" t="s">
        <v>22</v>
      </c>
      <c r="B5" s="49" t="s">
        <v>23</v>
      </c>
      <c r="C5" s="31"/>
      <c r="D5" s="49" t="s">
        <v>24</v>
      </c>
      <c r="E5" s="50" t="s">
        <v>25</v>
      </c>
      <c r="F5" s="50" t="s">
        <v>26</v>
      </c>
      <c r="G5" s="50" t="s">
        <v>27</v>
      </c>
      <c r="H5" s="50" t="s">
        <v>28</v>
      </c>
      <c r="I5" s="51" t="s">
        <v>29</v>
      </c>
      <c r="J5" s="50" t="s">
        <v>30</v>
      </c>
      <c r="K5" s="56" t="s">
        <v>31</v>
      </c>
    </row>
    <row r="6" spans="1:11" ht="13.8" x14ac:dyDescent="0.3">
      <c r="A6" s="167"/>
      <c r="B6" s="134" t="s">
        <v>132</v>
      </c>
      <c r="D6" s="33">
        <v>50</v>
      </c>
      <c r="E6" s="74"/>
      <c r="F6" s="74"/>
      <c r="G6" s="74"/>
      <c r="H6" s="74"/>
      <c r="I6" s="75"/>
      <c r="J6" s="76"/>
      <c r="K6" s="63"/>
    </row>
    <row r="7" spans="1:11" ht="13.8" x14ac:dyDescent="0.3">
      <c r="A7" s="167"/>
      <c r="B7" s="135" t="s">
        <v>133</v>
      </c>
      <c r="D7" s="32">
        <v>12</v>
      </c>
      <c r="E7" s="74"/>
      <c r="F7" s="74"/>
      <c r="G7" s="74"/>
      <c r="H7" s="74"/>
      <c r="I7" s="75"/>
      <c r="J7" s="76"/>
      <c r="K7" s="63"/>
    </row>
    <row r="8" spans="1:11" ht="13.8" x14ac:dyDescent="0.3">
      <c r="A8" s="103" t="s">
        <v>331</v>
      </c>
      <c r="B8" s="99"/>
      <c r="C8" s="106"/>
      <c r="D8" s="105"/>
      <c r="E8" s="108"/>
      <c r="F8" s="107"/>
      <c r="G8" s="108"/>
      <c r="H8" s="107"/>
      <c r="I8" s="108"/>
      <c r="J8" s="110"/>
      <c r="K8" s="110"/>
    </row>
    <row r="9" spans="1:11" s="264" customFormat="1" ht="13.8" x14ac:dyDescent="0.25">
      <c r="A9" s="61">
        <v>105</v>
      </c>
      <c r="B9" s="52" t="s">
        <v>32</v>
      </c>
      <c r="C9" s="255">
        <v>0</v>
      </c>
      <c r="D9" s="61" t="s">
        <v>33</v>
      </c>
      <c r="E9" s="65">
        <f>ROUND($D$6*C9,0)</f>
        <v>0</v>
      </c>
      <c r="F9" s="282">
        <v>1</v>
      </c>
      <c r="G9" s="283">
        <f>E9*F9</f>
        <v>0</v>
      </c>
      <c r="H9" s="282">
        <v>12</v>
      </c>
      <c r="I9" s="283">
        <f>G9*H9</f>
        <v>0</v>
      </c>
      <c r="J9" s="276">
        <v>35.72</v>
      </c>
      <c r="K9" s="276">
        <f>I9*J9</f>
        <v>0</v>
      </c>
    </row>
    <row r="10" spans="1:11" s="264" customFormat="1" ht="13.8" x14ac:dyDescent="0.25">
      <c r="A10" s="61" t="s">
        <v>130</v>
      </c>
      <c r="B10" s="52" t="s">
        <v>131</v>
      </c>
      <c r="C10" s="255">
        <v>0</v>
      </c>
      <c r="D10" s="61" t="s">
        <v>33</v>
      </c>
      <c r="E10" s="65">
        <f>ROUND($D$6*C10,0)</f>
        <v>0</v>
      </c>
      <c r="F10" s="282">
        <v>1</v>
      </c>
      <c r="G10" s="283">
        <f t="shared" ref="G10:G46" si="0">E10*F10</f>
        <v>0</v>
      </c>
      <c r="H10" s="282">
        <v>1</v>
      </c>
      <c r="I10" s="283">
        <f t="shared" ref="I10:I46" si="1">G10*H10</f>
        <v>0</v>
      </c>
      <c r="J10" s="276">
        <v>35.72</v>
      </c>
      <c r="K10" s="276">
        <f t="shared" ref="K10" si="2">I10*J10</f>
        <v>0</v>
      </c>
    </row>
    <row r="11" spans="1:11" ht="13.8" x14ac:dyDescent="0.25">
      <c r="A11" s="168"/>
      <c r="B11" s="139" t="s">
        <v>134</v>
      </c>
      <c r="C11" s="149"/>
      <c r="D11" s="140"/>
      <c r="E11" s="137"/>
      <c r="F11" s="284"/>
      <c r="G11" s="285"/>
      <c r="H11" s="286">
        <f>SUM(H9:H10)</f>
        <v>13</v>
      </c>
      <c r="I11" s="287">
        <f>SUM(I9:I10)</f>
        <v>0</v>
      </c>
      <c r="J11" s="277"/>
      <c r="K11" s="297">
        <f>SUM(K9:K10)</f>
        <v>0</v>
      </c>
    </row>
    <row r="12" spans="1:11" ht="13.8" x14ac:dyDescent="0.25">
      <c r="A12" s="101" t="s">
        <v>58</v>
      </c>
      <c r="B12" s="104"/>
      <c r="C12" s="141"/>
      <c r="D12" s="100"/>
      <c r="E12" s="102"/>
      <c r="F12" s="288"/>
      <c r="G12" s="289"/>
      <c r="H12" s="288"/>
      <c r="I12" s="289"/>
      <c r="J12" s="278"/>
      <c r="K12" s="278"/>
    </row>
    <row r="13" spans="1:11" s="264" customFormat="1" ht="13.8" x14ac:dyDescent="0.25">
      <c r="A13" s="61" t="s">
        <v>142</v>
      </c>
      <c r="B13" s="52" t="s">
        <v>135</v>
      </c>
      <c r="C13" s="255">
        <v>0.01</v>
      </c>
      <c r="D13" s="61" t="s">
        <v>33</v>
      </c>
      <c r="E13" s="65">
        <f>ROUND($D$6*C13,0)</f>
        <v>1</v>
      </c>
      <c r="F13" s="282">
        <v>1</v>
      </c>
      <c r="G13" s="283">
        <f t="shared" si="0"/>
        <v>1</v>
      </c>
      <c r="H13" s="282">
        <v>0.5</v>
      </c>
      <c r="I13" s="283">
        <f t="shared" si="1"/>
        <v>0.5</v>
      </c>
      <c r="J13" s="276">
        <v>35.72</v>
      </c>
      <c r="K13" s="276">
        <f t="shared" ref="K13:K38" si="3">I13*J13</f>
        <v>17.86</v>
      </c>
    </row>
    <row r="14" spans="1:11" s="264" customFormat="1" ht="13.8" x14ac:dyDescent="0.25">
      <c r="A14" s="61">
        <v>111</v>
      </c>
      <c r="B14" s="52" t="s">
        <v>136</v>
      </c>
      <c r="C14" s="255">
        <v>1</v>
      </c>
      <c r="D14" s="61" t="s">
        <v>33</v>
      </c>
      <c r="E14" s="65">
        <f t="shared" ref="E14:E46" si="4">ROUND($D$6*C14,0)</f>
        <v>50</v>
      </c>
      <c r="F14" s="282">
        <v>1</v>
      </c>
      <c r="G14" s="283">
        <f>ROUND(E14*F14,0)</f>
        <v>50</v>
      </c>
      <c r="H14" s="282">
        <v>0.25</v>
      </c>
      <c r="I14" s="283">
        <f t="shared" si="1"/>
        <v>12.5</v>
      </c>
      <c r="J14" s="276">
        <v>35.72</v>
      </c>
      <c r="K14" s="276">
        <f t="shared" si="3"/>
        <v>446.5</v>
      </c>
    </row>
    <row r="15" spans="1:11" s="264" customFormat="1" ht="13.8" x14ac:dyDescent="0.25">
      <c r="A15" s="61" t="s">
        <v>64</v>
      </c>
      <c r="B15" s="52" t="s">
        <v>65</v>
      </c>
      <c r="C15" s="255">
        <v>1</v>
      </c>
      <c r="D15" s="61" t="s">
        <v>33</v>
      </c>
      <c r="E15" s="65">
        <f t="shared" si="4"/>
        <v>50</v>
      </c>
      <c r="F15" s="282">
        <v>1</v>
      </c>
      <c r="G15" s="283">
        <f t="shared" si="0"/>
        <v>50</v>
      </c>
      <c r="H15" s="282">
        <v>1</v>
      </c>
      <c r="I15" s="283">
        <f t="shared" si="1"/>
        <v>50</v>
      </c>
      <c r="J15" s="276">
        <v>35.72</v>
      </c>
      <c r="K15" s="276">
        <f t="shared" si="3"/>
        <v>1786</v>
      </c>
    </row>
    <row r="16" spans="1:11" s="264" customFormat="1" ht="27.6" x14ac:dyDescent="0.25">
      <c r="A16" s="262" t="s">
        <v>104</v>
      </c>
      <c r="B16" s="52" t="s">
        <v>41</v>
      </c>
      <c r="C16" s="255">
        <v>1</v>
      </c>
      <c r="D16" s="298" t="s">
        <v>312</v>
      </c>
      <c r="E16" s="65">
        <f t="shared" si="4"/>
        <v>50</v>
      </c>
      <c r="F16" s="282">
        <v>1</v>
      </c>
      <c r="G16" s="283">
        <v>0</v>
      </c>
      <c r="H16" s="282">
        <v>1</v>
      </c>
      <c r="I16" s="283">
        <f t="shared" si="1"/>
        <v>0</v>
      </c>
      <c r="J16" s="276">
        <v>0</v>
      </c>
      <c r="K16" s="276">
        <f t="shared" si="3"/>
        <v>0</v>
      </c>
    </row>
    <row r="17" spans="1:11" s="264" customFormat="1" ht="27.6" x14ac:dyDescent="0.25">
      <c r="A17" s="262" t="s">
        <v>105</v>
      </c>
      <c r="B17" s="52" t="s">
        <v>43</v>
      </c>
      <c r="C17" s="255">
        <v>1</v>
      </c>
      <c r="D17" s="298" t="s">
        <v>44</v>
      </c>
      <c r="E17" s="65">
        <f t="shared" si="4"/>
        <v>50</v>
      </c>
      <c r="F17" s="282">
        <v>1</v>
      </c>
      <c r="G17" s="283">
        <v>0</v>
      </c>
      <c r="H17" s="282">
        <v>3</v>
      </c>
      <c r="I17" s="283">
        <f t="shared" si="1"/>
        <v>0</v>
      </c>
      <c r="J17" s="276">
        <v>0</v>
      </c>
      <c r="K17" s="276">
        <f t="shared" si="3"/>
        <v>0</v>
      </c>
    </row>
    <row r="18" spans="1:11" s="264" customFormat="1" ht="27.6" x14ac:dyDescent="0.25">
      <c r="A18" s="262" t="s">
        <v>106</v>
      </c>
      <c r="B18" s="52" t="s">
        <v>45</v>
      </c>
      <c r="C18" s="255">
        <v>1</v>
      </c>
      <c r="D18" s="298" t="s">
        <v>46</v>
      </c>
      <c r="E18" s="65">
        <f t="shared" si="4"/>
        <v>50</v>
      </c>
      <c r="F18" s="282">
        <v>1</v>
      </c>
      <c r="G18" s="283">
        <v>0</v>
      </c>
      <c r="H18" s="282">
        <v>0.25</v>
      </c>
      <c r="I18" s="283">
        <f t="shared" si="1"/>
        <v>0</v>
      </c>
      <c r="J18" s="276">
        <v>0</v>
      </c>
      <c r="K18" s="276">
        <f t="shared" si="3"/>
        <v>0</v>
      </c>
    </row>
    <row r="19" spans="1:11" s="264" customFormat="1" ht="27.6" x14ac:dyDescent="0.25">
      <c r="A19" s="61" t="s">
        <v>253</v>
      </c>
      <c r="B19" s="52" t="s">
        <v>39</v>
      </c>
      <c r="C19" s="255">
        <v>1</v>
      </c>
      <c r="D19" s="61" t="s">
        <v>241</v>
      </c>
      <c r="E19" s="65">
        <f t="shared" si="4"/>
        <v>50</v>
      </c>
      <c r="F19" s="282">
        <v>1</v>
      </c>
      <c r="G19" s="283">
        <f t="shared" si="0"/>
        <v>50</v>
      </c>
      <c r="H19" s="282">
        <v>6</v>
      </c>
      <c r="I19" s="283">
        <f t="shared" si="1"/>
        <v>300</v>
      </c>
      <c r="J19" s="276">
        <v>35.72</v>
      </c>
      <c r="K19" s="276">
        <f t="shared" si="3"/>
        <v>10716</v>
      </c>
    </row>
    <row r="20" spans="1:11" s="264" customFormat="1" ht="41.4" x14ac:dyDescent="0.25">
      <c r="A20" s="262" t="s">
        <v>108</v>
      </c>
      <c r="B20" s="52" t="s">
        <v>47</v>
      </c>
      <c r="C20" s="255">
        <v>1</v>
      </c>
      <c r="D20" s="61" t="s">
        <v>48</v>
      </c>
      <c r="E20" s="65">
        <f t="shared" si="4"/>
        <v>50</v>
      </c>
      <c r="F20" s="282">
        <v>1</v>
      </c>
      <c r="G20" s="283">
        <f t="shared" si="0"/>
        <v>50</v>
      </c>
      <c r="H20" s="282">
        <v>0.25</v>
      </c>
      <c r="I20" s="283">
        <f t="shared" si="1"/>
        <v>12.5</v>
      </c>
      <c r="J20" s="276">
        <v>35.72</v>
      </c>
      <c r="K20" s="276">
        <f t="shared" si="3"/>
        <v>446.5</v>
      </c>
    </row>
    <row r="21" spans="1:11" s="264" customFormat="1" ht="41.4" x14ac:dyDescent="0.25">
      <c r="A21" s="262" t="s">
        <v>109</v>
      </c>
      <c r="B21" s="52" t="s">
        <v>110</v>
      </c>
      <c r="C21" s="255">
        <v>1</v>
      </c>
      <c r="D21" s="61" t="s">
        <v>111</v>
      </c>
      <c r="E21" s="65">
        <f t="shared" si="4"/>
        <v>50</v>
      </c>
      <c r="F21" s="282">
        <v>1</v>
      </c>
      <c r="G21" s="283">
        <f t="shared" si="0"/>
        <v>50</v>
      </c>
      <c r="H21" s="282">
        <v>0.25</v>
      </c>
      <c r="I21" s="283">
        <f t="shared" si="1"/>
        <v>12.5</v>
      </c>
      <c r="J21" s="276">
        <v>35.72</v>
      </c>
      <c r="K21" s="276">
        <f t="shared" si="3"/>
        <v>446.5</v>
      </c>
    </row>
    <row r="22" spans="1:11" s="264" customFormat="1" ht="27.6" x14ac:dyDescent="0.25">
      <c r="A22" s="61" t="s">
        <v>67</v>
      </c>
      <c r="B22" s="52" t="s">
        <v>35</v>
      </c>
      <c r="C22" s="255">
        <v>1</v>
      </c>
      <c r="D22" s="61" t="s">
        <v>33</v>
      </c>
      <c r="E22" s="65">
        <f t="shared" si="4"/>
        <v>50</v>
      </c>
      <c r="F22" s="282">
        <v>1</v>
      </c>
      <c r="G22" s="283">
        <f t="shared" si="0"/>
        <v>50</v>
      </c>
      <c r="H22" s="282">
        <v>0.08</v>
      </c>
      <c r="I22" s="283">
        <f t="shared" si="1"/>
        <v>4</v>
      </c>
      <c r="J22" s="276">
        <v>35.72</v>
      </c>
      <c r="K22" s="276">
        <f t="shared" si="3"/>
        <v>142.88</v>
      </c>
    </row>
    <row r="23" spans="1:11" s="264" customFormat="1" ht="27.6" x14ac:dyDescent="0.25">
      <c r="A23" s="262" t="s">
        <v>112</v>
      </c>
      <c r="B23" s="52" t="s">
        <v>49</v>
      </c>
      <c r="C23" s="255">
        <v>1</v>
      </c>
      <c r="D23" s="298" t="s">
        <v>50</v>
      </c>
      <c r="E23" s="65">
        <f t="shared" si="4"/>
        <v>50</v>
      </c>
      <c r="F23" s="282">
        <v>1</v>
      </c>
      <c r="G23" s="283">
        <v>0</v>
      </c>
      <c r="H23" s="282">
        <v>0.16</v>
      </c>
      <c r="I23" s="283">
        <f t="shared" si="1"/>
        <v>0</v>
      </c>
      <c r="J23" s="276">
        <v>0</v>
      </c>
      <c r="K23" s="276">
        <f t="shared" si="3"/>
        <v>0</v>
      </c>
    </row>
    <row r="24" spans="1:11" s="264" customFormat="1" ht="27.6" x14ac:dyDescent="0.25">
      <c r="A24" s="262" t="s">
        <v>113</v>
      </c>
      <c r="B24" s="52" t="s">
        <v>51</v>
      </c>
      <c r="C24" s="255">
        <v>1</v>
      </c>
      <c r="D24" s="61" t="s">
        <v>114</v>
      </c>
      <c r="E24" s="65">
        <f t="shared" si="4"/>
        <v>50</v>
      </c>
      <c r="F24" s="282">
        <v>1</v>
      </c>
      <c r="G24" s="283">
        <f t="shared" si="0"/>
        <v>50</v>
      </c>
      <c r="H24" s="282">
        <v>0.25</v>
      </c>
      <c r="I24" s="283">
        <f t="shared" si="1"/>
        <v>12.5</v>
      </c>
      <c r="J24" s="276">
        <v>35.72</v>
      </c>
      <c r="K24" s="276">
        <f t="shared" si="3"/>
        <v>446.5</v>
      </c>
    </row>
    <row r="25" spans="1:11" s="264" customFormat="1" ht="27.6" x14ac:dyDescent="0.25">
      <c r="A25" s="262" t="s">
        <v>115</v>
      </c>
      <c r="B25" s="52" t="s">
        <v>52</v>
      </c>
      <c r="C25" s="255">
        <v>1</v>
      </c>
      <c r="D25" s="262" t="s">
        <v>318</v>
      </c>
      <c r="E25" s="65">
        <f t="shared" si="4"/>
        <v>50</v>
      </c>
      <c r="F25" s="282">
        <v>1</v>
      </c>
      <c r="G25" s="283">
        <f t="shared" si="0"/>
        <v>50</v>
      </c>
      <c r="H25" s="282">
        <v>0.16</v>
      </c>
      <c r="I25" s="283">
        <f t="shared" si="1"/>
        <v>8</v>
      </c>
      <c r="J25" s="276">
        <v>35.72</v>
      </c>
      <c r="K25" s="276">
        <f t="shared" si="3"/>
        <v>285.76</v>
      </c>
    </row>
    <row r="26" spans="1:11" s="264" customFormat="1" ht="27.6" x14ac:dyDescent="0.25">
      <c r="A26" s="262" t="s">
        <v>116</v>
      </c>
      <c r="B26" s="52" t="s">
        <v>53</v>
      </c>
      <c r="C26" s="255">
        <v>1</v>
      </c>
      <c r="D26" s="262" t="s">
        <v>319</v>
      </c>
      <c r="E26" s="65">
        <f t="shared" si="4"/>
        <v>50</v>
      </c>
      <c r="F26" s="282">
        <v>1</v>
      </c>
      <c r="G26" s="283">
        <f t="shared" si="0"/>
        <v>50</v>
      </c>
      <c r="H26" s="282">
        <v>0.25</v>
      </c>
      <c r="I26" s="283">
        <f t="shared" si="1"/>
        <v>12.5</v>
      </c>
      <c r="J26" s="276">
        <v>35.72</v>
      </c>
      <c r="K26" s="276">
        <f t="shared" si="3"/>
        <v>446.5</v>
      </c>
    </row>
    <row r="27" spans="1:11" s="264" customFormat="1" ht="27.6" x14ac:dyDescent="0.25">
      <c r="A27" s="61" t="s">
        <v>68</v>
      </c>
      <c r="B27" s="52" t="s">
        <v>36</v>
      </c>
      <c r="C27" s="255">
        <v>1</v>
      </c>
      <c r="D27" s="61" t="s">
        <v>33</v>
      </c>
      <c r="E27" s="65">
        <f t="shared" si="4"/>
        <v>50</v>
      </c>
      <c r="F27" s="282">
        <v>1</v>
      </c>
      <c r="G27" s="283">
        <f t="shared" si="0"/>
        <v>50</v>
      </c>
      <c r="H27" s="282">
        <v>0.25</v>
      </c>
      <c r="I27" s="283">
        <f t="shared" si="1"/>
        <v>12.5</v>
      </c>
      <c r="J27" s="276">
        <v>35.72</v>
      </c>
      <c r="K27" s="276">
        <f t="shared" si="3"/>
        <v>446.5</v>
      </c>
    </row>
    <row r="28" spans="1:11" s="264" customFormat="1" ht="13.8" x14ac:dyDescent="0.25">
      <c r="A28" s="61" t="s">
        <v>144</v>
      </c>
      <c r="B28" s="52" t="s">
        <v>145</v>
      </c>
      <c r="C28" s="255">
        <v>1</v>
      </c>
      <c r="D28" s="61" t="s">
        <v>33</v>
      </c>
      <c r="E28" s="65">
        <f t="shared" si="4"/>
        <v>50</v>
      </c>
      <c r="F28" s="282">
        <v>1</v>
      </c>
      <c r="G28" s="283">
        <f t="shared" si="0"/>
        <v>50</v>
      </c>
      <c r="H28" s="282">
        <v>0.25</v>
      </c>
      <c r="I28" s="283">
        <f t="shared" si="1"/>
        <v>12.5</v>
      </c>
      <c r="J28" s="276">
        <v>35.72</v>
      </c>
      <c r="K28" s="276">
        <f t="shared" si="3"/>
        <v>446.5</v>
      </c>
    </row>
    <row r="29" spans="1:11" s="264" customFormat="1" ht="13.8" x14ac:dyDescent="0.25">
      <c r="A29" s="61" t="s">
        <v>143</v>
      </c>
      <c r="B29" s="52" t="s">
        <v>66</v>
      </c>
      <c r="C29" s="255">
        <v>1</v>
      </c>
      <c r="D29" s="61" t="s">
        <v>33</v>
      </c>
      <c r="E29" s="65">
        <f t="shared" si="4"/>
        <v>50</v>
      </c>
      <c r="F29" s="282">
        <v>1</v>
      </c>
      <c r="G29" s="283">
        <f t="shared" si="0"/>
        <v>50</v>
      </c>
      <c r="H29" s="282">
        <v>1</v>
      </c>
      <c r="I29" s="283">
        <f t="shared" si="1"/>
        <v>50</v>
      </c>
      <c r="J29" s="276">
        <v>35.72</v>
      </c>
      <c r="K29" s="276">
        <f t="shared" si="3"/>
        <v>1786</v>
      </c>
    </row>
    <row r="30" spans="1:11" s="264" customFormat="1" ht="27.6" x14ac:dyDescent="0.25">
      <c r="A30" s="262" t="s">
        <v>249</v>
      </c>
      <c r="B30" s="52" t="s">
        <v>70</v>
      </c>
      <c r="C30" s="255">
        <v>0.78</v>
      </c>
      <c r="D30" s="61" t="s">
        <v>33</v>
      </c>
      <c r="E30" s="65">
        <f t="shared" si="4"/>
        <v>39</v>
      </c>
      <c r="F30" s="282">
        <v>1</v>
      </c>
      <c r="G30" s="283">
        <f t="shared" si="0"/>
        <v>39</v>
      </c>
      <c r="H30" s="282">
        <v>40</v>
      </c>
      <c r="I30" s="283">
        <f t="shared" si="1"/>
        <v>1560</v>
      </c>
      <c r="J30" s="276">
        <v>35.72</v>
      </c>
      <c r="K30" s="276">
        <f t="shared" si="3"/>
        <v>55723.199999999997</v>
      </c>
    </row>
    <row r="31" spans="1:11" s="264" customFormat="1" ht="27.6" x14ac:dyDescent="0.25">
      <c r="A31" s="262" t="s">
        <v>249</v>
      </c>
      <c r="B31" s="52" t="s">
        <v>34</v>
      </c>
      <c r="C31" s="255">
        <v>0.22</v>
      </c>
      <c r="D31" s="61" t="s">
        <v>33</v>
      </c>
      <c r="E31" s="65">
        <f t="shared" si="4"/>
        <v>11</v>
      </c>
      <c r="F31" s="282">
        <v>1</v>
      </c>
      <c r="G31" s="283">
        <f t="shared" si="0"/>
        <v>11</v>
      </c>
      <c r="H31" s="282">
        <v>40</v>
      </c>
      <c r="I31" s="283">
        <f t="shared" si="1"/>
        <v>440</v>
      </c>
      <c r="J31" s="276">
        <v>35.72</v>
      </c>
      <c r="K31" s="276">
        <f t="shared" si="3"/>
        <v>15716.8</v>
      </c>
    </row>
    <row r="32" spans="1:11" s="264" customFormat="1" ht="55.2" x14ac:dyDescent="0.25">
      <c r="A32" s="262" t="s">
        <v>251</v>
      </c>
      <c r="B32" s="52" t="s">
        <v>72</v>
      </c>
      <c r="C32" s="255">
        <v>1</v>
      </c>
      <c r="D32" s="61" t="s">
        <v>73</v>
      </c>
      <c r="E32" s="65">
        <f t="shared" si="4"/>
        <v>50</v>
      </c>
      <c r="F32" s="282">
        <v>1</v>
      </c>
      <c r="G32" s="283">
        <f t="shared" si="0"/>
        <v>50</v>
      </c>
      <c r="H32" s="282">
        <v>20</v>
      </c>
      <c r="I32" s="283">
        <f t="shared" si="1"/>
        <v>1000</v>
      </c>
      <c r="J32" s="276">
        <v>35.72</v>
      </c>
      <c r="K32" s="276">
        <f t="shared" si="3"/>
        <v>35720</v>
      </c>
    </row>
    <row r="33" spans="1:11" s="264" customFormat="1" ht="13.8" x14ac:dyDescent="0.25">
      <c r="A33" s="61" t="s">
        <v>85</v>
      </c>
      <c r="B33" s="52" t="s">
        <v>86</v>
      </c>
      <c r="C33" s="255">
        <v>1</v>
      </c>
      <c r="D33" s="61" t="s">
        <v>33</v>
      </c>
      <c r="E33" s="65">
        <f t="shared" si="4"/>
        <v>50</v>
      </c>
      <c r="F33" s="282">
        <v>1</v>
      </c>
      <c r="G33" s="283">
        <f t="shared" si="0"/>
        <v>50</v>
      </c>
      <c r="H33" s="282">
        <v>1</v>
      </c>
      <c r="I33" s="283">
        <f t="shared" si="1"/>
        <v>50</v>
      </c>
      <c r="J33" s="276">
        <v>35.72</v>
      </c>
      <c r="K33" s="276">
        <f t="shared" si="3"/>
        <v>1786</v>
      </c>
    </row>
    <row r="34" spans="1:11" s="264" customFormat="1" ht="13.8" x14ac:dyDescent="0.25">
      <c r="A34" s="61" t="s">
        <v>74</v>
      </c>
      <c r="B34" s="52" t="s">
        <v>75</v>
      </c>
      <c r="C34" s="255">
        <v>1</v>
      </c>
      <c r="D34" s="61" t="s">
        <v>33</v>
      </c>
      <c r="E34" s="65">
        <f t="shared" si="4"/>
        <v>50</v>
      </c>
      <c r="F34" s="282">
        <v>1</v>
      </c>
      <c r="G34" s="283">
        <f t="shared" si="0"/>
        <v>50</v>
      </c>
      <c r="H34" s="282">
        <v>1.5</v>
      </c>
      <c r="I34" s="283">
        <f t="shared" si="1"/>
        <v>75</v>
      </c>
      <c r="J34" s="276">
        <v>35.72</v>
      </c>
      <c r="K34" s="276">
        <f t="shared" si="3"/>
        <v>2679</v>
      </c>
    </row>
    <row r="35" spans="1:11" s="264" customFormat="1" ht="27.6" x14ac:dyDescent="0.25">
      <c r="A35" s="262" t="s">
        <v>250</v>
      </c>
      <c r="B35" s="52" t="s">
        <v>77</v>
      </c>
      <c r="C35" s="255">
        <v>0.78</v>
      </c>
      <c r="D35" s="61" t="s">
        <v>33</v>
      </c>
      <c r="E35" s="65">
        <f t="shared" si="4"/>
        <v>39</v>
      </c>
      <c r="F35" s="282">
        <v>1</v>
      </c>
      <c r="G35" s="283">
        <f t="shared" si="0"/>
        <v>39</v>
      </c>
      <c r="H35" s="282">
        <v>25</v>
      </c>
      <c r="I35" s="283">
        <f t="shared" si="1"/>
        <v>975</v>
      </c>
      <c r="J35" s="276">
        <v>35.72</v>
      </c>
      <c r="K35" s="276">
        <f t="shared" si="3"/>
        <v>34827</v>
      </c>
    </row>
    <row r="36" spans="1:11" s="264" customFormat="1" ht="27.6" x14ac:dyDescent="0.25">
      <c r="A36" s="262" t="s">
        <v>250</v>
      </c>
      <c r="B36" s="52" t="s">
        <v>78</v>
      </c>
      <c r="C36" s="255">
        <v>0.22</v>
      </c>
      <c r="D36" s="61" t="s">
        <v>33</v>
      </c>
      <c r="E36" s="65">
        <f t="shared" si="4"/>
        <v>11</v>
      </c>
      <c r="F36" s="282">
        <v>1</v>
      </c>
      <c r="G36" s="283">
        <f t="shared" si="0"/>
        <v>11</v>
      </c>
      <c r="H36" s="282">
        <v>25</v>
      </c>
      <c r="I36" s="283">
        <f t="shared" si="1"/>
        <v>275</v>
      </c>
      <c r="J36" s="276">
        <v>35.72</v>
      </c>
      <c r="K36" s="276">
        <f t="shared" si="3"/>
        <v>9823</v>
      </c>
    </row>
    <row r="37" spans="1:11" s="264" customFormat="1" ht="13.8" x14ac:dyDescent="0.25">
      <c r="A37" s="61" t="s">
        <v>79</v>
      </c>
      <c r="B37" s="52" t="s">
        <v>37</v>
      </c>
      <c r="C37" s="255">
        <v>0.22</v>
      </c>
      <c r="D37" s="61" t="s">
        <v>33</v>
      </c>
      <c r="E37" s="65">
        <f t="shared" si="4"/>
        <v>11</v>
      </c>
      <c r="F37" s="282">
        <v>1</v>
      </c>
      <c r="G37" s="283">
        <f t="shared" si="0"/>
        <v>11</v>
      </c>
      <c r="H37" s="282">
        <v>16</v>
      </c>
      <c r="I37" s="283">
        <f t="shared" si="1"/>
        <v>176</v>
      </c>
      <c r="J37" s="276">
        <v>35.72</v>
      </c>
      <c r="K37" s="276">
        <f t="shared" si="3"/>
        <v>6286.7199999999993</v>
      </c>
    </row>
    <row r="38" spans="1:11" s="264" customFormat="1" ht="27.6" x14ac:dyDescent="0.25">
      <c r="A38" s="262" t="s">
        <v>252</v>
      </c>
      <c r="B38" s="52" t="s">
        <v>81</v>
      </c>
      <c r="C38" s="255">
        <v>0.78</v>
      </c>
      <c r="D38" s="61" t="s">
        <v>33</v>
      </c>
      <c r="E38" s="65">
        <f t="shared" si="4"/>
        <v>39</v>
      </c>
      <c r="F38" s="282">
        <v>1</v>
      </c>
      <c r="G38" s="283">
        <f t="shared" si="0"/>
        <v>39</v>
      </c>
      <c r="H38" s="282">
        <v>40</v>
      </c>
      <c r="I38" s="283">
        <f t="shared" si="1"/>
        <v>1560</v>
      </c>
      <c r="J38" s="276">
        <v>35.72</v>
      </c>
      <c r="K38" s="276">
        <f t="shared" si="3"/>
        <v>55723.199999999997</v>
      </c>
    </row>
    <row r="39" spans="1:11" s="264" customFormat="1" ht="13.8" x14ac:dyDescent="0.25">
      <c r="A39" s="61" t="s">
        <v>153</v>
      </c>
      <c r="B39" s="52" t="s">
        <v>154</v>
      </c>
      <c r="C39" s="255">
        <v>1</v>
      </c>
      <c r="D39" s="61" t="s">
        <v>33</v>
      </c>
      <c r="E39" s="65">
        <f t="shared" si="4"/>
        <v>50</v>
      </c>
      <c r="F39" s="282">
        <v>1</v>
      </c>
      <c r="G39" s="283">
        <f t="shared" si="0"/>
        <v>50</v>
      </c>
      <c r="H39" s="282">
        <v>2</v>
      </c>
      <c r="I39" s="283">
        <f t="shared" si="1"/>
        <v>100</v>
      </c>
      <c r="J39" s="276">
        <v>35.72</v>
      </c>
      <c r="K39" s="276">
        <f t="shared" ref="K39:K117" si="5">(I39)*(J39)</f>
        <v>3572</v>
      </c>
    </row>
    <row r="40" spans="1:11" s="264" customFormat="1" ht="13.8" x14ac:dyDescent="0.25">
      <c r="A40" s="61" t="s">
        <v>155</v>
      </c>
      <c r="B40" s="52" t="s">
        <v>156</v>
      </c>
      <c r="C40" s="255">
        <v>1</v>
      </c>
      <c r="D40" s="61" t="s">
        <v>33</v>
      </c>
      <c r="E40" s="65">
        <f t="shared" si="4"/>
        <v>50</v>
      </c>
      <c r="F40" s="282">
        <v>1</v>
      </c>
      <c r="G40" s="283">
        <f t="shared" si="0"/>
        <v>50</v>
      </c>
      <c r="H40" s="282">
        <v>2</v>
      </c>
      <c r="I40" s="283">
        <f t="shared" si="1"/>
        <v>100</v>
      </c>
      <c r="J40" s="276">
        <v>35.72</v>
      </c>
      <c r="K40" s="276">
        <f t="shared" si="5"/>
        <v>3572</v>
      </c>
    </row>
    <row r="41" spans="1:11" s="264" customFormat="1" ht="13.8" x14ac:dyDescent="0.25">
      <c r="A41" s="61" t="s">
        <v>157</v>
      </c>
      <c r="B41" s="52" t="s">
        <v>158</v>
      </c>
      <c r="C41" s="255">
        <v>1</v>
      </c>
      <c r="D41" s="61" t="s">
        <v>33</v>
      </c>
      <c r="E41" s="65">
        <f t="shared" si="4"/>
        <v>50</v>
      </c>
      <c r="F41" s="282">
        <v>1</v>
      </c>
      <c r="G41" s="283">
        <f t="shared" si="0"/>
        <v>50</v>
      </c>
      <c r="H41" s="282">
        <v>2</v>
      </c>
      <c r="I41" s="283">
        <f t="shared" si="1"/>
        <v>100</v>
      </c>
      <c r="J41" s="276">
        <v>35.72</v>
      </c>
      <c r="K41" s="276">
        <f t="shared" si="5"/>
        <v>3572</v>
      </c>
    </row>
    <row r="42" spans="1:11" s="264" customFormat="1" ht="27.6" x14ac:dyDescent="0.25">
      <c r="A42" s="61" t="s">
        <v>159</v>
      </c>
      <c r="B42" s="52" t="s">
        <v>160</v>
      </c>
      <c r="C42" s="255">
        <v>1</v>
      </c>
      <c r="D42" s="61" t="s">
        <v>33</v>
      </c>
      <c r="E42" s="65">
        <f t="shared" si="4"/>
        <v>50</v>
      </c>
      <c r="F42" s="282">
        <v>1</v>
      </c>
      <c r="G42" s="283">
        <f t="shared" si="0"/>
        <v>50</v>
      </c>
      <c r="H42" s="282">
        <v>2</v>
      </c>
      <c r="I42" s="283">
        <f t="shared" si="1"/>
        <v>100</v>
      </c>
      <c r="J42" s="276">
        <v>35.72</v>
      </c>
      <c r="K42" s="276">
        <f t="shared" si="5"/>
        <v>3572</v>
      </c>
    </row>
    <row r="43" spans="1:11" s="264" customFormat="1" ht="13.8" x14ac:dyDescent="0.25">
      <c r="A43" s="61" t="s">
        <v>163</v>
      </c>
      <c r="B43" s="52" t="s">
        <v>164</v>
      </c>
      <c r="C43" s="255">
        <v>1</v>
      </c>
      <c r="D43" s="61" t="s">
        <v>33</v>
      </c>
      <c r="E43" s="65">
        <f t="shared" si="4"/>
        <v>50</v>
      </c>
      <c r="F43" s="282">
        <v>1</v>
      </c>
      <c r="G43" s="283">
        <f t="shared" si="0"/>
        <v>50</v>
      </c>
      <c r="H43" s="282">
        <v>1.5</v>
      </c>
      <c r="I43" s="283">
        <f t="shared" si="1"/>
        <v>75</v>
      </c>
      <c r="J43" s="276">
        <v>35.72</v>
      </c>
      <c r="K43" s="276">
        <f t="shared" si="5"/>
        <v>2679</v>
      </c>
    </row>
    <row r="44" spans="1:11" s="264" customFormat="1" ht="13.8" x14ac:dyDescent="0.25">
      <c r="A44" s="61" t="s">
        <v>165</v>
      </c>
      <c r="B44" s="52" t="s">
        <v>166</v>
      </c>
      <c r="C44" s="255">
        <v>1</v>
      </c>
      <c r="D44" s="61" t="s">
        <v>33</v>
      </c>
      <c r="E44" s="65">
        <f t="shared" si="4"/>
        <v>50</v>
      </c>
      <c r="F44" s="282">
        <v>1</v>
      </c>
      <c r="G44" s="283">
        <f t="shared" si="0"/>
        <v>50</v>
      </c>
      <c r="H44" s="282">
        <v>0.5</v>
      </c>
      <c r="I44" s="283">
        <f t="shared" si="1"/>
        <v>25</v>
      </c>
      <c r="J44" s="276">
        <v>35.72</v>
      </c>
      <c r="K44" s="276">
        <f t="shared" si="5"/>
        <v>893</v>
      </c>
    </row>
    <row r="45" spans="1:11" s="264" customFormat="1" ht="13.8" x14ac:dyDescent="0.25">
      <c r="A45" s="61" t="s">
        <v>167</v>
      </c>
      <c r="B45" s="52" t="s">
        <v>168</v>
      </c>
      <c r="C45" s="255">
        <v>1</v>
      </c>
      <c r="D45" s="61" t="s">
        <v>33</v>
      </c>
      <c r="E45" s="65">
        <f t="shared" si="4"/>
        <v>50</v>
      </c>
      <c r="F45" s="282">
        <v>1</v>
      </c>
      <c r="G45" s="283">
        <f t="shared" si="0"/>
        <v>50</v>
      </c>
      <c r="H45" s="282">
        <v>2</v>
      </c>
      <c r="I45" s="283">
        <f t="shared" si="1"/>
        <v>100</v>
      </c>
      <c r="J45" s="276">
        <v>35.72</v>
      </c>
      <c r="K45" s="276">
        <f t="shared" si="5"/>
        <v>3572</v>
      </c>
    </row>
    <row r="46" spans="1:11" s="264" customFormat="1" ht="27.6" x14ac:dyDescent="0.25">
      <c r="A46" s="61" t="s">
        <v>212</v>
      </c>
      <c r="B46" s="52" t="s">
        <v>213</v>
      </c>
      <c r="C46" s="255">
        <v>1</v>
      </c>
      <c r="D46" s="61" t="s">
        <v>214</v>
      </c>
      <c r="E46" s="65">
        <f t="shared" si="4"/>
        <v>50</v>
      </c>
      <c r="F46" s="282">
        <v>1</v>
      </c>
      <c r="G46" s="282">
        <f t="shared" si="0"/>
        <v>50</v>
      </c>
      <c r="H46" s="282">
        <v>3</v>
      </c>
      <c r="I46" s="282">
        <f t="shared" si="1"/>
        <v>150</v>
      </c>
      <c r="J46" s="276">
        <v>35.72</v>
      </c>
      <c r="K46" s="276">
        <f t="shared" ref="K46" si="6">I46*J46</f>
        <v>5358</v>
      </c>
    </row>
    <row r="47" spans="1:11" ht="13.8" x14ac:dyDescent="0.25">
      <c r="A47" s="358"/>
      <c r="B47" s="336" t="s">
        <v>238</v>
      </c>
      <c r="C47" s="354"/>
      <c r="D47" s="340"/>
      <c r="E47" s="350"/>
      <c r="F47" s="352"/>
      <c r="G47" s="287" t="s">
        <v>242</v>
      </c>
      <c r="H47" s="286">
        <f>SUM(H13:H30,H32,H33:H34,H35,H38:H46)</f>
        <v>157.4</v>
      </c>
      <c r="I47" s="348">
        <f>SUM(I13:I46)</f>
        <v>7361</v>
      </c>
      <c r="J47" s="346"/>
      <c r="K47" s="332">
        <f>SUM(K13:K46)</f>
        <v>262934.92</v>
      </c>
    </row>
    <row r="48" spans="1:11" ht="13.8" x14ac:dyDescent="0.25">
      <c r="A48" s="359"/>
      <c r="B48" s="337"/>
      <c r="C48" s="355"/>
      <c r="D48" s="341"/>
      <c r="E48" s="351"/>
      <c r="F48" s="353"/>
      <c r="G48" s="287" t="s">
        <v>243</v>
      </c>
      <c r="H48" s="286">
        <f>SUM(H13:H29,H31,H32:H34,H36:H37,H39:H46)</f>
        <v>133.4</v>
      </c>
      <c r="I48" s="349"/>
      <c r="J48" s="347"/>
      <c r="K48" s="333"/>
    </row>
    <row r="49" spans="1:11" s="186" customFormat="1" ht="13.8" x14ac:dyDescent="0.25">
      <c r="A49" s="271" t="s">
        <v>59</v>
      </c>
      <c r="B49" s="272"/>
      <c r="C49" s="273"/>
      <c r="D49" s="274"/>
      <c r="E49" s="275"/>
      <c r="F49" s="291"/>
      <c r="G49" s="292"/>
      <c r="H49" s="291"/>
      <c r="I49" s="292"/>
      <c r="J49" s="279"/>
      <c r="K49" s="279"/>
    </row>
    <row r="50" spans="1:11" s="264" customFormat="1" ht="13.8" x14ac:dyDescent="0.25">
      <c r="A50" s="61" t="s">
        <v>64</v>
      </c>
      <c r="B50" s="52" t="s">
        <v>95</v>
      </c>
      <c r="C50" s="255">
        <v>1</v>
      </c>
      <c r="D50" s="61" t="s">
        <v>33</v>
      </c>
      <c r="E50" s="253">
        <f>ROUND($D$7*C50,0)</f>
        <v>12</v>
      </c>
      <c r="F50" s="282">
        <v>1</v>
      </c>
      <c r="G50" s="317">
        <f>(E50)*(F50)</f>
        <v>12</v>
      </c>
      <c r="H50" s="282">
        <v>1.5</v>
      </c>
      <c r="I50" s="317">
        <f>(G50)*(H50)</f>
        <v>18</v>
      </c>
      <c r="J50" s="276">
        <v>35.72</v>
      </c>
      <c r="K50" s="276">
        <f>(I50)*(J50)</f>
        <v>642.96</v>
      </c>
    </row>
    <row r="51" spans="1:11" s="264" customFormat="1" ht="13.8" x14ac:dyDescent="0.25">
      <c r="A51" s="60"/>
      <c r="B51" s="129" t="s">
        <v>137</v>
      </c>
      <c r="C51" s="255">
        <v>0.03</v>
      </c>
      <c r="D51" s="61" t="s">
        <v>33</v>
      </c>
      <c r="E51" s="253">
        <f t="shared" ref="E51:E84" si="7">ROUND($D$7*C51,0)</f>
        <v>0</v>
      </c>
      <c r="F51" s="282">
        <v>1</v>
      </c>
      <c r="G51" s="283">
        <f t="shared" ref="G51:G84" si="8">E51*F51</f>
        <v>0</v>
      </c>
      <c r="H51" s="282">
        <v>2</v>
      </c>
      <c r="I51" s="283">
        <f t="shared" ref="I51:I69" si="9">G51*H51</f>
        <v>0</v>
      </c>
      <c r="J51" s="276">
        <v>35.72</v>
      </c>
      <c r="K51" s="276">
        <f t="shared" ref="K51:K69" si="10">I51*J51</f>
        <v>0</v>
      </c>
    </row>
    <row r="52" spans="1:11" s="264" customFormat="1" ht="13.8" x14ac:dyDescent="0.25">
      <c r="A52" s="130" t="s">
        <v>291</v>
      </c>
      <c r="B52" s="52" t="s">
        <v>138</v>
      </c>
      <c r="C52" s="255">
        <v>0.05</v>
      </c>
      <c r="D52" s="61" t="s">
        <v>33</v>
      </c>
      <c r="E52" s="253">
        <f t="shared" si="7"/>
        <v>1</v>
      </c>
      <c r="F52" s="282">
        <v>1</v>
      </c>
      <c r="G52" s="283">
        <f t="shared" si="8"/>
        <v>1</v>
      </c>
      <c r="H52" s="282">
        <v>0.5</v>
      </c>
      <c r="I52" s="283">
        <f t="shared" si="9"/>
        <v>0.5</v>
      </c>
      <c r="J52" s="276">
        <v>35.72</v>
      </c>
      <c r="K52" s="276">
        <f t="shared" si="10"/>
        <v>17.86</v>
      </c>
    </row>
    <row r="53" spans="1:11" s="264" customFormat="1" ht="13.8" x14ac:dyDescent="0.25">
      <c r="A53" s="130">
        <v>118</v>
      </c>
      <c r="B53" s="52" t="s">
        <v>38</v>
      </c>
      <c r="C53" s="255">
        <v>1</v>
      </c>
      <c r="D53" s="61" t="s">
        <v>33</v>
      </c>
      <c r="E53" s="253">
        <f t="shared" si="7"/>
        <v>12</v>
      </c>
      <c r="F53" s="282">
        <v>1</v>
      </c>
      <c r="G53" s="283">
        <f t="shared" si="8"/>
        <v>12</v>
      </c>
      <c r="H53" s="282">
        <v>1.5</v>
      </c>
      <c r="I53" s="283">
        <f t="shared" si="9"/>
        <v>18</v>
      </c>
      <c r="J53" s="276">
        <v>35.72</v>
      </c>
      <c r="K53" s="276">
        <f t="shared" si="10"/>
        <v>642.96</v>
      </c>
    </row>
    <row r="54" spans="1:11" s="264" customFormat="1" ht="27.6" x14ac:dyDescent="0.25">
      <c r="A54" s="130" t="s">
        <v>117</v>
      </c>
      <c r="B54" s="129" t="s">
        <v>118</v>
      </c>
      <c r="C54" s="255">
        <v>1</v>
      </c>
      <c r="D54" s="262" t="s">
        <v>320</v>
      </c>
      <c r="E54" s="253">
        <f t="shared" si="7"/>
        <v>12</v>
      </c>
      <c r="F54" s="290">
        <v>1</v>
      </c>
      <c r="G54" s="283">
        <f t="shared" si="8"/>
        <v>12</v>
      </c>
      <c r="H54" s="290">
        <v>0.25</v>
      </c>
      <c r="I54" s="283">
        <f t="shared" si="9"/>
        <v>3</v>
      </c>
      <c r="J54" s="276">
        <v>35.72</v>
      </c>
      <c r="K54" s="276">
        <f t="shared" si="10"/>
        <v>107.16</v>
      </c>
    </row>
    <row r="55" spans="1:11" s="264" customFormat="1" ht="27.6" x14ac:dyDescent="0.25">
      <c r="A55" s="130" t="s">
        <v>117</v>
      </c>
      <c r="B55" s="129" t="s">
        <v>119</v>
      </c>
      <c r="C55" s="255">
        <v>1</v>
      </c>
      <c r="D55" s="262" t="s">
        <v>321</v>
      </c>
      <c r="E55" s="253">
        <f t="shared" si="7"/>
        <v>12</v>
      </c>
      <c r="F55" s="290">
        <v>1</v>
      </c>
      <c r="G55" s="283">
        <f t="shared" si="8"/>
        <v>12</v>
      </c>
      <c r="H55" s="290">
        <v>0.5</v>
      </c>
      <c r="I55" s="283">
        <f t="shared" si="9"/>
        <v>6</v>
      </c>
      <c r="J55" s="276">
        <v>35.72</v>
      </c>
      <c r="K55" s="276">
        <f t="shared" si="10"/>
        <v>214.32</v>
      </c>
    </row>
    <row r="56" spans="1:11" s="264" customFormat="1" ht="27.6" x14ac:dyDescent="0.25">
      <c r="A56" s="60" t="s">
        <v>120</v>
      </c>
      <c r="B56" s="52" t="s">
        <v>121</v>
      </c>
      <c r="C56" s="255">
        <v>1</v>
      </c>
      <c r="D56" s="263" t="s">
        <v>324</v>
      </c>
      <c r="E56" s="253">
        <f t="shared" si="7"/>
        <v>12</v>
      </c>
      <c r="F56" s="282">
        <v>1</v>
      </c>
      <c r="G56" s="283">
        <f t="shared" si="8"/>
        <v>12</v>
      </c>
      <c r="H56" s="282">
        <v>0.25</v>
      </c>
      <c r="I56" s="283">
        <f t="shared" si="9"/>
        <v>3</v>
      </c>
      <c r="J56" s="276">
        <v>35.72</v>
      </c>
      <c r="K56" s="276">
        <f t="shared" si="10"/>
        <v>107.16</v>
      </c>
    </row>
    <row r="57" spans="1:11" s="264" customFormat="1" ht="27.6" x14ac:dyDescent="0.25">
      <c r="A57" s="61" t="s">
        <v>122</v>
      </c>
      <c r="B57" s="52" t="s">
        <v>123</v>
      </c>
      <c r="C57" s="255">
        <v>1</v>
      </c>
      <c r="D57" s="262" t="s">
        <v>322</v>
      </c>
      <c r="E57" s="253">
        <f t="shared" si="7"/>
        <v>12</v>
      </c>
      <c r="F57" s="282">
        <v>1</v>
      </c>
      <c r="G57" s="283">
        <f t="shared" si="8"/>
        <v>12</v>
      </c>
      <c r="H57" s="282">
        <v>0.25</v>
      </c>
      <c r="I57" s="283">
        <f t="shared" si="9"/>
        <v>3</v>
      </c>
      <c r="J57" s="276">
        <v>35.72</v>
      </c>
      <c r="K57" s="276">
        <f t="shared" si="10"/>
        <v>107.16</v>
      </c>
    </row>
    <row r="58" spans="1:11" s="264" customFormat="1" ht="27.6" x14ac:dyDescent="0.25">
      <c r="A58" s="130" t="s">
        <v>124</v>
      </c>
      <c r="B58" s="52" t="s">
        <v>125</v>
      </c>
      <c r="C58" s="255">
        <v>1</v>
      </c>
      <c r="D58" s="262" t="s">
        <v>290</v>
      </c>
      <c r="E58" s="253">
        <f t="shared" si="7"/>
        <v>12</v>
      </c>
      <c r="F58" s="282">
        <v>1</v>
      </c>
      <c r="G58" s="283">
        <f t="shared" si="8"/>
        <v>12</v>
      </c>
      <c r="H58" s="282">
        <v>1.5</v>
      </c>
      <c r="I58" s="283">
        <f t="shared" si="9"/>
        <v>18</v>
      </c>
      <c r="J58" s="276">
        <v>35.72</v>
      </c>
      <c r="K58" s="276">
        <f t="shared" si="10"/>
        <v>642.96</v>
      </c>
    </row>
    <row r="59" spans="1:11" s="264" customFormat="1" ht="27.6" x14ac:dyDescent="0.25">
      <c r="A59" s="88" t="s">
        <v>124</v>
      </c>
      <c r="B59" s="52" t="s">
        <v>54</v>
      </c>
      <c r="C59" s="255">
        <v>1</v>
      </c>
      <c r="D59" s="262" t="s">
        <v>323</v>
      </c>
      <c r="E59" s="253">
        <f t="shared" si="7"/>
        <v>12</v>
      </c>
      <c r="F59" s="282">
        <v>1</v>
      </c>
      <c r="G59" s="283">
        <f t="shared" si="8"/>
        <v>12</v>
      </c>
      <c r="H59" s="282">
        <v>0.25</v>
      </c>
      <c r="I59" s="283">
        <f t="shared" si="9"/>
        <v>3</v>
      </c>
      <c r="J59" s="276">
        <v>35.72</v>
      </c>
      <c r="K59" s="276">
        <f t="shared" si="10"/>
        <v>107.16</v>
      </c>
    </row>
    <row r="60" spans="1:11" s="264" customFormat="1" ht="27.6" x14ac:dyDescent="0.25">
      <c r="A60" s="130" t="s">
        <v>101</v>
      </c>
      <c r="B60" s="52" t="s">
        <v>102</v>
      </c>
      <c r="C60" s="255">
        <v>1</v>
      </c>
      <c r="D60" s="61" t="s">
        <v>103</v>
      </c>
      <c r="E60" s="253">
        <f t="shared" si="7"/>
        <v>12</v>
      </c>
      <c r="F60" s="282">
        <v>1</v>
      </c>
      <c r="G60" s="283">
        <f t="shared" si="8"/>
        <v>12</v>
      </c>
      <c r="H60" s="282">
        <v>1</v>
      </c>
      <c r="I60" s="283">
        <f t="shared" si="9"/>
        <v>12</v>
      </c>
      <c r="J60" s="276">
        <v>35.72</v>
      </c>
      <c r="K60" s="276">
        <f t="shared" si="10"/>
        <v>428.64</v>
      </c>
    </row>
    <row r="61" spans="1:11" s="264" customFormat="1" ht="13.8" x14ac:dyDescent="0.25">
      <c r="A61" s="60" t="s">
        <v>87</v>
      </c>
      <c r="B61" s="52" t="s">
        <v>88</v>
      </c>
      <c r="C61" s="255">
        <v>0.1</v>
      </c>
      <c r="D61" s="61" t="s">
        <v>33</v>
      </c>
      <c r="E61" s="253">
        <f t="shared" si="7"/>
        <v>1</v>
      </c>
      <c r="F61" s="282">
        <v>1</v>
      </c>
      <c r="G61" s="283">
        <f t="shared" si="8"/>
        <v>1</v>
      </c>
      <c r="H61" s="282">
        <v>0.5</v>
      </c>
      <c r="I61" s="283">
        <f t="shared" si="9"/>
        <v>0.5</v>
      </c>
      <c r="J61" s="276">
        <v>35.72</v>
      </c>
      <c r="K61" s="276">
        <f t="shared" si="10"/>
        <v>17.86</v>
      </c>
    </row>
    <row r="62" spans="1:11" s="264" customFormat="1" ht="13.8" x14ac:dyDescent="0.25">
      <c r="A62" s="60" t="s">
        <v>89</v>
      </c>
      <c r="B62" s="52" t="s">
        <v>90</v>
      </c>
      <c r="C62" s="255">
        <v>0.05</v>
      </c>
      <c r="D62" s="61" t="s">
        <v>33</v>
      </c>
      <c r="E62" s="253">
        <f t="shared" si="7"/>
        <v>1</v>
      </c>
      <c r="F62" s="282">
        <v>1</v>
      </c>
      <c r="G62" s="283">
        <f t="shared" si="8"/>
        <v>1</v>
      </c>
      <c r="H62" s="282">
        <v>0.5</v>
      </c>
      <c r="I62" s="283">
        <f t="shared" si="9"/>
        <v>0.5</v>
      </c>
      <c r="J62" s="276">
        <v>35.72</v>
      </c>
      <c r="K62" s="276">
        <f t="shared" si="10"/>
        <v>17.86</v>
      </c>
    </row>
    <row r="63" spans="1:11" s="264" customFormat="1" ht="27.6" x14ac:dyDescent="0.25">
      <c r="A63" s="130">
        <v>121</v>
      </c>
      <c r="B63" s="52" t="s">
        <v>55</v>
      </c>
      <c r="C63" s="255">
        <v>1</v>
      </c>
      <c r="D63" s="298" t="s">
        <v>315</v>
      </c>
      <c r="E63" s="253">
        <f t="shared" si="7"/>
        <v>12</v>
      </c>
      <c r="F63" s="282">
        <v>2</v>
      </c>
      <c r="G63" s="283">
        <v>0</v>
      </c>
      <c r="H63" s="282">
        <v>1</v>
      </c>
      <c r="I63" s="283">
        <f t="shared" si="9"/>
        <v>0</v>
      </c>
      <c r="J63" s="276">
        <v>0</v>
      </c>
      <c r="K63" s="276">
        <f t="shared" si="10"/>
        <v>0</v>
      </c>
    </row>
    <row r="64" spans="1:11" s="264" customFormat="1" ht="13.8" x14ac:dyDescent="0.25">
      <c r="A64" s="130" t="s">
        <v>93</v>
      </c>
      <c r="B64" s="52" t="s">
        <v>94</v>
      </c>
      <c r="C64" s="255">
        <v>0.77</v>
      </c>
      <c r="D64" s="61" t="s">
        <v>33</v>
      </c>
      <c r="E64" s="253">
        <f t="shared" si="7"/>
        <v>9</v>
      </c>
      <c r="F64" s="282">
        <v>1</v>
      </c>
      <c r="G64" s="283">
        <f t="shared" si="8"/>
        <v>9</v>
      </c>
      <c r="H64" s="282">
        <v>1.5</v>
      </c>
      <c r="I64" s="283">
        <f t="shared" si="9"/>
        <v>13.5</v>
      </c>
      <c r="J64" s="276">
        <v>35.72</v>
      </c>
      <c r="K64" s="276">
        <f t="shared" si="10"/>
        <v>482.21999999999997</v>
      </c>
    </row>
    <row r="65" spans="1:11" s="264" customFormat="1" ht="13.8" x14ac:dyDescent="0.25">
      <c r="A65" s="130" t="s">
        <v>96</v>
      </c>
      <c r="B65" s="52" t="s">
        <v>97</v>
      </c>
      <c r="C65" s="255">
        <v>1</v>
      </c>
      <c r="D65" s="61" t="s">
        <v>33</v>
      </c>
      <c r="E65" s="253">
        <f t="shared" si="7"/>
        <v>12</v>
      </c>
      <c r="F65" s="282">
        <v>2</v>
      </c>
      <c r="G65" s="283">
        <f t="shared" si="8"/>
        <v>24</v>
      </c>
      <c r="H65" s="282">
        <v>1</v>
      </c>
      <c r="I65" s="283">
        <f t="shared" si="9"/>
        <v>24</v>
      </c>
      <c r="J65" s="276">
        <v>35.72</v>
      </c>
      <c r="K65" s="276">
        <f t="shared" si="10"/>
        <v>857.28</v>
      </c>
    </row>
    <row r="66" spans="1:11" s="264" customFormat="1" ht="27.6" x14ac:dyDescent="0.25">
      <c r="A66" s="60" t="s">
        <v>96</v>
      </c>
      <c r="B66" s="52" t="s">
        <v>128</v>
      </c>
      <c r="C66" s="255">
        <v>1</v>
      </c>
      <c r="D66" s="298" t="s">
        <v>129</v>
      </c>
      <c r="E66" s="253">
        <f t="shared" si="7"/>
        <v>12</v>
      </c>
      <c r="F66" s="282">
        <v>2</v>
      </c>
      <c r="G66" s="283">
        <v>0</v>
      </c>
      <c r="H66" s="282">
        <v>0.43</v>
      </c>
      <c r="I66" s="283">
        <f t="shared" si="9"/>
        <v>0</v>
      </c>
      <c r="J66" s="276">
        <v>0</v>
      </c>
      <c r="K66" s="276">
        <f t="shared" si="10"/>
        <v>0</v>
      </c>
    </row>
    <row r="67" spans="1:11" s="264" customFormat="1" ht="27.6" x14ac:dyDescent="0.25">
      <c r="A67" s="60" t="s">
        <v>96</v>
      </c>
      <c r="B67" s="52" t="s">
        <v>126</v>
      </c>
      <c r="C67" s="255">
        <v>1</v>
      </c>
      <c r="D67" s="298" t="s">
        <v>314</v>
      </c>
      <c r="E67" s="253">
        <f t="shared" si="7"/>
        <v>12</v>
      </c>
      <c r="F67" s="282">
        <v>2</v>
      </c>
      <c r="G67" s="283">
        <v>0</v>
      </c>
      <c r="H67" s="282">
        <v>1.5</v>
      </c>
      <c r="I67" s="283">
        <f t="shared" si="9"/>
        <v>0</v>
      </c>
      <c r="J67" s="276">
        <v>0</v>
      </c>
      <c r="K67" s="276">
        <f t="shared" si="10"/>
        <v>0</v>
      </c>
    </row>
    <row r="68" spans="1:11" s="264" customFormat="1" ht="13.8" x14ac:dyDescent="0.25">
      <c r="A68" s="130" t="s">
        <v>96</v>
      </c>
      <c r="B68" s="52" t="s">
        <v>98</v>
      </c>
      <c r="C68" s="255">
        <v>0.77</v>
      </c>
      <c r="D68" s="61" t="s">
        <v>33</v>
      </c>
      <c r="E68" s="253">
        <f t="shared" si="7"/>
        <v>9</v>
      </c>
      <c r="F68" s="293">
        <v>1</v>
      </c>
      <c r="G68" s="283">
        <f t="shared" si="8"/>
        <v>9</v>
      </c>
      <c r="H68" s="293">
        <v>2</v>
      </c>
      <c r="I68" s="283">
        <f t="shared" si="9"/>
        <v>18</v>
      </c>
      <c r="J68" s="276">
        <v>35.72</v>
      </c>
      <c r="K68" s="276">
        <f t="shared" si="10"/>
        <v>642.96</v>
      </c>
    </row>
    <row r="69" spans="1:11" s="264" customFormat="1" ht="13.8" x14ac:dyDescent="0.25">
      <c r="A69" s="130" t="s">
        <v>96</v>
      </c>
      <c r="B69" s="52" t="s">
        <v>40</v>
      </c>
      <c r="C69" s="255">
        <v>0.22</v>
      </c>
      <c r="D69" s="61" t="s">
        <v>33</v>
      </c>
      <c r="E69" s="253">
        <f t="shared" si="7"/>
        <v>3</v>
      </c>
      <c r="F69" s="282">
        <v>1</v>
      </c>
      <c r="G69" s="283">
        <f t="shared" si="8"/>
        <v>3</v>
      </c>
      <c r="H69" s="282">
        <v>1</v>
      </c>
      <c r="I69" s="283">
        <f t="shared" si="9"/>
        <v>3</v>
      </c>
      <c r="J69" s="276">
        <v>35.72</v>
      </c>
      <c r="K69" s="276">
        <f t="shared" si="10"/>
        <v>107.16</v>
      </c>
    </row>
    <row r="70" spans="1:11" s="264" customFormat="1" ht="13.8" x14ac:dyDescent="0.25">
      <c r="A70" s="61">
        <v>149</v>
      </c>
      <c r="B70" s="52" t="s">
        <v>169</v>
      </c>
      <c r="C70" s="255">
        <v>0.83</v>
      </c>
      <c r="D70" s="61" t="s">
        <v>33</v>
      </c>
      <c r="E70" s="253">
        <f t="shared" si="7"/>
        <v>10</v>
      </c>
      <c r="F70" s="282">
        <v>1</v>
      </c>
      <c r="G70" s="283">
        <f t="shared" si="8"/>
        <v>10</v>
      </c>
      <c r="H70" s="282">
        <v>2</v>
      </c>
      <c r="I70" s="317">
        <f t="shared" ref="I70:I117" si="11">(G70)*(H70)</f>
        <v>20</v>
      </c>
      <c r="J70" s="276">
        <v>35.72</v>
      </c>
      <c r="K70" s="276">
        <f t="shared" si="5"/>
        <v>714.4</v>
      </c>
    </row>
    <row r="71" spans="1:11" s="264" customFormat="1" ht="27.6" x14ac:dyDescent="0.25">
      <c r="A71" s="61">
        <v>134</v>
      </c>
      <c r="B71" s="52" t="s">
        <v>220</v>
      </c>
      <c r="C71" s="255">
        <v>0.08</v>
      </c>
      <c r="D71" s="61" t="s">
        <v>221</v>
      </c>
      <c r="E71" s="253">
        <f t="shared" si="7"/>
        <v>1</v>
      </c>
      <c r="F71" s="282">
        <v>1</v>
      </c>
      <c r="G71" s="283">
        <f t="shared" si="8"/>
        <v>1</v>
      </c>
      <c r="H71" s="282">
        <v>0.33</v>
      </c>
      <c r="I71" s="317">
        <f>(G71)*(H71)</f>
        <v>0.33</v>
      </c>
      <c r="J71" s="276">
        <v>35.72</v>
      </c>
      <c r="K71" s="276">
        <f>(I71)*(J71)</f>
        <v>11.787599999999999</v>
      </c>
    </row>
    <row r="72" spans="1:11" s="264" customFormat="1" ht="13.8" x14ac:dyDescent="0.25">
      <c r="A72" s="61">
        <v>137</v>
      </c>
      <c r="B72" s="52" t="s">
        <v>170</v>
      </c>
      <c r="C72" s="255">
        <v>0.02</v>
      </c>
      <c r="D72" s="61" t="s">
        <v>33</v>
      </c>
      <c r="E72" s="253">
        <f t="shared" si="7"/>
        <v>0</v>
      </c>
      <c r="F72" s="282">
        <v>1</v>
      </c>
      <c r="G72" s="283">
        <f t="shared" si="8"/>
        <v>0</v>
      </c>
      <c r="H72" s="282">
        <v>2.5</v>
      </c>
      <c r="I72" s="317">
        <f t="shared" si="11"/>
        <v>0</v>
      </c>
      <c r="J72" s="276">
        <v>35.72</v>
      </c>
      <c r="K72" s="276">
        <f t="shared" si="5"/>
        <v>0</v>
      </c>
    </row>
    <row r="73" spans="1:11" s="264" customFormat="1" ht="13.8" x14ac:dyDescent="0.25">
      <c r="A73" s="61">
        <v>138</v>
      </c>
      <c r="B73" s="52" t="s">
        <v>171</v>
      </c>
      <c r="C73" s="255">
        <v>0.02</v>
      </c>
      <c r="D73" s="61" t="s">
        <v>33</v>
      </c>
      <c r="E73" s="253">
        <f t="shared" si="7"/>
        <v>0</v>
      </c>
      <c r="F73" s="282">
        <v>1</v>
      </c>
      <c r="G73" s="283">
        <f t="shared" si="8"/>
        <v>0</v>
      </c>
      <c r="H73" s="282">
        <v>2</v>
      </c>
      <c r="I73" s="317">
        <f t="shared" si="11"/>
        <v>0</v>
      </c>
      <c r="J73" s="276">
        <v>35.72</v>
      </c>
      <c r="K73" s="276">
        <f t="shared" si="5"/>
        <v>0</v>
      </c>
    </row>
    <row r="74" spans="1:11" s="264" customFormat="1" ht="13.8" x14ac:dyDescent="0.25">
      <c r="A74" s="61" t="s">
        <v>172</v>
      </c>
      <c r="B74" s="52" t="s">
        <v>173</v>
      </c>
      <c r="C74" s="255">
        <v>0.02</v>
      </c>
      <c r="D74" s="61" t="s">
        <v>33</v>
      </c>
      <c r="E74" s="253">
        <f t="shared" si="7"/>
        <v>0</v>
      </c>
      <c r="F74" s="282">
        <v>1</v>
      </c>
      <c r="G74" s="283">
        <f t="shared" si="8"/>
        <v>0</v>
      </c>
      <c r="H74" s="282">
        <v>0.5</v>
      </c>
      <c r="I74" s="317">
        <f t="shared" si="11"/>
        <v>0</v>
      </c>
      <c r="J74" s="276">
        <v>35.72</v>
      </c>
      <c r="K74" s="276">
        <f t="shared" si="5"/>
        <v>0</v>
      </c>
    </row>
    <row r="75" spans="1:11" s="264" customFormat="1" ht="27.6" x14ac:dyDescent="0.25">
      <c r="A75" s="61" t="s">
        <v>222</v>
      </c>
      <c r="B75" s="52" t="s">
        <v>223</v>
      </c>
      <c r="C75" s="255">
        <v>1</v>
      </c>
      <c r="D75" s="261" t="s">
        <v>325</v>
      </c>
      <c r="E75" s="253">
        <f t="shared" si="7"/>
        <v>12</v>
      </c>
      <c r="F75" s="282">
        <v>1</v>
      </c>
      <c r="G75" s="283">
        <f t="shared" si="8"/>
        <v>12</v>
      </c>
      <c r="H75" s="282">
        <v>0.5</v>
      </c>
      <c r="I75" s="317">
        <f>(G75)*(H75)</f>
        <v>6</v>
      </c>
      <c r="J75" s="276">
        <v>35.72</v>
      </c>
      <c r="K75" s="276">
        <f>(I75)*(J75)</f>
        <v>214.32</v>
      </c>
    </row>
    <row r="76" spans="1:11" s="264" customFormat="1" ht="13.8" x14ac:dyDescent="0.25">
      <c r="A76" s="61" t="s">
        <v>174</v>
      </c>
      <c r="B76" s="52" t="s">
        <v>175</v>
      </c>
      <c r="C76" s="255">
        <v>0.83</v>
      </c>
      <c r="D76" s="61" t="s">
        <v>176</v>
      </c>
      <c r="E76" s="253">
        <f t="shared" si="7"/>
        <v>10</v>
      </c>
      <c r="F76" s="282">
        <v>1</v>
      </c>
      <c r="G76" s="283">
        <f t="shared" si="8"/>
        <v>10</v>
      </c>
      <c r="H76" s="282">
        <v>12</v>
      </c>
      <c r="I76" s="317">
        <f t="shared" si="11"/>
        <v>120</v>
      </c>
      <c r="J76" s="276">
        <v>35.72</v>
      </c>
      <c r="K76" s="276">
        <f t="shared" si="5"/>
        <v>4286.3999999999996</v>
      </c>
    </row>
    <row r="77" spans="1:11" s="264" customFormat="1" ht="27.6" x14ac:dyDescent="0.25">
      <c r="A77" s="61">
        <v>143</v>
      </c>
      <c r="B77" s="52" t="s">
        <v>215</v>
      </c>
      <c r="C77" s="255">
        <v>1</v>
      </c>
      <c r="D77" s="61" t="s">
        <v>216</v>
      </c>
      <c r="E77" s="253">
        <f t="shared" si="7"/>
        <v>12</v>
      </c>
      <c r="F77" s="282">
        <v>1</v>
      </c>
      <c r="G77" s="283">
        <f t="shared" si="8"/>
        <v>12</v>
      </c>
      <c r="H77" s="282">
        <v>1.5</v>
      </c>
      <c r="I77" s="317">
        <f>(G77)*(H77)</f>
        <v>18</v>
      </c>
      <c r="J77" s="276">
        <v>35.72</v>
      </c>
      <c r="K77" s="276">
        <f>(I77)*(J77)</f>
        <v>642.96</v>
      </c>
    </row>
    <row r="78" spans="1:11" s="264" customFormat="1" ht="13.8" x14ac:dyDescent="0.25">
      <c r="A78" s="61">
        <v>144</v>
      </c>
      <c r="B78" s="52" t="s">
        <v>177</v>
      </c>
      <c r="C78" s="255">
        <v>0.02</v>
      </c>
      <c r="D78" s="61" t="s">
        <v>33</v>
      </c>
      <c r="E78" s="253">
        <f t="shared" si="7"/>
        <v>0</v>
      </c>
      <c r="F78" s="282">
        <v>1</v>
      </c>
      <c r="G78" s="283">
        <f t="shared" si="8"/>
        <v>0</v>
      </c>
      <c r="H78" s="282">
        <v>1</v>
      </c>
      <c r="I78" s="317">
        <f t="shared" si="11"/>
        <v>0</v>
      </c>
      <c r="J78" s="276">
        <v>35.72</v>
      </c>
      <c r="K78" s="276">
        <f t="shared" si="5"/>
        <v>0</v>
      </c>
    </row>
    <row r="79" spans="1:11" s="264" customFormat="1" ht="13.8" x14ac:dyDescent="0.25">
      <c r="A79" s="61">
        <v>145</v>
      </c>
      <c r="B79" s="52" t="s">
        <v>178</v>
      </c>
      <c r="C79" s="255">
        <v>0.02</v>
      </c>
      <c r="D79" s="61" t="s">
        <v>33</v>
      </c>
      <c r="E79" s="253">
        <f t="shared" si="7"/>
        <v>0</v>
      </c>
      <c r="F79" s="282">
        <v>1</v>
      </c>
      <c r="G79" s="283">
        <f t="shared" si="8"/>
        <v>0</v>
      </c>
      <c r="H79" s="282">
        <v>1</v>
      </c>
      <c r="I79" s="317">
        <f t="shared" si="11"/>
        <v>0</v>
      </c>
      <c r="J79" s="276">
        <v>35.72</v>
      </c>
      <c r="K79" s="276">
        <f t="shared" si="5"/>
        <v>0</v>
      </c>
    </row>
    <row r="80" spans="1:11" s="264" customFormat="1" ht="13.8" x14ac:dyDescent="0.25">
      <c r="A80" s="61">
        <v>146</v>
      </c>
      <c r="B80" s="52" t="s">
        <v>179</v>
      </c>
      <c r="C80" s="255">
        <v>1</v>
      </c>
      <c r="D80" s="61" t="s">
        <v>33</v>
      </c>
      <c r="E80" s="253">
        <f t="shared" si="7"/>
        <v>12</v>
      </c>
      <c r="F80" s="282">
        <v>1</v>
      </c>
      <c r="G80" s="283">
        <f t="shared" si="8"/>
        <v>12</v>
      </c>
      <c r="H80" s="282">
        <v>2</v>
      </c>
      <c r="I80" s="317">
        <f t="shared" si="11"/>
        <v>24</v>
      </c>
      <c r="J80" s="276">
        <v>35.72</v>
      </c>
      <c r="K80" s="276">
        <f t="shared" si="5"/>
        <v>857.28</v>
      </c>
    </row>
    <row r="81" spans="1:11" s="264" customFormat="1" ht="13.8" x14ac:dyDescent="0.25">
      <c r="A81" s="61">
        <v>147</v>
      </c>
      <c r="B81" s="52" t="s">
        <v>180</v>
      </c>
      <c r="C81" s="255">
        <v>1</v>
      </c>
      <c r="D81" s="61" t="s">
        <v>33</v>
      </c>
      <c r="E81" s="253">
        <f t="shared" si="7"/>
        <v>12</v>
      </c>
      <c r="F81" s="282">
        <v>1</v>
      </c>
      <c r="G81" s="283">
        <f t="shared" si="8"/>
        <v>12</v>
      </c>
      <c r="H81" s="282">
        <v>1</v>
      </c>
      <c r="I81" s="317">
        <f t="shared" si="11"/>
        <v>12</v>
      </c>
      <c r="J81" s="276">
        <v>35.72</v>
      </c>
      <c r="K81" s="276">
        <f t="shared" si="5"/>
        <v>428.64</v>
      </c>
    </row>
    <row r="82" spans="1:11" s="264" customFormat="1" ht="27.6" x14ac:dyDescent="0.25">
      <c r="A82" s="61" t="s">
        <v>217</v>
      </c>
      <c r="B82" s="52" t="s">
        <v>218</v>
      </c>
      <c r="C82" s="255">
        <v>1</v>
      </c>
      <c r="D82" s="261" t="s">
        <v>326</v>
      </c>
      <c r="E82" s="253">
        <f t="shared" si="7"/>
        <v>12</v>
      </c>
      <c r="F82" s="282">
        <v>1</v>
      </c>
      <c r="G82" s="283">
        <f t="shared" si="8"/>
        <v>12</v>
      </c>
      <c r="H82" s="282">
        <v>2</v>
      </c>
      <c r="I82" s="317">
        <f>(G82)*(H82)</f>
        <v>24</v>
      </c>
      <c r="J82" s="276">
        <v>35.72</v>
      </c>
      <c r="K82" s="276">
        <f>(I82)*(J82)</f>
        <v>857.28</v>
      </c>
    </row>
    <row r="83" spans="1:11" s="264" customFormat="1" ht="27.6" x14ac:dyDescent="0.25">
      <c r="A83" s="61" t="s">
        <v>226</v>
      </c>
      <c r="B83" s="52" t="s">
        <v>227</v>
      </c>
      <c r="C83" s="255">
        <v>1</v>
      </c>
      <c r="D83" s="61" t="s">
        <v>228</v>
      </c>
      <c r="E83" s="253">
        <f t="shared" si="7"/>
        <v>12</v>
      </c>
      <c r="F83" s="282">
        <v>1</v>
      </c>
      <c r="G83" s="283">
        <f t="shared" si="8"/>
        <v>12</v>
      </c>
      <c r="H83" s="282">
        <v>1</v>
      </c>
      <c r="I83" s="317">
        <f>(G83)*(H83)</f>
        <v>12</v>
      </c>
      <c r="J83" s="276">
        <v>35.72</v>
      </c>
      <c r="K83" s="276">
        <f>(I83)*(J83)</f>
        <v>428.64</v>
      </c>
    </row>
    <row r="84" spans="1:11" s="264" customFormat="1" ht="13.8" x14ac:dyDescent="0.25">
      <c r="A84" s="61">
        <v>148</v>
      </c>
      <c r="B84" s="52" t="s">
        <v>181</v>
      </c>
      <c r="C84" s="255">
        <v>0.02</v>
      </c>
      <c r="D84" s="61" t="s">
        <v>33</v>
      </c>
      <c r="E84" s="253">
        <f t="shared" si="7"/>
        <v>0</v>
      </c>
      <c r="F84" s="282">
        <v>1</v>
      </c>
      <c r="G84" s="283">
        <f t="shared" si="8"/>
        <v>0</v>
      </c>
      <c r="H84" s="282">
        <v>3</v>
      </c>
      <c r="I84" s="317">
        <f t="shared" si="11"/>
        <v>0</v>
      </c>
      <c r="J84" s="276">
        <v>35.72</v>
      </c>
      <c r="K84" s="276">
        <f t="shared" si="5"/>
        <v>0</v>
      </c>
    </row>
    <row r="85" spans="1:11" ht="13.8" x14ac:dyDescent="0.25">
      <c r="A85" s="358"/>
      <c r="B85" s="336" t="s">
        <v>139</v>
      </c>
      <c r="C85" s="354"/>
      <c r="D85" s="340"/>
      <c r="E85" s="350"/>
      <c r="F85" s="352"/>
      <c r="G85" s="287" t="s">
        <v>242</v>
      </c>
      <c r="H85" s="286">
        <f>SUM(H50:H68,H70:H84)</f>
        <v>50.26</v>
      </c>
      <c r="I85" s="348">
        <f>SUM(I50:I84)</f>
        <v>380.33000000000004</v>
      </c>
      <c r="J85" s="346"/>
      <c r="K85" s="332">
        <f>SUM(K50:K84)</f>
        <v>13585.387599999998</v>
      </c>
    </row>
    <row r="86" spans="1:11" ht="13.8" x14ac:dyDescent="0.25">
      <c r="A86" s="359"/>
      <c r="B86" s="337"/>
      <c r="C86" s="355"/>
      <c r="D86" s="341"/>
      <c r="E86" s="351"/>
      <c r="F86" s="353"/>
      <c r="G86" s="287" t="s">
        <v>243</v>
      </c>
      <c r="H86" s="286">
        <f>SUM(H50:H67,H69:H84)</f>
        <v>49.26</v>
      </c>
      <c r="I86" s="349"/>
      <c r="J86" s="347"/>
      <c r="K86" s="333"/>
    </row>
    <row r="87" spans="1:11" ht="13.8" x14ac:dyDescent="0.25">
      <c r="A87" s="101" t="s">
        <v>60</v>
      </c>
      <c r="B87" s="111"/>
      <c r="C87" s="170"/>
      <c r="D87" s="128"/>
      <c r="E87" s="102"/>
      <c r="F87" s="294"/>
      <c r="G87" s="289"/>
      <c r="H87" s="294"/>
      <c r="I87" s="289"/>
      <c r="J87" s="280"/>
      <c r="K87" s="278"/>
    </row>
    <row r="88" spans="1:11" s="264" customFormat="1" ht="13.8" x14ac:dyDescent="0.3">
      <c r="A88" s="266"/>
      <c r="B88" s="148" t="s">
        <v>140</v>
      </c>
      <c r="C88" s="268">
        <v>0.75</v>
      </c>
      <c r="D88" s="153" t="s">
        <v>244</v>
      </c>
      <c r="E88" s="65">
        <f>ROUND($D$7*C88,0)</f>
        <v>9</v>
      </c>
      <c r="F88" s="320">
        <v>1</v>
      </c>
      <c r="G88" s="283">
        <f t="shared" ref="G88:G117" si="12">E88*F88</f>
        <v>9</v>
      </c>
      <c r="H88" s="320">
        <v>0.5</v>
      </c>
      <c r="I88" s="283">
        <f t="shared" ref="I88:I92" si="13">G88*H88</f>
        <v>4.5</v>
      </c>
      <c r="J88" s="276">
        <v>35.72</v>
      </c>
      <c r="K88" s="276">
        <f t="shared" ref="K88:K92" si="14">I88*J88</f>
        <v>160.74</v>
      </c>
    </row>
    <row r="89" spans="1:11" s="264" customFormat="1" ht="13.8" x14ac:dyDescent="0.3">
      <c r="A89" s="266"/>
      <c r="B89" s="148" t="s">
        <v>239</v>
      </c>
      <c r="C89" s="268">
        <v>0.01</v>
      </c>
      <c r="D89" s="153" t="s">
        <v>33</v>
      </c>
      <c r="E89" s="65">
        <f t="shared" ref="E89:E117" si="15">ROUND($D$7*C89,0)</f>
        <v>0</v>
      </c>
      <c r="F89" s="320">
        <v>1</v>
      </c>
      <c r="G89" s="283">
        <f t="shared" si="12"/>
        <v>0</v>
      </c>
      <c r="H89" s="320">
        <v>0.5</v>
      </c>
      <c r="I89" s="283">
        <f t="shared" si="13"/>
        <v>0</v>
      </c>
      <c r="J89" s="276">
        <v>35.72</v>
      </c>
      <c r="K89" s="276">
        <f t="shared" si="14"/>
        <v>0</v>
      </c>
    </row>
    <row r="90" spans="1:11" s="264" customFormat="1" ht="13.8" x14ac:dyDescent="0.25">
      <c r="A90" s="60" t="s">
        <v>91</v>
      </c>
      <c r="B90" s="52" t="s">
        <v>92</v>
      </c>
      <c r="C90" s="255">
        <v>0.01</v>
      </c>
      <c r="D90" s="61" t="s">
        <v>33</v>
      </c>
      <c r="E90" s="65">
        <f t="shared" si="15"/>
        <v>0</v>
      </c>
      <c r="F90" s="282">
        <v>1</v>
      </c>
      <c r="G90" s="283">
        <f t="shared" si="12"/>
        <v>0</v>
      </c>
      <c r="H90" s="282">
        <v>0.5</v>
      </c>
      <c r="I90" s="283">
        <f t="shared" si="13"/>
        <v>0</v>
      </c>
      <c r="J90" s="276">
        <v>35.72</v>
      </c>
      <c r="K90" s="276">
        <f t="shared" si="14"/>
        <v>0</v>
      </c>
    </row>
    <row r="91" spans="1:11" ht="13.8" x14ac:dyDescent="0.25">
      <c r="A91" s="61" t="s">
        <v>96</v>
      </c>
      <c r="B91" s="52" t="s">
        <v>99</v>
      </c>
      <c r="C91" s="127">
        <v>0.5</v>
      </c>
      <c r="D91" s="61" t="s">
        <v>33</v>
      </c>
      <c r="E91" s="65">
        <f t="shared" si="15"/>
        <v>6</v>
      </c>
      <c r="F91" s="282">
        <v>1</v>
      </c>
      <c r="G91" s="283">
        <f t="shared" si="12"/>
        <v>6</v>
      </c>
      <c r="H91" s="282">
        <v>2</v>
      </c>
      <c r="I91" s="283">
        <f t="shared" si="13"/>
        <v>12</v>
      </c>
      <c r="J91" s="276">
        <v>35.72</v>
      </c>
      <c r="K91" s="276">
        <f t="shared" si="14"/>
        <v>428.64</v>
      </c>
    </row>
    <row r="92" spans="1:11" ht="13.8" x14ac:dyDescent="0.25">
      <c r="A92" s="61" t="s">
        <v>96</v>
      </c>
      <c r="B92" s="52" t="s">
        <v>100</v>
      </c>
      <c r="C92" s="127">
        <v>0.25</v>
      </c>
      <c r="D92" s="61" t="s">
        <v>33</v>
      </c>
      <c r="E92" s="65">
        <f t="shared" si="15"/>
        <v>3</v>
      </c>
      <c r="F92" s="282">
        <v>1</v>
      </c>
      <c r="G92" s="283">
        <f t="shared" si="12"/>
        <v>3</v>
      </c>
      <c r="H92" s="282">
        <v>1</v>
      </c>
      <c r="I92" s="283">
        <f t="shared" si="13"/>
        <v>3</v>
      </c>
      <c r="J92" s="276">
        <v>35.72</v>
      </c>
      <c r="K92" s="276">
        <f t="shared" si="14"/>
        <v>107.16</v>
      </c>
    </row>
    <row r="93" spans="1:11" ht="13.8" x14ac:dyDescent="0.25">
      <c r="A93" s="61" t="s">
        <v>182</v>
      </c>
      <c r="B93" s="52" t="s">
        <v>183</v>
      </c>
      <c r="C93" s="255">
        <v>1</v>
      </c>
      <c r="D93" s="61" t="s">
        <v>33</v>
      </c>
      <c r="E93" s="65">
        <f t="shared" si="15"/>
        <v>12</v>
      </c>
      <c r="F93" s="282">
        <v>1</v>
      </c>
      <c r="G93" s="283">
        <f t="shared" si="12"/>
        <v>12</v>
      </c>
      <c r="H93" s="282">
        <v>0.5</v>
      </c>
      <c r="I93" s="317">
        <f t="shared" si="11"/>
        <v>6</v>
      </c>
      <c r="J93" s="276">
        <v>35.72</v>
      </c>
      <c r="K93" s="276">
        <f t="shared" si="5"/>
        <v>214.32</v>
      </c>
    </row>
    <row r="94" spans="1:11" ht="13.8" x14ac:dyDescent="0.25">
      <c r="A94" s="61" t="s">
        <v>182</v>
      </c>
      <c r="B94" s="52" t="s">
        <v>184</v>
      </c>
      <c r="C94" s="255">
        <v>1</v>
      </c>
      <c r="D94" s="61" t="s">
        <v>33</v>
      </c>
      <c r="E94" s="65">
        <f t="shared" si="15"/>
        <v>12</v>
      </c>
      <c r="F94" s="282">
        <v>1</v>
      </c>
      <c r="G94" s="283">
        <f t="shared" si="12"/>
        <v>12</v>
      </c>
      <c r="H94" s="282">
        <v>1.5</v>
      </c>
      <c r="I94" s="317">
        <f t="shared" si="11"/>
        <v>18</v>
      </c>
      <c r="J94" s="276">
        <v>35.72</v>
      </c>
      <c r="K94" s="276">
        <f t="shared" si="5"/>
        <v>642.96</v>
      </c>
    </row>
    <row r="95" spans="1:11" ht="13.8" x14ac:dyDescent="0.25">
      <c r="A95" s="61" t="s">
        <v>182</v>
      </c>
      <c r="B95" s="52" t="s">
        <v>185</v>
      </c>
      <c r="C95" s="255">
        <v>1</v>
      </c>
      <c r="D95" s="61" t="s">
        <v>33</v>
      </c>
      <c r="E95" s="65">
        <f t="shared" si="15"/>
        <v>12</v>
      </c>
      <c r="F95" s="282">
        <v>4</v>
      </c>
      <c r="G95" s="283">
        <f t="shared" si="12"/>
        <v>48</v>
      </c>
      <c r="H95" s="282">
        <v>0.5</v>
      </c>
      <c r="I95" s="317">
        <f t="shared" si="11"/>
        <v>24</v>
      </c>
      <c r="J95" s="276">
        <v>35.72</v>
      </c>
      <c r="K95" s="276">
        <f t="shared" si="5"/>
        <v>857.28</v>
      </c>
    </row>
    <row r="96" spans="1:11" ht="13.8" x14ac:dyDescent="0.25">
      <c r="A96" s="61" t="s">
        <v>182</v>
      </c>
      <c r="B96" s="52" t="s">
        <v>186</v>
      </c>
      <c r="C96" s="255">
        <v>1</v>
      </c>
      <c r="D96" s="61" t="s">
        <v>33</v>
      </c>
      <c r="E96" s="65">
        <f t="shared" si="15"/>
        <v>12</v>
      </c>
      <c r="F96" s="282">
        <v>1</v>
      </c>
      <c r="G96" s="283">
        <f t="shared" si="12"/>
        <v>12</v>
      </c>
      <c r="H96" s="282">
        <v>2</v>
      </c>
      <c r="I96" s="317">
        <f t="shared" si="11"/>
        <v>24</v>
      </c>
      <c r="J96" s="276">
        <v>35.72</v>
      </c>
      <c r="K96" s="276">
        <f t="shared" si="5"/>
        <v>857.28</v>
      </c>
    </row>
    <row r="97" spans="1:11" ht="13.8" x14ac:dyDescent="0.25">
      <c r="A97" s="61" t="s">
        <v>182</v>
      </c>
      <c r="B97" s="52" t="s">
        <v>187</v>
      </c>
      <c r="C97" s="255">
        <v>0.33</v>
      </c>
      <c r="D97" s="61" t="s">
        <v>33</v>
      </c>
      <c r="E97" s="65">
        <f t="shared" si="15"/>
        <v>4</v>
      </c>
      <c r="F97" s="282">
        <v>1</v>
      </c>
      <c r="G97" s="283">
        <f t="shared" si="12"/>
        <v>4</v>
      </c>
      <c r="H97" s="282">
        <v>2</v>
      </c>
      <c r="I97" s="317">
        <f t="shared" si="11"/>
        <v>8</v>
      </c>
      <c r="J97" s="276">
        <v>35.72</v>
      </c>
      <c r="K97" s="276">
        <f t="shared" si="5"/>
        <v>285.76</v>
      </c>
    </row>
    <row r="98" spans="1:11" ht="27.6" x14ac:dyDescent="0.25">
      <c r="A98" s="61" t="s">
        <v>182</v>
      </c>
      <c r="B98" s="52" t="s">
        <v>232</v>
      </c>
      <c r="C98" s="255">
        <v>1</v>
      </c>
      <c r="D98" s="61" t="s">
        <v>233</v>
      </c>
      <c r="E98" s="65">
        <f t="shared" si="15"/>
        <v>12</v>
      </c>
      <c r="F98" s="282">
        <v>2</v>
      </c>
      <c r="G98" s="283">
        <f t="shared" si="12"/>
        <v>24</v>
      </c>
      <c r="H98" s="282">
        <v>0.33</v>
      </c>
      <c r="I98" s="282">
        <f>(G98)*(H98)</f>
        <v>7.92</v>
      </c>
      <c r="J98" s="276">
        <v>35.72</v>
      </c>
      <c r="K98" s="276">
        <f>(I98)*(J98)</f>
        <v>282.9024</v>
      </c>
    </row>
    <row r="99" spans="1:11" ht="13.8" x14ac:dyDescent="0.25">
      <c r="A99" s="61" t="s">
        <v>188</v>
      </c>
      <c r="B99" s="52" t="s">
        <v>189</v>
      </c>
      <c r="C99" s="255">
        <v>0.02</v>
      </c>
      <c r="D99" s="61" t="s">
        <v>33</v>
      </c>
      <c r="E99" s="65">
        <f t="shared" si="15"/>
        <v>0</v>
      </c>
      <c r="F99" s="282">
        <v>1</v>
      </c>
      <c r="G99" s="283">
        <f t="shared" si="12"/>
        <v>0</v>
      </c>
      <c r="H99" s="282">
        <v>0.5</v>
      </c>
      <c r="I99" s="317">
        <f t="shared" si="11"/>
        <v>0</v>
      </c>
      <c r="J99" s="276">
        <v>35.72</v>
      </c>
      <c r="K99" s="276">
        <f t="shared" si="5"/>
        <v>0</v>
      </c>
    </row>
    <row r="100" spans="1:11" ht="13.8" x14ac:dyDescent="0.25">
      <c r="A100" s="61" t="s">
        <v>190</v>
      </c>
      <c r="B100" s="52" t="s">
        <v>191</v>
      </c>
      <c r="C100" s="255">
        <v>0.02</v>
      </c>
      <c r="D100" s="61" t="s">
        <v>33</v>
      </c>
      <c r="E100" s="65">
        <f t="shared" si="15"/>
        <v>0</v>
      </c>
      <c r="F100" s="282">
        <v>1</v>
      </c>
      <c r="G100" s="283">
        <f t="shared" si="12"/>
        <v>0</v>
      </c>
      <c r="H100" s="282">
        <v>2</v>
      </c>
      <c r="I100" s="317">
        <f t="shared" si="11"/>
        <v>0</v>
      </c>
      <c r="J100" s="276">
        <v>35.72</v>
      </c>
      <c r="K100" s="276">
        <f t="shared" si="5"/>
        <v>0</v>
      </c>
    </row>
    <row r="101" spans="1:11" ht="13.8" x14ac:dyDescent="0.25">
      <c r="A101" s="61" t="s">
        <v>192</v>
      </c>
      <c r="B101" s="52" t="s">
        <v>193</v>
      </c>
      <c r="C101" s="255">
        <v>0.02</v>
      </c>
      <c r="D101" s="61" t="s">
        <v>33</v>
      </c>
      <c r="E101" s="65">
        <f t="shared" si="15"/>
        <v>0</v>
      </c>
      <c r="F101" s="282">
        <v>1</v>
      </c>
      <c r="G101" s="283">
        <f t="shared" si="12"/>
        <v>0</v>
      </c>
      <c r="H101" s="282">
        <v>2</v>
      </c>
      <c r="I101" s="317">
        <f t="shared" si="11"/>
        <v>0</v>
      </c>
      <c r="J101" s="276">
        <v>35.72</v>
      </c>
      <c r="K101" s="276">
        <f t="shared" si="5"/>
        <v>0</v>
      </c>
    </row>
    <row r="102" spans="1:11" ht="13.8" x14ac:dyDescent="0.25">
      <c r="A102" s="61" t="s">
        <v>194</v>
      </c>
      <c r="B102" s="52" t="s">
        <v>195</v>
      </c>
      <c r="C102" s="255">
        <v>0.02</v>
      </c>
      <c r="D102" s="61" t="s">
        <v>33</v>
      </c>
      <c r="E102" s="65">
        <f t="shared" si="15"/>
        <v>0</v>
      </c>
      <c r="F102" s="282">
        <v>1</v>
      </c>
      <c r="G102" s="283">
        <f t="shared" si="12"/>
        <v>0</v>
      </c>
      <c r="H102" s="282">
        <v>1.5</v>
      </c>
      <c r="I102" s="317">
        <f t="shared" si="11"/>
        <v>0</v>
      </c>
      <c r="J102" s="276">
        <v>35.72</v>
      </c>
      <c r="K102" s="276">
        <f t="shared" si="5"/>
        <v>0</v>
      </c>
    </row>
    <row r="103" spans="1:11" ht="13.8" x14ac:dyDescent="0.25">
      <c r="A103" s="61" t="s">
        <v>196</v>
      </c>
      <c r="B103" s="52" t="s">
        <v>197</v>
      </c>
      <c r="C103" s="255">
        <v>0.02</v>
      </c>
      <c r="D103" s="61" t="s">
        <v>33</v>
      </c>
      <c r="E103" s="65">
        <f t="shared" si="15"/>
        <v>0</v>
      </c>
      <c r="F103" s="282">
        <v>1</v>
      </c>
      <c r="G103" s="283">
        <f t="shared" si="12"/>
        <v>0</v>
      </c>
      <c r="H103" s="282">
        <v>3.5</v>
      </c>
      <c r="I103" s="317">
        <f t="shared" si="11"/>
        <v>0</v>
      </c>
      <c r="J103" s="276">
        <v>35.72</v>
      </c>
      <c r="K103" s="276">
        <f t="shared" si="5"/>
        <v>0</v>
      </c>
    </row>
    <row r="104" spans="1:11" ht="13.8" x14ac:dyDescent="0.25">
      <c r="A104" s="61" t="s">
        <v>198</v>
      </c>
      <c r="B104" s="52" t="s">
        <v>199</v>
      </c>
      <c r="C104" s="255">
        <v>0.05</v>
      </c>
      <c r="D104" s="61" t="s">
        <v>33</v>
      </c>
      <c r="E104" s="65">
        <f t="shared" si="15"/>
        <v>1</v>
      </c>
      <c r="F104" s="282">
        <v>1</v>
      </c>
      <c r="G104" s="283">
        <f t="shared" si="12"/>
        <v>1</v>
      </c>
      <c r="H104" s="282">
        <v>0.5</v>
      </c>
      <c r="I104" s="317">
        <f t="shared" si="11"/>
        <v>0.5</v>
      </c>
      <c r="J104" s="276">
        <v>35.72</v>
      </c>
      <c r="K104" s="276">
        <f t="shared" si="5"/>
        <v>17.86</v>
      </c>
    </row>
    <row r="105" spans="1:11" ht="13.8" x14ac:dyDescent="0.25">
      <c r="A105" s="61" t="s">
        <v>196</v>
      </c>
      <c r="B105" s="52" t="s">
        <v>200</v>
      </c>
      <c r="C105" s="255">
        <v>0.02</v>
      </c>
      <c r="D105" s="61" t="s">
        <v>33</v>
      </c>
      <c r="E105" s="65">
        <f t="shared" si="15"/>
        <v>0</v>
      </c>
      <c r="F105" s="282">
        <v>1</v>
      </c>
      <c r="G105" s="283">
        <f t="shared" si="12"/>
        <v>0</v>
      </c>
      <c r="H105" s="282">
        <v>1</v>
      </c>
      <c r="I105" s="317">
        <f t="shared" si="11"/>
        <v>0</v>
      </c>
      <c r="J105" s="276">
        <v>35.72</v>
      </c>
      <c r="K105" s="276">
        <f t="shared" si="5"/>
        <v>0</v>
      </c>
    </row>
    <row r="106" spans="1:11" ht="13.8" x14ac:dyDescent="0.25">
      <c r="A106" s="61">
        <v>153</v>
      </c>
      <c r="B106" s="52" t="s">
        <v>201</v>
      </c>
      <c r="C106" s="255">
        <v>0.02</v>
      </c>
      <c r="D106" s="61" t="s">
        <v>33</v>
      </c>
      <c r="E106" s="65">
        <f t="shared" si="15"/>
        <v>0</v>
      </c>
      <c r="F106" s="282">
        <v>1</v>
      </c>
      <c r="G106" s="283">
        <f t="shared" si="12"/>
        <v>0</v>
      </c>
      <c r="H106" s="282">
        <v>1</v>
      </c>
      <c r="I106" s="317">
        <f t="shared" si="11"/>
        <v>0</v>
      </c>
      <c r="J106" s="276">
        <v>35.72</v>
      </c>
      <c r="K106" s="276">
        <f t="shared" si="5"/>
        <v>0</v>
      </c>
    </row>
    <row r="107" spans="1:11" ht="13.8" x14ac:dyDescent="0.25">
      <c r="A107" s="61">
        <v>154</v>
      </c>
      <c r="B107" s="52" t="s">
        <v>202</v>
      </c>
      <c r="C107" s="255">
        <v>0.02</v>
      </c>
      <c r="D107" s="61" t="s">
        <v>33</v>
      </c>
      <c r="E107" s="65">
        <f t="shared" si="15"/>
        <v>0</v>
      </c>
      <c r="F107" s="282">
        <v>1</v>
      </c>
      <c r="G107" s="283">
        <f t="shared" si="12"/>
        <v>0</v>
      </c>
      <c r="H107" s="282">
        <v>1</v>
      </c>
      <c r="I107" s="317">
        <f t="shared" si="11"/>
        <v>0</v>
      </c>
      <c r="J107" s="276">
        <v>35.72</v>
      </c>
      <c r="K107" s="276">
        <f t="shared" si="5"/>
        <v>0</v>
      </c>
    </row>
    <row r="108" spans="1:11" ht="27.6" x14ac:dyDescent="0.25">
      <c r="A108" s="61">
        <v>154</v>
      </c>
      <c r="B108" s="52" t="s">
        <v>236</v>
      </c>
      <c r="C108" s="255">
        <v>0.02</v>
      </c>
      <c r="D108" s="61" t="s">
        <v>237</v>
      </c>
      <c r="E108" s="65">
        <f t="shared" si="15"/>
        <v>0</v>
      </c>
      <c r="F108" s="282">
        <v>6</v>
      </c>
      <c r="G108" s="283">
        <f t="shared" si="12"/>
        <v>0</v>
      </c>
      <c r="H108" s="282">
        <v>0.33</v>
      </c>
      <c r="I108" s="317">
        <f>(G108)*(H108)</f>
        <v>0</v>
      </c>
      <c r="J108" s="276">
        <v>35.72</v>
      </c>
      <c r="K108" s="276">
        <f>(I108)*(J108)</f>
        <v>0</v>
      </c>
    </row>
    <row r="109" spans="1:11" ht="13.8" x14ac:dyDescent="0.25">
      <c r="A109" s="61">
        <v>154</v>
      </c>
      <c r="B109" s="52" t="s">
        <v>203</v>
      </c>
      <c r="C109" s="255">
        <v>0.02</v>
      </c>
      <c r="D109" s="61" t="s">
        <v>33</v>
      </c>
      <c r="E109" s="65">
        <f t="shared" si="15"/>
        <v>0</v>
      </c>
      <c r="F109" s="282">
        <v>1</v>
      </c>
      <c r="G109" s="283">
        <f t="shared" si="12"/>
        <v>0</v>
      </c>
      <c r="H109" s="282">
        <v>1.5</v>
      </c>
      <c r="I109" s="317">
        <f t="shared" si="11"/>
        <v>0</v>
      </c>
      <c r="J109" s="276">
        <v>35.72</v>
      </c>
      <c r="K109" s="276">
        <f t="shared" si="5"/>
        <v>0</v>
      </c>
    </row>
    <row r="110" spans="1:11" ht="13.8" x14ac:dyDescent="0.25">
      <c r="A110" s="61">
        <v>155</v>
      </c>
      <c r="B110" s="52" t="s">
        <v>204</v>
      </c>
      <c r="C110" s="255">
        <v>0.02</v>
      </c>
      <c r="D110" s="61" t="s">
        <v>33</v>
      </c>
      <c r="E110" s="65">
        <f t="shared" si="15"/>
        <v>0</v>
      </c>
      <c r="F110" s="282">
        <v>1</v>
      </c>
      <c r="G110" s="283">
        <f t="shared" si="12"/>
        <v>0</v>
      </c>
      <c r="H110" s="282">
        <v>1</v>
      </c>
      <c r="I110" s="317">
        <f t="shared" si="11"/>
        <v>0</v>
      </c>
      <c r="J110" s="276">
        <v>35.72</v>
      </c>
      <c r="K110" s="276">
        <f t="shared" si="5"/>
        <v>0</v>
      </c>
    </row>
    <row r="111" spans="1:11" ht="13.8" x14ac:dyDescent="0.25">
      <c r="A111" s="61">
        <v>156</v>
      </c>
      <c r="B111" s="52" t="s">
        <v>205</v>
      </c>
      <c r="C111" s="255">
        <v>0.02</v>
      </c>
      <c r="D111" s="61" t="s">
        <v>33</v>
      </c>
      <c r="E111" s="65">
        <f t="shared" si="15"/>
        <v>0</v>
      </c>
      <c r="F111" s="282">
        <v>1</v>
      </c>
      <c r="G111" s="283">
        <f t="shared" si="12"/>
        <v>0</v>
      </c>
      <c r="H111" s="282">
        <v>6</v>
      </c>
      <c r="I111" s="317">
        <f t="shared" si="11"/>
        <v>0</v>
      </c>
      <c r="J111" s="276">
        <v>35.72</v>
      </c>
      <c r="K111" s="276">
        <f t="shared" si="5"/>
        <v>0</v>
      </c>
    </row>
    <row r="112" spans="1:11" ht="13.8" x14ac:dyDescent="0.25">
      <c r="A112" s="61">
        <v>156</v>
      </c>
      <c r="B112" s="52" t="s">
        <v>206</v>
      </c>
      <c r="C112" s="255">
        <v>0.02</v>
      </c>
      <c r="D112" s="61" t="s">
        <v>33</v>
      </c>
      <c r="E112" s="65">
        <f t="shared" si="15"/>
        <v>0</v>
      </c>
      <c r="F112" s="282">
        <v>1</v>
      </c>
      <c r="G112" s="283">
        <f t="shared" si="12"/>
        <v>0</v>
      </c>
      <c r="H112" s="282">
        <v>0.5</v>
      </c>
      <c r="I112" s="317">
        <f t="shared" si="11"/>
        <v>0</v>
      </c>
      <c r="J112" s="276">
        <v>35.72</v>
      </c>
      <c r="K112" s="276">
        <f t="shared" si="5"/>
        <v>0</v>
      </c>
    </row>
    <row r="113" spans="1:11" ht="13.8" x14ac:dyDescent="0.25">
      <c r="A113" s="61">
        <v>156</v>
      </c>
      <c r="B113" s="52" t="s">
        <v>207</v>
      </c>
      <c r="C113" s="255">
        <v>1</v>
      </c>
      <c r="D113" s="61" t="s">
        <v>33</v>
      </c>
      <c r="E113" s="65">
        <f t="shared" si="15"/>
        <v>12</v>
      </c>
      <c r="F113" s="282">
        <v>1</v>
      </c>
      <c r="G113" s="283">
        <f t="shared" si="12"/>
        <v>12</v>
      </c>
      <c r="H113" s="282">
        <v>0.5</v>
      </c>
      <c r="I113" s="317">
        <f t="shared" si="11"/>
        <v>6</v>
      </c>
      <c r="J113" s="276">
        <v>35.72</v>
      </c>
      <c r="K113" s="276">
        <f t="shared" si="5"/>
        <v>214.32</v>
      </c>
    </row>
    <row r="114" spans="1:11" ht="27.6" x14ac:dyDescent="0.25">
      <c r="A114" s="61">
        <v>156</v>
      </c>
      <c r="B114" s="52" t="s">
        <v>234</v>
      </c>
      <c r="C114" s="255">
        <v>1</v>
      </c>
      <c r="D114" s="61" t="s">
        <v>235</v>
      </c>
      <c r="E114" s="65">
        <f t="shared" si="15"/>
        <v>12</v>
      </c>
      <c r="F114" s="282">
        <v>1</v>
      </c>
      <c r="G114" s="283">
        <f t="shared" si="12"/>
        <v>12</v>
      </c>
      <c r="H114" s="282">
        <v>0.5</v>
      </c>
      <c r="I114" s="317">
        <f t="shared" si="11"/>
        <v>6</v>
      </c>
      <c r="J114" s="276">
        <v>35.72</v>
      </c>
      <c r="K114" s="276">
        <f t="shared" si="5"/>
        <v>214.32</v>
      </c>
    </row>
    <row r="115" spans="1:11" ht="27.6" x14ac:dyDescent="0.25">
      <c r="A115" s="61" t="s">
        <v>229</v>
      </c>
      <c r="B115" s="52" t="s">
        <v>230</v>
      </c>
      <c r="C115" s="255">
        <v>0.02</v>
      </c>
      <c r="D115" s="61" t="s">
        <v>231</v>
      </c>
      <c r="E115" s="65">
        <f t="shared" si="15"/>
        <v>0</v>
      </c>
      <c r="F115" s="282">
        <v>1</v>
      </c>
      <c r="G115" s="283">
        <f t="shared" si="12"/>
        <v>0</v>
      </c>
      <c r="H115" s="282">
        <v>25</v>
      </c>
      <c r="I115" s="317">
        <f>(G115)*(H115)</f>
        <v>0</v>
      </c>
      <c r="J115" s="276">
        <v>35.72</v>
      </c>
      <c r="K115" s="276">
        <f>(I115)*(J115)</f>
        <v>0</v>
      </c>
    </row>
    <row r="116" spans="1:11" ht="13.8" x14ac:dyDescent="0.25">
      <c r="A116" s="61">
        <v>160</v>
      </c>
      <c r="B116" s="52" t="s">
        <v>208</v>
      </c>
      <c r="C116" s="255">
        <v>7.0000000000000007E-2</v>
      </c>
      <c r="D116" s="61" t="s">
        <v>33</v>
      </c>
      <c r="E116" s="65">
        <f t="shared" si="15"/>
        <v>1</v>
      </c>
      <c r="F116" s="282">
        <v>1</v>
      </c>
      <c r="G116" s="283">
        <f t="shared" si="12"/>
        <v>1</v>
      </c>
      <c r="H116" s="282">
        <v>0.5</v>
      </c>
      <c r="I116" s="317">
        <f t="shared" si="11"/>
        <v>0.5</v>
      </c>
      <c r="J116" s="276">
        <v>35.72</v>
      </c>
      <c r="K116" s="276">
        <f t="shared" si="5"/>
        <v>17.86</v>
      </c>
    </row>
    <row r="117" spans="1:11" ht="13.8" x14ac:dyDescent="0.25">
      <c r="A117" s="61"/>
      <c r="B117" s="52" t="s">
        <v>141</v>
      </c>
      <c r="C117" s="127">
        <v>1</v>
      </c>
      <c r="D117" s="61" t="s">
        <v>33</v>
      </c>
      <c r="E117" s="65">
        <f t="shared" si="15"/>
        <v>12</v>
      </c>
      <c r="F117" s="282">
        <v>1</v>
      </c>
      <c r="G117" s="283">
        <f t="shared" si="12"/>
        <v>12</v>
      </c>
      <c r="H117" s="282">
        <v>1</v>
      </c>
      <c r="I117" s="317">
        <f t="shared" si="11"/>
        <v>12</v>
      </c>
      <c r="J117" s="276">
        <v>35.72</v>
      </c>
      <c r="K117" s="276">
        <f t="shared" si="5"/>
        <v>428.64</v>
      </c>
    </row>
    <row r="118" spans="1:11" ht="13.8" x14ac:dyDescent="0.25">
      <c r="A118" s="358"/>
      <c r="B118" s="336" t="s">
        <v>330</v>
      </c>
      <c r="C118" s="354"/>
      <c r="D118" s="340"/>
      <c r="E118" s="350"/>
      <c r="F118" s="352"/>
      <c r="G118" s="287" t="s">
        <v>242</v>
      </c>
      <c r="H118" s="286">
        <f>SUM(H88:H91,H93:H117)</f>
        <v>60.16</v>
      </c>
      <c r="I118" s="348">
        <f>SUM(I88:I117)</f>
        <v>132.42000000000002</v>
      </c>
      <c r="J118" s="346"/>
      <c r="K118" s="332">
        <f>SUM(K88:K117)</f>
        <v>4730.0424000000003</v>
      </c>
    </row>
    <row r="119" spans="1:11" ht="13.8" x14ac:dyDescent="0.25">
      <c r="A119" s="359"/>
      <c r="B119" s="337"/>
      <c r="C119" s="355"/>
      <c r="D119" s="341"/>
      <c r="E119" s="351"/>
      <c r="F119" s="353"/>
      <c r="G119" s="287" t="s">
        <v>243</v>
      </c>
      <c r="H119" s="286">
        <f>SUM(H88:H90,H92:H117)</f>
        <v>59.16</v>
      </c>
      <c r="I119" s="349"/>
      <c r="J119" s="347"/>
      <c r="K119" s="333"/>
    </row>
    <row r="120" spans="1:11" x14ac:dyDescent="0.25">
      <c r="F120" s="296"/>
      <c r="G120" s="296">
        <f>SUM(G9:G10,G13:G46,G50:G84,G88:G117)</f>
        <v>1718</v>
      </c>
      <c r="H120" s="296"/>
      <c r="I120" s="296">
        <f t="shared" ref="I120:K120" si="16">SUM(I9:I10,I13:I46,I50:I84,I88:I117)</f>
        <v>7873.75</v>
      </c>
      <c r="J120" s="313"/>
      <c r="K120" s="313">
        <f t="shared" si="16"/>
        <v>281250.35000000015</v>
      </c>
    </row>
  </sheetData>
  <mergeCells count="27">
    <mergeCell ref="I47:I48"/>
    <mergeCell ref="J47:J48"/>
    <mergeCell ref="K47:K48"/>
    <mergeCell ref="A85:A86"/>
    <mergeCell ref="B85:B86"/>
    <mergeCell ref="C85:C86"/>
    <mergeCell ref="D85:D86"/>
    <mergeCell ref="E85:E86"/>
    <mergeCell ref="F85:F86"/>
    <mergeCell ref="I85:I86"/>
    <mergeCell ref="A47:A48"/>
    <mergeCell ref="B47:B48"/>
    <mergeCell ref="C47:C48"/>
    <mergeCell ref="D47:D48"/>
    <mergeCell ref="E47:E48"/>
    <mergeCell ref="F47:F48"/>
    <mergeCell ref="K118:K119"/>
    <mergeCell ref="J85:J86"/>
    <mergeCell ref="K85:K86"/>
    <mergeCell ref="A118:A119"/>
    <mergeCell ref="B118:B119"/>
    <mergeCell ref="C118:C119"/>
    <mergeCell ref="D118:D119"/>
    <mergeCell ref="E118:E119"/>
    <mergeCell ref="F118:F119"/>
    <mergeCell ref="I118:I119"/>
    <mergeCell ref="J118:J119"/>
  </mergeCells>
  <conditionalFormatting sqref="J9:J10">
    <cfRule type="cellIs" dxfId="26" priority="15" operator="equal">
      <formula>0</formula>
    </cfRule>
  </conditionalFormatting>
  <conditionalFormatting sqref="J13:J46">
    <cfRule type="cellIs" dxfId="25" priority="14" operator="equal">
      <formula>0</formula>
    </cfRule>
  </conditionalFormatting>
  <conditionalFormatting sqref="J50:J53 J60:J82 J84">
    <cfRule type="cellIs" dxfId="24" priority="13" operator="equal">
      <formula>0</formula>
    </cfRule>
  </conditionalFormatting>
  <conditionalFormatting sqref="J88:J97 J99:J107 J109:J113 J116:J117">
    <cfRule type="cellIs" dxfId="23" priority="12" operator="equal">
      <formula>0</formula>
    </cfRule>
  </conditionalFormatting>
  <conditionalFormatting sqref="J54">
    <cfRule type="cellIs" dxfId="22" priority="11" operator="equal">
      <formula>0</formula>
    </cfRule>
  </conditionalFormatting>
  <conditionalFormatting sqref="J55">
    <cfRule type="cellIs" dxfId="21" priority="10" operator="equal">
      <formula>0</formula>
    </cfRule>
  </conditionalFormatting>
  <conditionalFormatting sqref="J56">
    <cfRule type="cellIs" dxfId="20" priority="9" operator="equal">
      <formula>0</formula>
    </cfRule>
  </conditionalFormatting>
  <conditionalFormatting sqref="J57">
    <cfRule type="cellIs" dxfId="19" priority="8" operator="equal">
      <formula>0</formula>
    </cfRule>
  </conditionalFormatting>
  <conditionalFormatting sqref="J58">
    <cfRule type="cellIs" dxfId="18" priority="7" operator="equal">
      <formula>0</formula>
    </cfRule>
  </conditionalFormatting>
  <conditionalFormatting sqref="J59">
    <cfRule type="cellIs" dxfId="17" priority="6" operator="equal">
      <formula>0</formula>
    </cfRule>
  </conditionalFormatting>
  <conditionalFormatting sqref="J83">
    <cfRule type="cellIs" dxfId="16" priority="5" operator="equal">
      <formula>0</formula>
    </cfRule>
  </conditionalFormatting>
  <conditionalFormatting sqref="J98">
    <cfRule type="cellIs" dxfId="15" priority="4" operator="equal">
      <formula>0</formula>
    </cfRule>
  </conditionalFormatting>
  <conditionalFormatting sqref="J108">
    <cfRule type="cellIs" dxfId="14" priority="3" operator="equal">
      <formula>0</formula>
    </cfRule>
  </conditionalFormatting>
  <conditionalFormatting sqref="J114">
    <cfRule type="cellIs" dxfId="13" priority="2" operator="equal">
      <formula>0</formula>
    </cfRule>
  </conditionalFormatting>
  <conditionalFormatting sqref="J115">
    <cfRule type="cellIs" dxfId="12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zoomScale="110" zoomScaleNormal="110" workbookViewId="0">
      <selection activeCell="H17" sqref="H17"/>
    </sheetView>
  </sheetViews>
  <sheetFormatPr defaultColWidth="9.109375" defaultRowHeight="13.2" x14ac:dyDescent="0.25"/>
  <cols>
    <col min="1" max="1" width="16.5546875" style="169" customWidth="1"/>
    <col min="2" max="2" width="35.88671875" style="117" customWidth="1"/>
    <col min="3" max="3" width="21.5546875" style="122" hidden="1" customWidth="1"/>
    <col min="4" max="4" width="10.6640625" style="117" customWidth="1"/>
    <col min="5" max="5" width="15.5546875" style="117" customWidth="1"/>
    <col min="6" max="10" width="12.109375" style="117" customWidth="1"/>
    <col min="11" max="11" width="14.5546875" style="117" customWidth="1"/>
    <col min="12" max="16384" width="9.109375" style="117"/>
  </cols>
  <sheetData>
    <row r="1" spans="1:11" ht="27.6" x14ac:dyDescent="0.3">
      <c r="A1" s="162" t="s">
        <v>0</v>
      </c>
      <c r="B1" s="135" t="s">
        <v>257</v>
      </c>
      <c r="C1" s="27" t="s">
        <v>61</v>
      </c>
      <c r="D1" s="36"/>
      <c r="E1" s="67"/>
      <c r="F1" s="37" t="s">
        <v>1</v>
      </c>
      <c r="G1" s="37" t="s">
        <v>2</v>
      </c>
      <c r="H1" s="37" t="s">
        <v>3</v>
      </c>
      <c r="I1" s="68" t="s">
        <v>4</v>
      </c>
      <c r="J1" s="37"/>
      <c r="K1" s="53" t="s">
        <v>5</v>
      </c>
    </row>
    <row r="2" spans="1:11" ht="13.8" x14ac:dyDescent="0.3">
      <c r="A2" s="163" t="s">
        <v>147</v>
      </c>
      <c r="B2" s="38"/>
      <c r="C2" s="28" t="s">
        <v>62</v>
      </c>
      <c r="D2" s="39" t="s">
        <v>6</v>
      </c>
      <c r="E2" s="118" t="s">
        <v>3</v>
      </c>
      <c r="F2" s="118" t="s">
        <v>7</v>
      </c>
      <c r="G2" s="118" t="s">
        <v>8</v>
      </c>
      <c r="H2" s="118" t="s">
        <v>9</v>
      </c>
      <c r="I2" s="121" t="s">
        <v>10</v>
      </c>
      <c r="J2" s="118" t="s">
        <v>11</v>
      </c>
      <c r="K2" s="54" t="s">
        <v>12</v>
      </c>
    </row>
    <row r="3" spans="1:11" ht="14.4" thickBot="1" x14ac:dyDescent="0.35">
      <c r="A3" s="164" t="s">
        <v>57</v>
      </c>
      <c r="B3" s="44" t="s">
        <v>13</v>
      </c>
      <c r="C3" s="29" t="s">
        <v>63</v>
      </c>
      <c r="D3" s="44" t="s">
        <v>14</v>
      </c>
      <c r="E3" s="119" t="s">
        <v>15</v>
      </c>
      <c r="F3" s="119" t="s">
        <v>16</v>
      </c>
      <c r="G3" s="119" t="s">
        <v>17</v>
      </c>
      <c r="H3" s="119" t="s">
        <v>18</v>
      </c>
      <c r="I3" s="71" t="s">
        <v>19</v>
      </c>
      <c r="J3" s="119" t="s">
        <v>20</v>
      </c>
      <c r="K3" s="55" t="s">
        <v>21</v>
      </c>
    </row>
    <row r="4" spans="1:11" ht="14.4" thickBot="1" x14ac:dyDescent="0.35">
      <c r="A4" s="165"/>
      <c r="B4" s="43"/>
      <c r="C4" s="30"/>
      <c r="D4" s="44"/>
      <c r="E4" s="119"/>
      <c r="F4" s="119"/>
      <c r="G4" s="119"/>
      <c r="H4" s="46"/>
      <c r="I4" s="120"/>
      <c r="J4" s="119"/>
      <c r="K4" s="55"/>
    </row>
    <row r="5" spans="1:11" ht="14.4" thickBot="1" x14ac:dyDescent="0.35">
      <c r="A5" s="166" t="s">
        <v>22</v>
      </c>
      <c r="B5" s="49" t="s">
        <v>23</v>
      </c>
      <c r="C5" s="31"/>
      <c r="D5" s="49" t="s">
        <v>24</v>
      </c>
      <c r="E5" s="50" t="s">
        <v>25</v>
      </c>
      <c r="F5" s="50" t="s">
        <v>26</v>
      </c>
      <c r="G5" s="50" t="s">
        <v>27</v>
      </c>
      <c r="H5" s="50" t="s">
        <v>28</v>
      </c>
      <c r="I5" s="51" t="s">
        <v>29</v>
      </c>
      <c r="J5" s="50" t="s">
        <v>30</v>
      </c>
      <c r="K5" s="56" t="s">
        <v>31</v>
      </c>
    </row>
    <row r="6" spans="1:11" ht="13.8" x14ac:dyDescent="0.3">
      <c r="A6" s="167"/>
      <c r="B6" s="134" t="s">
        <v>132</v>
      </c>
      <c r="D6" s="33">
        <v>655</v>
      </c>
      <c r="E6" s="74"/>
      <c r="F6" s="74"/>
      <c r="G6" s="74"/>
      <c r="H6" s="74"/>
      <c r="I6" s="75"/>
      <c r="J6" s="76"/>
      <c r="K6" s="63"/>
    </row>
    <row r="7" spans="1:11" ht="13.8" x14ac:dyDescent="0.3">
      <c r="A7" s="167"/>
      <c r="B7" s="135" t="s">
        <v>133</v>
      </c>
      <c r="D7" s="32">
        <v>506</v>
      </c>
      <c r="E7" s="74"/>
      <c r="F7" s="74"/>
      <c r="G7" s="74"/>
      <c r="H7" s="74"/>
      <c r="I7" s="75"/>
      <c r="J7" s="76"/>
      <c r="K7" s="63"/>
    </row>
    <row r="8" spans="1:11" ht="13.8" x14ac:dyDescent="0.3">
      <c r="A8" s="103" t="s">
        <v>331</v>
      </c>
      <c r="B8" s="99"/>
      <c r="C8" s="106"/>
      <c r="D8" s="105"/>
      <c r="E8" s="108"/>
      <c r="F8" s="107"/>
      <c r="G8" s="108"/>
      <c r="H8" s="107"/>
      <c r="I8" s="108"/>
      <c r="J8" s="110"/>
      <c r="K8" s="110"/>
    </row>
    <row r="9" spans="1:11" ht="13.8" x14ac:dyDescent="0.25">
      <c r="A9" s="61">
        <v>105</v>
      </c>
      <c r="B9" s="52" t="s">
        <v>32</v>
      </c>
      <c r="C9" s="127">
        <v>0</v>
      </c>
      <c r="D9" s="61" t="s">
        <v>33</v>
      </c>
      <c r="E9" s="65">
        <f>ROUND($D$6*C9,0)</f>
        <v>0</v>
      </c>
      <c r="F9" s="282">
        <v>1</v>
      </c>
      <c r="G9" s="283">
        <f>E9*F9</f>
        <v>0</v>
      </c>
      <c r="H9" s="318">
        <v>12</v>
      </c>
      <c r="I9" s="283">
        <f>G9*H9</f>
        <v>0</v>
      </c>
      <c r="J9" s="276">
        <v>35.72</v>
      </c>
      <c r="K9" s="276">
        <f>I9*J9</f>
        <v>0</v>
      </c>
    </row>
    <row r="10" spans="1:11" s="264" customFormat="1" ht="13.8" x14ac:dyDescent="0.25">
      <c r="A10" s="61" t="s">
        <v>130</v>
      </c>
      <c r="B10" s="52" t="s">
        <v>131</v>
      </c>
      <c r="C10" s="255">
        <v>0</v>
      </c>
      <c r="D10" s="61" t="s">
        <v>33</v>
      </c>
      <c r="E10" s="65">
        <f>ROUND($D$6*C10,0)</f>
        <v>0</v>
      </c>
      <c r="F10" s="282">
        <v>1</v>
      </c>
      <c r="G10" s="283">
        <f t="shared" ref="G10:G15" si="0">E10*F10</f>
        <v>0</v>
      </c>
      <c r="H10" s="282">
        <v>1</v>
      </c>
      <c r="I10" s="283">
        <f t="shared" ref="I10:I46" si="1">G10*H10</f>
        <v>0</v>
      </c>
      <c r="J10" s="276">
        <v>35.72</v>
      </c>
      <c r="K10" s="276">
        <f t="shared" ref="K10" si="2">I10*J10</f>
        <v>0</v>
      </c>
    </row>
    <row r="11" spans="1:11" ht="13.8" x14ac:dyDescent="0.25">
      <c r="A11" s="168"/>
      <c r="B11" s="139" t="s">
        <v>134</v>
      </c>
      <c r="C11" s="149"/>
      <c r="D11" s="140"/>
      <c r="E11" s="137"/>
      <c r="F11" s="284"/>
      <c r="G11" s="285"/>
      <c r="H11" s="286">
        <f>SUM(H9:H10)</f>
        <v>13</v>
      </c>
      <c r="I11" s="287">
        <f>SUM(I9:I10)</f>
        <v>0</v>
      </c>
      <c r="J11" s="277"/>
      <c r="K11" s="297">
        <f>SUM(K9:K10)</f>
        <v>0</v>
      </c>
    </row>
    <row r="12" spans="1:11" ht="13.8" x14ac:dyDescent="0.25">
      <c r="A12" s="101" t="s">
        <v>58</v>
      </c>
      <c r="B12" s="104"/>
      <c r="C12" s="141"/>
      <c r="D12" s="100"/>
      <c r="E12" s="102"/>
      <c r="F12" s="288"/>
      <c r="G12" s="289"/>
      <c r="H12" s="288"/>
      <c r="I12" s="289"/>
      <c r="J12" s="278"/>
      <c r="K12" s="278"/>
    </row>
    <row r="13" spans="1:11" s="264" customFormat="1" ht="13.8" x14ac:dyDescent="0.25">
      <c r="A13" s="61" t="s">
        <v>142</v>
      </c>
      <c r="B13" s="52" t="s">
        <v>135</v>
      </c>
      <c r="C13" s="142">
        <v>0.01</v>
      </c>
      <c r="D13" s="61" t="s">
        <v>33</v>
      </c>
      <c r="E13" s="65">
        <f>ROUND($D$6*C13,0)</f>
        <v>7</v>
      </c>
      <c r="F13" s="282">
        <v>1</v>
      </c>
      <c r="G13" s="283">
        <f t="shared" si="0"/>
        <v>7</v>
      </c>
      <c r="H13" s="282">
        <v>0.5</v>
      </c>
      <c r="I13" s="283">
        <f t="shared" si="1"/>
        <v>3.5</v>
      </c>
      <c r="J13" s="276">
        <v>35.72</v>
      </c>
      <c r="K13" s="276">
        <f t="shared" ref="K13:K38" si="3">I13*J13</f>
        <v>125.02</v>
      </c>
    </row>
    <row r="14" spans="1:11" s="264" customFormat="1" ht="13.8" x14ac:dyDescent="0.25">
      <c r="A14" s="61">
        <v>111</v>
      </c>
      <c r="B14" s="52" t="s">
        <v>136</v>
      </c>
      <c r="C14" s="255">
        <v>1</v>
      </c>
      <c r="D14" s="61" t="s">
        <v>33</v>
      </c>
      <c r="E14" s="65">
        <f t="shared" ref="E14:E46" si="4">ROUND($D$6*C14,0)</f>
        <v>655</v>
      </c>
      <c r="F14" s="282">
        <v>1</v>
      </c>
      <c r="G14" s="283">
        <f>ROUND(E14*F14,0)</f>
        <v>655</v>
      </c>
      <c r="H14" s="282">
        <v>0.25</v>
      </c>
      <c r="I14" s="283">
        <f t="shared" si="1"/>
        <v>163.75</v>
      </c>
      <c r="J14" s="276">
        <v>35.72</v>
      </c>
      <c r="K14" s="276">
        <f t="shared" si="3"/>
        <v>5849.15</v>
      </c>
    </row>
    <row r="15" spans="1:11" s="264" customFormat="1" ht="13.8" x14ac:dyDescent="0.25">
      <c r="A15" s="61" t="s">
        <v>64</v>
      </c>
      <c r="B15" s="52" t="s">
        <v>65</v>
      </c>
      <c r="C15" s="255">
        <v>1</v>
      </c>
      <c r="D15" s="61" t="s">
        <v>33</v>
      </c>
      <c r="E15" s="65">
        <f t="shared" si="4"/>
        <v>655</v>
      </c>
      <c r="F15" s="282">
        <v>1</v>
      </c>
      <c r="G15" s="283">
        <f t="shared" si="0"/>
        <v>655</v>
      </c>
      <c r="H15" s="282">
        <v>1</v>
      </c>
      <c r="I15" s="283">
        <f t="shared" si="1"/>
        <v>655</v>
      </c>
      <c r="J15" s="276">
        <v>35.72</v>
      </c>
      <c r="K15" s="276">
        <f t="shared" si="3"/>
        <v>23396.6</v>
      </c>
    </row>
    <row r="16" spans="1:11" s="264" customFormat="1" ht="27.6" x14ac:dyDescent="0.25">
      <c r="A16" s="130">
        <v>114</v>
      </c>
      <c r="B16" s="129" t="s">
        <v>146</v>
      </c>
      <c r="C16" s="255">
        <v>1</v>
      </c>
      <c r="D16" s="61" t="s">
        <v>33</v>
      </c>
      <c r="E16" s="65">
        <f t="shared" si="4"/>
        <v>655</v>
      </c>
      <c r="F16" s="282">
        <v>1</v>
      </c>
      <c r="G16" s="283">
        <f>E16*F16</f>
        <v>655</v>
      </c>
      <c r="H16" s="282">
        <v>0.08</v>
      </c>
      <c r="I16" s="283">
        <f>G16*H16</f>
        <v>52.4</v>
      </c>
      <c r="J16" s="276">
        <v>35.72</v>
      </c>
      <c r="K16" s="276">
        <f>I16*J16</f>
        <v>1871.7279999999998</v>
      </c>
    </row>
    <row r="17" spans="1:11" s="264" customFormat="1" ht="27.6" x14ac:dyDescent="0.25">
      <c r="A17" s="262" t="s">
        <v>104</v>
      </c>
      <c r="B17" s="52" t="s">
        <v>41</v>
      </c>
      <c r="C17" s="255">
        <v>1</v>
      </c>
      <c r="D17" s="298" t="s">
        <v>310</v>
      </c>
      <c r="E17" s="65">
        <f t="shared" si="4"/>
        <v>655</v>
      </c>
      <c r="F17" s="282">
        <v>1</v>
      </c>
      <c r="G17" s="283">
        <v>0</v>
      </c>
      <c r="H17" s="282">
        <v>1</v>
      </c>
      <c r="I17" s="283">
        <f t="shared" si="1"/>
        <v>0</v>
      </c>
      <c r="J17" s="276">
        <v>0</v>
      </c>
      <c r="K17" s="276">
        <f t="shared" si="3"/>
        <v>0</v>
      </c>
    </row>
    <row r="18" spans="1:11" s="264" customFormat="1" ht="27.6" x14ac:dyDescent="0.25">
      <c r="A18" s="262" t="s">
        <v>105</v>
      </c>
      <c r="B18" s="52" t="s">
        <v>43</v>
      </c>
      <c r="C18" s="255">
        <v>1</v>
      </c>
      <c r="D18" s="298" t="s">
        <v>44</v>
      </c>
      <c r="E18" s="65">
        <f t="shared" si="4"/>
        <v>655</v>
      </c>
      <c r="F18" s="282">
        <v>1</v>
      </c>
      <c r="G18" s="283">
        <v>0</v>
      </c>
      <c r="H18" s="282">
        <v>3</v>
      </c>
      <c r="I18" s="283">
        <f t="shared" si="1"/>
        <v>0</v>
      </c>
      <c r="J18" s="276">
        <v>0</v>
      </c>
      <c r="K18" s="276">
        <f t="shared" si="3"/>
        <v>0</v>
      </c>
    </row>
    <row r="19" spans="1:11" s="264" customFormat="1" ht="27.6" x14ac:dyDescent="0.25">
      <c r="A19" s="262" t="s">
        <v>106</v>
      </c>
      <c r="B19" s="52" t="s">
        <v>45</v>
      </c>
      <c r="C19" s="255">
        <v>1</v>
      </c>
      <c r="D19" s="298" t="s">
        <v>46</v>
      </c>
      <c r="E19" s="65">
        <f t="shared" si="4"/>
        <v>655</v>
      </c>
      <c r="F19" s="282">
        <v>1</v>
      </c>
      <c r="G19" s="283">
        <v>0</v>
      </c>
      <c r="H19" s="282">
        <v>0.25</v>
      </c>
      <c r="I19" s="283">
        <f t="shared" si="1"/>
        <v>0</v>
      </c>
      <c r="J19" s="276">
        <v>0</v>
      </c>
      <c r="K19" s="276">
        <f t="shared" si="3"/>
        <v>0</v>
      </c>
    </row>
    <row r="20" spans="1:11" s="264" customFormat="1" ht="27.6" x14ac:dyDescent="0.25">
      <c r="A20" s="61" t="s">
        <v>253</v>
      </c>
      <c r="B20" s="52" t="s">
        <v>39</v>
      </c>
      <c r="C20" s="255">
        <v>1</v>
      </c>
      <c r="D20" s="61" t="s">
        <v>241</v>
      </c>
      <c r="E20" s="65">
        <f t="shared" si="4"/>
        <v>655</v>
      </c>
      <c r="F20" s="282">
        <v>1</v>
      </c>
      <c r="G20" s="283">
        <f t="shared" ref="G20:G46" si="5">E20*F20</f>
        <v>655</v>
      </c>
      <c r="H20" s="282">
        <v>6</v>
      </c>
      <c r="I20" s="283">
        <f t="shared" si="1"/>
        <v>3930</v>
      </c>
      <c r="J20" s="276">
        <v>35.72</v>
      </c>
      <c r="K20" s="276">
        <f t="shared" si="3"/>
        <v>140379.6</v>
      </c>
    </row>
    <row r="21" spans="1:11" s="264" customFormat="1" ht="41.4" x14ac:dyDescent="0.25">
      <c r="A21" s="262" t="s">
        <v>108</v>
      </c>
      <c r="B21" s="52" t="s">
        <v>47</v>
      </c>
      <c r="C21" s="255">
        <v>1</v>
      </c>
      <c r="D21" s="61" t="s">
        <v>48</v>
      </c>
      <c r="E21" s="65">
        <f t="shared" si="4"/>
        <v>655</v>
      </c>
      <c r="F21" s="282">
        <v>1</v>
      </c>
      <c r="G21" s="283">
        <f t="shared" si="5"/>
        <v>655</v>
      </c>
      <c r="H21" s="282">
        <v>0.25</v>
      </c>
      <c r="I21" s="283">
        <f t="shared" si="1"/>
        <v>163.75</v>
      </c>
      <c r="J21" s="276">
        <v>35.72</v>
      </c>
      <c r="K21" s="276">
        <f t="shared" si="3"/>
        <v>5849.15</v>
      </c>
    </row>
    <row r="22" spans="1:11" s="264" customFormat="1" ht="41.4" x14ac:dyDescent="0.25">
      <c r="A22" s="262" t="s">
        <v>109</v>
      </c>
      <c r="B22" s="52" t="s">
        <v>110</v>
      </c>
      <c r="C22" s="255">
        <v>1</v>
      </c>
      <c r="D22" s="61" t="s">
        <v>111</v>
      </c>
      <c r="E22" s="65">
        <f t="shared" si="4"/>
        <v>655</v>
      </c>
      <c r="F22" s="282">
        <v>1</v>
      </c>
      <c r="G22" s="283">
        <f t="shared" si="5"/>
        <v>655</v>
      </c>
      <c r="H22" s="282">
        <v>0.25</v>
      </c>
      <c r="I22" s="283">
        <f t="shared" si="1"/>
        <v>163.75</v>
      </c>
      <c r="J22" s="276">
        <v>35.72</v>
      </c>
      <c r="K22" s="276">
        <f t="shared" si="3"/>
        <v>5849.15</v>
      </c>
    </row>
    <row r="23" spans="1:11" s="264" customFormat="1" ht="27.6" x14ac:dyDescent="0.25">
      <c r="A23" s="61" t="s">
        <v>67</v>
      </c>
      <c r="B23" s="52" t="s">
        <v>35</v>
      </c>
      <c r="C23" s="255">
        <v>1</v>
      </c>
      <c r="D23" s="61" t="s">
        <v>33</v>
      </c>
      <c r="E23" s="65">
        <f t="shared" si="4"/>
        <v>655</v>
      </c>
      <c r="F23" s="282">
        <v>1</v>
      </c>
      <c r="G23" s="283">
        <f t="shared" si="5"/>
        <v>655</v>
      </c>
      <c r="H23" s="282">
        <v>0.08</v>
      </c>
      <c r="I23" s="283">
        <f t="shared" si="1"/>
        <v>52.4</v>
      </c>
      <c r="J23" s="276">
        <v>35.72</v>
      </c>
      <c r="K23" s="276">
        <f t="shared" si="3"/>
        <v>1871.7279999999998</v>
      </c>
    </row>
    <row r="24" spans="1:11" s="264" customFormat="1" ht="27.6" x14ac:dyDescent="0.25">
      <c r="A24" s="262" t="s">
        <v>112</v>
      </c>
      <c r="B24" s="52" t="s">
        <v>49</v>
      </c>
      <c r="C24" s="255">
        <v>1</v>
      </c>
      <c r="D24" s="298" t="s">
        <v>50</v>
      </c>
      <c r="E24" s="65">
        <f t="shared" si="4"/>
        <v>655</v>
      </c>
      <c r="F24" s="282">
        <v>1</v>
      </c>
      <c r="G24" s="283">
        <f t="shared" si="5"/>
        <v>655</v>
      </c>
      <c r="H24" s="282">
        <v>0</v>
      </c>
      <c r="I24" s="283">
        <f t="shared" si="1"/>
        <v>0</v>
      </c>
      <c r="J24" s="276">
        <v>0</v>
      </c>
      <c r="K24" s="276">
        <f t="shared" si="3"/>
        <v>0</v>
      </c>
    </row>
    <row r="25" spans="1:11" s="264" customFormat="1" ht="27.6" x14ac:dyDescent="0.25">
      <c r="A25" s="262" t="s">
        <v>113</v>
      </c>
      <c r="B25" s="52" t="s">
        <v>51</v>
      </c>
      <c r="C25" s="255">
        <v>1</v>
      </c>
      <c r="D25" s="61" t="s">
        <v>114</v>
      </c>
      <c r="E25" s="65">
        <f t="shared" si="4"/>
        <v>655</v>
      </c>
      <c r="F25" s="282">
        <v>1</v>
      </c>
      <c r="G25" s="283">
        <f t="shared" si="5"/>
        <v>655</v>
      </c>
      <c r="H25" s="282">
        <v>0.25</v>
      </c>
      <c r="I25" s="283">
        <f t="shared" si="1"/>
        <v>163.75</v>
      </c>
      <c r="J25" s="276">
        <v>35.72</v>
      </c>
      <c r="K25" s="276">
        <f t="shared" si="3"/>
        <v>5849.15</v>
      </c>
    </row>
    <row r="26" spans="1:11" s="264" customFormat="1" ht="27.6" x14ac:dyDescent="0.25">
      <c r="A26" s="262" t="s">
        <v>115</v>
      </c>
      <c r="B26" s="52" t="s">
        <v>52</v>
      </c>
      <c r="C26" s="255">
        <v>1</v>
      </c>
      <c r="D26" s="262" t="s">
        <v>318</v>
      </c>
      <c r="E26" s="65">
        <f t="shared" si="4"/>
        <v>655</v>
      </c>
      <c r="F26" s="282">
        <v>1</v>
      </c>
      <c r="G26" s="283">
        <f t="shared" si="5"/>
        <v>655</v>
      </c>
      <c r="H26" s="282">
        <v>0.16</v>
      </c>
      <c r="I26" s="283">
        <f t="shared" si="1"/>
        <v>104.8</v>
      </c>
      <c r="J26" s="276">
        <v>35.72</v>
      </c>
      <c r="K26" s="276">
        <f t="shared" si="3"/>
        <v>3743.4559999999997</v>
      </c>
    </row>
    <row r="27" spans="1:11" s="264" customFormat="1" ht="27.6" x14ac:dyDescent="0.25">
      <c r="A27" s="262" t="s">
        <v>116</v>
      </c>
      <c r="B27" s="52" t="s">
        <v>53</v>
      </c>
      <c r="C27" s="255">
        <v>1</v>
      </c>
      <c r="D27" s="262" t="s">
        <v>319</v>
      </c>
      <c r="E27" s="65">
        <f t="shared" si="4"/>
        <v>655</v>
      </c>
      <c r="F27" s="282">
        <v>1</v>
      </c>
      <c r="G27" s="283">
        <f t="shared" si="5"/>
        <v>655</v>
      </c>
      <c r="H27" s="282">
        <v>0.25</v>
      </c>
      <c r="I27" s="283">
        <f t="shared" si="1"/>
        <v>163.75</v>
      </c>
      <c r="J27" s="276">
        <v>35.72</v>
      </c>
      <c r="K27" s="276">
        <f t="shared" si="3"/>
        <v>5849.15</v>
      </c>
    </row>
    <row r="28" spans="1:11" s="264" customFormat="1" ht="27.6" x14ac:dyDescent="0.25">
      <c r="A28" s="61" t="s">
        <v>68</v>
      </c>
      <c r="B28" s="52" t="s">
        <v>36</v>
      </c>
      <c r="C28" s="255">
        <v>1</v>
      </c>
      <c r="D28" s="61" t="s">
        <v>33</v>
      </c>
      <c r="E28" s="65">
        <f t="shared" si="4"/>
        <v>655</v>
      </c>
      <c r="F28" s="282">
        <v>1</v>
      </c>
      <c r="G28" s="283">
        <f t="shared" si="5"/>
        <v>655</v>
      </c>
      <c r="H28" s="282">
        <v>0.25</v>
      </c>
      <c r="I28" s="283">
        <f t="shared" si="1"/>
        <v>163.75</v>
      </c>
      <c r="J28" s="276">
        <v>35.72</v>
      </c>
      <c r="K28" s="276">
        <f t="shared" si="3"/>
        <v>5849.15</v>
      </c>
    </row>
    <row r="29" spans="1:11" s="264" customFormat="1" ht="13.8" x14ac:dyDescent="0.25">
      <c r="A29" s="61" t="s">
        <v>144</v>
      </c>
      <c r="B29" s="52" t="s">
        <v>145</v>
      </c>
      <c r="C29" s="255">
        <v>1</v>
      </c>
      <c r="D29" s="61" t="s">
        <v>33</v>
      </c>
      <c r="E29" s="65">
        <f t="shared" si="4"/>
        <v>655</v>
      </c>
      <c r="F29" s="282">
        <v>1</v>
      </c>
      <c r="G29" s="283">
        <f t="shared" si="5"/>
        <v>655</v>
      </c>
      <c r="H29" s="282">
        <v>0.25</v>
      </c>
      <c r="I29" s="283">
        <f t="shared" si="1"/>
        <v>163.75</v>
      </c>
      <c r="J29" s="276">
        <v>35.72</v>
      </c>
      <c r="K29" s="276">
        <f t="shared" si="3"/>
        <v>5849.15</v>
      </c>
    </row>
    <row r="30" spans="1:11" s="264" customFormat="1" ht="13.8" x14ac:dyDescent="0.25">
      <c r="A30" s="61" t="s">
        <v>143</v>
      </c>
      <c r="B30" s="52" t="s">
        <v>66</v>
      </c>
      <c r="C30" s="255">
        <v>1</v>
      </c>
      <c r="D30" s="61" t="s">
        <v>33</v>
      </c>
      <c r="E30" s="65">
        <f t="shared" si="4"/>
        <v>655</v>
      </c>
      <c r="F30" s="282">
        <v>1</v>
      </c>
      <c r="G30" s="283">
        <f t="shared" si="5"/>
        <v>655</v>
      </c>
      <c r="H30" s="282">
        <v>1</v>
      </c>
      <c r="I30" s="283">
        <f t="shared" si="1"/>
        <v>655</v>
      </c>
      <c r="J30" s="276">
        <v>35.72</v>
      </c>
      <c r="K30" s="276">
        <f t="shared" si="3"/>
        <v>23396.6</v>
      </c>
    </row>
    <row r="31" spans="1:11" s="264" customFormat="1" ht="27.6" x14ac:dyDescent="0.25">
      <c r="A31" s="262" t="s">
        <v>249</v>
      </c>
      <c r="B31" s="52" t="s">
        <v>70</v>
      </c>
      <c r="C31" s="255">
        <v>0.3987</v>
      </c>
      <c r="D31" s="61" t="s">
        <v>33</v>
      </c>
      <c r="E31" s="65">
        <f t="shared" si="4"/>
        <v>261</v>
      </c>
      <c r="F31" s="282">
        <v>1</v>
      </c>
      <c r="G31" s="283">
        <f t="shared" si="5"/>
        <v>261</v>
      </c>
      <c r="H31" s="282">
        <v>40</v>
      </c>
      <c r="I31" s="283">
        <f t="shared" si="1"/>
        <v>10440</v>
      </c>
      <c r="J31" s="276">
        <v>35.72</v>
      </c>
      <c r="K31" s="276">
        <f t="shared" si="3"/>
        <v>372916.8</v>
      </c>
    </row>
    <row r="32" spans="1:11" s="264" customFormat="1" ht="27.6" x14ac:dyDescent="0.25">
      <c r="A32" s="262" t="s">
        <v>249</v>
      </c>
      <c r="B32" s="52" t="s">
        <v>34</v>
      </c>
      <c r="C32" s="255">
        <v>0.60119999999999996</v>
      </c>
      <c r="D32" s="61" t="s">
        <v>33</v>
      </c>
      <c r="E32" s="65">
        <f t="shared" si="4"/>
        <v>394</v>
      </c>
      <c r="F32" s="282">
        <v>1</v>
      </c>
      <c r="G32" s="283">
        <f t="shared" si="5"/>
        <v>394</v>
      </c>
      <c r="H32" s="282">
        <v>40</v>
      </c>
      <c r="I32" s="283">
        <f t="shared" si="1"/>
        <v>15760</v>
      </c>
      <c r="J32" s="276">
        <v>35.72</v>
      </c>
      <c r="K32" s="276">
        <f t="shared" si="3"/>
        <v>562947.19999999995</v>
      </c>
    </row>
    <row r="33" spans="1:11" s="264" customFormat="1" ht="55.2" x14ac:dyDescent="0.25">
      <c r="A33" s="262" t="s">
        <v>251</v>
      </c>
      <c r="B33" s="52" t="s">
        <v>72</v>
      </c>
      <c r="C33" s="255">
        <v>1</v>
      </c>
      <c r="D33" s="61" t="s">
        <v>73</v>
      </c>
      <c r="E33" s="65">
        <f t="shared" si="4"/>
        <v>655</v>
      </c>
      <c r="F33" s="282">
        <v>1</v>
      </c>
      <c r="G33" s="283">
        <f t="shared" si="5"/>
        <v>655</v>
      </c>
      <c r="H33" s="282">
        <v>20</v>
      </c>
      <c r="I33" s="283">
        <f t="shared" si="1"/>
        <v>13100</v>
      </c>
      <c r="J33" s="276">
        <v>35.72</v>
      </c>
      <c r="K33" s="276">
        <f t="shared" si="3"/>
        <v>467932</v>
      </c>
    </row>
    <row r="34" spans="1:11" s="264" customFormat="1" ht="13.8" x14ac:dyDescent="0.25">
      <c r="A34" s="61" t="s">
        <v>85</v>
      </c>
      <c r="B34" s="52" t="s">
        <v>86</v>
      </c>
      <c r="C34" s="255">
        <v>1</v>
      </c>
      <c r="D34" s="61" t="s">
        <v>33</v>
      </c>
      <c r="E34" s="65">
        <f t="shared" si="4"/>
        <v>655</v>
      </c>
      <c r="F34" s="282">
        <v>1</v>
      </c>
      <c r="G34" s="283">
        <f t="shared" si="5"/>
        <v>655</v>
      </c>
      <c r="H34" s="282">
        <v>1</v>
      </c>
      <c r="I34" s="283">
        <f t="shared" si="1"/>
        <v>655</v>
      </c>
      <c r="J34" s="276">
        <v>35.72</v>
      </c>
      <c r="K34" s="276">
        <f t="shared" si="3"/>
        <v>23396.6</v>
      </c>
    </row>
    <row r="35" spans="1:11" s="264" customFormat="1" ht="13.8" x14ac:dyDescent="0.25">
      <c r="A35" s="61" t="s">
        <v>74</v>
      </c>
      <c r="B35" s="52" t="s">
        <v>75</v>
      </c>
      <c r="C35" s="255">
        <v>1</v>
      </c>
      <c r="D35" s="61" t="s">
        <v>33</v>
      </c>
      <c r="E35" s="65">
        <f t="shared" si="4"/>
        <v>655</v>
      </c>
      <c r="F35" s="282">
        <v>1</v>
      </c>
      <c r="G35" s="283">
        <f t="shared" si="5"/>
        <v>655</v>
      </c>
      <c r="H35" s="282">
        <v>1.5</v>
      </c>
      <c r="I35" s="283">
        <f t="shared" si="1"/>
        <v>982.5</v>
      </c>
      <c r="J35" s="276">
        <v>35.72</v>
      </c>
      <c r="K35" s="276">
        <f t="shared" si="3"/>
        <v>35094.9</v>
      </c>
    </row>
    <row r="36" spans="1:11" s="264" customFormat="1" ht="27.6" x14ac:dyDescent="0.25">
      <c r="A36" s="262" t="s">
        <v>254</v>
      </c>
      <c r="B36" s="52" t="s">
        <v>77</v>
      </c>
      <c r="C36" s="255">
        <v>0.3987</v>
      </c>
      <c r="D36" s="61" t="s">
        <v>33</v>
      </c>
      <c r="E36" s="65">
        <f t="shared" si="4"/>
        <v>261</v>
      </c>
      <c r="F36" s="282">
        <v>1</v>
      </c>
      <c r="G36" s="283">
        <f t="shared" si="5"/>
        <v>261</v>
      </c>
      <c r="H36" s="282">
        <v>25</v>
      </c>
      <c r="I36" s="283">
        <f t="shared" si="1"/>
        <v>6525</v>
      </c>
      <c r="J36" s="276">
        <v>35.72</v>
      </c>
      <c r="K36" s="276">
        <f t="shared" si="3"/>
        <v>233073</v>
      </c>
    </row>
    <row r="37" spans="1:11" s="264" customFormat="1" ht="27.6" x14ac:dyDescent="0.25">
      <c r="A37" s="262" t="s">
        <v>254</v>
      </c>
      <c r="B37" s="52" t="s">
        <v>78</v>
      </c>
      <c r="C37" s="255">
        <v>0.60119999999999996</v>
      </c>
      <c r="D37" s="61" t="s">
        <v>33</v>
      </c>
      <c r="E37" s="65">
        <f t="shared" si="4"/>
        <v>394</v>
      </c>
      <c r="F37" s="282">
        <v>1</v>
      </c>
      <c r="G37" s="283">
        <f t="shared" si="5"/>
        <v>394</v>
      </c>
      <c r="H37" s="282">
        <v>25</v>
      </c>
      <c r="I37" s="283">
        <f t="shared" si="1"/>
        <v>9850</v>
      </c>
      <c r="J37" s="276">
        <v>35.72</v>
      </c>
      <c r="K37" s="276">
        <f t="shared" si="3"/>
        <v>351842</v>
      </c>
    </row>
    <row r="38" spans="1:11" s="264" customFormat="1" ht="13.8" x14ac:dyDescent="0.3">
      <c r="A38" s="61" t="s">
        <v>84</v>
      </c>
      <c r="B38" s="52" t="s">
        <v>37</v>
      </c>
      <c r="C38" s="268">
        <v>0.1804</v>
      </c>
      <c r="D38" s="61" t="s">
        <v>33</v>
      </c>
      <c r="E38" s="65">
        <f t="shared" si="4"/>
        <v>118</v>
      </c>
      <c r="F38" s="282">
        <v>1</v>
      </c>
      <c r="G38" s="283">
        <f t="shared" si="5"/>
        <v>118</v>
      </c>
      <c r="H38" s="282">
        <v>16</v>
      </c>
      <c r="I38" s="283">
        <f t="shared" si="1"/>
        <v>1888</v>
      </c>
      <c r="J38" s="276">
        <v>35.72</v>
      </c>
      <c r="K38" s="276">
        <f t="shared" si="3"/>
        <v>67439.360000000001</v>
      </c>
    </row>
    <row r="39" spans="1:11" s="264" customFormat="1" ht="13.8" x14ac:dyDescent="0.25">
      <c r="A39" s="61" t="s">
        <v>153</v>
      </c>
      <c r="B39" s="52" t="s">
        <v>154</v>
      </c>
      <c r="C39" s="255">
        <v>1</v>
      </c>
      <c r="D39" s="61" t="s">
        <v>33</v>
      </c>
      <c r="E39" s="65">
        <f t="shared" si="4"/>
        <v>655</v>
      </c>
      <c r="F39" s="282">
        <v>1</v>
      </c>
      <c r="G39" s="283">
        <f t="shared" si="5"/>
        <v>655</v>
      </c>
      <c r="H39" s="282">
        <v>2</v>
      </c>
      <c r="I39" s="283">
        <f t="shared" si="1"/>
        <v>1310</v>
      </c>
      <c r="J39" s="276">
        <v>35.72</v>
      </c>
      <c r="K39" s="276">
        <f t="shared" ref="K39:K117" si="6">(I39)*(J39)</f>
        <v>46793.2</v>
      </c>
    </row>
    <row r="40" spans="1:11" s="264" customFormat="1" ht="13.8" x14ac:dyDescent="0.25">
      <c r="A40" s="61" t="s">
        <v>155</v>
      </c>
      <c r="B40" s="52" t="s">
        <v>156</v>
      </c>
      <c r="C40" s="255">
        <v>1</v>
      </c>
      <c r="D40" s="61" t="s">
        <v>33</v>
      </c>
      <c r="E40" s="65">
        <f t="shared" si="4"/>
        <v>655</v>
      </c>
      <c r="F40" s="282">
        <v>1</v>
      </c>
      <c r="G40" s="283">
        <f t="shared" si="5"/>
        <v>655</v>
      </c>
      <c r="H40" s="282">
        <v>2</v>
      </c>
      <c r="I40" s="283">
        <f t="shared" si="1"/>
        <v>1310</v>
      </c>
      <c r="J40" s="276">
        <v>35.72</v>
      </c>
      <c r="K40" s="276">
        <f t="shared" si="6"/>
        <v>46793.2</v>
      </c>
    </row>
    <row r="41" spans="1:11" s="264" customFormat="1" ht="13.8" x14ac:dyDescent="0.25">
      <c r="A41" s="61" t="s">
        <v>157</v>
      </c>
      <c r="B41" s="52" t="s">
        <v>158</v>
      </c>
      <c r="C41" s="255">
        <v>1</v>
      </c>
      <c r="D41" s="61" t="s">
        <v>33</v>
      </c>
      <c r="E41" s="65">
        <f t="shared" si="4"/>
        <v>655</v>
      </c>
      <c r="F41" s="282">
        <v>1</v>
      </c>
      <c r="G41" s="283">
        <f t="shared" si="5"/>
        <v>655</v>
      </c>
      <c r="H41" s="282">
        <v>2</v>
      </c>
      <c r="I41" s="283">
        <f t="shared" si="1"/>
        <v>1310</v>
      </c>
      <c r="J41" s="276">
        <v>35.72</v>
      </c>
      <c r="K41" s="276">
        <f t="shared" si="6"/>
        <v>46793.2</v>
      </c>
    </row>
    <row r="42" spans="1:11" s="264" customFormat="1" ht="27.6" x14ac:dyDescent="0.25">
      <c r="A42" s="61" t="s">
        <v>159</v>
      </c>
      <c r="B42" s="52" t="s">
        <v>160</v>
      </c>
      <c r="C42" s="255">
        <v>1</v>
      </c>
      <c r="D42" s="61" t="s">
        <v>33</v>
      </c>
      <c r="E42" s="65">
        <f t="shared" si="4"/>
        <v>655</v>
      </c>
      <c r="F42" s="282">
        <v>1</v>
      </c>
      <c r="G42" s="283">
        <f t="shared" si="5"/>
        <v>655</v>
      </c>
      <c r="H42" s="282">
        <v>2</v>
      </c>
      <c r="I42" s="283">
        <f t="shared" si="1"/>
        <v>1310</v>
      </c>
      <c r="J42" s="276">
        <v>35.72</v>
      </c>
      <c r="K42" s="276">
        <f t="shared" si="6"/>
        <v>46793.2</v>
      </c>
    </row>
    <row r="43" spans="1:11" s="264" customFormat="1" ht="13.8" x14ac:dyDescent="0.25">
      <c r="A43" s="61" t="s">
        <v>163</v>
      </c>
      <c r="B43" s="52" t="s">
        <v>164</v>
      </c>
      <c r="C43" s="255">
        <v>1</v>
      </c>
      <c r="D43" s="61" t="s">
        <v>33</v>
      </c>
      <c r="E43" s="65">
        <f t="shared" si="4"/>
        <v>655</v>
      </c>
      <c r="F43" s="282">
        <v>1</v>
      </c>
      <c r="G43" s="283">
        <f t="shared" si="5"/>
        <v>655</v>
      </c>
      <c r="H43" s="282">
        <v>1.5</v>
      </c>
      <c r="I43" s="283">
        <f t="shared" si="1"/>
        <v>982.5</v>
      </c>
      <c r="J43" s="276">
        <v>35.72</v>
      </c>
      <c r="K43" s="276">
        <f t="shared" si="6"/>
        <v>35094.9</v>
      </c>
    </row>
    <row r="44" spans="1:11" s="264" customFormat="1" ht="13.8" x14ac:dyDescent="0.25">
      <c r="A44" s="61" t="s">
        <v>165</v>
      </c>
      <c r="B44" s="52" t="s">
        <v>166</v>
      </c>
      <c r="C44" s="255">
        <v>1</v>
      </c>
      <c r="D44" s="61" t="s">
        <v>33</v>
      </c>
      <c r="E44" s="65">
        <f t="shared" si="4"/>
        <v>655</v>
      </c>
      <c r="F44" s="282">
        <v>1</v>
      </c>
      <c r="G44" s="283">
        <f t="shared" si="5"/>
        <v>655</v>
      </c>
      <c r="H44" s="282">
        <v>0.5</v>
      </c>
      <c r="I44" s="283">
        <f t="shared" si="1"/>
        <v>327.5</v>
      </c>
      <c r="J44" s="276">
        <v>35.72</v>
      </c>
      <c r="K44" s="276">
        <f t="shared" si="6"/>
        <v>11698.3</v>
      </c>
    </row>
    <row r="45" spans="1:11" ht="13.8" x14ac:dyDescent="0.25">
      <c r="A45" s="61" t="s">
        <v>167</v>
      </c>
      <c r="B45" s="52" t="s">
        <v>168</v>
      </c>
      <c r="C45" s="255">
        <v>1</v>
      </c>
      <c r="D45" s="61" t="s">
        <v>33</v>
      </c>
      <c r="E45" s="65">
        <f t="shared" si="4"/>
        <v>655</v>
      </c>
      <c r="F45" s="282">
        <v>1</v>
      </c>
      <c r="G45" s="283">
        <f t="shared" si="5"/>
        <v>655</v>
      </c>
      <c r="H45" s="282">
        <v>2</v>
      </c>
      <c r="I45" s="283">
        <f t="shared" si="1"/>
        <v>1310</v>
      </c>
      <c r="J45" s="276">
        <v>35.72</v>
      </c>
      <c r="K45" s="276">
        <f t="shared" si="6"/>
        <v>46793.2</v>
      </c>
    </row>
    <row r="46" spans="1:11" ht="27.6" x14ac:dyDescent="0.25">
      <c r="A46" s="61" t="s">
        <v>212</v>
      </c>
      <c r="B46" s="52" t="s">
        <v>213</v>
      </c>
      <c r="C46" s="255">
        <v>1</v>
      </c>
      <c r="D46" s="61" t="s">
        <v>214</v>
      </c>
      <c r="E46" s="65">
        <f t="shared" si="4"/>
        <v>655</v>
      </c>
      <c r="F46" s="282">
        <v>1</v>
      </c>
      <c r="G46" s="283">
        <f t="shared" si="5"/>
        <v>655</v>
      </c>
      <c r="H46" s="282">
        <v>3</v>
      </c>
      <c r="I46" s="282">
        <f t="shared" si="1"/>
        <v>1965</v>
      </c>
      <c r="J46" s="276">
        <v>35.72</v>
      </c>
      <c r="K46" s="276">
        <f t="shared" ref="K46" si="7">I46*J46</f>
        <v>70189.8</v>
      </c>
    </row>
    <row r="47" spans="1:11" ht="13.8" x14ac:dyDescent="0.25">
      <c r="A47" s="358"/>
      <c r="B47" s="336" t="s">
        <v>238</v>
      </c>
      <c r="C47" s="354"/>
      <c r="D47" s="340"/>
      <c r="E47" s="350"/>
      <c r="F47" s="352"/>
      <c r="G47" s="287" t="s">
        <v>242</v>
      </c>
      <c r="H47" s="286">
        <f>SUM(H13:H31,H33,H34:H35,H36,H39:H46)</f>
        <v>117.32</v>
      </c>
      <c r="I47" s="348">
        <f>SUM(I13:I46)</f>
        <v>75624.850000000006</v>
      </c>
      <c r="J47" s="346"/>
      <c r="K47" s="332">
        <f>SUM(K13:K46)</f>
        <v>2701319.642</v>
      </c>
    </row>
    <row r="48" spans="1:11" ht="13.8" x14ac:dyDescent="0.25">
      <c r="A48" s="359"/>
      <c r="B48" s="337"/>
      <c r="C48" s="355"/>
      <c r="D48" s="341"/>
      <c r="E48" s="351"/>
      <c r="F48" s="353"/>
      <c r="G48" s="287" t="s">
        <v>243</v>
      </c>
      <c r="H48" s="286">
        <f>SUM(H13:H30,H32,H33:H35,H37:H38,H39:H46)</f>
        <v>133.32</v>
      </c>
      <c r="I48" s="349"/>
      <c r="J48" s="347"/>
      <c r="K48" s="333"/>
    </row>
    <row r="49" spans="1:11" s="186" customFormat="1" ht="13.8" x14ac:dyDescent="0.25">
      <c r="A49" s="271" t="s">
        <v>59</v>
      </c>
      <c r="B49" s="272"/>
      <c r="C49" s="273"/>
      <c r="D49" s="274"/>
      <c r="E49" s="275"/>
      <c r="F49" s="291"/>
      <c r="G49" s="292"/>
      <c r="H49" s="291"/>
      <c r="I49" s="292"/>
      <c r="J49" s="279"/>
      <c r="K49" s="279"/>
    </row>
    <row r="50" spans="1:11" s="264" customFormat="1" ht="13.8" x14ac:dyDescent="0.25">
      <c r="A50" s="61" t="s">
        <v>64</v>
      </c>
      <c r="B50" s="52" t="s">
        <v>95</v>
      </c>
      <c r="C50" s="255">
        <v>1</v>
      </c>
      <c r="D50" s="61" t="s">
        <v>33</v>
      </c>
      <c r="E50" s="253">
        <f>ROUND($D$7*C50,0)</f>
        <v>506</v>
      </c>
      <c r="F50" s="282">
        <v>1</v>
      </c>
      <c r="G50" s="317">
        <f>(E50)*(F50)</f>
        <v>506</v>
      </c>
      <c r="H50" s="282">
        <v>1.5</v>
      </c>
      <c r="I50" s="317">
        <f>(G50)*(H50)</f>
        <v>759</v>
      </c>
      <c r="J50" s="276">
        <v>35.72</v>
      </c>
      <c r="K50" s="276">
        <f>(I50)*(J50)</f>
        <v>27111.48</v>
      </c>
    </row>
    <row r="51" spans="1:11" s="264" customFormat="1" ht="13.8" x14ac:dyDescent="0.25">
      <c r="A51" s="60"/>
      <c r="B51" s="129" t="s">
        <v>137</v>
      </c>
      <c r="C51" s="255">
        <v>0.03</v>
      </c>
      <c r="D51" s="61" t="s">
        <v>33</v>
      </c>
      <c r="E51" s="253">
        <f t="shared" ref="E51:E84" si="8">ROUND($D$7*C51,0)</f>
        <v>15</v>
      </c>
      <c r="F51" s="282">
        <v>1</v>
      </c>
      <c r="G51" s="317">
        <f t="shared" ref="G51:G84" si="9">(E51)*(F51)</f>
        <v>15</v>
      </c>
      <c r="H51" s="282">
        <v>2</v>
      </c>
      <c r="I51" s="283">
        <f t="shared" ref="I51:I69" si="10">G51*H51</f>
        <v>30</v>
      </c>
      <c r="J51" s="276">
        <v>35.72</v>
      </c>
      <c r="K51" s="276">
        <f t="shared" ref="K51:K69" si="11">I51*J51</f>
        <v>1071.5999999999999</v>
      </c>
    </row>
    <row r="52" spans="1:11" s="264" customFormat="1" ht="13.8" x14ac:dyDescent="0.25">
      <c r="A52" s="130" t="s">
        <v>291</v>
      </c>
      <c r="B52" s="52" t="s">
        <v>138</v>
      </c>
      <c r="C52" s="255">
        <v>0.05</v>
      </c>
      <c r="D52" s="61" t="s">
        <v>33</v>
      </c>
      <c r="E52" s="253">
        <f t="shared" si="8"/>
        <v>25</v>
      </c>
      <c r="F52" s="282">
        <v>1</v>
      </c>
      <c r="G52" s="317">
        <f t="shared" si="9"/>
        <v>25</v>
      </c>
      <c r="H52" s="282">
        <v>0.5</v>
      </c>
      <c r="I52" s="283">
        <f t="shared" si="10"/>
        <v>12.5</v>
      </c>
      <c r="J52" s="276">
        <v>35.72</v>
      </c>
      <c r="K52" s="276">
        <f t="shared" si="11"/>
        <v>446.5</v>
      </c>
    </row>
    <row r="53" spans="1:11" s="264" customFormat="1" ht="13.8" x14ac:dyDescent="0.25">
      <c r="A53" s="130">
        <v>118</v>
      </c>
      <c r="B53" s="52" t="s">
        <v>38</v>
      </c>
      <c r="C53" s="255">
        <v>1</v>
      </c>
      <c r="D53" s="61" t="s">
        <v>33</v>
      </c>
      <c r="E53" s="253">
        <f t="shared" si="8"/>
        <v>506</v>
      </c>
      <c r="F53" s="282">
        <v>1</v>
      </c>
      <c r="G53" s="317">
        <f t="shared" si="9"/>
        <v>506</v>
      </c>
      <c r="H53" s="282">
        <v>1.5</v>
      </c>
      <c r="I53" s="283">
        <f t="shared" si="10"/>
        <v>759</v>
      </c>
      <c r="J53" s="276">
        <v>35.72</v>
      </c>
      <c r="K53" s="276">
        <f t="shared" si="11"/>
        <v>27111.48</v>
      </c>
    </row>
    <row r="54" spans="1:11" s="264" customFormat="1" ht="27.6" x14ac:dyDescent="0.25">
      <c r="A54" s="130" t="s">
        <v>117</v>
      </c>
      <c r="B54" s="129" t="s">
        <v>118</v>
      </c>
      <c r="C54" s="255">
        <v>1</v>
      </c>
      <c r="D54" s="262" t="s">
        <v>320</v>
      </c>
      <c r="E54" s="253">
        <f t="shared" si="8"/>
        <v>506</v>
      </c>
      <c r="F54" s="290">
        <v>1</v>
      </c>
      <c r="G54" s="317">
        <f t="shared" si="9"/>
        <v>506</v>
      </c>
      <c r="H54" s="290">
        <v>0.25</v>
      </c>
      <c r="I54" s="283">
        <f t="shared" si="10"/>
        <v>126.5</v>
      </c>
      <c r="J54" s="276">
        <v>35.72</v>
      </c>
      <c r="K54" s="276">
        <f t="shared" si="11"/>
        <v>4518.58</v>
      </c>
    </row>
    <row r="55" spans="1:11" s="264" customFormat="1" ht="27.6" x14ac:dyDescent="0.25">
      <c r="A55" s="130" t="s">
        <v>117</v>
      </c>
      <c r="B55" s="129" t="s">
        <v>119</v>
      </c>
      <c r="C55" s="255">
        <v>1</v>
      </c>
      <c r="D55" s="262" t="s">
        <v>321</v>
      </c>
      <c r="E55" s="253">
        <f t="shared" si="8"/>
        <v>506</v>
      </c>
      <c r="F55" s="290">
        <v>1</v>
      </c>
      <c r="G55" s="317">
        <f t="shared" si="9"/>
        <v>506</v>
      </c>
      <c r="H55" s="290">
        <v>0.5</v>
      </c>
      <c r="I55" s="283">
        <f t="shared" si="10"/>
        <v>253</v>
      </c>
      <c r="J55" s="276">
        <v>35.72</v>
      </c>
      <c r="K55" s="276">
        <f t="shared" si="11"/>
        <v>9037.16</v>
      </c>
    </row>
    <row r="56" spans="1:11" s="264" customFormat="1" ht="27.6" x14ac:dyDescent="0.25">
      <c r="A56" s="60" t="s">
        <v>120</v>
      </c>
      <c r="B56" s="52" t="s">
        <v>121</v>
      </c>
      <c r="C56" s="255">
        <v>1</v>
      </c>
      <c r="D56" s="263" t="s">
        <v>324</v>
      </c>
      <c r="E56" s="253">
        <f t="shared" si="8"/>
        <v>506</v>
      </c>
      <c r="F56" s="282">
        <v>1</v>
      </c>
      <c r="G56" s="317">
        <f t="shared" si="9"/>
        <v>506</v>
      </c>
      <c r="H56" s="282">
        <v>0.25</v>
      </c>
      <c r="I56" s="283">
        <f t="shared" si="10"/>
        <v>126.5</v>
      </c>
      <c r="J56" s="276">
        <v>35.72</v>
      </c>
      <c r="K56" s="276">
        <f t="shared" si="11"/>
        <v>4518.58</v>
      </c>
    </row>
    <row r="57" spans="1:11" s="264" customFormat="1" ht="27.6" x14ac:dyDescent="0.25">
      <c r="A57" s="61" t="s">
        <v>122</v>
      </c>
      <c r="B57" s="52" t="s">
        <v>123</v>
      </c>
      <c r="C57" s="255">
        <v>1</v>
      </c>
      <c r="D57" s="262" t="s">
        <v>322</v>
      </c>
      <c r="E57" s="253">
        <f t="shared" si="8"/>
        <v>506</v>
      </c>
      <c r="F57" s="282">
        <v>1</v>
      </c>
      <c r="G57" s="317">
        <f t="shared" si="9"/>
        <v>506</v>
      </c>
      <c r="H57" s="282">
        <v>0.25</v>
      </c>
      <c r="I57" s="283">
        <f t="shared" si="10"/>
        <v>126.5</v>
      </c>
      <c r="J57" s="276">
        <v>35.72</v>
      </c>
      <c r="K57" s="276">
        <f t="shared" si="11"/>
        <v>4518.58</v>
      </c>
    </row>
    <row r="58" spans="1:11" s="264" customFormat="1" ht="27.6" x14ac:dyDescent="0.25">
      <c r="A58" s="130" t="s">
        <v>124</v>
      </c>
      <c r="B58" s="52" t="s">
        <v>125</v>
      </c>
      <c r="C58" s="255">
        <v>1</v>
      </c>
      <c r="D58" s="262" t="s">
        <v>290</v>
      </c>
      <c r="E58" s="253">
        <f t="shared" si="8"/>
        <v>506</v>
      </c>
      <c r="F58" s="282">
        <v>1</v>
      </c>
      <c r="G58" s="317">
        <f t="shared" si="9"/>
        <v>506</v>
      </c>
      <c r="H58" s="282">
        <v>1.5</v>
      </c>
      <c r="I58" s="283">
        <f t="shared" si="10"/>
        <v>759</v>
      </c>
      <c r="J58" s="276">
        <v>35.72</v>
      </c>
      <c r="K58" s="276">
        <f t="shared" si="11"/>
        <v>27111.48</v>
      </c>
    </row>
    <row r="59" spans="1:11" s="264" customFormat="1" ht="27.6" x14ac:dyDescent="0.25">
      <c r="A59" s="88" t="s">
        <v>124</v>
      </c>
      <c r="B59" s="52" t="s">
        <v>54</v>
      </c>
      <c r="C59" s="255">
        <v>1</v>
      </c>
      <c r="D59" s="262" t="s">
        <v>323</v>
      </c>
      <c r="E59" s="253">
        <f t="shared" si="8"/>
        <v>506</v>
      </c>
      <c r="F59" s="282">
        <v>1</v>
      </c>
      <c r="G59" s="317">
        <f t="shared" si="9"/>
        <v>506</v>
      </c>
      <c r="H59" s="282">
        <v>0.25</v>
      </c>
      <c r="I59" s="283">
        <f t="shared" si="10"/>
        <v>126.5</v>
      </c>
      <c r="J59" s="276">
        <v>35.72</v>
      </c>
      <c r="K59" s="276">
        <f t="shared" si="11"/>
        <v>4518.58</v>
      </c>
    </row>
    <row r="60" spans="1:11" s="264" customFormat="1" ht="27.6" x14ac:dyDescent="0.25">
      <c r="A60" s="130" t="s">
        <v>101</v>
      </c>
      <c r="B60" s="52" t="s">
        <v>102</v>
      </c>
      <c r="C60" s="255">
        <v>1</v>
      </c>
      <c r="D60" s="61" t="s">
        <v>103</v>
      </c>
      <c r="E60" s="253">
        <f t="shared" si="8"/>
        <v>506</v>
      </c>
      <c r="F60" s="282">
        <v>1</v>
      </c>
      <c r="G60" s="317">
        <f t="shared" si="9"/>
        <v>506</v>
      </c>
      <c r="H60" s="282">
        <v>1</v>
      </c>
      <c r="I60" s="283">
        <f t="shared" si="10"/>
        <v>506</v>
      </c>
      <c r="J60" s="276">
        <v>35.72</v>
      </c>
      <c r="K60" s="276">
        <f t="shared" si="11"/>
        <v>18074.32</v>
      </c>
    </row>
    <row r="61" spans="1:11" s="264" customFormat="1" ht="13.8" x14ac:dyDescent="0.25">
      <c r="A61" s="60" t="s">
        <v>87</v>
      </c>
      <c r="B61" s="52" t="s">
        <v>88</v>
      </c>
      <c r="C61" s="255">
        <v>0.1</v>
      </c>
      <c r="D61" s="61" t="s">
        <v>33</v>
      </c>
      <c r="E61" s="253">
        <f t="shared" si="8"/>
        <v>51</v>
      </c>
      <c r="F61" s="282">
        <v>1</v>
      </c>
      <c r="G61" s="317">
        <f t="shared" si="9"/>
        <v>51</v>
      </c>
      <c r="H61" s="282">
        <v>0.5</v>
      </c>
      <c r="I61" s="283">
        <f t="shared" si="10"/>
        <v>25.5</v>
      </c>
      <c r="J61" s="276">
        <v>35.72</v>
      </c>
      <c r="K61" s="276">
        <f t="shared" si="11"/>
        <v>910.86</v>
      </c>
    </row>
    <row r="62" spans="1:11" s="264" customFormat="1" ht="13.8" x14ac:dyDescent="0.25">
      <c r="A62" s="60" t="s">
        <v>89</v>
      </c>
      <c r="B62" s="52" t="s">
        <v>90</v>
      </c>
      <c r="C62" s="255">
        <v>0.05</v>
      </c>
      <c r="D62" s="61" t="s">
        <v>33</v>
      </c>
      <c r="E62" s="253">
        <f t="shared" si="8"/>
        <v>25</v>
      </c>
      <c r="F62" s="282">
        <v>1</v>
      </c>
      <c r="G62" s="317">
        <f t="shared" si="9"/>
        <v>25</v>
      </c>
      <c r="H62" s="282">
        <v>0.5</v>
      </c>
      <c r="I62" s="283">
        <f t="shared" si="10"/>
        <v>12.5</v>
      </c>
      <c r="J62" s="276">
        <v>35.72</v>
      </c>
      <c r="K62" s="276">
        <f t="shared" si="11"/>
        <v>446.5</v>
      </c>
    </row>
    <row r="63" spans="1:11" s="264" customFormat="1" ht="27.6" x14ac:dyDescent="0.25">
      <c r="A63" s="130">
        <v>121</v>
      </c>
      <c r="B63" s="52" t="s">
        <v>55</v>
      </c>
      <c r="C63" s="255">
        <v>1</v>
      </c>
      <c r="D63" s="298" t="s">
        <v>328</v>
      </c>
      <c r="E63" s="253">
        <f t="shared" si="8"/>
        <v>506</v>
      </c>
      <c r="F63" s="282">
        <v>2</v>
      </c>
      <c r="G63" s="317">
        <v>0</v>
      </c>
      <c r="H63" s="282">
        <v>1</v>
      </c>
      <c r="I63" s="283">
        <f t="shared" si="10"/>
        <v>0</v>
      </c>
      <c r="J63" s="276">
        <v>0</v>
      </c>
      <c r="K63" s="276">
        <f t="shared" si="11"/>
        <v>0</v>
      </c>
    </row>
    <row r="64" spans="1:11" s="264" customFormat="1" ht="13.8" x14ac:dyDescent="0.25">
      <c r="A64" s="130" t="s">
        <v>93</v>
      </c>
      <c r="B64" s="52" t="s">
        <v>94</v>
      </c>
      <c r="C64" s="255">
        <v>0.77</v>
      </c>
      <c r="D64" s="61" t="s">
        <v>33</v>
      </c>
      <c r="E64" s="253">
        <f t="shared" si="8"/>
        <v>390</v>
      </c>
      <c r="F64" s="282">
        <v>1</v>
      </c>
      <c r="G64" s="317">
        <f t="shared" si="9"/>
        <v>390</v>
      </c>
      <c r="H64" s="282">
        <v>1.5</v>
      </c>
      <c r="I64" s="283">
        <f t="shared" si="10"/>
        <v>585</v>
      </c>
      <c r="J64" s="276">
        <v>35.72</v>
      </c>
      <c r="K64" s="276">
        <f t="shared" si="11"/>
        <v>20896.2</v>
      </c>
    </row>
    <row r="65" spans="1:11" s="264" customFormat="1" ht="13.8" x14ac:dyDescent="0.25">
      <c r="A65" s="130" t="s">
        <v>96</v>
      </c>
      <c r="B65" s="52" t="s">
        <v>97</v>
      </c>
      <c r="C65" s="255">
        <v>1</v>
      </c>
      <c r="D65" s="61" t="s">
        <v>33</v>
      </c>
      <c r="E65" s="253">
        <f t="shared" si="8"/>
        <v>506</v>
      </c>
      <c r="F65" s="282">
        <v>2</v>
      </c>
      <c r="G65" s="317">
        <f t="shared" si="9"/>
        <v>1012</v>
      </c>
      <c r="H65" s="282">
        <v>1</v>
      </c>
      <c r="I65" s="283">
        <f t="shared" si="10"/>
        <v>1012</v>
      </c>
      <c r="J65" s="276">
        <v>35.72</v>
      </c>
      <c r="K65" s="276">
        <f t="shared" si="11"/>
        <v>36148.639999999999</v>
      </c>
    </row>
    <row r="66" spans="1:11" s="264" customFormat="1" ht="27.6" x14ac:dyDescent="0.25">
      <c r="A66" s="60" t="s">
        <v>96</v>
      </c>
      <c r="B66" s="52" t="s">
        <v>128</v>
      </c>
      <c r="C66" s="255">
        <v>1</v>
      </c>
      <c r="D66" s="298" t="s">
        <v>329</v>
      </c>
      <c r="E66" s="253">
        <f t="shared" si="8"/>
        <v>506</v>
      </c>
      <c r="F66" s="282">
        <v>2</v>
      </c>
      <c r="G66" s="317">
        <v>0</v>
      </c>
      <c r="H66" s="282">
        <v>0.43</v>
      </c>
      <c r="I66" s="283">
        <f t="shared" si="10"/>
        <v>0</v>
      </c>
      <c r="J66" s="276">
        <v>0</v>
      </c>
      <c r="K66" s="276">
        <f t="shared" si="11"/>
        <v>0</v>
      </c>
    </row>
    <row r="67" spans="1:11" s="264" customFormat="1" ht="27.6" x14ac:dyDescent="0.25">
      <c r="A67" s="60" t="s">
        <v>96</v>
      </c>
      <c r="B67" s="52" t="s">
        <v>126</v>
      </c>
      <c r="C67" s="255">
        <v>1</v>
      </c>
      <c r="D67" s="298" t="s">
        <v>311</v>
      </c>
      <c r="E67" s="253">
        <f t="shared" si="8"/>
        <v>506</v>
      </c>
      <c r="F67" s="282">
        <v>2</v>
      </c>
      <c r="G67" s="317">
        <v>0</v>
      </c>
      <c r="H67" s="282">
        <v>1.5</v>
      </c>
      <c r="I67" s="283">
        <f t="shared" si="10"/>
        <v>0</v>
      </c>
      <c r="J67" s="276">
        <v>0</v>
      </c>
      <c r="K67" s="276">
        <f t="shared" si="11"/>
        <v>0</v>
      </c>
    </row>
    <row r="68" spans="1:11" s="264" customFormat="1" ht="13.8" x14ac:dyDescent="0.25">
      <c r="A68" s="130" t="s">
        <v>96</v>
      </c>
      <c r="B68" s="52" t="s">
        <v>98</v>
      </c>
      <c r="C68" s="255">
        <v>0.77</v>
      </c>
      <c r="D68" s="61" t="s">
        <v>33</v>
      </c>
      <c r="E68" s="253">
        <f t="shared" si="8"/>
        <v>390</v>
      </c>
      <c r="F68" s="293">
        <v>1</v>
      </c>
      <c r="G68" s="317">
        <f t="shared" si="9"/>
        <v>390</v>
      </c>
      <c r="H68" s="293">
        <v>2</v>
      </c>
      <c r="I68" s="283">
        <f t="shared" si="10"/>
        <v>780</v>
      </c>
      <c r="J68" s="276">
        <v>35.72</v>
      </c>
      <c r="K68" s="276">
        <f t="shared" si="11"/>
        <v>27861.599999999999</v>
      </c>
    </row>
    <row r="69" spans="1:11" s="264" customFormat="1" ht="13.8" x14ac:dyDescent="0.25">
      <c r="A69" s="130" t="s">
        <v>96</v>
      </c>
      <c r="B69" s="52" t="s">
        <v>40</v>
      </c>
      <c r="C69" s="255">
        <v>0.22</v>
      </c>
      <c r="D69" s="61" t="s">
        <v>33</v>
      </c>
      <c r="E69" s="253">
        <f t="shared" si="8"/>
        <v>111</v>
      </c>
      <c r="F69" s="282">
        <v>1</v>
      </c>
      <c r="G69" s="317">
        <f t="shared" si="9"/>
        <v>111</v>
      </c>
      <c r="H69" s="282">
        <v>1</v>
      </c>
      <c r="I69" s="283">
        <f t="shared" si="10"/>
        <v>111</v>
      </c>
      <c r="J69" s="276">
        <v>35.72</v>
      </c>
      <c r="K69" s="276">
        <f t="shared" si="11"/>
        <v>3964.92</v>
      </c>
    </row>
    <row r="70" spans="1:11" s="264" customFormat="1" ht="13.8" x14ac:dyDescent="0.25">
      <c r="A70" s="61">
        <v>149</v>
      </c>
      <c r="B70" s="52" t="s">
        <v>169</v>
      </c>
      <c r="C70" s="255">
        <v>0.83</v>
      </c>
      <c r="D70" s="61" t="s">
        <v>33</v>
      </c>
      <c r="E70" s="253">
        <f t="shared" si="8"/>
        <v>420</v>
      </c>
      <c r="F70" s="282">
        <v>1</v>
      </c>
      <c r="G70" s="317">
        <f t="shared" si="9"/>
        <v>420</v>
      </c>
      <c r="H70" s="282">
        <v>2</v>
      </c>
      <c r="I70" s="317">
        <f t="shared" ref="I70:I117" si="12">(G70)*(H70)</f>
        <v>840</v>
      </c>
      <c r="J70" s="276">
        <v>35.72</v>
      </c>
      <c r="K70" s="276">
        <f t="shared" si="6"/>
        <v>30004.799999999999</v>
      </c>
    </row>
    <row r="71" spans="1:11" s="264" customFormat="1" ht="27.6" x14ac:dyDescent="0.25">
      <c r="A71" s="61">
        <v>134</v>
      </c>
      <c r="B71" s="52" t="s">
        <v>220</v>
      </c>
      <c r="C71" s="255">
        <v>0.08</v>
      </c>
      <c r="D71" s="61" t="s">
        <v>221</v>
      </c>
      <c r="E71" s="253">
        <f t="shared" si="8"/>
        <v>40</v>
      </c>
      <c r="F71" s="282">
        <v>1</v>
      </c>
      <c r="G71" s="317">
        <f t="shared" si="9"/>
        <v>40</v>
      </c>
      <c r="H71" s="282">
        <v>0.33</v>
      </c>
      <c r="I71" s="317">
        <f>(G71)*(H71)</f>
        <v>13.200000000000001</v>
      </c>
      <c r="J71" s="276">
        <v>35.72</v>
      </c>
      <c r="K71" s="276">
        <f>(I71)*(J71)</f>
        <v>471.50400000000002</v>
      </c>
    </row>
    <row r="72" spans="1:11" s="264" customFormat="1" ht="13.8" x14ac:dyDescent="0.25">
      <c r="A72" s="61">
        <v>137</v>
      </c>
      <c r="B72" s="52" t="s">
        <v>170</v>
      </c>
      <c r="C72" s="255">
        <v>0.02</v>
      </c>
      <c r="D72" s="61" t="s">
        <v>33</v>
      </c>
      <c r="E72" s="253">
        <f t="shared" si="8"/>
        <v>10</v>
      </c>
      <c r="F72" s="282">
        <v>1</v>
      </c>
      <c r="G72" s="317">
        <f t="shared" si="9"/>
        <v>10</v>
      </c>
      <c r="H72" s="282">
        <v>2.5</v>
      </c>
      <c r="I72" s="317">
        <f t="shared" si="12"/>
        <v>25</v>
      </c>
      <c r="J72" s="276">
        <v>35.72</v>
      </c>
      <c r="K72" s="276">
        <f t="shared" si="6"/>
        <v>893</v>
      </c>
    </row>
    <row r="73" spans="1:11" s="264" customFormat="1" ht="13.8" x14ac:dyDescent="0.25">
      <c r="A73" s="61">
        <v>138</v>
      </c>
      <c r="B73" s="52" t="s">
        <v>171</v>
      </c>
      <c r="C73" s="255">
        <v>0.02</v>
      </c>
      <c r="D73" s="61" t="s">
        <v>33</v>
      </c>
      <c r="E73" s="253">
        <f t="shared" si="8"/>
        <v>10</v>
      </c>
      <c r="F73" s="282">
        <v>1</v>
      </c>
      <c r="G73" s="317">
        <f t="shared" si="9"/>
        <v>10</v>
      </c>
      <c r="H73" s="282">
        <v>2</v>
      </c>
      <c r="I73" s="317">
        <f t="shared" si="12"/>
        <v>20</v>
      </c>
      <c r="J73" s="276">
        <v>35.72</v>
      </c>
      <c r="K73" s="276">
        <f t="shared" si="6"/>
        <v>714.4</v>
      </c>
    </row>
    <row r="74" spans="1:11" s="264" customFormat="1" ht="13.8" x14ac:dyDescent="0.25">
      <c r="A74" s="61" t="s">
        <v>172</v>
      </c>
      <c r="B74" s="52" t="s">
        <v>173</v>
      </c>
      <c r="C74" s="255">
        <v>0.02</v>
      </c>
      <c r="D74" s="61" t="s">
        <v>33</v>
      </c>
      <c r="E74" s="253">
        <f t="shared" si="8"/>
        <v>10</v>
      </c>
      <c r="F74" s="282">
        <v>1</v>
      </c>
      <c r="G74" s="317">
        <f t="shared" si="9"/>
        <v>10</v>
      </c>
      <c r="H74" s="282">
        <v>0.5</v>
      </c>
      <c r="I74" s="317">
        <f t="shared" si="12"/>
        <v>5</v>
      </c>
      <c r="J74" s="276">
        <v>35.72</v>
      </c>
      <c r="K74" s="276">
        <f t="shared" si="6"/>
        <v>178.6</v>
      </c>
    </row>
    <row r="75" spans="1:11" s="264" customFormat="1" ht="13.8" x14ac:dyDescent="0.25">
      <c r="A75" s="61" t="s">
        <v>222</v>
      </c>
      <c r="B75" s="52" t="s">
        <v>223</v>
      </c>
      <c r="C75" s="255">
        <v>1</v>
      </c>
      <c r="D75" s="61" t="s">
        <v>224</v>
      </c>
      <c r="E75" s="253">
        <f t="shared" si="8"/>
        <v>506</v>
      </c>
      <c r="F75" s="282">
        <v>1</v>
      </c>
      <c r="G75" s="317">
        <f t="shared" si="9"/>
        <v>506</v>
      </c>
      <c r="H75" s="282">
        <v>0.5</v>
      </c>
      <c r="I75" s="317">
        <f>(G75)*(H75)</f>
        <v>253</v>
      </c>
      <c r="J75" s="276">
        <v>35.72</v>
      </c>
      <c r="K75" s="276">
        <f>(I75)*(J75)</f>
        <v>9037.16</v>
      </c>
    </row>
    <row r="76" spans="1:11" s="264" customFormat="1" ht="13.8" x14ac:dyDescent="0.25">
      <c r="A76" s="61" t="s">
        <v>174</v>
      </c>
      <c r="B76" s="52" t="s">
        <v>175</v>
      </c>
      <c r="C76" s="255">
        <v>0.83</v>
      </c>
      <c r="D76" s="61" t="s">
        <v>176</v>
      </c>
      <c r="E76" s="253">
        <f t="shared" si="8"/>
        <v>420</v>
      </c>
      <c r="F76" s="282">
        <v>1</v>
      </c>
      <c r="G76" s="317">
        <f t="shared" si="9"/>
        <v>420</v>
      </c>
      <c r="H76" s="282">
        <v>12</v>
      </c>
      <c r="I76" s="317">
        <f t="shared" si="12"/>
        <v>5040</v>
      </c>
      <c r="J76" s="276">
        <v>35.72</v>
      </c>
      <c r="K76" s="276">
        <f t="shared" si="6"/>
        <v>180028.79999999999</v>
      </c>
    </row>
    <row r="77" spans="1:11" s="264" customFormat="1" ht="27.6" x14ac:dyDescent="0.25">
      <c r="A77" s="61">
        <v>143</v>
      </c>
      <c r="B77" s="52" t="s">
        <v>215</v>
      </c>
      <c r="C77" s="255">
        <v>1</v>
      </c>
      <c r="D77" s="61" t="s">
        <v>216</v>
      </c>
      <c r="E77" s="253">
        <f t="shared" si="8"/>
        <v>506</v>
      </c>
      <c r="F77" s="282">
        <v>1</v>
      </c>
      <c r="G77" s="317">
        <f t="shared" si="9"/>
        <v>506</v>
      </c>
      <c r="H77" s="282">
        <v>1.5</v>
      </c>
      <c r="I77" s="317">
        <f>(G77)*(H77)</f>
        <v>759</v>
      </c>
      <c r="J77" s="276">
        <v>35.72</v>
      </c>
      <c r="K77" s="276">
        <f>(I77)*(J77)</f>
        <v>27111.48</v>
      </c>
    </row>
    <row r="78" spans="1:11" s="264" customFormat="1" ht="13.8" x14ac:dyDescent="0.25">
      <c r="A78" s="61">
        <v>144</v>
      </c>
      <c r="B78" s="52" t="s">
        <v>177</v>
      </c>
      <c r="C78" s="255">
        <v>0.02</v>
      </c>
      <c r="D78" s="61" t="s">
        <v>33</v>
      </c>
      <c r="E78" s="253">
        <f t="shared" si="8"/>
        <v>10</v>
      </c>
      <c r="F78" s="282">
        <v>1</v>
      </c>
      <c r="G78" s="317">
        <f t="shared" si="9"/>
        <v>10</v>
      </c>
      <c r="H78" s="282">
        <v>1</v>
      </c>
      <c r="I78" s="317">
        <f t="shared" si="12"/>
        <v>10</v>
      </c>
      <c r="J78" s="276">
        <v>35.72</v>
      </c>
      <c r="K78" s="276">
        <f t="shared" si="6"/>
        <v>357.2</v>
      </c>
    </row>
    <row r="79" spans="1:11" s="264" customFormat="1" ht="13.8" x14ac:dyDescent="0.25">
      <c r="A79" s="61">
        <v>145</v>
      </c>
      <c r="B79" s="52" t="s">
        <v>178</v>
      </c>
      <c r="C79" s="255">
        <v>0.02</v>
      </c>
      <c r="D79" s="61" t="s">
        <v>33</v>
      </c>
      <c r="E79" s="253">
        <f t="shared" si="8"/>
        <v>10</v>
      </c>
      <c r="F79" s="282">
        <v>1</v>
      </c>
      <c r="G79" s="317">
        <f t="shared" si="9"/>
        <v>10</v>
      </c>
      <c r="H79" s="282">
        <v>1</v>
      </c>
      <c r="I79" s="317">
        <f t="shared" si="12"/>
        <v>10</v>
      </c>
      <c r="J79" s="276">
        <v>35.72</v>
      </c>
      <c r="K79" s="276">
        <f t="shared" si="6"/>
        <v>357.2</v>
      </c>
    </row>
    <row r="80" spans="1:11" s="264" customFormat="1" ht="13.8" x14ac:dyDescent="0.25">
      <c r="A80" s="61">
        <v>146</v>
      </c>
      <c r="B80" s="52" t="s">
        <v>179</v>
      </c>
      <c r="C80" s="255">
        <v>1</v>
      </c>
      <c r="D80" s="61" t="s">
        <v>33</v>
      </c>
      <c r="E80" s="253">
        <f t="shared" si="8"/>
        <v>506</v>
      </c>
      <c r="F80" s="282">
        <v>1</v>
      </c>
      <c r="G80" s="317">
        <f t="shared" si="9"/>
        <v>506</v>
      </c>
      <c r="H80" s="282">
        <v>2</v>
      </c>
      <c r="I80" s="317">
        <f t="shared" si="12"/>
        <v>1012</v>
      </c>
      <c r="J80" s="276">
        <v>35.72</v>
      </c>
      <c r="K80" s="276">
        <f t="shared" si="6"/>
        <v>36148.639999999999</v>
      </c>
    </row>
    <row r="81" spans="1:11" s="264" customFormat="1" ht="13.8" x14ac:dyDescent="0.25">
      <c r="A81" s="61">
        <v>147</v>
      </c>
      <c r="B81" s="52" t="s">
        <v>180</v>
      </c>
      <c r="C81" s="255">
        <v>1</v>
      </c>
      <c r="D81" s="61" t="s">
        <v>33</v>
      </c>
      <c r="E81" s="253">
        <f t="shared" si="8"/>
        <v>506</v>
      </c>
      <c r="F81" s="282">
        <v>1</v>
      </c>
      <c r="G81" s="317">
        <f t="shared" si="9"/>
        <v>506</v>
      </c>
      <c r="H81" s="282">
        <v>1</v>
      </c>
      <c r="I81" s="317">
        <f t="shared" si="12"/>
        <v>506</v>
      </c>
      <c r="J81" s="276">
        <v>35.72</v>
      </c>
      <c r="K81" s="276">
        <f t="shared" si="6"/>
        <v>18074.32</v>
      </c>
    </row>
    <row r="82" spans="1:11" s="264" customFormat="1" ht="13.8" x14ac:dyDescent="0.25">
      <c r="A82" s="61" t="s">
        <v>217</v>
      </c>
      <c r="B82" s="52" t="s">
        <v>218</v>
      </c>
      <c r="C82" s="255">
        <v>1</v>
      </c>
      <c r="D82" s="61" t="s">
        <v>219</v>
      </c>
      <c r="E82" s="253">
        <f t="shared" si="8"/>
        <v>506</v>
      </c>
      <c r="F82" s="282">
        <v>1</v>
      </c>
      <c r="G82" s="317">
        <f t="shared" si="9"/>
        <v>506</v>
      </c>
      <c r="H82" s="282">
        <v>2</v>
      </c>
      <c r="I82" s="317">
        <f>(G82)*(H82)</f>
        <v>1012</v>
      </c>
      <c r="J82" s="276">
        <v>35.72</v>
      </c>
      <c r="K82" s="276">
        <f>(I82)*(J82)</f>
        <v>36148.639999999999</v>
      </c>
    </row>
    <row r="83" spans="1:11" s="264" customFormat="1" ht="27.6" x14ac:dyDescent="0.25">
      <c r="A83" s="61" t="s">
        <v>226</v>
      </c>
      <c r="B83" s="52" t="s">
        <v>227</v>
      </c>
      <c r="C83" s="255">
        <v>1</v>
      </c>
      <c r="D83" s="61" t="s">
        <v>228</v>
      </c>
      <c r="E83" s="253">
        <f t="shared" si="8"/>
        <v>506</v>
      </c>
      <c r="F83" s="282">
        <v>1</v>
      </c>
      <c r="G83" s="317">
        <f t="shared" si="9"/>
        <v>506</v>
      </c>
      <c r="H83" s="282">
        <v>1</v>
      </c>
      <c r="I83" s="317">
        <f>(G83)*(H83)</f>
        <v>506</v>
      </c>
      <c r="J83" s="276">
        <v>35.72</v>
      </c>
      <c r="K83" s="276">
        <f>(I83)*(J83)</f>
        <v>18074.32</v>
      </c>
    </row>
    <row r="84" spans="1:11" ht="13.8" x14ac:dyDescent="0.25">
      <c r="A84" s="61">
        <v>148</v>
      </c>
      <c r="B84" s="52" t="s">
        <v>181</v>
      </c>
      <c r="C84" s="255">
        <v>0.02</v>
      </c>
      <c r="D84" s="61" t="s">
        <v>33</v>
      </c>
      <c r="E84" s="253">
        <f t="shared" si="8"/>
        <v>10</v>
      </c>
      <c r="F84" s="282">
        <v>1</v>
      </c>
      <c r="G84" s="317">
        <f t="shared" si="9"/>
        <v>10</v>
      </c>
      <c r="H84" s="282">
        <v>3</v>
      </c>
      <c r="I84" s="317">
        <f t="shared" si="12"/>
        <v>30</v>
      </c>
      <c r="J84" s="276">
        <v>35.72</v>
      </c>
      <c r="K84" s="276">
        <f t="shared" si="6"/>
        <v>1071.5999999999999</v>
      </c>
    </row>
    <row r="85" spans="1:11" ht="13.8" x14ac:dyDescent="0.25">
      <c r="A85" s="358"/>
      <c r="B85" s="336" t="s">
        <v>139</v>
      </c>
      <c r="C85" s="354"/>
      <c r="D85" s="340"/>
      <c r="E85" s="350"/>
      <c r="F85" s="352"/>
      <c r="G85" s="287" t="s">
        <v>242</v>
      </c>
      <c r="H85" s="286">
        <f>SUM(H50:H68,H70:H84)</f>
        <v>50.26</v>
      </c>
      <c r="I85" s="348">
        <f>SUM(I50:I84)</f>
        <v>16151.7</v>
      </c>
      <c r="J85" s="346"/>
      <c r="K85" s="332">
        <f>SUM(K50:K84)</f>
        <v>576938.72399999993</v>
      </c>
    </row>
    <row r="86" spans="1:11" ht="13.8" x14ac:dyDescent="0.25">
      <c r="A86" s="359"/>
      <c r="B86" s="337"/>
      <c r="C86" s="355"/>
      <c r="D86" s="341"/>
      <c r="E86" s="351"/>
      <c r="F86" s="353"/>
      <c r="G86" s="287" t="s">
        <v>243</v>
      </c>
      <c r="H86" s="286">
        <f>SUM(H50:H67,H69:H84)</f>
        <v>49.26</v>
      </c>
      <c r="I86" s="349"/>
      <c r="J86" s="347"/>
      <c r="K86" s="333"/>
    </row>
    <row r="87" spans="1:11" ht="13.8" x14ac:dyDescent="0.25">
      <c r="A87" s="101" t="s">
        <v>60</v>
      </c>
      <c r="B87" s="111"/>
      <c r="C87" s="170"/>
      <c r="D87" s="128"/>
      <c r="E87" s="102"/>
      <c r="F87" s="294"/>
      <c r="G87" s="289"/>
      <c r="H87" s="294"/>
      <c r="I87" s="289"/>
      <c r="J87" s="280"/>
      <c r="K87" s="278"/>
    </row>
    <row r="88" spans="1:11" s="264" customFormat="1" ht="13.8" x14ac:dyDescent="0.3">
      <c r="A88" s="266"/>
      <c r="B88" s="148" t="s">
        <v>140</v>
      </c>
      <c r="C88" s="268">
        <v>0.75</v>
      </c>
      <c r="D88" s="153" t="s">
        <v>244</v>
      </c>
      <c r="E88" s="65">
        <f>ROUND($D$7*C88,0)</f>
        <v>380</v>
      </c>
      <c r="F88" s="320">
        <v>1</v>
      </c>
      <c r="G88" s="283">
        <f t="shared" ref="G88:G117" si="13">E88*F88</f>
        <v>380</v>
      </c>
      <c r="H88" s="320">
        <v>0.5</v>
      </c>
      <c r="I88" s="283">
        <f t="shared" ref="I88:I92" si="14">G88*H88</f>
        <v>190</v>
      </c>
      <c r="J88" s="276">
        <v>35.72</v>
      </c>
      <c r="K88" s="276">
        <f t="shared" ref="K88:K92" si="15">I88*J88</f>
        <v>6786.8</v>
      </c>
    </row>
    <row r="89" spans="1:11" s="264" customFormat="1" ht="13.8" x14ac:dyDescent="0.3">
      <c r="A89" s="266"/>
      <c r="B89" s="148" t="s">
        <v>239</v>
      </c>
      <c r="C89" s="268">
        <v>0.01</v>
      </c>
      <c r="D89" s="153" t="s">
        <v>33</v>
      </c>
      <c r="E89" s="65">
        <f t="shared" ref="E89:E117" si="16">ROUND($D$7*C89,0)</f>
        <v>5</v>
      </c>
      <c r="F89" s="320">
        <v>1</v>
      </c>
      <c r="G89" s="283">
        <f t="shared" si="13"/>
        <v>5</v>
      </c>
      <c r="H89" s="320">
        <v>0.5</v>
      </c>
      <c r="I89" s="283">
        <f t="shared" si="14"/>
        <v>2.5</v>
      </c>
      <c r="J89" s="276">
        <v>35.72</v>
      </c>
      <c r="K89" s="276">
        <f t="shared" si="15"/>
        <v>89.3</v>
      </c>
    </row>
    <row r="90" spans="1:11" ht="13.8" x14ac:dyDescent="0.25">
      <c r="A90" s="60" t="s">
        <v>91</v>
      </c>
      <c r="B90" s="52" t="s">
        <v>92</v>
      </c>
      <c r="C90" s="127">
        <v>0.01</v>
      </c>
      <c r="D90" s="61" t="s">
        <v>33</v>
      </c>
      <c r="E90" s="65">
        <f t="shared" si="16"/>
        <v>5</v>
      </c>
      <c r="F90" s="282">
        <v>1</v>
      </c>
      <c r="G90" s="283">
        <f t="shared" si="13"/>
        <v>5</v>
      </c>
      <c r="H90" s="318">
        <v>0.5</v>
      </c>
      <c r="I90" s="283">
        <f t="shared" si="14"/>
        <v>2.5</v>
      </c>
      <c r="J90" s="276">
        <v>35.72</v>
      </c>
      <c r="K90" s="276">
        <f t="shared" si="15"/>
        <v>89.3</v>
      </c>
    </row>
    <row r="91" spans="1:11" ht="13.8" x14ac:dyDescent="0.25">
      <c r="A91" s="61" t="s">
        <v>96</v>
      </c>
      <c r="B91" s="52" t="s">
        <v>99</v>
      </c>
      <c r="C91" s="127">
        <v>0.5</v>
      </c>
      <c r="D91" s="61" t="s">
        <v>33</v>
      </c>
      <c r="E91" s="65">
        <f t="shared" si="16"/>
        <v>253</v>
      </c>
      <c r="F91" s="282">
        <v>1</v>
      </c>
      <c r="G91" s="283">
        <f t="shared" si="13"/>
        <v>253</v>
      </c>
      <c r="H91" s="282">
        <v>2</v>
      </c>
      <c r="I91" s="283">
        <f t="shared" si="14"/>
        <v>506</v>
      </c>
      <c r="J91" s="276">
        <v>35.72</v>
      </c>
      <c r="K91" s="276">
        <f t="shared" si="15"/>
        <v>18074.32</v>
      </c>
    </row>
    <row r="92" spans="1:11" ht="13.8" x14ac:dyDescent="0.25">
      <c r="A92" s="61" t="s">
        <v>96</v>
      </c>
      <c r="B92" s="52" t="s">
        <v>100</v>
      </c>
      <c r="C92" s="127">
        <v>0.25</v>
      </c>
      <c r="D92" s="61" t="s">
        <v>33</v>
      </c>
      <c r="E92" s="65">
        <f t="shared" si="16"/>
        <v>127</v>
      </c>
      <c r="F92" s="282">
        <v>1</v>
      </c>
      <c r="G92" s="283">
        <f t="shared" si="13"/>
        <v>127</v>
      </c>
      <c r="H92" s="282">
        <v>1</v>
      </c>
      <c r="I92" s="283">
        <f t="shared" si="14"/>
        <v>127</v>
      </c>
      <c r="J92" s="276">
        <v>35.72</v>
      </c>
      <c r="K92" s="276">
        <f t="shared" si="15"/>
        <v>4536.4399999999996</v>
      </c>
    </row>
    <row r="93" spans="1:11" ht="13.8" x14ac:dyDescent="0.25">
      <c r="A93" s="61" t="s">
        <v>182</v>
      </c>
      <c r="B93" s="52" t="s">
        <v>183</v>
      </c>
      <c r="C93" s="255">
        <v>1</v>
      </c>
      <c r="D93" s="61" t="s">
        <v>33</v>
      </c>
      <c r="E93" s="65">
        <f t="shared" si="16"/>
        <v>506</v>
      </c>
      <c r="F93" s="282">
        <v>1</v>
      </c>
      <c r="G93" s="283">
        <f t="shared" si="13"/>
        <v>506</v>
      </c>
      <c r="H93" s="282">
        <v>0.5</v>
      </c>
      <c r="I93" s="317">
        <f t="shared" si="12"/>
        <v>253</v>
      </c>
      <c r="J93" s="276">
        <v>35.72</v>
      </c>
      <c r="K93" s="276">
        <f t="shared" si="6"/>
        <v>9037.16</v>
      </c>
    </row>
    <row r="94" spans="1:11" ht="13.8" x14ac:dyDescent="0.25">
      <c r="A94" s="61" t="s">
        <v>182</v>
      </c>
      <c r="B94" s="52" t="s">
        <v>184</v>
      </c>
      <c r="C94" s="255">
        <v>1</v>
      </c>
      <c r="D94" s="61" t="s">
        <v>33</v>
      </c>
      <c r="E94" s="65">
        <f t="shared" si="16"/>
        <v>506</v>
      </c>
      <c r="F94" s="282">
        <v>1</v>
      </c>
      <c r="G94" s="283">
        <f t="shared" si="13"/>
        <v>506</v>
      </c>
      <c r="H94" s="282">
        <v>1.5</v>
      </c>
      <c r="I94" s="317">
        <f t="shared" si="12"/>
        <v>759</v>
      </c>
      <c r="J94" s="276">
        <v>35.72</v>
      </c>
      <c r="K94" s="276">
        <f t="shared" si="6"/>
        <v>27111.48</v>
      </c>
    </row>
    <row r="95" spans="1:11" ht="13.8" x14ac:dyDescent="0.25">
      <c r="A95" s="61" t="s">
        <v>182</v>
      </c>
      <c r="B95" s="52" t="s">
        <v>185</v>
      </c>
      <c r="C95" s="255">
        <v>1</v>
      </c>
      <c r="D95" s="61" t="s">
        <v>33</v>
      </c>
      <c r="E95" s="65">
        <f t="shared" si="16"/>
        <v>506</v>
      </c>
      <c r="F95" s="282">
        <v>4</v>
      </c>
      <c r="G95" s="283">
        <f t="shared" si="13"/>
        <v>2024</v>
      </c>
      <c r="H95" s="282">
        <v>0.5</v>
      </c>
      <c r="I95" s="317">
        <f t="shared" si="12"/>
        <v>1012</v>
      </c>
      <c r="J95" s="276">
        <v>35.72</v>
      </c>
      <c r="K95" s="276">
        <f t="shared" si="6"/>
        <v>36148.639999999999</v>
      </c>
    </row>
    <row r="96" spans="1:11" ht="13.8" x14ac:dyDescent="0.25">
      <c r="A96" s="61" t="s">
        <v>182</v>
      </c>
      <c r="B96" s="52" t="s">
        <v>186</v>
      </c>
      <c r="C96" s="255">
        <v>1</v>
      </c>
      <c r="D96" s="61" t="s">
        <v>33</v>
      </c>
      <c r="E96" s="65">
        <f t="shared" si="16"/>
        <v>506</v>
      </c>
      <c r="F96" s="282">
        <v>1</v>
      </c>
      <c r="G96" s="283">
        <f t="shared" si="13"/>
        <v>506</v>
      </c>
      <c r="H96" s="282">
        <v>2</v>
      </c>
      <c r="I96" s="317">
        <f t="shared" si="12"/>
        <v>1012</v>
      </c>
      <c r="J96" s="276">
        <v>35.72</v>
      </c>
      <c r="K96" s="276">
        <f t="shared" si="6"/>
        <v>36148.639999999999</v>
      </c>
    </row>
    <row r="97" spans="1:11" ht="13.8" x14ac:dyDescent="0.25">
      <c r="A97" s="61" t="s">
        <v>182</v>
      </c>
      <c r="B97" s="52" t="s">
        <v>187</v>
      </c>
      <c r="C97" s="255">
        <v>0.33</v>
      </c>
      <c r="D97" s="61" t="s">
        <v>33</v>
      </c>
      <c r="E97" s="65">
        <f t="shared" si="16"/>
        <v>167</v>
      </c>
      <c r="F97" s="282">
        <v>1</v>
      </c>
      <c r="G97" s="283">
        <f t="shared" si="13"/>
        <v>167</v>
      </c>
      <c r="H97" s="282">
        <v>2</v>
      </c>
      <c r="I97" s="317">
        <f t="shared" si="12"/>
        <v>334</v>
      </c>
      <c r="J97" s="276">
        <v>35.72</v>
      </c>
      <c r="K97" s="276">
        <f t="shared" si="6"/>
        <v>11930.48</v>
      </c>
    </row>
    <row r="98" spans="1:11" ht="27.6" x14ac:dyDescent="0.25">
      <c r="A98" s="61" t="s">
        <v>182</v>
      </c>
      <c r="B98" s="52" t="s">
        <v>232</v>
      </c>
      <c r="C98" s="255">
        <v>1</v>
      </c>
      <c r="D98" s="61" t="s">
        <v>233</v>
      </c>
      <c r="E98" s="65">
        <f t="shared" si="16"/>
        <v>506</v>
      </c>
      <c r="F98" s="282">
        <v>2</v>
      </c>
      <c r="G98" s="283">
        <f t="shared" si="13"/>
        <v>1012</v>
      </c>
      <c r="H98" s="282">
        <v>0.33</v>
      </c>
      <c r="I98" s="282">
        <f>(G98)*(H98)</f>
        <v>333.96000000000004</v>
      </c>
      <c r="J98" s="276">
        <v>35.72</v>
      </c>
      <c r="K98" s="276">
        <f>(I98)*(J98)</f>
        <v>11929.051200000002</v>
      </c>
    </row>
    <row r="99" spans="1:11" ht="13.8" x14ac:dyDescent="0.25">
      <c r="A99" s="61" t="s">
        <v>188</v>
      </c>
      <c r="B99" s="52" t="s">
        <v>189</v>
      </c>
      <c r="C99" s="255">
        <v>0.02</v>
      </c>
      <c r="D99" s="61" t="s">
        <v>33</v>
      </c>
      <c r="E99" s="65">
        <f t="shared" si="16"/>
        <v>10</v>
      </c>
      <c r="F99" s="282">
        <v>1</v>
      </c>
      <c r="G99" s="283">
        <f t="shared" si="13"/>
        <v>10</v>
      </c>
      <c r="H99" s="282">
        <v>0.5</v>
      </c>
      <c r="I99" s="317">
        <f t="shared" si="12"/>
        <v>5</v>
      </c>
      <c r="J99" s="276">
        <v>35.72</v>
      </c>
      <c r="K99" s="276">
        <f t="shared" si="6"/>
        <v>178.6</v>
      </c>
    </row>
    <row r="100" spans="1:11" ht="13.8" x14ac:dyDescent="0.25">
      <c r="A100" s="61" t="s">
        <v>190</v>
      </c>
      <c r="B100" s="52" t="s">
        <v>191</v>
      </c>
      <c r="C100" s="255">
        <v>0.02</v>
      </c>
      <c r="D100" s="61" t="s">
        <v>33</v>
      </c>
      <c r="E100" s="65">
        <f t="shared" si="16"/>
        <v>10</v>
      </c>
      <c r="F100" s="282">
        <v>1</v>
      </c>
      <c r="G100" s="283">
        <f t="shared" si="13"/>
        <v>10</v>
      </c>
      <c r="H100" s="282">
        <v>2</v>
      </c>
      <c r="I100" s="317">
        <f t="shared" si="12"/>
        <v>20</v>
      </c>
      <c r="J100" s="276">
        <v>35.72</v>
      </c>
      <c r="K100" s="276">
        <f t="shared" si="6"/>
        <v>714.4</v>
      </c>
    </row>
    <row r="101" spans="1:11" ht="13.8" x14ac:dyDescent="0.25">
      <c r="A101" s="61" t="s">
        <v>192</v>
      </c>
      <c r="B101" s="52" t="s">
        <v>193</v>
      </c>
      <c r="C101" s="255">
        <v>0.02</v>
      </c>
      <c r="D101" s="61" t="s">
        <v>33</v>
      </c>
      <c r="E101" s="65">
        <f t="shared" si="16"/>
        <v>10</v>
      </c>
      <c r="F101" s="282">
        <v>1</v>
      </c>
      <c r="G101" s="283">
        <f t="shared" si="13"/>
        <v>10</v>
      </c>
      <c r="H101" s="282">
        <v>2</v>
      </c>
      <c r="I101" s="317">
        <f t="shared" si="12"/>
        <v>20</v>
      </c>
      <c r="J101" s="276">
        <v>35.72</v>
      </c>
      <c r="K101" s="276">
        <f t="shared" si="6"/>
        <v>714.4</v>
      </c>
    </row>
    <row r="102" spans="1:11" ht="13.8" x14ac:dyDescent="0.25">
      <c r="A102" s="61" t="s">
        <v>194</v>
      </c>
      <c r="B102" s="52" t="s">
        <v>195</v>
      </c>
      <c r="C102" s="255">
        <v>0.02</v>
      </c>
      <c r="D102" s="61" t="s">
        <v>33</v>
      </c>
      <c r="E102" s="65">
        <f t="shared" si="16"/>
        <v>10</v>
      </c>
      <c r="F102" s="282">
        <v>1</v>
      </c>
      <c r="G102" s="283">
        <f t="shared" si="13"/>
        <v>10</v>
      </c>
      <c r="H102" s="282">
        <v>1.5</v>
      </c>
      <c r="I102" s="317">
        <f t="shared" si="12"/>
        <v>15</v>
      </c>
      <c r="J102" s="276">
        <v>35.72</v>
      </c>
      <c r="K102" s="276">
        <f t="shared" si="6"/>
        <v>535.79999999999995</v>
      </c>
    </row>
    <row r="103" spans="1:11" ht="13.8" x14ac:dyDescent="0.25">
      <c r="A103" s="61" t="s">
        <v>196</v>
      </c>
      <c r="B103" s="52" t="s">
        <v>197</v>
      </c>
      <c r="C103" s="255">
        <v>0.02</v>
      </c>
      <c r="D103" s="61" t="s">
        <v>33</v>
      </c>
      <c r="E103" s="65">
        <f t="shared" si="16"/>
        <v>10</v>
      </c>
      <c r="F103" s="282">
        <v>1</v>
      </c>
      <c r="G103" s="283">
        <f t="shared" si="13"/>
        <v>10</v>
      </c>
      <c r="H103" s="282">
        <v>3.5</v>
      </c>
      <c r="I103" s="317">
        <f t="shared" si="12"/>
        <v>35</v>
      </c>
      <c r="J103" s="276">
        <v>35.72</v>
      </c>
      <c r="K103" s="276">
        <f t="shared" si="6"/>
        <v>1250.2</v>
      </c>
    </row>
    <row r="104" spans="1:11" ht="13.8" x14ac:dyDescent="0.25">
      <c r="A104" s="61" t="s">
        <v>198</v>
      </c>
      <c r="B104" s="52" t="s">
        <v>199</v>
      </c>
      <c r="C104" s="255">
        <v>0.05</v>
      </c>
      <c r="D104" s="61" t="s">
        <v>33</v>
      </c>
      <c r="E104" s="65">
        <f t="shared" si="16"/>
        <v>25</v>
      </c>
      <c r="F104" s="282">
        <v>1</v>
      </c>
      <c r="G104" s="283">
        <f t="shared" si="13"/>
        <v>25</v>
      </c>
      <c r="H104" s="282">
        <v>0.5</v>
      </c>
      <c r="I104" s="317">
        <f t="shared" si="12"/>
        <v>12.5</v>
      </c>
      <c r="J104" s="276">
        <v>35.72</v>
      </c>
      <c r="K104" s="276">
        <f t="shared" si="6"/>
        <v>446.5</v>
      </c>
    </row>
    <row r="105" spans="1:11" ht="13.8" x14ac:dyDescent="0.25">
      <c r="A105" s="61" t="s">
        <v>196</v>
      </c>
      <c r="B105" s="52" t="s">
        <v>200</v>
      </c>
      <c r="C105" s="255">
        <v>0.02</v>
      </c>
      <c r="D105" s="61" t="s">
        <v>33</v>
      </c>
      <c r="E105" s="65">
        <f t="shared" si="16"/>
        <v>10</v>
      </c>
      <c r="F105" s="282">
        <v>1</v>
      </c>
      <c r="G105" s="283">
        <f t="shared" si="13"/>
        <v>10</v>
      </c>
      <c r="H105" s="282">
        <v>1</v>
      </c>
      <c r="I105" s="317">
        <f t="shared" si="12"/>
        <v>10</v>
      </c>
      <c r="J105" s="276">
        <v>35.72</v>
      </c>
      <c r="K105" s="276">
        <f t="shared" si="6"/>
        <v>357.2</v>
      </c>
    </row>
    <row r="106" spans="1:11" ht="13.8" x14ac:dyDescent="0.25">
      <c r="A106" s="61">
        <v>153</v>
      </c>
      <c r="B106" s="52" t="s">
        <v>201</v>
      </c>
      <c r="C106" s="255">
        <v>0.02</v>
      </c>
      <c r="D106" s="61" t="s">
        <v>33</v>
      </c>
      <c r="E106" s="65">
        <f t="shared" si="16"/>
        <v>10</v>
      </c>
      <c r="F106" s="282">
        <v>1</v>
      </c>
      <c r="G106" s="283">
        <f t="shared" si="13"/>
        <v>10</v>
      </c>
      <c r="H106" s="282">
        <v>1</v>
      </c>
      <c r="I106" s="317">
        <f t="shared" si="12"/>
        <v>10</v>
      </c>
      <c r="J106" s="276">
        <v>35.72</v>
      </c>
      <c r="K106" s="276">
        <f t="shared" si="6"/>
        <v>357.2</v>
      </c>
    </row>
    <row r="107" spans="1:11" ht="13.8" x14ac:dyDescent="0.25">
      <c r="A107" s="61">
        <v>154</v>
      </c>
      <c r="B107" s="52" t="s">
        <v>202</v>
      </c>
      <c r="C107" s="255">
        <v>0.02</v>
      </c>
      <c r="D107" s="61" t="s">
        <v>33</v>
      </c>
      <c r="E107" s="65">
        <f t="shared" si="16"/>
        <v>10</v>
      </c>
      <c r="F107" s="282">
        <v>1</v>
      </c>
      <c r="G107" s="283">
        <f t="shared" si="13"/>
        <v>10</v>
      </c>
      <c r="H107" s="282">
        <v>1</v>
      </c>
      <c r="I107" s="317">
        <f t="shared" si="12"/>
        <v>10</v>
      </c>
      <c r="J107" s="276">
        <v>35.72</v>
      </c>
      <c r="K107" s="276">
        <f t="shared" si="6"/>
        <v>357.2</v>
      </c>
    </row>
    <row r="108" spans="1:11" ht="27.6" x14ac:dyDescent="0.25">
      <c r="A108" s="61">
        <v>154</v>
      </c>
      <c r="B108" s="52" t="s">
        <v>236</v>
      </c>
      <c r="C108" s="255">
        <v>0.02</v>
      </c>
      <c r="D108" s="61" t="s">
        <v>237</v>
      </c>
      <c r="E108" s="65">
        <f t="shared" si="16"/>
        <v>10</v>
      </c>
      <c r="F108" s="282">
        <v>6</v>
      </c>
      <c r="G108" s="283">
        <f t="shared" si="13"/>
        <v>60</v>
      </c>
      <c r="H108" s="282">
        <v>0.33</v>
      </c>
      <c r="I108" s="317">
        <f>(G108)*(H108)</f>
        <v>19.8</v>
      </c>
      <c r="J108" s="276">
        <v>35.72</v>
      </c>
      <c r="K108" s="276">
        <f>(I108)*(J108)</f>
        <v>707.25599999999997</v>
      </c>
    </row>
    <row r="109" spans="1:11" ht="13.8" x14ac:dyDescent="0.25">
      <c r="A109" s="61">
        <v>154</v>
      </c>
      <c r="B109" s="52" t="s">
        <v>203</v>
      </c>
      <c r="C109" s="255">
        <v>0.02</v>
      </c>
      <c r="D109" s="61" t="s">
        <v>33</v>
      </c>
      <c r="E109" s="65">
        <f t="shared" si="16"/>
        <v>10</v>
      </c>
      <c r="F109" s="282">
        <v>1</v>
      </c>
      <c r="G109" s="283">
        <f t="shared" si="13"/>
        <v>10</v>
      </c>
      <c r="H109" s="282">
        <v>1.5</v>
      </c>
      <c r="I109" s="317">
        <f t="shared" si="12"/>
        <v>15</v>
      </c>
      <c r="J109" s="276">
        <v>35.72</v>
      </c>
      <c r="K109" s="276">
        <f t="shared" si="6"/>
        <v>535.79999999999995</v>
      </c>
    </row>
    <row r="110" spans="1:11" ht="13.8" x14ac:dyDescent="0.25">
      <c r="A110" s="61">
        <v>155</v>
      </c>
      <c r="B110" s="52" t="s">
        <v>204</v>
      </c>
      <c r="C110" s="255">
        <v>0.02</v>
      </c>
      <c r="D110" s="61" t="s">
        <v>33</v>
      </c>
      <c r="E110" s="65">
        <f t="shared" si="16"/>
        <v>10</v>
      </c>
      <c r="F110" s="282">
        <v>1</v>
      </c>
      <c r="G110" s="283">
        <f t="shared" si="13"/>
        <v>10</v>
      </c>
      <c r="H110" s="282">
        <v>1</v>
      </c>
      <c r="I110" s="317">
        <f t="shared" si="12"/>
        <v>10</v>
      </c>
      <c r="J110" s="276">
        <v>35.72</v>
      </c>
      <c r="K110" s="276">
        <f t="shared" si="6"/>
        <v>357.2</v>
      </c>
    </row>
    <row r="111" spans="1:11" ht="13.8" x14ac:dyDescent="0.25">
      <c r="A111" s="61">
        <v>156</v>
      </c>
      <c r="B111" s="52" t="s">
        <v>205</v>
      </c>
      <c r="C111" s="255">
        <v>0.02</v>
      </c>
      <c r="D111" s="61" t="s">
        <v>33</v>
      </c>
      <c r="E111" s="65">
        <f t="shared" si="16"/>
        <v>10</v>
      </c>
      <c r="F111" s="282">
        <v>1</v>
      </c>
      <c r="G111" s="283">
        <f t="shared" si="13"/>
        <v>10</v>
      </c>
      <c r="H111" s="282">
        <v>6</v>
      </c>
      <c r="I111" s="317">
        <f t="shared" si="12"/>
        <v>60</v>
      </c>
      <c r="J111" s="276">
        <v>35.72</v>
      </c>
      <c r="K111" s="276">
        <f t="shared" si="6"/>
        <v>2143.1999999999998</v>
      </c>
    </row>
    <row r="112" spans="1:11" ht="13.8" x14ac:dyDescent="0.25">
      <c r="A112" s="61">
        <v>156</v>
      </c>
      <c r="B112" s="52" t="s">
        <v>206</v>
      </c>
      <c r="C112" s="255">
        <v>0.02</v>
      </c>
      <c r="D112" s="61" t="s">
        <v>33</v>
      </c>
      <c r="E112" s="65">
        <f t="shared" si="16"/>
        <v>10</v>
      </c>
      <c r="F112" s="282">
        <v>1</v>
      </c>
      <c r="G112" s="283">
        <f t="shared" si="13"/>
        <v>10</v>
      </c>
      <c r="H112" s="282">
        <v>0.5</v>
      </c>
      <c r="I112" s="317">
        <f t="shared" si="12"/>
        <v>5</v>
      </c>
      <c r="J112" s="276">
        <v>35.72</v>
      </c>
      <c r="K112" s="276">
        <f t="shared" si="6"/>
        <v>178.6</v>
      </c>
    </row>
    <row r="113" spans="1:11" ht="13.8" x14ac:dyDescent="0.25">
      <c r="A113" s="61">
        <v>156</v>
      </c>
      <c r="B113" s="52" t="s">
        <v>207</v>
      </c>
      <c r="C113" s="255">
        <v>1</v>
      </c>
      <c r="D113" s="61" t="s">
        <v>33</v>
      </c>
      <c r="E113" s="65">
        <f t="shared" si="16"/>
        <v>506</v>
      </c>
      <c r="F113" s="282">
        <v>1</v>
      </c>
      <c r="G113" s="283">
        <f t="shared" si="13"/>
        <v>506</v>
      </c>
      <c r="H113" s="282">
        <v>0.5</v>
      </c>
      <c r="I113" s="317">
        <f t="shared" si="12"/>
        <v>253</v>
      </c>
      <c r="J113" s="276">
        <v>35.72</v>
      </c>
      <c r="K113" s="276">
        <f t="shared" si="6"/>
        <v>9037.16</v>
      </c>
    </row>
    <row r="114" spans="1:11" ht="27.6" x14ac:dyDescent="0.25">
      <c r="A114" s="61">
        <v>156</v>
      </c>
      <c r="B114" s="52" t="s">
        <v>234</v>
      </c>
      <c r="C114" s="255">
        <v>1</v>
      </c>
      <c r="D114" s="61" t="s">
        <v>235</v>
      </c>
      <c r="E114" s="65">
        <f t="shared" si="16"/>
        <v>506</v>
      </c>
      <c r="F114" s="282">
        <v>1</v>
      </c>
      <c r="G114" s="283">
        <f t="shared" si="13"/>
        <v>506</v>
      </c>
      <c r="H114" s="282">
        <v>0.5</v>
      </c>
      <c r="I114" s="317">
        <f t="shared" si="12"/>
        <v>253</v>
      </c>
      <c r="J114" s="276">
        <v>35.72</v>
      </c>
      <c r="K114" s="276">
        <f t="shared" si="6"/>
        <v>9037.16</v>
      </c>
    </row>
    <row r="115" spans="1:11" ht="27.6" x14ac:dyDescent="0.25">
      <c r="A115" s="61" t="s">
        <v>229</v>
      </c>
      <c r="B115" s="52" t="s">
        <v>230</v>
      </c>
      <c r="C115" s="255">
        <v>0.02</v>
      </c>
      <c r="D115" s="61" t="s">
        <v>231</v>
      </c>
      <c r="E115" s="65">
        <f t="shared" si="16"/>
        <v>10</v>
      </c>
      <c r="F115" s="282">
        <v>1</v>
      </c>
      <c r="G115" s="283">
        <f t="shared" si="13"/>
        <v>10</v>
      </c>
      <c r="H115" s="282">
        <v>25</v>
      </c>
      <c r="I115" s="317">
        <f>(G115)*(H115)</f>
        <v>250</v>
      </c>
      <c r="J115" s="276">
        <v>35.72</v>
      </c>
      <c r="K115" s="276">
        <f>(I115)*(J115)</f>
        <v>8930</v>
      </c>
    </row>
    <row r="116" spans="1:11" ht="13.8" x14ac:dyDescent="0.25">
      <c r="A116" s="61">
        <v>160</v>
      </c>
      <c r="B116" s="52" t="s">
        <v>208</v>
      </c>
      <c r="C116" s="255">
        <v>7.0000000000000007E-2</v>
      </c>
      <c r="D116" s="61" t="s">
        <v>33</v>
      </c>
      <c r="E116" s="65">
        <f t="shared" si="16"/>
        <v>35</v>
      </c>
      <c r="F116" s="282">
        <v>1</v>
      </c>
      <c r="G116" s="283">
        <f t="shared" si="13"/>
        <v>35</v>
      </c>
      <c r="H116" s="282">
        <v>0.5</v>
      </c>
      <c r="I116" s="317">
        <f t="shared" si="12"/>
        <v>17.5</v>
      </c>
      <c r="J116" s="276">
        <v>35.72</v>
      </c>
      <c r="K116" s="276">
        <f t="shared" si="6"/>
        <v>625.1</v>
      </c>
    </row>
    <row r="117" spans="1:11" ht="13.8" x14ac:dyDescent="0.25">
      <c r="A117" s="61"/>
      <c r="B117" s="52" t="s">
        <v>141</v>
      </c>
      <c r="C117" s="127">
        <v>1</v>
      </c>
      <c r="D117" s="61" t="s">
        <v>33</v>
      </c>
      <c r="E117" s="65">
        <f t="shared" si="16"/>
        <v>506</v>
      </c>
      <c r="F117" s="282">
        <v>1</v>
      </c>
      <c r="G117" s="283">
        <f t="shared" si="13"/>
        <v>506</v>
      </c>
      <c r="H117" s="282">
        <v>1</v>
      </c>
      <c r="I117" s="317">
        <f t="shared" si="12"/>
        <v>506</v>
      </c>
      <c r="J117" s="276">
        <v>35.72</v>
      </c>
      <c r="K117" s="276">
        <f t="shared" si="6"/>
        <v>18074.32</v>
      </c>
    </row>
    <row r="118" spans="1:11" ht="13.8" x14ac:dyDescent="0.25">
      <c r="A118" s="358"/>
      <c r="B118" s="336" t="s">
        <v>330</v>
      </c>
      <c r="C118" s="338"/>
      <c r="D118" s="340"/>
      <c r="E118" s="350"/>
      <c r="F118" s="352"/>
      <c r="G118" s="287" t="s">
        <v>242</v>
      </c>
      <c r="H118" s="286">
        <f>SUM(H88:H91,H93:H117)</f>
        <v>60.16</v>
      </c>
      <c r="I118" s="348">
        <f>SUM(I88:I117)</f>
        <v>6058.76</v>
      </c>
      <c r="J118" s="346"/>
      <c r="K118" s="332">
        <f>SUM(K88:K117)</f>
        <v>216418.9072000001</v>
      </c>
    </row>
    <row r="119" spans="1:11" ht="13.8" x14ac:dyDescent="0.25">
      <c r="A119" s="359"/>
      <c r="B119" s="337"/>
      <c r="C119" s="339"/>
      <c r="D119" s="341"/>
      <c r="E119" s="351"/>
      <c r="F119" s="353"/>
      <c r="G119" s="287" t="s">
        <v>243</v>
      </c>
      <c r="H119" s="286">
        <f>SUM(H88:H90,H92:H117)</f>
        <v>59.16</v>
      </c>
      <c r="I119" s="349"/>
      <c r="J119" s="347"/>
      <c r="K119" s="333"/>
    </row>
    <row r="120" spans="1:11" x14ac:dyDescent="0.25">
      <c r="F120" s="296"/>
      <c r="G120" s="296">
        <f>SUM(G9:G10,G13:G46,G50:G84,G88:G117)</f>
        <v>35618</v>
      </c>
      <c r="H120" s="296"/>
      <c r="I120" s="296">
        <f t="shared" ref="I120:K120" si="17">SUM(I9:I10,I13:I46,I50:I84,I88:I117)</f>
        <v>97835.310000000012</v>
      </c>
      <c r="J120" s="313"/>
      <c r="K120" s="313">
        <f t="shared" si="17"/>
        <v>3494677.2732000016</v>
      </c>
    </row>
  </sheetData>
  <mergeCells count="27">
    <mergeCell ref="I47:I48"/>
    <mergeCell ref="J47:J48"/>
    <mergeCell ref="K47:K48"/>
    <mergeCell ref="A85:A86"/>
    <mergeCell ref="B85:B86"/>
    <mergeCell ref="C85:C86"/>
    <mergeCell ref="D85:D86"/>
    <mergeCell ref="E85:E86"/>
    <mergeCell ref="F85:F86"/>
    <mergeCell ref="I85:I86"/>
    <mergeCell ref="A47:A48"/>
    <mergeCell ref="B47:B48"/>
    <mergeCell ref="C47:C48"/>
    <mergeCell ref="D47:D48"/>
    <mergeCell ref="E47:E48"/>
    <mergeCell ref="F47:F48"/>
    <mergeCell ref="K118:K119"/>
    <mergeCell ref="J85:J86"/>
    <mergeCell ref="K85:K86"/>
    <mergeCell ref="A118:A119"/>
    <mergeCell ref="B118:B119"/>
    <mergeCell ref="C118:C119"/>
    <mergeCell ref="D118:D119"/>
    <mergeCell ref="E118:E119"/>
    <mergeCell ref="F118:F119"/>
    <mergeCell ref="I118:I119"/>
    <mergeCell ref="J118:J119"/>
  </mergeCells>
  <conditionalFormatting sqref="J9:J10">
    <cfRule type="cellIs" dxfId="11" priority="12" operator="equal">
      <formula>0</formula>
    </cfRule>
  </conditionalFormatting>
  <conditionalFormatting sqref="J13:J46">
    <cfRule type="cellIs" dxfId="10" priority="11" operator="equal">
      <formula>0</formula>
    </cfRule>
  </conditionalFormatting>
  <conditionalFormatting sqref="J50:J53 J60:J82 J84">
    <cfRule type="cellIs" dxfId="9" priority="10" operator="equal">
      <formula>0</formula>
    </cfRule>
  </conditionalFormatting>
  <conditionalFormatting sqref="J88:J116">
    <cfRule type="cellIs" dxfId="8" priority="9" operator="equal">
      <formula>0</formula>
    </cfRule>
  </conditionalFormatting>
  <conditionalFormatting sqref="J117">
    <cfRule type="cellIs" dxfId="7" priority="8" operator="equal">
      <formula>0</formula>
    </cfRule>
  </conditionalFormatting>
  <conditionalFormatting sqref="J54">
    <cfRule type="cellIs" dxfId="6" priority="7" operator="equal">
      <formula>0</formula>
    </cfRule>
  </conditionalFormatting>
  <conditionalFormatting sqref="J55">
    <cfRule type="cellIs" dxfId="5" priority="6" operator="equal">
      <formula>0</formula>
    </cfRule>
  </conditionalFormatting>
  <conditionalFormatting sqref="J56">
    <cfRule type="cellIs" dxfId="4" priority="5" operator="equal">
      <formula>0</formula>
    </cfRule>
  </conditionalFormatting>
  <conditionalFormatting sqref="J57">
    <cfRule type="cellIs" dxfId="3" priority="4" operator="equal">
      <formula>0</formula>
    </cfRule>
  </conditionalFormatting>
  <conditionalFormatting sqref="J58">
    <cfRule type="cellIs" dxfId="2" priority="3" operator="equal">
      <formula>0</formula>
    </cfRule>
  </conditionalFormatting>
  <conditionalFormatting sqref="J59">
    <cfRule type="cellIs" dxfId="1" priority="2" operator="equal">
      <formula>0</formula>
    </cfRule>
  </conditionalFormatting>
  <conditionalFormatting sqref="J8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zoomScale="90" zoomScaleNormal="90" workbookViewId="0">
      <selection activeCell="A2" sqref="A2:I12"/>
    </sheetView>
  </sheetViews>
  <sheetFormatPr defaultColWidth="9.109375" defaultRowHeight="13.2" x14ac:dyDescent="0.25"/>
  <cols>
    <col min="1" max="1" width="76.109375" style="117" customWidth="1"/>
    <col min="2" max="2" width="2" style="117" customWidth="1"/>
    <col min="3" max="3" width="9.109375" style="117"/>
    <col min="4" max="4" width="2.109375" style="117" customWidth="1"/>
    <col min="5" max="5" width="9.109375" style="117"/>
    <col min="6" max="6" width="2.5546875" style="117" customWidth="1"/>
    <col min="7" max="7" width="9.109375" style="117"/>
    <col min="8" max="8" width="2.5546875" style="117" customWidth="1"/>
    <col min="9" max="9" width="11.88671875" style="117" bestFit="1" customWidth="1"/>
    <col min="10" max="10" width="12.33203125" style="117" hidden="1" customWidth="1"/>
    <col min="11" max="11" width="9.109375" style="117"/>
    <col min="12" max="12" width="35.44140625" style="117" hidden="1" customWidth="1"/>
    <col min="13" max="13" width="15.44140625" style="117" hidden="1" customWidth="1"/>
    <col min="14" max="14" width="11.6640625" style="117" hidden="1" customWidth="1"/>
    <col min="15" max="15" width="11.109375" style="117" hidden="1" customWidth="1"/>
    <col min="16" max="16" width="19.88671875" style="117" hidden="1" customWidth="1"/>
    <col min="17" max="16384" width="9.109375" style="117"/>
  </cols>
  <sheetData>
    <row r="1" spans="1:29" ht="24.9" customHeight="1" thickBot="1" x14ac:dyDescent="0.35">
      <c r="A1" s="360" t="s">
        <v>259</v>
      </c>
      <c r="B1" s="361"/>
      <c r="C1" s="361"/>
      <c r="D1" s="361"/>
      <c r="E1" s="361"/>
      <c r="F1" s="361"/>
      <c r="G1" s="361"/>
      <c r="H1" s="361"/>
      <c r="I1" s="362"/>
      <c r="L1" s="199" t="s">
        <v>292</v>
      </c>
      <c r="M1" s="200" t="s">
        <v>293</v>
      </c>
      <c r="N1" s="201" t="s">
        <v>294</v>
      </c>
      <c r="O1" s="201" t="s">
        <v>263</v>
      </c>
      <c r="P1" s="201" t="s">
        <v>295</v>
      </c>
      <c r="W1" s="171"/>
      <c r="AA1" s="172"/>
      <c r="AC1" s="122"/>
    </row>
    <row r="2" spans="1:29" ht="17.25" customHeight="1" thickBot="1" x14ac:dyDescent="0.3">
      <c r="A2" s="230" t="s">
        <v>260</v>
      </c>
      <c r="B2" s="231"/>
      <c r="C2" s="232" t="s">
        <v>261</v>
      </c>
      <c r="D2" s="231"/>
      <c r="E2" s="232" t="s">
        <v>262</v>
      </c>
      <c r="F2" s="231"/>
      <c r="G2" s="232" t="s">
        <v>263</v>
      </c>
      <c r="H2" s="231"/>
      <c r="I2" s="233" t="s">
        <v>264</v>
      </c>
      <c r="J2" s="122"/>
      <c r="K2" s="122"/>
      <c r="L2" s="202" t="s">
        <v>265</v>
      </c>
      <c r="M2" s="203">
        <v>4382</v>
      </c>
      <c r="N2" s="203">
        <v>20</v>
      </c>
      <c r="O2" s="203">
        <v>42</v>
      </c>
      <c r="P2" s="204">
        <f>M2*N2*O2</f>
        <v>3680880</v>
      </c>
      <c r="S2" s="186"/>
      <c r="W2" s="171"/>
      <c r="AC2" s="122"/>
    </row>
    <row r="3" spans="1:29" ht="16.2" thickBot="1" x14ac:dyDescent="0.3">
      <c r="A3" s="176" t="s">
        <v>296</v>
      </c>
      <c r="B3" s="234"/>
      <c r="C3" s="235">
        <f>'RES-EEI Grant &gt;$200'!D6+'Combo &gt;$600'!D6+'Combo &lt;$600 &gt;200K'!D6</f>
        <v>366</v>
      </c>
      <c r="D3" s="236"/>
      <c r="E3" s="205">
        <v>20</v>
      </c>
      <c r="F3" s="234"/>
      <c r="G3" s="237">
        <v>42</v>
      </c>
      <c r="H3" s="238"/>
      <c r="I3" s="239">
        <f>C3*E3*G3</f>
        <v>307440</v>
      </c>
      <c r="J3" s="206">
        <f>C3*E3</f>
        <v>7320</v>
      </c>
      <c r="K3" s="187">
        <f>C3*E3</f>
        <v>7320</v>
      </c>
      <c r="L3" s="202" t="s">
        <v>266</v>
      </c>
      <c r="M3" s="203">
        <v>4059</v>
      </c>
      <c r="N3" s="203">
        <v>4</v>
      </c>
      <c r="O3" s="203">
        <v>42</v>
      </c>
      <c r="P3" s="204">
        <f t="shared" ref="P3:P11" si="0">M3*N3*O3</f>
        <v>681912</v>
      </c>
      <c r="S3" s="186"/>
      <c r="W3" s="171"/>
      <c r="AC3" s="122"/>
    </row>
    <row r="4" spans="1:29" ht="16.2" thickBot="1" x14ac:dyDescent="0.3">
      <c r="A4" s="176" t="s">
        <v>309</v>
      </c>
      <c r="B4" s="234"/>
      <c r="C4" s="235">
        <f>'RES- EEI Grant &lt;$200'!D6+'Combo &lt;200K'!D6</f>
        <v>3253</v>
      </c>
      <c r="D4" s="236"/>
      <c r="E4" s="205">
        <v>15</v>
      </c>
      <c r="F4" s="234"/>
      <c r="G4" s="237">
        <v>42</v>
      </c>
      <c r="H4" s="238"/>
      <c r="I4" s="239">
        <f t="shared" ref="I4:I6" si="1">C4*E4*G4</f>
        <v>2049390</v>
      </c>
      <c r="J4" s="206">
        <f t="shared" ref="J4" si="2">C4*E4</f>
        <v>48795</v>
      </c>
      <c r="K4" s="187">
        <f t="shared" ref="K4:K11" si="3">C4*E4</f>
        <v>48795</v>
      </c>
      <c r="L4" s="202"/>
      <c r="M4" s="203"/>
      <c r="N4" s="203"/>
      <c r="O4" s="203"/>
      <c r="P4" s="204"/>
      <c r="S4" s="186"/>
      <c r="W4" s="171"/>
      <c r="AC4" s="122"/>
    </row>
    <row r="5" spans="1:29" ht="16.2" thickBot="1" x14ac:dyDescent="0.3">
      <c r="A5" s="182" t="s">
        <v>297</v>
      </c>
      <c r="B5" s="234"/>
      <c r="C5" s="235">
        <f>'RES-EEI Grant &gt;$200'!D6+'Combo &lt;$600 &gt;200K'!D6+'Combo &gt;$600'!D6</f>
        <v>366</v>
      </c>
      <c r="D5" s="236"/>
      <c r="E5" s="205">
        <v>8</v>
      </c>
      <c r="F5" s="234"/>
      <c r="G5" s="237">
        <v>42</v>
      </c>
      <c r="H5" s="238"/>
      <c r="I5" s="239">
        <f t="shared" si="1"/>
        <v>122976</v>
      </c>
      <c r="J5" s="206">
        <f t="shared" ref="J5:J11" si="4">C5*E5</f>
        <v>2928</v>
      </c>
      <c r="K5" s="187">
        <f t="shared" si="3"/>
        <v>2928</v>
      </c>
      <c r="L5" s="202"/>
      <c r="M5" s="203"/>
      <c r="N5" s="203"/>
      <c r="O5" s="203"/>
      <c r="P5" s="207"/>
      <c r="Q5" s="172"/>
      <c r="S5" s="186"/>
      <c r="W5" s="171"/>
      <c r="AC5" s="122"/>
    </row>
    <row r="6" spans="1:29" ht="16.2" thickBot="1" x14ac:dyDescent="0.3">
      <c r="A6" s="322" t="s">
        <v>338</v>
      </c>
      <c r="B6" s="234"/>
      <c r="C6" s="235">
        <f>'RES- EEI Grant &lt;$200'!D6+'Combo &lt;200K'!D6</f>
        <v>3253</v>
      </c>
      <c r="D6" s="236"/>
      <c r="E6" s="205">
        <v>4</v>
      </c>
      <c r="F6" s="234"/>
      <c r="G6" s="237">
        <v>42</v>
      </c>
      <c r="H6" s="238"/>
      <c r="I6" s="239">
        <f t="shared" si="1"/>
        <v>546504</v>
      </c>
      <c r="J6" s="206">
        <f t="shared" si="4"/>
        <v>13012</v>
      </c>
      <c r="K6" s="187">
        <f t="shared" si="3"/>
        <v>13012</v>
      </c>
      <c r="L6" s="202" t="s">
        <v>267</v>
      </c>
      <c r="M6" s="203">
        <v>1999</v>
      </c>
      <c r="N6" s="203">
        <v>8</v>
      </c>
      <c r="O6" s="203">
        <v>42</v>
      </c>
      <c r="P6" s="207">
        <f t="shared" si="0"/>
        <v>671664</v>
      </c>
      <c r="Q6" s="208"/>
      <c r="S6" s="186"/>
      <c r="W6" s="171"/>
      <c r="AC6" s="122"/>
    </row>
    <row r="7" spans="1:29" ht="16.2" thickBot="1" x14ac:dyDescent="0.3">
      <c r="A7" s="209" t="s">
        <v>298</v>
      </c>
      <c r="B7" s="234"/>
      <c r="C7" s="205">
        <f>'RES-EEI Grant &gt;$200'!D7+'RES- EEI Grant &lt;$200'!D7+'Combo &gt;$600'!D7+'Combo &lt;$600 &gt;200K'!D7+'Combo &lt;200K'!D7</f>
        <v>1898</v>
      </c>
      <c r="D7" s="236"/>
      <c r="E7" s="205">
        <v>8</v>
      </c>
      <c r="F7" s="234"/>
      <c r="G7" s="237">
        <v>42</v>
      </c>
      <c r="H7" s="238"/>
      <c r="I7" s="239">
        <f>C7*E7*G7</f>
        <v>637728</v>
      </c>
      <c r="J7" s="206">
        <f t="shared" si="4"/>
        <v>15184</v>
      </c>
      <c r="K7" s="187">
        <f t="shared" si="3"/>
        <v>15184</v>
      </c>
      <c r="L7" s="202"/>
      <c r="M7" s="203"/>
      <c r="N7" s="203"/>
      <c r="O7" s="203"/>
      <c r="P7" s="204"/>
      <c r="S7" s="186"/>
      <c r="W7" s="171"/>
      <c r="AC7" s="122"/>
    </row>
    <row r="8" spans="1:29" ht="16.2" thickBot="1" x14ac:dyDescent="0.3">
      <c r="A8" s="209" t="s">
        <v>268</v>
      </c>
      <c r="B8" s="234"/>
      <c r="C8" s="205">
        <v>87</v>
      </c>
      <c r="D8" s="236"/>
      <c r="E8" s="205">
        <v>4</v>
      </c>
      <c r="F8" s="234"/>
      <c r="G8" s="237">
        <v>42</v>
      </c>
      <c r="H8" s="238"/>
      <c r="I8" s="239">
        <f t="shared" ref="I8:I10" si="5">C8*E8*G8</f>
        <v>14616</v>
      </c>
      <c r="J8" s="206">
        <f t="shared" si="4"/>
        <v>348</v>
      </c>
      <c r="K8" s="187">
        <f t="shared" si="3"/>
        <v>348</v>
      </c>
      <c r="L8" s="202" t="s">
        <v>268</v>
      </c>
      <c r="M8" s="203">
        <v>41</v>
      </c>
      <c r="N8" s="203">
        <v>4</v>
      </c>
      <c r="O8" s="203">
        <v>42</v>
      </c>
      <c r="P8" s="204">
        <f t="shared" si="0"/>
        <v>6888</v>
      </c>
      <c r="S8" s="186"/>
      <c r="W8" s="171"/>
      <c r="AC8" s="122"/>
    </row>
    <row r="9" spans="1:29" ht="16.2" thickBot="1" x14ac:dyDescent="0.3">
      <c r="A9" s="209" t="s">
        <v>269</v>
      </c>
      <c r="B9" s="234"/>
      <c r="C9" s="205">
        <f>'RES-EEI Grant &gt;$200'!E59+'RES- EEI Grant &lt;$200'!E58+'Combo &gt;$600'!E67+'Combo &lt;$600 &gt;200K'!E67+'Combo &lt;200K'!E67</f>
        <v>1898</v>
      </c>
      <c r="D9" s="236"/>
      <c r="E9" s="235">
        <v>16</v>
      </c>
      <c r="F9" s="234"/>
      <c r="G9" s="237">
        <v>42</v>
      </c>
      <c r="H9" s="238"/>
      <c r="I9" s="239">
        <f t="shared" si="5"/>
        <v>1275456</v>
      </c>
      <c r="J9" s="206">
        <f t="shared" si="4"/>
        <v>30368</v>
      </c>
      <c r="K9" s="187">
        <f t="shared" si="3"/>
        <v>30368</v>
      </c>
      <c r="L9" s="202" t="s">
        <v>269</v>
      </c>
      <c r="M9" s="203">
        <v>533</v>
      </c>
      <c r="N9" s="203">
        <v>16</v>
      </c>
      <c r="O9" s="203">
        <v>42</v>
      </c>
      <c r="P9" s="204">
        <f t="shared" si="0"/>
        <v>358176</v>
      </c>
      <c r="W9" s="171"/>
      <c r="AC9" s="122"/>
    </row>
    <row r="10" spans="1:29" ht="16.2" thickBot="1" x14ac:dyDescent="0.3">
      <c r="A10" s="209" t="s">
        <v>299</v>
      </c>
      <c r="B10" s="234"/>
      <c r="C10" s="205">
        <f>'RES-EEI Grant &gt;$200'!E54+'RES- EEI Grant &lt;$200'!E53+'Combo &gt;$600'!E63+'Combo &lt;$600 &gt;200K'!E63+'Combo &lt;200K'!E63</f>
        <v>1898</v>
      </c>
      <c r="D10" s="236"/>
      <c r="E10" s="235">
        <v>16</v>
      </c>
      <c r="F10" s="234"/>
      <c r="G10" s="237">
        <v>42</v>
      </c>
      <c r="H10" s="238"/>
      <c r="I10" s="239">
        <f t="shared" si="5"/>
        <v>1275456</v>
      </c>
      <c r="J10" s="206">
        <f t="shared" si="4"/>
        <v>30368</v>
      </c>
      <c r="K10" s="187">
        <f t="shared" si="3"/>
        <v>30368</v>
      </c>
      <c r="L10" s="202" t="s">
        <v>270</v>
      </c>
      <c r="M10" s="203">
        <v>1999</v>
      </c>
      <c r="N10" s="203">
        <v>16</v>
      </c>
      <c r="O10" s="203">
        <v>42</v>
      </c>
      <c r="P10" s="204">
        <f t="shared" si="0"/>
        <v>1343328</v>
      </c>
      <c r="W10" s="171"/>
      <c r="AC10" s="122"/>
    </row>
    <row r="11" spans="1:29" ht="16.2" thickBot="1" x14ac:dyDescent="0.3">
      <c r="A11" s="209" t="s">
        <v>32</v>
      </c>
      <c r="B11" s="234"/>
      <c r="C11" s="205">
        <f>'RES-EEI Grant &gt;$200'!E9+'RES- EEI Grant &lt;$200'!E9</f>
        <v>3</v>
      </c>
      <c r="D11" s="236"/>
      <c r="E11" s="235">
        <v>16</v>
      </c>
      <c r="F11" s="234"/>
      <c r="G11" s="237">
        <v>42</v>
      </c>
      <c r="H11" s="238"/>
      <c r="I11" s="239">
        <v>672</v>
      </c>
      <c r="J11" s="206">
        <f t="shared" si="4"/>
        <v>48</v>
      </c>
      <c r="K11" s="187">
        <f t="shared" si="3"/>
        <v>48</v>
      </c>
      <c r="L11" s="202" t="s">
        <v>32</v>
      </c>
      <c r="M11" s="203">
        <v>7</v>
      </c>
      <c r="N11" s="203">
        <v>16</v>
      </c>
      <c r="O11" s="203">
        <v>42</v>
      </c>
      <c r="P11" s="204">
        <f t="shared" si="0"/>
        <v>4704</v>
      </c>
      <c r="W11" s="171"/>
      <c r="AC11" s="122"/>
    </row>
    <row r="12" spans="1:29" ht="17.25" customHeight="1" thickBot="1" x14ac:dyDescent="0.3">
      <c r="A12" s="240" t="s">
        <v>271</v>
      </c>
      <c r="B12" s="241"/>
      <c r="C12" s="241"/>
      <c r="D12" s="241"/>
      <c r="E12" s="241"/>
      <c r="F12" s="241"/>
      <c r="G12" s="242"/>
      <c r="H12" s="242"/>
      <c r="I12" s="191">
        <f>SUM(I3:J11)</f>
        <v>6378609</v>
      </c>
      <c r="K12" s="187">
        <f>SUM(K3:K11)</f>
        <v>148371</v>
      </c>
      <c r="L12" s="202" t="s">
        <v>5</v>
      </c>
      <c r="M12" s="210"/>
      <c r="N12" s="210"/>
      <c r="O12" s="210"/>
      <c r="P12" s="204">
        <f>SUM(P2:P11)</f>
        <v>6747552</v>
      </c>
      <c r="W12" s="171"/>
      <c r="AC12" s="122"/>
    </row>
    <row r="13" spans="1:29" ht="21" customHeight="1" x14ac:dyDescent="0.25">
      <c r="A13" s="186"/>
      <c r="M13" s="187"/>
      <c r="W13" s="171"/>
      <c r="AC13" s="122"/>
    </row>
    <row r="14" spans="1:29" ht="14.1" customHeight="1" x14ac:dyDescent="0.25">
      <c r="A14" s="117" t="s">
        <v>272</v>
      </c>
      <c r="M14" s="187"/>
      <c r="W14" s="171"/>
      <c r="AC14" s="122"/>
    </row>
    <row r="15" spans="1:29" ht="14.1" customHeight="1" x14ac:dyDescent="0.25">
      <c r="A15" s="117" t="s">
        <v>273</v>
      </c>
      <c r="M15" s="187"/>
      <c r="W15" s="171"/>
      <c r="AC15" s="122"/>
    </row>
    <row r="16" spans="1:29" ht="14.1" customHeight="1" x14ac:dyDescent="0.25">
      <c r="A16" s="117" t="s">
        <v>274</v>
      </c>
      <c r="M16" s="187"/>
      <c r="W16" s="171"/>
      <c r="AC16" s="122"/>
    </row>
  </sheetData>
  <mergeCells count="1">
    <mergeCell ref="A1:I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RES-EEI Grant &gt;$200</vt:lpstr>
      <vt:lpstr>RES- EEI Grant &lt;$200</vt:lpstr>
      <vt:lpstr>GL &gt;$600</vt:lpstr>
      <vt:lpstr>GL &lt;$600</vt:lpstr>
      <vt:lpstr>GL &lt;$200</vt:lpstr>
      <vt:lpstr>Combo &gt;$600</vt:lpstr>
      <vt:lpstr>Combo &lt;$600 &gt;200K</vt:lpstr>
      <vt:lpstr>Combo &lt;200K</vt:lpstr>
      <vt:lpstr>grants cost to government</vt:lpstr>
      <vt:lpstr>loan cost to government</vt:lpstr>
      <vt:lpstr>Totals for Public </vt:lpstr>
      <vt:lpstr>Sheet1</vt:lpstr>
      <vt:lpstr>'grants cost to government'!Print_Area</vt:lpstr>
      <vt:lpstr>'loan cost to government'!Print_Area</vt:lpstr>
      <vt:lpstr>'RES- EEI Grant &lt;$200'!Print_Area</vt:lpstr>
      <vt:lpstr>'RES-EEI Grant &gt;$200'!Print_Area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Buch, Brian - RD, Boise, ID</dc:creator>
  <cp:lastModifiedBy>Brown, Kimble - RD, Washington, DC</cp:lastModifiedBy>
  <dcterms:created xsi:type="dcterms:W3CDTF">2014-10-20T19:58:37Z</dcterms:created>
  <dcterms:modified xsi:type="dcterms:W3CDTF">2014-12-15T20:26:57Z</dcterms:modified>
</cp:coreProperties>
</file>