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 windowWidth="25155" windowHeight="5850" tabRatio="837" activeTab="2"/>
  </bookViews>
  <sheets>
    <sheet name="Summary Submission Cover Sheet" sheetId="50" r:id="rId1"/>
    <sheet name="Income Statement Worksheet" sheetId="52" r:id="rId2"/>
    <sheet name="Balance Sheet Worksheet" sheetId="53" r:id="rId3"/>
    <sheet name="Capital - DFAST" sheetId="127" r:id="rId4"/>
    <sheet name="General RWA" sheetId="128" r:id="rId5"/>
    <sheet name="Advanced RWA" sheetId="129" r:id="rId6"/>
    <sheet name="Retail Bal. &amp; Loss Projections" sheetId="85" r:id="rId7"/>
    <sheet name="Retail Repurchase Worksheet" sheetId="131" r:id="rId8"/>
    <sheet name="Retail ASC 310-30 Worksheet" sheetId="105" r:id="rId9"/>
    <sheet name="Securities OTTI by CUSIP" sheetId="100" r:id="rId10"/>
    <sheet name="Securities OTTI Methodology" sheetId="102" r:id="rId11"/>
    <sheet name="Securities OTTI by Portfolio" sheetId="101" r:id="rId12"/>
    <sheet name="Securities AFS OCI by Portfolio" sheetId="126" r:id="rId13"/>
    <sheet name="Securities Market Value Sources" sheetId="104" r:id="rId14"/>
    <sheet name="Trading Worksheet" sheetId="90" r:id="rId15"/>
    <sheet name="Counterparty Risk Worksheet" sheetId="96" r:id="rId16"/>
    <sheet name="OpRisk Scenario &amp; Projections" sheetId="107" r:id="rId17"/>
    <sheet name="PPNR Projections Worksheet" sheetId="77" r:id="rId18"/>
    <sheet name="PPNR NII Worksheet" sheetId="78" r:id="rId19"/>
    <sheet name="PPNR Metrics Worksheet" sheetId="79" r:id="rId20"/>
  </sheets>
  <externalReferences>
    <externalReference r:id="rId21"/>
  </externalReferences>
  <definedNames>
    <definedName name="DEPOSIT_CHOICE">'PPNR NII Worksheet'!$T$18</definedName>
    <definedName name="DEPOSIT_LIMIT">'PPNR NII Worksheet'!$B$4</definedName>
    <definedName name="NII_MANDATORY">'PPNR NII Worksheet'!$T$19</definedName>
    <definedName name="NII_OPTIONAL">'PPNR NII Worksheet'!$T$20</definedName>
    <definedName name="PRIMARY_CHOOSE">'PPNR Projections Worksheet'!$U$13</definedName>
    <definedName name="PRIMARY_NII">'PPNR Projections Worksheet'!$U$15</definedName>
    <definedName name="PRIMARY_SUBMISSION">'PPNR Projections Worksheet'!$U$14</definedName>
    <definedName name="_xlnm.Print_Area" localSheetId="2">'Balance Sheet Worksheet'!$A$1:$M$196</definedName>
    <definedName name="_xlnm.Print_Area" localSheetId="3">'Capital - DFAST'!$A$1:$R$275</definedName>
    <definedName name="_xlnm.Print_Area" localSheetId="15">'Counterparty Risk Worksheet'!$A$1:$C$16</definedName>
    <definedName name="_xlnm.Print_Area" localSheetId="4">'General RWA'!$A$1:$M$87</definedName>
    <definedName name="_xlnm.Print_Area" localSheetId="1">'Income Statement Worksheet'!$A$1:$R$166</definedName>
    <definedName name="_xlnm.Print_Area" localSheetId="16">'OpRisk Scenario &amp; Projections'!$V$1:$V$22</definedName>
    <definedName name="_xlnm.Print_Area" localSheetId="19">'PPNR Metrics Worksheet'!$A$1:$P$210</definedName>
    <definedName name="_xlnm.Print_Area" localSheetId="18">'PPNR NII Worksheet'!$A$1:$L$130</definedName>
    <definedName name="_xlnm.Print_Area" localSheetId="17">'PPNR Projections Worksheet'!$A$1:$R$171</definedName>
    <definedName name="_xlnm.Print_Area" localSheetId="8">'Retail ASC 310-30 Worksheet'!$A$1:$M$136</definedName>
    <definedName name="_xlnm.Print_Area" localSheetId="12">'Securities AFS OCI by Portfolio'!$A$1:$N$36</definedName>
    <definedName name="_xlnm.Print_Area" localSheetId="13">'Securities Market Value Sources'!$A$1:$D$36</definedName>
    <definedName name="_xlnm.Print_Area" localSheetId="9">'Securities OTTI by CUSIP'!$A$1:$J$10</definedName>
    <definedName name="_xlnm.Print_Area" localSheetId="0">'Summary Submission Cover Sheet'!$A$1:$L$23</definedName>
    <definedName name="_xlnm.Print_Area" localSheetId="14">'Trading Worksheet'!$A$1:$M$37</definedName>
    <definedName name="_xlnm.Print_Titles" localSheetId="2">'Balance Sheet Worksheet'!$1:$4</definedName>
    <definedName name="_xlnm.Print_Titles" localSheetId="3">'Capital - DFAST'!$1:$4</definedName>
    <definedName name="_xlnm.Print_Titles" localSheetId="1">'Income Statement Worksheet'!$1:$4</definedName>
    <definedName name="RSSDID">'Summary Submission Cover Sheet'!$D$14</definedName>
    <definedName name="scenario">'Summary Submission Cover Sheet'!$B$20</definedName>
    <definedName name="scenario_adverse">'Summary Submission Cover Sheet'!$A$30</definedName>
    <definedName name="scenario_baseline">'Summary Submission Cover Sheet'!$A$29</definedName>
    <definedName name="scenario_severe">'Summary Submission Cover Sheet'!$A$31</definedName>
    <definedName name="scenario_sup_adverse" localSheetId="7">'[1]Summary Submission Cover Sheet'!$A$29</definedName>
    <definedName name="scenario_sup_adverse">'Summary Submission Cover Sheet'!#REF!</definedName>
    <definedName name="scenario_sup_baseline" localSheetId="7">'[1]Summary Submission Cover Sheet'!$A$27</definedName>
    <definedName name="scenario_sup_severely_adverse" localSheetId="7">'[1]Summary Submission Cover Sheet'!$A$30</definedName>
    <definedName name="scenario_sup_severely_adverse">'Summary Submission Cover Sheet'!#REF!</definedName>
  </definedNames>
  <calcPr calcId="145621"/>
</workbook>
</file>

<file path=xl/calcChain.xml><?xml version="1.0" encoding="utf-8"?>
<calcChain xmlns="http://schemas.openxmlformats.org/spreadsheetml/2006/main">
  <c r="F152" i="53" l="1"/>
  <c r="G152" i="53"/>
  <c r="H152" i="53"/>
  <c r="I152" i="53"/>
  <c r="J152" i="53"/>
  <c r="K152" i="53"/>
  <c r="L152" i="53"/>
  <c r="M152" i="53"/>
  <c r="E152" i="53"/>
  <c r="B147" i="127" l="1"/>
  <c r="B142" i="127"/>
  <c r="B135" i="127"/>
  <c r="D35" i="126"/>
  <c r="E35" i="126"/>
  <c r="F35" i="126"/>
  <c r="G35" i="126"/>
  <c r="H35" i="126"/>
  <c r="I35" i="126"/>
  <c r="J35" i="126"/>
  <c r="K35" i="126"/>
  <c r="L35" i="126"/>
  <c r="M35" i="126"/>
  <c r="N35" i="126"/>
  <c r="C35" i="126"/>
  <c r="M76" i="131" l="1"/>
  <c r="D29" i="129"/>
  <c r="D10" i="128"/>
  <c r="D241" i="127"/>
  <c r="D237" i="127"/>
  <c r="D233" i="127"/>
  <c r="D226" i="127"/>
  <c r="D225" i="127"/>
  <c r="D223" i="127"/>
  <c r="D221" i="127"/>
  <c r="D219" i="127"/>
  <c r="B25" i="127"/>
  <c r="D152" i="53" l="1"/>
  <c r="D154" i="52" l="1"/>
  <c r="E154" i="52"/>
  <c r="E157" i="52" s="1"/>
  <c r="E122" i="52"/>
  <c r="E118" i="52"/>
  <c r="E109" i="52"/>
  <c r="E108" i="52" s="1"/>
  <c r="E99" i="52"/>
  <c r="E95" i="52"/>
  <c r="E90" i="52"/>
  <c r="E85" i="52"/>
  <c r="E86" i="52"/>
  <c r="E49" i="52" l="1"/>
  <c r="B221" i="127" l="1"/>
  <c r="D178" i="53" l="1"/>
  <c r="B1" i="79" l="1"/>
  <c r="B1" i="78"/>
  <c r="B1" i="77"/>
  <c r="A1" i="107"/>
  <c r="A1" i="96"/>
  <c r="A1" i="90"/>
  <c r="B1" i="104"/>
  <c r="B1" i="126"/>
  <c r="B1" i="101"/>
  <c r="B1" i="102"/>
  <c r="A1" i="100"/>
  <c r="A1" i="105"/>
  <c r="A1" i="131"/>
  <c r="A1" i="85"/>
  <c r="A1" i="129"/>
  <c r="A1" i="128"/>
  <c r="A1" i="127"/>
  <c r="A1" i="53"/>
  <c r="A1" i="52"/>
  <c r="D18" i="50"/>
  <c r="D178" i="90" l="1"/>
  <c r="D154" i="127"/>
  <c r="D154" i="90"/>
  <c r="D154" i="53"/>
  <c r="D29" i="53"/>
  <c r="D29" i="131"/>
  <c r="D29" i="127"/>
  <c r="D10" i="102" l="1"/>
  <c r="D10" i="127"/>
  <c r="B184" i="127" l="1"/>
  <c r="B182" i="127"/>
  <c r="B180" i="127"/>
  <c r="B178" i="127"/>
  <c r="B170" i="127"/>
  <c r="B127" i="127"/>
  <c r="B123" i="127"/>
  <c r="B120" i="127"/>
  <c r="B39" i="127"/>
  <c r="D181" i="53"/>
  <c r="D168" i="53"/>
  <c r="D151" i="53"/>
  <c r="D144" i="53"/>
  <c r="D127" i="53"/>
  <c r="D57" i="53"/>
  <c r="D56" i="53"/>
  <c r="D55" i="53"/>
  <c r="D50" i="53"/>
  <c r="D28" i="53"/>
  <c r="D25" i="53"/>
  <c r="D30" i="53"/>
  <c r="D26" i="53"/>
  <c r="D23" i="53"/>
  <c r="D22" i="53"/>
  <c r="D18" i="53"/>
  <c r="D157" i="52"/>
  <c r="D151" i="52"/>
  <c r="D148" i="52"/>
  <c r="D142" i="52"/>
  <c r="D130" i="52"/>
  <c r="D132" i="52"/>
  <c r="C10" i="100" l="1"/>
  <c r="B10" i="100"/>
  <c r="E10" i="100"/>
  <c r="I221" i="127"/>
  <c r="H221" i="127"/>
  <c r="G221" i="127"/>
  <c r="F221" i="127"/>
  <c r="E221" i="127"/>
  <c r="F73" i="52"/>
  <c r="G73" i="52"/>
  <c r="M8" i="128" l="1"/>
  <c r="L8" i="128"/>
  <c r="K8" i="128"/>
  <c r="J8" i="128"/>
  <c r="I8" i="128"/>
  <c r="H8" i="128"/>
  <c r="G8" i="128"/>
  <c r="F8" i="128"/>
  <c r="E8" i="128"/>
  <c r="D8" i="128"/>
  <c r="N18" i="126" l="1"/>
  <c r="M18" i="126"/>
  <c r="L18" i="126"/>
  <c r="K18" i="126"/>
  <c r="J18" i="126"/>
  <c r="I18" i="126"/>
  <c r="H18" i="126"/>
  <c r="G18" i="126"/>
  <c r="F18" i="126"/>
  <c r="E18" i="126"/>
  <c r="D18" i="126"/>
  <c r="L33" i="85"/>
  <c r="K33" i="85"/>
  <c r="J33" i="85"/>
  <c r="I33" i="85"/>
  <c r="H33" i="85"/>
  <c r="G33" i="85"/>
  <c r="F33" i="85"/>
  <c r="E33" i="85"/>
  <c r="D33" i="85"/>
  <c r="C33" i="85"/>
  <c r="N40" i="52"/>
  <c r="M40" i="52"/>
  <c r="L40" i="52"/>
  <c r="K40" i="52"/>
  <c r="J40" i="52"/>
  <c r="I40" i="52"/>
  <c r="H40" i="52"/>
  <c r="G40" i="52"/>
  <c r="F40" i="52"/>
  <c r="E11" i="52"/>
  <c r="B196" i="131"/>
  <c r="B195" i="131"/>
  <c r="B194" i="131"/>
  <c r="B193" i="131"/>
  <c r="B2" i="90" l="1"/>
  <c r="J5" i="131" l="1"/>
  <c r="I5" i="131" s="1"/>
  <c r="H5" i="131" s="1"/>
  <c r="G5" i="131" s="1"/>
  <c r="F5" i="131" s="1"/>
  <c r="E5" i="131" s="1"/>
  <c r="D5" i="131" s="1"/>
  <c r="C5" i="131" s="1"/>
  <c r="B5" i="131" s="1"/>
  <c r="M6" i="131"/>
  <c r="M7" i="131"/>
  <c r="M8" i="131"/>
  <c r="M10" i="131"/>
  <c r="M11" i="131"/>
  <c r="M12" i="131"/>
  <c r="M13" i="131"/>
  <c r="M14" i="131"/>
  <c r="M15" i="131"/>
  <c r="M16" i="131"/>
  <c r="M17" i="131"/>
  <c r="J21" i="131"/>
  <c r="I21" i="131" s="1"/>
  <c r="H21" i="131" s="1"/>
  <c r="G21" i="131" s="1"/>
  <c r="F21" i="131" s="1"/>
  <c r="E21" i="131" s="1"/>
  <c r="D21" i="131" s="1"/>
  <c r="C21" i="131" s="1"/>
  <c r="B21" i="131" s="1"/>
  <c r="M22" i="131"/>
  <c r="M23" i="131"/>
  <c r="M24" i="131"/>
  <c r="M25" i="131"/>
  <c r="M30" i="131"/>
  <c r="J35" i="131"/>
  <c r="I35" i="131" s="1"/>
  <c r="H35" i="131" s="1"/>
  <c r="G35" i="131" s="1"/>
  <c r="F35" i="131" s="1"/>
  <c r="E35" i="131" s="1"/>
  <c r="D35" i="131" s="1"/>
  <c r="C35" i="131" s="1"/>
  <c r="B35" i="131" s="1"/>
  <c r="M36" i="131"/>
  <c r="M37" i="131"/>
  <c r="M38" i="131"/>
  <c r="M40" i="131"/>
  <c r="M41" i="131"/>
  <c r="M42" i="131"/>
  <c r="M43" i="131"/>
  <c r="M44" i="131"/>
  <c r="M45" i="131"/>
  <c r="M46" i="131"/>
  <c r="M47" i="131"/>
  <c r="P60" i="131" s="1"/>
  <c r="J51" i="131"/>
  <c r="I51" i="131" s="1"/>
  <c r="H51" i="131" s="1"/>
  <c r="G51" i="131" s="1"/>
  <c r="F51" i="131" s="1"/>
  <c r="E51" i="131" s="1"/>
  <c r="D51" i="131" s="1"/>
  <c r="C51" i="131" s="1"/>
  <c r="B51" i="131" s="1"/>
  <c r="M52" i="131"/>
  <c r="M53" i="131"/>
  <c r="M54" i="131"/>
  <c r="M55" i="131"/>
  <c r="M60" i="131"/>
  <c r="J65" i="131"/>
  <c r="I65" i="131" s="1"/>
  <c r="H65" i="131" s="1"/>
  <c r="G65" i="131" s="1"/>
  <c r="F65" i="131" s="1"/>
  <c r="E65" i="131" s="1"/>
  <c r="D65" i="131" s="1"/>
  <c r="C65" i="131" s="1"/>
  <c r="B65" i="131" s="1"/>
  <c r="M66" i="131"/>
  <c r="M67" i="131"/>
  <c r="M68" i="131"/>
  <c r="P70" i="131" s="1"/>
  <c r="M70" i="131"/>
  <c r="M71" i="131"/>
  <c r="M72" i="131"/>
  <c r="M73" i="131"/>
  <c r="M74" i="131"/>
  <c r="M75" i="131"/>
  <c r="M77" i="131"/>
  <c r="M78" i="131"/>
  <c r="J82" i="131"/>
  <c r="I82" i="131" s="1"/>
  <c r="H82" i="131" s="1"/>
  <c r="G82" i="131" s="1"/>
  <c r="F82" i="131" s="1"/>
  <c r="E82" i="131" s="1"/>
  <c r="D82" i="131" s="1"/>
  <c r="C82" i="131" s="1"/>
  <c r="B82" i="131" s="1"/>
  <c r="M83" i="131"/>
  <c r="M84" i="131"/>
  <c r="M85" i="131"/>
  <c r="M86" i="131"/>
  <c r="P91" i="131" s="1"/>
  <c r="M91" i="131"/>
  <c r="I96" i="131"/>
  <c r="H96" i="131" s="1"/>
  <c r="G96" i="131" s="1"/>
  <c r="F96" i="131" s="1"/>
  <c r="E96" i="131" s="1"/>
  <c r="D96" i="131" s="1"/>
  <c r="C96" i="131" s="1"/>
  <c r="B96" i="131" s="1"/>
  <c r="J96" i="131"/>
  <c r="M97" i="131"/>
  <c r="M98" i="131"/>
  <c r="M99" i="131"/>
  <c r="M101" i="131"/>
  <c r="M102" i="131"/>
  <c r="M103" i="131"/>
  <c r="M104" i="131"/>
  <c r="M105" i="131"/>
  <c r="M106" i="131"/>
  <c r="M107" i="131"/>
  <c r="M108" i="131"/>
  <c r="J112" i="131"/>
  <c r="I112" i="131" s="1"/>
  <c r="H112" i="131" s="1"/>
  <c r="G112" i="131" s="1"/>
  <c r="F112" i="131" s="1"/>
  <c r="E112" i="131" s="1"/>
  <c r="D112" i="131" s="1"/>
  <c r="C112" i="131" s="1"/>
  <c r="B112" i="131" s="1"/>
  <c r="M113" i="131"/>
  <c r="M114" i="131"/>
  <c r="M115" i="131"/>
  <c r="M116" i="131"/>
  <c r="M121" i="131"/>
  <c r="P121" i="131"/>
  <c r="J126" i="131"/>
  <c r="I126" i="131" s="1"/>
  <c r="H126" i="131" s="1"/>
  <c r="G126" i="131" s="1"/>
  <c r="F126" i="131" s="1"/>
  <c r="E126" i="131" s="1"/>
  <c r="D126" i="131" s="1"/>
  <c r="C126" i="131" s="1"/>
  <c r="B126" i="131" s="1"/>
  <c r="M127" i="131"/>
  <c r="M128" i="131"/>
  <c r="M129" i="131"/>
  <c r="P131" i="131" s="1"/>
  <c r="M131" i="131"/>
  <c r="M132" i="131"/>
  <c r="M133" i="131"/>
  <c r="M134" i="131"/>
  <c r="M135" i="131"/>
  <c r="M136" i="131"/>
  <c r="M137" i="131"/>
  <c r="M138" i="131"/>
  <c r="J142" i="131"/>
  <c r="I142" i="131" s="1"/>
  <c r="H142" i="131" s="1"/>
  <c r="G142" i="131" s="1"/>
  <c r="F142" i="131" s="1"/>
  <c r="E142" i="131" s="1"/>
  <c r="D142" i="131" s="1"/>
  <c r="C142" i="131" s="1"/>
  <c r="B142" i="131" s="1"/>
  <c r="M143" i="131"/>
  <c r="M144" i="131"/>
  <c r="M145" i="131"/>
  <c r="M146" i="131"/>
  <c r="M151" i="131"/>
  <c r="P151" i="131"/>
  <c r="J156" i="131"/>
  <c r="I156" i="131" s="1"/>
  <c r="H156" i="131" s="1"/>
  <c r="G156" i="131" s="1"/>
  <c r="F156" i="131" s="1"/>
  <c r="E156" i="131" s="1"/>
  <c r="D156" i="131" s="1"/>
  <c r="C156" i="131" s="1"/>
  <c r="B156" i="131" s="1"/>
  <c r="M157" i="131"/>
  <c r="M158" i="131"/>
  <c r="M159" i="131"/>
  <c r="M161" i="131"/>
  <c r="M162" i="131"/>
  <c r="M163" i="131"/>
  <c r="M164" i="131"/>
  <c r="M165" i="131"/>
  <c r="M166" i="131"/>
  <c r="M167" i="131"/>
  <c r="M168" i="131"/>
  <c r="J172" i="131"/>
  <c r="I172" i="131" s="1"/>
  <c r="H172" i="131" s="1"/>
  <c r="G172" i="131" s="1"/>
  <c r="F172" i="131" s="1"/>
  <c r="E172" i="131" s="1"/>
  <c r="D172" i="131" s="1"/>
  <c r="C172" i="131" s="1"/>
  <c r="B172" i="131" s="1"/>
  <c r="M173" i="131"/>
  <c r="M174" i="131"/>
  <c r="M175" i="131"/>
  <c r="M176" i="131"/>
  <c r="M181" i="131"/>
  <c r="P181" i="131"/>
  <c r="B187" i="131"/>
  <c r="F164" i="52" s="1"/>
  <c r="C187" i="131"/>
  <c r="G164" i="52" s="1"/>
  <c r="D187" i="131"/>
  <c r="H164" i="52" s="1"/>
  <c r="E187" i="131"/>
  <c r="I164" i="52" s="1"/>
  <c r="F187" i="131"/>
  <c r="J164" i="52" s="1"/>
  <c r="G187" i="131"/>
  <c r="K164" i="52" s="1"/>
  <c r="H187" i="131"/>
  <c r="L164" i="52" s="1"/>
  <c r="I187" i="131"/>
  <c r="M164" i="52" s="1"/>
  <c r="J187" i="131"/>
  <c r="N164" i="52" s="1"/>
  <c r="K187" i="131"/>
  <c r="P40" i="131" l="1"/>
  <c r="P101" i="131"/>
  <c r="P30" i="131"/>
  <c r="P10" i="131"/>
  <c r="M187" i="131"/>
  <c r="P161" i="131"/>
  <c r="N144" i="52" l="1"/>
  <c r="M144" i="52"/>
  <c r="L144" i="52"/>
  <c r="K144" i="52"/>
  <c r="J144" i="52"/>
  <c r="I144" i="52"/>
  <c r="H144" i="52"/>
  <c r="G144" i="52"/>
  <c r="F144" i="52"/>
  <c r="D144" i="52"/>
  <c r="A161" i="53" l="1"/>
  <c r="A162" i="53" s="1"/>
  <c r="A163" i="53" s="1"/>
  <c r="A164" i="53" s="1"/>
  <c r="A165" i="53" s="1"/>
  <c r="A166" i="53" s="1"/>
  <c r="A167" i="53" s="1"/>
  <c r="A168" i="53" s="1"/>
  <c r="A160" i="53"/>
  <c r="F7" i="127"/>
  <c r="D6" i="129"/>
  <c r="E6" i="129"/>
  <c r="F6" i="129"/>
  <c r="G6" i="129"/>
  <c r="H6" i="129"/>
  <c r="I6" i="129"/>
  <c r="J6" i="129"/>
  <c r="K6" i="129"/>
  <c r="L6" i="129"/>
  <c r="M6" i="129"/>
  <c r="D8" i="129"/>
  <c r="E8" i="129"/>
  <c r="F8" i="129"/>
  <c r="G8" i="129"/>
  <c r="H8" i="129"/>
  <c r="I8" i="129"/>
  <c r="J8" i="129"/>
  <c r="K8" i="129"/>
  <c r="L8" i="129"/>
  <c r="M8" i="129"/>
  <c r="F9" i="129"/>
  <c r="G173" i="127" s="1"/>
  <c r="A12" i="129"/>
  <c r="A13" i="129" s="1"/>
  <c r="A15" i="129" s="1"/>
  <c r="A16" i="129" s="1"/>
  <c r="A18" i="129" s="1"/>
  <c r="A19" i="129" s="1"/>
  <c r="A21" i="129" s="1"/>
  <c r="A22" i="129" s="1"/>
  <c r="D13" i="129"/>
  <c r="E13" i="129"/>
  <c r="F13" i="129"/>
  <c r="G13" i="129"/>
  <c r="H13" i="129"/>
  <c r="I13" i="129"/>
  <c r="J13" i="129"/>
  <c r="K13" i="129"/>
  <c r="L13" i="129"/>
  <c r="M13" i="129"/>
  <c r="A24" i="129"/>
  <c r="A25" i="129" s="1"/>
  <c r="A27" i="129" s="1"/>
  <c r="A28" i="129" s="1"/>
  <c r="A29" i="129" s="1"/>
  <c r="A30" i="129" s="1"/>
  <c r="A31" i="129" s="1"/>
  <c r="A32" i="129" s="1"/>
  <c r="A33" i="129" s="1"/>
  <c r="A34" i="129" s="1"/>
  <c r="E29" i="129"/>
  <c r="F29" i="129"/>
  <c r="G29" i="129"/>
  <c r="H29" i="129"/>
  <c r="I29" i="129"/>
  <c r="J29" i="129"/>
  <c r="K29" i="129"/>
  <c r="L29" i="129"/>
  <c r="M29" i="129"/>
  <c r="A35" i="129"/>
  <c r="A36" i="129" s="1"/>
  <c r="A38" i="129" s="1"/>
  <c r="A39" i="129" s="1"/>
  <c r="A41" i="129" s="1"/>
  <c r="A42" i="129" s="1"/>
  <c r="A44" i="129" s="1"/>
  <c r="A45" i="129" s="1"/>
  <c r="A47" i="129" s="1"/>
  <c r="A48" i="129" s="1"/>
  <c r="A50" i="129" s="1"/>
  <c r="A51" i="129" s="1"/>
  <c r="A53" i="129" s="1"/>
  <c r="A54" i="129" s="1"/>
  <c r="A55" i="129" s="1"/>
  <c r="A57" i="129" s="1"/>
  <c r="A58" i="129" s="1"/>
  <c r="A60" i="129" s="1"/>
  <c r="A61" i="129" s="1"/>
  <c r="A63" i="129" s="1"/>
  <c r="A64" i="129" s="1"/>
  <c r="A65" i="129" s="1"/>
  <c r="A67" i="129" s="1"/>
  <c r="A68" i="129" s="1"/>
  <c r="A70" i="129" s="1"/>
  <c r="A71" i="129" s="1"/>
  <c r="A73" i="129" s="1"/>
  <c r="A74" i="129" s="1"/>
  <c r="A75" i="129" s="1"/>
  <c r="A77" i="129" s="1"/>
  <c r="A78" i="129" s="1"/>
  <c r="A79" i="129" s="1"/>
  <c r="A80" i="129" s="1"/>
  <c r="A81" i="129" s="1"/>
  <c r="A82" i="129" s="1"/>
  <c r="A83" i="129" s="1"/>
  <c r="A84" i="129" s="1"/>
  <c r="A86" i="129" s="1"/>
  <c r="A87" i="129" s="1"/>
  <c r="A90" i="129" s="1"/>
  <c r="A91" i="129" s="1"/>
  <c r="A92" i="129" s="1"/>
  <c r="A93" i="129" s="1"/>
  <c r="A94" i="129" s="1"/>
  <c r="A95" i="129" s="1"/>
  <c r="A96" i="129" s="1"/>
  <c r="A97" i="129" s="1"/>
  <c r="A98" i="129" s="1"/>
  <c r="A99" i="129" s="1"/>
  <c r="A100" i="129" s="1"/>
  <c r="A101" i="129" s="1"/>
  <c r="A102" i="129" s="1"/>
  <c r="A103" i="129" s="1"/>
  <c r="A104" i="129" s="1"/>
  <c r="A105" i="129" s="1"/>
  <c r="A107" i="129" s="1"/>
  <c r="A108" i="129" s="1"/>
  <c r="A110" i="129" s="1"/>
  <c r="D36" i="129"/>
  <c r="E36" i="129"/>
  <c r="F36" i="129"/>
  <c r="G36" i="129"/>
  <c r="H36" i="129"/>
  <c r="I36" i="129"/>
  <c r="J36" i="129"/>
  <c r="K36" i="129"/>
  <c r="L36" i="129"/>
  <c r="M36" i="129"/>
  <c r="D55" i="129"/>
  <c r="E55" i="129"/>
  <c r="F55" i="129"/>
  <c r="G55" i="129"/>
  <c r="G12" i="129" s="1"/>
  <c r="H55" i="129"/>
  <c r="I55" i="129"/>
  <c r="J55" i="129"/>
  <c r="K55" i="129"/>
  <c r="K12" i="129" s="1"/>
  <c r="L55" i="129"/>
  <c r="M55" i="129"/>
  <c r="D65" i="129"/>
  <c r="E65" i="129"/>
  <c r="F65" i="129"/>
  <c r="G65" i="129"/>
  <c r="H65" i="129"/>
  <c r="I65" i="129"/>
  <c r="J65" i="129"/>
  <c r="K65" i="129"/>
  <c r="L65" i="129"/>
  <c r="M65" i="129"/>
  <c r="D79" i="129"/>
  <c r="E79" i="129"/>
  <c r="F79" i="129"/>
  <c r="F12" i="129" s="1"/>
  <c r="F5" i="129" s="1"/>
  <c r="H79" i="129"/>
  <c r="L79" i="129"/>
  <c r="M79" i="129"/>
  <c r="D80" i="129"/>
  <c r="E80" i="129"/>
  <c r="F80" i="129"/>
  <c r="G80" i="129"/>
  <c r="G79" i="129" s="1"/>
  <c r="H80" i="129"/>
  <c r="I80" i="129"/>
  <c r="I79" i="129" s="1"/>
  <c r="J80" i="129"/>
  <c r="J79" i="129" s="1"/>
  <c r="J12" i="129" s="1"/>
  <c r="K80" i="129"/>
  <c r="K79" i="129" s="1"/>
  <c r="L80" i="129"/>
  <c r="M80" i="129"/>
  <c r="F90" i="129"/>
  <c r="F7" i="129" s="1"/>
  <c r="H90" i="129"/>
  <c r="H7" i="129" s="1"/>
  <c r="L90" i="129"/>
  <c r="L7" i="129" s="1"/>
  <c r="D95" i="129"/>
  <c r="E95" i="129"/>
  <c r="F95" i="129"/>
  <c r="G95" i="129"/>
  <c r="G90" i="129" s="1"/>
  <c r="G7" i="129" s="1"/>
  <c r="H95" i="129"/>
  <c r="I95" i="129"/>
  <c r="J95" i="129"/>
  <c r="J90" i="129" s="1"/>
  <c r="J7" i="129" s="1"/>
  <c r="K95" i="129"/>
  <c r="K90" i="129" s="1"/>
  <c r="K7" i="129" s="1"/>
  <c r="L95" i="129"/>
  <c r="M95" i="129"/>
  <c r="D98" i="129"/>
  <c r="D90" i="129" s="1"/>
  <c r="D7" i="129" s="1"/>
  <c r="E98" i="129"/>
  <c r="F98" i="129"/>
  <c r="G98" i="129"/>
  <c r="H98" i="129"/>
  <c r="I98" i="129"/>
  <c r="J98" i="129"/>
  <c r="K98" i="129"/>
  <c r="L98" i="129"/>
  <c r="M98" i="129"/>
  <c r="F110" i="129"/>
  <c r="J5" i="128"/>
  <c r="A6" i="128"/>
  <c r="A7" i="128" s="1"/>
  <c r="A8" i="128" s="1"/>
  <c r="A9" i="128" s="1"/>
  <c r="F6" i="128"/>
  <c r="G6" i="128"/>
  <c r="J6" i="128"/>
  <c r="K6" i="128"/>
  <c r="K7" i="128"/>
  <c r="G9" i="128"/>
  <c r="H171" i="127" s="1"/>
  <c r="K9" i="128"/>
  <c r="L171" i="127" s="1"/>
  <c r="G10" i="128"/>
  <c r="H172" i="127" s="1"/>
  <c r="K10" i="128"/>
  <c r="L172" i="127" s="1"/>
  <c r="D13" i="128"/>
  <c r="D5" i="128" s="1"/>
  <c r="E13" i="128"/>
  <c r="E74" i="128" s="1"/>
  <c r="E9" i="128" s="1"/>
  <c r="F171" i="127" s="1"/>
  <c r="F13" i="128"/>
  <c r="G13" i="128"/>
  <c r="G5" i="128" s="1"/>
  <c r="H13" i="128"/>
  <c r="H5" i="128" s="1"/>
  <c r="I13" i="128"/>
  <c r="I74" i="128" s="1"/>
  <c r="I9" i="128" s="1"/>
  <c r="J171" i="127" s="1"/>
  <c r="J13" i="128"/>
  <c r="J74" i="128" s="1"/>
  <c r="J9" i="128" s="1"/>
  <c r="K171" i="127" s="1"/>
  <c r="K13" i="128"/>
  <c r="K74" i="128" s="1"/>
  <c r="L13" i="128"/>
  <c r="L5" i="128" s="1"/>
  <c r="M13" i="128"/>
  <c r="A14" i="128"/>
  <c r="A15" i="128" s="1"/>
  <c r="A16" i="128" s="1"/>
  <c r="A17" i="128" s="1"/>
  <c r="A18" i="128" s="1"/>
  <c r="A19" i="128" s="1"/>
  <c r="A20" i="128" s="1"/>
  <c r="A21" i="128"/>
  <c r="A22" i="128" s="1"/>
  <c r="A23" i="128" s="1"/>
  <c r="A26" i="128" s="1"/>
  <c r="A27" i="128" s="1"/>
  <c r="D26" i="128"/>
  <c r="D75" i="128" s="1"/>
  <c r="E172" i="127" s="1"/>
  <c r="E26" i="128"/>
  <c r="E6" i="128" s="1"/>
  <c r="F26" i="128"/>
  <c r="G26" i="128"/>
  <c r="H26" i="128"/>
  <c r="H75" i="128" s="1"/>
  <c r="H10" i="128" s="1"/>
  <c r="I172" i="127" s="1"/>
  <c r="I181" i="127" s="1"/>
  <c r="I26" i="128"/>
  <c r="I6" i="128" s="1"/>
  <c r="J26" i="128"/>
  <c r="K26" i="128"/>
  <c r="L26" i="128"/>
  <c r="L6" i="128" s="1"/>
  <c r="M26" i="128"/>
  <c r="M6" i="128" s="1"/>
  <c r="A29" i="128"/>
  <c r="A30" i="128"/>
  <c r="A31" i="128"/>
  <c r="A32" i="128" s="1"/>
  <c r="A33" i="128" s="1"/>
  <c r="A34" i="128"/>
  <c r="A35" i="128"/>
  <c r="A36" i="128" s="1"/>
  <c r="A37" i="128" s="1"/>
  <c r="A38" i="128" s="1"/>
  <c r="A39" i="128" s="1"/>
  <c r="A40" i="128" s="1"/>
  <c r="A41" i="128" s="1"/>
  <c r="A42" i="128"/>
  <c r="A43" i="128" s="1"/>
  <c r="A44" i="128" s="1"/>
  <c r="A45" i="128" s="1"/>
  <c r="A46" i="128" s="1"/>
  <c r="A47" i="128" s="1"/>
  <c r="A48" i="128" s="1"/>
  <c r="A49" i="128" s="1"/>
  <c r="A52" i="128" s="1"/>
  <c r="A53" i="128" s="1"/>
  <c r="A54" i="128" s="1"/>
  <c r="A55" i="128" s="1"/>
  <c r="A56" i="128" s="1"/>
  <c r="A57" i="128" s="1"/>
  <c r="A58" i="128" s="1"/>
  <c r="A59" i="128" s="1"/>
  <c r="A60" i="128" s="1"/>
  <c r="A61" i="128" s="1"/>
  <c r="A62" i="128" s="1"/>
  <c r="A63" i="128" s="1"/>
  <c r="A64" i="128" s="1"/>
  <c r="A65" i="128" s="1"/>
  <c r="A66" i="128" s="1"/>
  <c r="A67" i="128" s="1"/>
  <c r="A69" i="128" s="1"/>
  <c r="A70" i="128" s="1"/>
  <c r="A71" i="128" s="1"/>
  <c r="I52" i="128"/>
  <c r="I7" i="128" s="1"/>
  <c r="K52" i="128"/>
  <c r="D57" i="128"/>
  <c r="E57" i="128"/>
  <c r="E52" i="128" s="1"/>
  <c r="E7" i="128" s="1"/>
  <c r="F57" i="128"/>
  <c r="F52" i="128" s="1"/>
  <c r="F7" i="128" s="1"/>
  <c r="G57" i="128"/>
  <c r="H57" i="128"/>
  <c r="I57" i="128"/>
  <c r="J57" i="128"/>
  <c r="J52" i="128" s="1"/>
  <c r="J7" i="128" s="1"/>
  <c r="K57" i="128"/>
  <c r="L57" i="128"/>
  <c r="M57" i="128"/>
  <c r="M52" i="128" s="1"/>
  <c r="M7" i="128" s="1"/>
  <c r="D60" i="128"/>
  <c r="E60" i="128"/>
  <c r="F60" i="128"/>
  <c r="G60" i="128"/>
  <c r="G52" i="128" s="1"/>
  <c r="G7" i="128" s="1"/>
  <c r="H60" i="128"/>
  <c r="H52" i="128" s="1"/>
  <c r="H7" i="128" s="1"/>
  <c r="I60" i="128"/>
  <c r="J60" i="128"/>
  <c r="K60" i="128"/>
  <c r="L60" i="128"/>
  <c r="M60" i="128"/>
  <c r="A74" i="128"/>
  <c r="D74" i="128"/>
  <c r="D9" i="128" s="1"/>
  <c r="G74" i="128"/>
  <c r="H74" i="128"/>
  <c r="H9" i="128" s="1"/>
  <c r="L74" i="128"/>
  <c r="L9" i="128" s="1"/>
  <c r="M171" i="127" s="1"/>
  <c r="F75" i="128"/>
  <c r="F10" i="128" s="1"/>
  <c r="G75" i="128"/>
  <c r="J75" i="128"/>
  <c r="J10" i="128" s="1"/>
  <c r="K75" i="128"/>
  <c r="A78" i="128"/>
  <c r="A80" i="128" s="1"/>
  <c r="A81" i="128"/>
  <c r="A82" i="128" s="1"/>
  <c r="A83" i="128" s="1"/>
  <c r="A84" i="128" s="1"/>
  <c r="A85" i="128" s="1"/>
  <c r="A86" i="128" s="1"/>
  <c r="A87" i="128" s="1"/>
  <c r="P8" i="127"/>
  <c r="Q8" i="127"/>
  <c r="R8" i="127"/>
  <c r="P10" i="127"/>
  <c r="Q10" i="127"/>
  <c r="R10" i="127"/>
  <c r="P12" i="127"/>
  <c r="Q12" i="127"/>
  <c r="R12" i="127"/>
  <c r="P13" i="127"/>
  <c r="Q13" i="127"/>
  <c r="R13" i="127"/>
  <c r="P15" i="127"/>
  <c r="Q15" i="127"/>
  <c r="R15" i="127"/>
  <c r="P16" i="127"/>
  <c r="Q16" i="127"/>
  <c r="R16" i="127"/>
  <c r="P17" i="127"/>
  <c r="Q17" i="127"/>
  <c r="R17" i="127"/>
  <c r="P18" i="127"/>
  <c r="Q18" i="127"/>
  <c r="R18" i="127"/>
  <c r="P19" i="127"/>
  <c r="Q19" i="127"/>
  <c r="R19" i="127"/>
  <c r="P20" i="127"/>
  <c r="Q20" i="127"/>
  <c r="R20" i="127"/>
  <c r="P21" i="127"/>
  <c r="Q21" i="127"/>
  <c r="R21" i="127"/>
  <c r="P22" i="127"/>
  <c r="Q22" i="127"/>
  <c r="R22" i="127"/>
  <c r="P23" i="127"/>
  <c r="Q23" i="127"/>
  <c r="R23" i="127"/>
  <c r="P24" i="127"/>
  <c r="Q24" i="127"/>
  <c r="R24" i="127"/>
  <c r="R7" i="127"/>
  <c r="E29" i="127"/>
  <c r="E63" i="127" s="1"/>
  <c r="B48" i="127"/>
  <c r="B62" i="127"/>
  <c r="E62" i="127"/>
  <c r="F62" i="127"/>
  <c r="G62" i="127"/>
  <c r="H62" i="127"/>
  <c r="I62" i="127"/>
  <c r="J62" i="127"/>
  <c r="K62" i="127"/>
  <c r="L62" i="127"/>
  <c r="M62" i="127"/>
  <c r="N62" i="127"/>
  <c r="B63" i="127"/>
  <c r="B65" i="127"/>
  <c r="B75" i="127"/>
  <c r="C82" i="127"/>
  <c r="B92" i="127"/>
  <c r="B93" i="127"/>
  <c r="C93" i="127"/>
  <c r="I93" i="127"/>
  <c r="B94" i="127"/>
  <c r="C94" i="127"/>
  <c r="H94" i="127"/>
  <c r="B95" i="127"/>
  <c r="C95" i="127"/>
  <c r="G95" i="127"/>
  <c r="C96" i="127"/>
  <c r="E96" i="127"/>
  <c r="F96" i="127"/>
  <c r="G96" i="127"/>
  <c r="H96" i="127"/>
  <c r="I96" i="127"/>
  <c r="J96" i="127"/>
  <c r="K96" i="127"/>
  <c r="L96" i="127"/>
  <c r="M96" i="127"/>
  <c r="N96" i="127"/>
  <c r="B97" i="127"/>
  <c r="B98" i="127"/>
  <c r="B99" i="127"/>
  <c r="C99" i="127"/>
  <c r="E99" i="127"/>
  <c r="F99" i="127"/>
  <c r="G99" i="127"/>
  <c r="G165" i="127" s="1"/>
  <c r="H99" i="127"/>
  <c r="I99" i="127"/>
  <c r="J99" i="127"/>
  <c r="J165" i="127" s="1"/>
  <c r="J179" i="127" s="1"/>
  <c r="K99" i="127"/>
  <c r="K165" i="127" s="1"/>
  <c r="L99" i="127"/>
  <c r="M99" i="127"/>
  <c r="N99" i="127"/>
  <c r="N110" i="127" s="1"/>
  <c r="B105" i="127"/>
  <c r="B107" i="127"/>
  <c r="B110" i="127"/>
  <c r="E110" i="127"/>
  <c r="F110" i="127"/>
  <c r="F127" i="127" s="1"/>
  <c r="F170" i="127" s="1"/>
  <c r="G110" i="127"/>
  <c r="G167" i="127" s="1"/>
  <c r="I110" i="127"/>
  <c r="J110" i="127"/>
  <c r="J127" i="127" s="1"/>
  <c r="K110" i="127"/>
  <c r="M110" i="127"/>
  <c r="B119" i="127"/>
  <c r="B122" i="127"/>
  <c r="E122" i="127"/>
  <c r="F122" i="127"/>
  <c r="G122" i="127"/>
  <c r="H122" i="127"/>
  <c r="I122" i="127"/>
  <c r="J122" i="127"/>
  <c r="K122" i="127"/>
  <c r="L122" i="127"/>
  <c r="M122" i="127"/>
  <c r="N122" i="127"/>
  <c r="E123" i="127"/>
  <c r="E127" i="127" s="1"/>
  <c r="E170" i="127" s="1"/>
  <c r="F123" i="127"/>
  <c r="G123" i="127"/>
  <c r="H123" i="127"/>
  <c r="I123" i="127"/>
  <c r="I127" i="127" s="1"/>
  <c r="I170" i="127" s="1"/>
  <c r="J123" i="127"/>
  <c r="K123" i="127"/>
  <c r="L123" i="127"/>
  <c r="M123" i="127"/>
  <c r="N123" i="127"/>
  <c r="B126" i="127"/>
  <c r="F126" i="127"/>
  <c r="J126" i="127"/>
  <c r="K126" i="127"/>
  <c r="K169" i="127" s="1"/>
  <c r="G127" i="127"/>
  <c r="G170" i="127" s="1"/>
  <c r="K127" i="127"/>
  <c r="K170" i="127" s="1"/>
  <c r="B133" i="127"/>
  <c r="E133" i="127"/>
  <c r="E135" i="127" s="1"/>
  <c r="F133" i="127"/>
  <c r="F135" i="127" s="1"/>
  <c r="G133" i="127"/>
  <c r="H133" i="127"/>
  <c r="H150" i="127" s="1"/>
  <c r="I133" i="127"/>
  <c r="I135" i="127" s="1"/>
  <c r="J133" i="127"/>
  <c r="J150" i="127" s="1"/>
  <c r="K133" i="127"/>
  <c r="L133" i="127"/>
  <c r="M133" i="127"/>
  <c r="M135" i="127" s="1"/>
  <c r="N133" i="127"/>
  <c r="B134" i="127"/>
  <c r="E134" i="127"/>
  <c r="F134" i="127"/>
  <c r="G134" i="127"/>
  <c r="G135" i="127" s="1"/>
  <c r="G93" i="127" s="1"/>
  <c r="H134" i="127"/>
  <c r="I134" i="127"/>
  <c r="J134" i="127"/>
  <c r="K134" i="127"/>
  <c r="K135" i="127" s="1"/>
  <c r="L134" i="127"/>
  <c r="M134" i="127"/>
  <c r="N134" i="127"/>
  <c r="H135" i="127"/>
  <c r="J135" i="127"/>
  <c r="L135" i="127"/>
  <c r="L93" i="127" s="1"/>
  <c r="B140" i="127"/>
  <c r="E140" i="127"/>
  <c r="F140" i="127"/>
  <c r="G140" i="127"/>
  <c r="G150" i="127" s="1"/>
  <c r="H140" i="127"/>
  <c r="H142" i="127" s="1"/>
  <c r="I140" i="127"/>
  <c r="J140" i="127"/>
  <c r="K140" i="127"/>
  <c r="K150" i="127" s="1"/>
  <c r="L140" i="127"/>
  <c r="L142" i="127" s="1"/>
  <c r="L94" i="127" s="1"/>
  <c r="M140" i="127"/>
  <c r="N140" i="127"/>
  <c r="B141" i="127"/>
  <c r="E141" i="127"/>
  <c r="E142" i="127" s="1"/>
  <c r="E94" i="127" s="1"/>
  <c r="F141" i="127"/>
  <c r="G141" i="127"/>
  <c r="H141" i="127"/>
  <c r="I141" i="127"/>
  <c r="I142" i="127" s="1"/>
  <c r="I94" i="127" s="1"/>
  <c r="J141" i="127"/>
  <c r="K141" i="127"/>
  <c r="L141" i="127"/>
  <c r="M141" i="127"/>
  <c r="M142" i="127" s="1"/>
  <c r="M94" i="127" s="1"/>
  <c r="N141" i="127"/>
  <c r="F142" i="127"/>
  <c r="F94" i="127" s="1"/>
  <c r="J142" i="127"/>
  <c r="J94" i="127" s="1"/>
  <c r="K142" i="127"/>
  <c r="K94" i="127" s="1"/>
  <c r="N142" i="127"/>
  <c r="N94" i="127" s="1"/>
  <c r="B146" i="127"/>
  <c r="E146" i="127"/>
  <c r="F146" i="127"/>
  <c r="F147" i="127" s="1"/>
  <c r="F95" i="127" s="1"/>
  <c r="G146" i="127"/>
  <c r="H146" i="127"/>
  <c r="H147" i="127" s="1"/>
  <c r="H95" i="127" s="1"/>
  <c r="I146" i="127"/>
  <c r="J146" i="127"/>
  <c r="J147" i="127" s="1"/>
  <c r="J95" i="127" s="1"/>
  <c r="K146" i="127"/>
  <c r="L146" i="127"/>
  <c r="M146" i="127"/>
  <c r="N146" i="127"/>
  <c r="N147" i="127" s="1"/>
  <c r="N95" i="127" s="1"/>
  <c r="E147" i="127"/>
  <c r="E95" i="127" s="1"/>
  <c r="G147" i="127"/>
  <c r="I147" i="127"/>
  <c r="I95" i="127" s="1"/>
  <c r="K147" i="127"/>
  <c r="K95" i="127" s="1"/>
  <c r="L147" i="127"/>
  <c r="L95" i="127" s="1"/>
  <c r="M147" i="127"/>
  <c r="M95" i="127" s="1"/>
  <c r="B150" i="127"/>
  <c r="E150" i="127"/>
  <c r="F150" i="127"/>
  <c r="L150" i="127"/>
  <c r="B151" i="127"/>
  <c r="E151" i="127"/>
  <c r="F151" i="127"/>
  <c r="G151" i="127"/>
  <c r="H151" i="127"/>
  <c r="I151" i="127"/>
  <c r="J151" i="127"/>
  <c r="K151" i="127"/>
  <c r="L151" i="127"/>
  <c r="M151" i="127"/>
  <c r="N151" i="127"/>
  <c r="B152" i="127"/>
  <c r="B153" i="127"/>
  <c r="B155" i="127"/>
  <c r="B159" i="127"/>
  <c r="E159" i="127"/>
  <c r="F159" i="127"/>
  <c r="G159" i="127"/>
  <c r="H159" i="127"/>
  <c r="I159" i="127"/>
  <c r="J159" i="127"/>
  <c r="K159" i="127"/>
  <c r="L159" i="127"/>
  <c r="M159" i="127"/>
  <c r="N159" i="127"/>
  <c r="B161" i="127"/>
  <c r="B165" i="127"/>
  <c r="E165" i="127"/>
  <c r="F165" i="127"/>
  <c r="F179" i="127" s="1"/>
  <c r="I165" i="127"/>
  <c r="I179" i="127" s="1"/>
  <c r="M165" i="127"/>
  <c r="M179" i="127" s="1"/>
  <c r="N165" i="127"/>
  <c r="N179" i="127" s="1"/>
  <c r="B166" i="127"/>
  <c r="B167" i="127"/>
  <c r="F167" i="127"/>
  <c r="J167" i="127"/>
  <c r="K167" i="127"/>
  <c r="B168" i="127"/>
  <c r="B169" i="127"/>
  <c r="F169" i="127"/>
  <c r="J169" i="127"/>
  <c r="J170" i="127"/>
  <c r="E171" i="127"/>
  <c r="I171" i="127"/>
  <c r="I177" i="127" s="1"/>
  <c r="G172" i="127"/>
  <c r="K172" i="127"/>
  <c r="B175" i="127"/>
  <c r="E175" i="127"/>
  <c r="E185" i="127" s="1"/>
  <c r="F175" i="127"/>
  <c r="F185" i="127" s="1"/>
  <c r="G175" i="127"/>
  <c r="H175" i="127"/>
  <c r="H185" i="127" s="1"/>
  <c r="I175" i="127"/>
  <c r="I185" i="127" s="1"/>
  <c r="J175" i="127"/>
  <c r="J185" i="127" s="1"/>
  <c r="K175" i="127"/>
  <c r="L175" i="127"/>
  <c r="L185" i="127" s="1"/>
  <c r="M175" i="127"/>
  <c r="N175" i="127"/>
  <c r="N185" i="127" s="1"/>
  <c r="B177" i="127"/>
  <c r="B179" i="127"/>
  <c r="E179" i="127"/>
  <c r="G179" i="127"/>
  <c r="K179" i="127"/>
  <c r="B181" i="127"/>
  <c r="B183" i="127"/>
  <c r="I183" i="127"/>
  <c r="B185" i="127"/>
  <c r="G185" i="127"/>
  <c r="K185" i="127"/>
  <c r="M185" i="127"/>
  <c r="A190" i="127"/>
  <c r="A191" i="127" s="1"/>
  <c r="A192" i="127"/>
  <c r="A194" i="127"/>
  <c r="A195" i="127" s="1"/>
  <c r="A197" i="127" s="1"/>
  <c r="A198" i="127" s="1"/>
  <c r="A199" i="127" s="1"/>
  <c r="A200" i="127"/>
  <c r="A201" i="127" s="1"/>
  <c r="A203" i="127" s="1"/>
  <c r="A206" i="127" s="1"/>
  <c r="A209" i="127" s="1"/>
  <c r="D218" i="127"/>
  <c r="J221" i="127"/>
  <c r="K221" i="127"/>
  <c r="L221" i="127"/>
  <c r="M221" i="127"/>
  <c r="N221" i="127"/>
  <c r="E223" i="127"/>
  <c r="F223" i="127"/>
  <c r="G223" i="127"/>
  <c r="H223" i="127"/>
  <c r="I223" i="127"/>
  <c r="J223" i="127"/>
  <c r="K223" i="127"/>
  <c r="L223" i="127"/>
  <c r="M223" i="127"/>
  <c r="N223" i="127"/>
  <c r="B226" i="127"/>
  <c r="E233" i="127"/>
  <c r="F233" i="127"/>
  <c r="G233" i="127"/>
  <c r="H233" i="127"/>
  <c r="I233" i="127"/>
  <c r="J233" i="127"/>
  <c r="K233" i="127"/>
  <c r="L233" i="127"/>
  <c r="M233" i="127"/>
  <c r="N233" i="127"/>
  <c r="B245" i="127"/>
  <c r="D6" i="128" l="1"/>
  <c r="J5" i="129"/>
  <c r="J110" i="129"/>
  <c r="J9" i="129" s="1"/>
  <c r="K173" i="127" s="1"/>
  <c r="G180" i="127"/>
  <c r="G184" i="127"/>
  <c r="G182" i="127"/>
  <c r="G178" i="127"/>
  <c r="K181" i="127"/>
  <c r="K183" i="127"/>
  <c r="K177" i="127"/>
  <c r="E183" i="127"/>
  <c r="E177" i="127"/>
  <c r="M126" i="127"/>
  <c r="M169" i="127" s="1"/>
  <c r="M167" i="127"/>
  <c r="M127" i="127"/>
  <c r="M170" i="127" s="1"/>
  <c r="L110" i="127"/>
  <c r="L165" i="127"/>
  <c r="L179" i="127" s="1"/>
  <c r="H110" i="127"/>
  <c r="H165" i="127"/>
  <c r="H179" i="127" s="1"/>
  <c r="E65" i="127"/>
  <c r="E168" i="127" s="1"/>
  <c r="E166" i="127"/>
  <c r="L177" i="127"/>
  <c r="L181" i="127"/>
  <c r="L183" i="127"/>
  <c r="K5" i="129"/>
  <c r="K110" i="129"/>
  <c r="K9" i="129" s="1"/>
  <c r="L173" i="127" s="1"/>
  <c r="L152" i="127"/>
  <c r="L153" i="127" s="1"/>
  <c r="L154" i="127" s="1"/>
  <c r="J93" i="127"/>
  <c r="J152" i="127"/>
  <c r="G126" i="127"/>
  <c r="G169" i="127" s="1"/>
  <c r="F74" i="128"/>
  <c r="F9" i="128" s="1"/>
  <c r="G171" i="127" s="1"/>
  <c r="F5" i="128"/>
  <c r="H177" i="127"/>
  <c r="H181" i="127"/>
  <c r="H183" i="127"/>
  <c r="A212" i="127"/>
  <c r="E181" i="127"/>
  <c r="H152" i="127"/>
  <c r="H153" i="127" s="1"/>
  <c r="H154" i="127" s="1"/>
  <c r="N127" i="127"/>
  <c r="N170" i="127" s="1"/>
  <c r="N126" i="127"/>
  <c r="N169" i="127" s="1"/>
  <c r="N167" i="127"/>
  <c r="M183" i="127"/>
  <c r="F177" i="127"/>
  <c r="M90" i="129"/>
  <c r="M7" i="129" s="1"/>
  <c r="I90" i="129"/>
  <c r="I7" i="129" s="1"/>
  <c r="E90" i="129"/>
  <c r="E7" i="129" s="1"/>
  <c r="M12" i="129"/>
  <c r="I12" i="129"/>
  <c r="E12" i="129"/>
  <c r="E218" i="127"/>
  <c r="E219" i="127" s="1"/>
  <c r="E225" i="127" s="1"/>
  <c r="E226" i="127" s="1"/>
  <c r="E274" i="127" s="1"/>
  <c r="M177" i="127"/>
  <c r="K93" i="127"/>
  <c r="K152" i="127"/>
  <c r="K153" i="127" s="1"/>
  <c r="K154" i="127" s="1"/>
  <c r="N150" i="127"/>
  <c r="N135" i="127"/>
  <c r="J153" i="127"/>
  <c r="J154" i="127" s="1"/>
  <c r="F93" i="127"/>
  <c r="F152" i="127"/>
  <c r="F153" i="127" s="1"/>
  <c r="F154" i="127" s="1"/>
  <c r="D52" i="128"/>
  <c r="D7" i="128" s="1"/>
  <c r="M152" i="127"/>
  <c r="I152" i="127"/>
  <c r="E152" i="127"/>
  <c r="E153" i="127" s="1"/>
  <c r="E154" i="127" s="1"/>
  <c r="M93" i="127"/>
  <c r="H93" i="127"/>
  <c r="F9" i="127"/>
  <c r="M74" i="128"/>
  <c r="M9" i="128" s="1"/>
  <c r="N171" i="127" s="1"/>
  <c r="M5" i="128"/>
  <c r="J183" i="127"/>
  <c r="I5" i="128"/>
  <c r="J177" i="127"/>
  <c r="I150" i="127"/>
  <c r="E126" i="127"/>
  <c r="E169" i="127" s="1"/>
  <c r="E167" i="127"/>
  <c r="M75" i="128"/>
  <c r="M10" i="128" s="1"/>
  <c r="N172" i="127" s="1"/>
  <c r="I75" i="128"/>
  <c r="I10" i="128" s="1"/>
  <c r="J172" i="127" s="1"/>
  <c r="J181" i="127" s="1"/>
  <c r="E75" i="128"/>
  <c r="E10" i="128" s="1"/>
  <c r="F172" i="127" s="1"/>
  <c r="F183" i="127" s="1"/>
  <c r="H6" i="128"/>
  <c r="G5" i="129"/>
  <c r="G110" i="129"/>
  <c r="G9" i="129" s="1"/>
  <c r="H173" i="127" s="1"/>
  <c r="M150" i="127"/>
  <c r="M153" i="127" s="1"/>
  <c r="M154" i="127" s="1"/>
  <c r="G142" i="127"/>
  <c r="I126" i="127"/>
  <c r="I169" i="127" s="1"/>
  <c r="I167" i="127"/>
  <c r="E93" i="127"/>
  <c r="L75" i="128"/>
  <c r="L10" i="128" s="1"/>
  <c r="M172" i="127" s="1"/>
  <c r="M181" i="127" s="1"/>
  <c r="L52" i="128"/>
  <c r="L7" i="128" s="1"/>
  <c r="K5" i="128"/>
  <c r="E5" i="128"/>
  <c r="L12" i="129"/>
  <c r="H12" i="129"/>
  <c r="D12" i="129"/>
  <c r="A149" i="79"/>
  <c r="A91" i="79"/>
  <c r="H5" i="129" l="1"/>
  <c r="H110" i="129"/>
  <c r="H9" i="129" s="1"/>
  <c r="I173" i="127" s="1"/>
  <c r="N183" i="127"/>
  <c r="N177" i="127"/>
  <c r="N181" i="127"/>
  <c r="I5" i="129"/>
  <c r="I110" i="129"/>
  <c r="I9" i="129" s="1"/>
  <c r="J173" i="127" s="1"/>
  <c r="A214" i="127"/>
  <c r="A215" i="127" s="1"/>
  <c r="A218" i="127" s="1"/>
  <c r="A219" i="127" s="1"/>
  <c r="L5" i="129"/>
  <c r="L110" i="129"/>
  <c r="L9" i="129" s="1"/>
  <c r="M173" i="127" s="1"/>
  <c r="G94" i="127"/>
  <c r="G152" i="127"/>
  <c r="G153" i="127" s="1"/>
  <c r="G154" i="127" s="1"/>
  <c r="R9" i="127"/>
  <c r="M5" i="129"/>
  <c r="M110" i="129"/>
  <c r="M9" i="129" s="1"/>
  <c r="N173" i="127" s="1"/>
  <c r="L182" i="127"/>
  <c r="L184" i="127"/>
  <c r="L178" i="127"/>
  <c r="L180" i="127"/>
  <c r="H126" i="127"/>
  <c r="H169" i="127" s="1"/>
  <c r="H127" i="127"/>
  <c r="H170" i="127" s="1"/>
  <c r="H167" i="127"/>
  <c r="F181" i="127"/>
  <c r="K180" i="127"/>
  <c r="K184" i="127"/>
  <c r="K182" i="127"/>
  <c r="K178" i="127"/>
  <c r="D5" i="129"/>
  <c r="D110" i="129"/>
  <c r="D9" i="129" s="1"/>
  <c r="E173" i="127" s="1"/>
  <c r="H178" i="127"/>
  <c r="H180" i="127"/>
  <c r="H182" i="127"/>
  <c r="H184" i="127"/>
  <c r="I153" i="127"/>
  <c r="I154" i="127" s="1"/>
  <c r="N93" i="127"/>
  <c r="N152" i="127"/>
  <c r="N153" i="127" s="1"/>
  <c r="N154" i="127" s="1"/>
  <c r="E5" i="129"/>
  <c r="E110" i="129"/>
  <c r="E9" i="129" s="1"/>
  <c r="F173" i="127" s="1"/>
  <c r="G181" i="127"/>
  <c r="G183" i="127"/>
  <c r="G177" i="127"/>
  <c r="L167" i="127"/>
  <c r="L126" i="127"/>
  <c r="L169" i="127" s="1"/>
  <c r="L127" i="127"/>
  <c r="L170" i="127" s="1"/>
  <c r="A100" i="78"/>
  <c r="A51" i="78"/>
  <c r="A17" i="79"/>
  <c r="E178" i="127" l="1"/>
  <c r="E182" i="127"/>
  <c r="E184" i="127"/>
  <c r="E180" i="127"/>
  <c r="G7" i="127"/>
  <c r="F29" i="127"/>
  <c r="M178" i="127"/>
  <c r="M182" i="127"/>
  <c r="M180" i="127"/>
  <c r="M184" i="127"/>
  <c r="J184" i="127"/>
  <c r="J178" i="127"/>
  <c r="J180" i="127"/>
  <c r="J182" i="127"/>
  <c r="N178" i="127"/>
  <c r="N180" i="127"/>
  <c r="N182" i="127"/>
  <c r="N184" i="127"/>
  <c r="A220" i="127"/>
  <c r="A221" i="127" s="1"/>
  <c r="I178" i="127"/>
  <c r="I182" i="127"/>
  <c r="I180" i="127"/>
  <c r="I184" i="127"/>
  <c r="F182" i="127"/>
  <c r="F184" i="127"/>
  <c r="F178" i="127"/>
  <c r="F180" i="127"/>
  <c r="N105" i="77"/>
  <c r="M105" i="77"/>
  <c r="L105" i="77"/>
  <c r="K105" i="77"/>
  <c r="J105" i="77"/>
  <c r="I105" i="77"/>
  <c r="H105" i="77"/>
  <c r="G105" i="77"/>
  <c r="F105" i="77"/>
  <c r="A222" i="127" l="1"/>
  <c r="F218" i="127"/>
  <c r="F219" i="127" s="1"/>
  <c r="F225" i="127" s="1"/>
  <c r="F226" i="127" s="1"/>
  <c r="F274" i="127" s="1"/>
  <c r="G9" i="127"/>
  <c r="P7" i="127"/>
  <c r="P9" i="127" l="1"/>
  <c r="F63" i="127"/>
  <c r="F65" i="127" s="1"/>
  <c r="F168" i="127" s="1"/>
  <c r="F166" i="127"/>
  <c r="A223" i="127"/>
  <c r="B261" i="127"/>
  <c r="A224" i="127" l="1"/>
  <c r="G29" i="127"/>
  <c r="H7" i="127"/>
  <c r="H9" i="127" s="1"/>
  <c r="C18" i="126"/>
  <c r="I7" i="127" l="1"/>
  <c r="I9" i="127" s="1"/>
  <c r="H29" i="127"/>
  <c r="G218" i="127"/>
  <c r="G219" i="127" s="1"/>
  <c r="G225" i="127" s="1"/>
  <c r="G226" i="127" s="1"/>
  <c r="G274" i="127" s="1"/>
  <c r="A225" i="127"/>
  <c r="G63" i="127" l="1"/>
  <c r="G65" i="127" s="1"/>
  <c r="G168" i="127" s="1"/>
  <c r="G166" i="127"/>
  <c r="H218" i="127"/>
  <c r="H219" i="127" s="1"/>
  <c r="H225" i="127" s="1"/>
  <c r="H226" i="127" s="1"/>
  <c r="H274" i="127" s="1"/>
  <c r="A226" i="127"/>
  <c r="B228" i="127"/>
  <c r="B227" i="127"/>
  <c r="J7" i="127"/>
  <c r="J9" i="127" s="1"/>
  <c r="I29" i="127"/>
  <c r="P20" i="107"/>
  <c r="P19" i="107"/>
  <c r="P18" i="107"/>
  <c r="P17" i="107"/>
  <c r="P16" i="107"/>
  <c r="P15" i="107"/>
  <c r="P14" i="107"/>
  <c r="P13" i="107"/>
  <c r="P12" i="107"/>
  <c r="P11" i="107"/>
  <c r="P10" i="107"/>
  <c r="O21" i="107"/>
  <c r="N21" i="107"/>
  <c r="M21" i="107"/>
  <c r="L21" i="107"/>
  <c r="K21" i="107"/>
  <c r="J21" i="107"/>
  <c r="I21" i="107"/>
  <c r="H21" i="107"/>
  <c r="G21" i="107"/>
  <c r="H63" i="127" l="1"/>
  <c r="H65" i="127" s="1"/>
  <c r="H168" i="127" s="1"/>
  <c r="H166" i="127"/>
  <c r="I218" i="127"/>
  <c r="I219" i="127" s="1"/>
  <c r="I225" i="127" s="1"/>
  <c r="I226" i="127" s="1"/>
  <c r="I274" i="127" s="1"/>
  <c r="A227" i="127"/>
  <c r="A228" i="127" s="1"/>
  <c r="A231" i="127" s="1"/>
  <c r="A232" i="127" s="1"/>
  <c r="J29" i="127"/>
  <c r="P25" i="127"/>
  <c r="K7" i="127"/>
  <c r="P21" i="107"/>
  <c r="J218" i="127" l="1"/>
  <c r="J219" i="127" s="1"/>
  <c r="J225" i="127" s="1"/>
  <c r="J226" i="127" s="1"/>
  <c r="J274" i="127" s="1"/>
  <c r="I166" i="127"/>
  <c r="I63" i="127"/>
  <c r="I65" i="127" s="1"/>
  <c r="I168" i="127" s="1"/>
  <c r="K9" i="127"/>
  <c r="Q7" i="127"/>
  <c r="A233" i="127"/>
  <c r="A235" i="127" s="1"/>
  <c r="A236" i="127" s="1"/>
  <c r="A37" i="85"/>
  <c r="Q9" i="127" l="1"/>
  <c r="A237" i="127"/>
  <c r="A239" i="127" s="1"/>
  <c r="A240" i="127" s="1"/>
  <c r="J166" i="127"/>
  <c r="J63" i="127"/>
  <c r="J65" i="127" s="1"/>
  <c r="J168" i="127" s="1"/>
  <c r="M98" i="53"/>
  <c r="L98" i="53"/>
  <c r="K98" i="53"/>
  <c r="J98" i="53"/>
  <c r="I98" i="53"/>
  <c r="H98" i="53"/>
  <c r="G98" i="53"/>
  <c r="F98" i="53"/>
  <c r="E98" i="53"/>
  <c r="A241" i="127" l="1"/>
  <c r="A244" i="127" s="1"/>
  <c r="A245" i="127" s="1"/>
  <c r="A249" i="127" s="1"/>
  <c r="A255" i="127" s="1"/>
  <c r="A262" i="127" s="1"/>
  <c r="A263" i="127" s="1"/>
  <c r="A264" i="127" s="1"/>
  <c r="A267" i="127" s="1"/>
  <c r="K29" i="127"/>
  <c r="L7" i="127"/>
  <c r="L9" i="127" s="1"/>
  <c r="M160" i="53"/>
  <c r="L160" i="53"/>
  <c r="K160" i="53"/>
  <c r="J160" i="53"/>
  <c r="I160" i="53"/>
  <c r="H160" i="53"/>
  <c r="G160" i="53"/>
  <c r="F160" i="53"/>
  <c r="E160" i="53"/>
  <c r="M7" i="127" l="1"/>
  <c r="M9" i="127" s="1"/>
  <c r="L29" i="127"/>
  <c r="K218" i="127"/>
  <c r="K219" i="127" s="1"/>
  <c r="K225" i="127" s="1"/>
  <c r="K226" i="127" s="1"/>
  <c r="K274" i="127" s="1"/>
  <c r="M168" i="53"/>
  <c r="I168" i="53"/>
  <c r="E168" i="53"/>
  <c r="K63" i="127" l="1"/>
  <c r="K65" i="127" s="1"/>
  <c r="K168" i="127" s="1"/>
  <c r="K166" i="127"/>
  <c r="L218" i="127"/>
  <c r="L219" i="127" s="1"/>
  <c r="L225" i="127" s="1"/>
  <c r="L226" i="127" s="1"/>
  <c r="L274" i="127" s="1"/>
  <c r="N7" i="127"/>
  <c r="N9" i="127" s="1"/>
  <c r="M29" i="127"/>
  <c r="F168" i="53"/>
  <c r="J168" i="53"/>
  <c r="H168" i="53"/>
  <c r="G168" i="53"/>
  <c r="K168" i="53"/>
  <c r="L168" i="53"/>
  <c r="G143" i="52"/>
  <c r="H143" i="52"/>
  <c r="I143" i="52"/>
  <c r="J143" i="52"/>
  <c r="K143" i="52"/>
  <c r="L143" i="52"/>
  <c r="M143" i="52"/>
  <c r="N143" i="52"/>
  <c r="F142" i="52"/>
  <c r="M218" i="127" l="1"/>
  <c r="M219" i="127" s="1"/>
  <c r="M225" i="127" s="1"/>
  <c r="M226" i="127" s="1"/>
  <c r="M274" i="127" s="1"/>
  <c r="R25" i="127"/>
  <c r="Q25" i="127"/>
  <c r="N29" i="127"/>
  <c r="L63" i="127"/>
  <c r="L65" i="127" s="1"/>
  <c r="L168" i="127" s="1"/>
  <c r="L166" i="127"/>
  <c r="G34" i="52"/>
  <c r="H34" i="52"/>
  <c r="I34" i="52"/>
  <c r="J34" i="52"/>
  <c r="K34" i="52"/>
  <c r="L34" i="52"/>
  <c r="M34" i="52"/>
  <c r="N34" i="52"/>
  <c r="E178" i="53"/>
  <c r="N218" i="127" l="1"/>
  <c r="N219" i="127" s="1"/>
  <c r="N225" i="127" s="1"/>
  <c r="N226" i="127" s="1"/>
  <c r="N274" i="127" s="1"/>
  <c r="M63" i="127"/>
  <c r="M65" i="127" s="1"/>
  <c r="M168" i="127" s="1"/>
  <c r="M166" i="127"/>
  <c r="J147" i="52"/>
  <c r="I147" i="52"/>
  <c r="J146" i="52"/>
  <c r="I146" i="52"/>
  <c r="N166" i="127" l="1"/>
  <c r="N63" i="127"/>
  <c r="N65" i="127" s="1"/>
  <c r="N168" i="127" s="1"/>
  <c r="F76" i="52"/>
  <c r="N77" i="52" l="1"/>
  <c r="M77" i="52"/>
  <c r="L77" i="52"/>
  <c r="K77" i="52"/>
  <c r="J77" i="52"/>
  <c r="I77" i="52"/>
  <c r="H77" i="52"/>
  <c r="G77" i="52"/>
  <c r="F77" i="52"/>
  <c r="F79" i="52" s="1"/>
  <c r="N147" i="52"/>
  <c r="M147" i="52"/>
  <c r="L147" i="52"/>
  <c r="K147" i="52"/>
  <c r="H147" i="52"/>
  <c r="G147" i="52"/>
  <c r="N146" i="52"/>
  <c r="M146" i="52"/>
  <c r="L146" i="52"/>
  <c r="K146" i="52"/>
  <c r="H146" i="52"/>
  <c r="G146" i="52"/>
  <c r="P145" i="52" l="1"/>
  <c r="Q147" i="52"/>
  <c r="F65" i="52"/>
  <c r="E65" i="52"/>
  <c r="A8" i="52"/>
  <c r="E8" i="52"/>
  <c r="A9" i="52"/>
  <c r="A10" i="52" s="1"/>
  <c r="A11" i="52" s="1"/>
  <c r="A12" i="52" s="1"/>
  <c r="F9" i="52"/>
  <c r="G9" i="52"/>
  <c r="G8" i="52" s="1"/>
  <c r="H9" i="52"/>
  <c r="H8" i="52" s="1"/>
  <c r="I9" i="52"/>
  <c r="J9" i="52"/>
  <c r="K9" i="52"/>
  <c r="L9" i="52"/>
  <c r="L8" i="52" s="1"/>
  <c r="L7" i="52" s="1"/>
  <c r="M9" i="52"/>
  <c r="N9" i="52"/>
  <c r="F10" i="52"/>
  <c r="F8" i="52" s="1"/>
  <c r="G10" i="52"/>
  <c r="H10" i="52"/>
  <c r="I10" i="52"/>
  <c r="J10" i="52"/>
  <c r="J8" i="52" s="1"/>
  <c r="K10" i="52"/>
  <c r="L10" i="52"/>
  <c r="M10" i="52"/>
  <c r="Q10" i="52" s="1"/>
  <c r="N10" i="52"/>
  <c r="N8" i="52" s="1"/>
  <c r="I11" i="52"/>
  <c r="F12" i="52"/>
  <c r="G12" i="52"/>
  <c r="G11" i="52" s="1"/>
  <c r="G7" i="52" s="1"/>
  <c r="H12" i="52"/>
  <c r="I12" i="52"/>
  <c r="J12" i="52"/>
  <c r="K12" i="52"/>
  <c r="L12" i="52"/>
  <c r="L11" i="52" s="1"/>
  <c r="M12" i="52"/>
  <c r="M11" i="52" s="1"/>
  <c r="N12" i="52"/>
  <c r="F13" i="52"/>
  <c r="R13" i="52" s="1"/>
  <c r="G13" i="52"/>
  <c r="H13" i="52"/>
  <c r="I13" i="52"/>
  <c r="J13" i="52"/>
  <c r="K13" i="52"/>
  <c r="L13" i="52"/>
  <c r="M13" i="52"/>
  <c r="N13" i="52"/>
  <c r="F14" i="52"/>
  <c r="H14" i="52"/>
  <c r="J14" i="52"/>
  <c r="L14" i="52"/>
  <c r="N14" i="52"/>
  <c r="P15" i="52"/>
  <c r="Q15" i="52"/>
  <c r="R15" i="52"/>
  <c r="P16" i="52"/>
  <c r="Q16" i="52"/>
  <c r="R16" i="52"/>
  <c r="E17" i="52"/>
  <c r="E14" i="52" s="1"/>
  <c r="F17" i="52"/>
  <c r="G17" i="52"/>
  <c r="G14" i="52" s="1"/>
  <c r="H17" i="52"/>
  <c r="I17" i="52"/>
  <c r="I14" i="52" s="1"/>
  <c r="J17" i="52"/>
  <c r="K17" i="52"/>
  <c r="L17" i="52"/>
  <c r="M17" i="52"/>
  <c r="M14" i="52" s="1"/>
  <c r="N17" i="52"/>
  <c r="R17" i="52"/>
  <c r="P18" i="52"/>
  <c r="Q18" i="52"/>
  <c r="R18" i="52"/>
  <c r="P19" i="52"/>
  <c r="Q19" i="52"/>
  <c r="R19" i="52"/>
  <c r="P20" i="52"/>
  <c r="Q20" i="52"/>
  <c r="R20" i="52"/>
  <c r="F22" i="52"/>
  <c r="G22" i="52"/>
  <c r="H22" i="52"/>
  <c r="R22" i="52" s="1"/>
  <c r="I22" i="52"/>
  <c r="J22" i="52"/>
  <c r="K22" i="52"/>
  <c r="L22" i="52"/>
  <c r="L21" i="52" s="1"/>
  <c r="M22" i="52"/>
  <c r="N22" i="52"/>
  <c r="F23" i="52"/>
  <c r="G23" i="52"/>
  <c r="H23" i="52"/>
  <c r="I23" i="52"/>
  <c r="J23" i="52"/>
  <c r="J21" i="52" s="1"/>
  <c r="K23" i="52"/>
  <c r="L23" i="52"/>
  <c r="M23" i="52"/>
  <c r="Q23" i="52" s="1"/>
  <c r="N23" i="52"/>
  <c r="N21" i="52" s="1"/>
  <c r="E24" i="52"/>
  <c r="E21" i="52" s="1"/>
  <c r="G24" i="52"/>
  <c r="I24" i="52"/>
  <c r="K24" i="52"/>
  <c r="M24" i="52"/>
  <c r="P25" i="52"/>
  <c r="Q25" i="52"/>
  <c r="R25" i="52"/>
  <c r="P26" i="52"/>
  <c r="Q26" i="52"/>
  <c r="R26" i="52"/>
  <c r="E27" i="52"/>
  <c r="F27" i="52"/>
  <c r="G27" i="52"/>
  <c r="H27" i="52"/>
  <c r="I27" i="52"/>
  <c r="J27" i="52"/>
  <c r="J24" i="52" s="1"/>
  <c r="K27" i="52"/>
  <c r="L27" i="52"/>
  <c r="L24" i="52" s="1"/>
  <c r="M27" i="52"/>
  <c r="N27" i="52"/>
  <c r="N24" i="52" s="1"/>
  <c r="Q27" i="52"/>
  <c r="P28" i="52"/>
  <c r="Q28" i="52"/>
  <c r="R28" i="52"/>
  <c r="P29" i="52"/>
  <c r="Q29" i="52"/>
  <c r="R29" i="52"/>
  <c r="P30" i="52"/>
  <c r="Q30" i="52"/>
  <c r="R30" i="52"/>
  <c r="E31" i="52"/>
  <c r="P32" i="52"/>
  <c r="Q32" i="52"/>
  <c r="R32" i="52"/>
  <c r="F33" i="52"/>
  <c r="G33" i="52"/>
  <c r="H33" i="52"/>
  <c r="I33" i="52"/>
  <c r="I31" i="52" s="1"/>
  <c r="J33" i="52"/>
  <c r="J31" i="52" s="1"/>
  <c r="K33" i="52"/>
  <c r="L33" i="52"/>
  <c r="M33" i="52"/>
  <c r="N33" i="52"/>
  <c r="N31" i="52" s="1"/>
  <c r="F34" i="52"/>
  <c r="P34" i="52"/>
  <c r="M31" i="52"/>
  <c r="F35" i="52"/>
  <c r="G35" i="52"/>
  <c r="H35" i="52"/>
  <c r="P35" i="52" s="1"/>
  <c r="I35" i="52"/>
  <c r="J35" i="52"/>
  <c r="K35" i="52"/>
  <c r="L35" i="52"/>
  <c r="Q35" i="52" s="1"/>
  <c r="M35" i="52"/>
  <c r="N35" i="52"/>
  <c r="E36" i="52"/>
  <c r="F37" i="52"/>
  <c r="G37" i="52"/>
  <c r="H37" i="52"/>
  <c r="I37" i="52"/>
  <c r="J37" i="52"/>
  <c r="J36" i="52" s="1"/>
  <c r="K37" i="52"/>
  <c r="L37" i="52"/>
  <c r="M37" i="52"/>
  <c r="N37" i="52"/>
  <c r="N36" i="52" s="1"/>
  <c r="F38" i="52"/>
  <c r="G38" i="52"/>
  <c r="H38" i="52"/>
  <c r="P38" i="52" s="1"/>
  <c r="I38" i="52"/>
  <c r="I36" i="52" s="1"/>
  <c r="J38" i="52"/>
  <c r="K38" i="52"/>
  <c r="L38" i="52"/>
  <c r="M38" i="52"/>
  <c r="M36" i="52" s="1"/>
  <c r="N38" i="52"/>
  <c r="P39" i="52"/>
  <c r="Q39" i="52"/>
  <c r="R39" i="52"/>
  <c r="P40" i="52"/>
  <c r="Q40" i="52"/>
  <c r="R40" i="52"/>
  <c r="F41" i="52"/>
  <c r="H41" i="52"/>
  <c r="J41" i="52"/>
  <c r="L41" i="52"/>
  <c r="N41" i="52"/>
  <c r="P42" i="52"/>
  <c r="Q42" i="52"/>
  <c r="R42" i="52"/>
  <c r="P43" i="52"/>
  <c r="Q43" i="52"/>
  <c r="R43" i="52"/>
  <c r="P44" i="52"/>
  <c r="Q44" i="52"/>
  <c r="R44" i="52"/>
  <c r="P45" i="52"/>
  <c r="Q45" i="52"/>
  <c r="R45" i="52"/>
  <c r="E46" i="52"/>
  <c r="E41" i="52" s="1"/>
  <c r="F46" i="52"/>
  <c r="G46" i="52"/>
  <c r="H46" i="52"/>
  <c r="I46" i="52"/>
  <c r="I41" i="52" s="1"/>
  <c r="J46" i="52"/>
  <c r="K46" i="52"/>
  <c r="L46" i="52"/>
  <c r="M46" i="52"/>
  <c r="M41" i="52" s="1"/>
  <c r="N46" i="52"/>
  <c r="P46" i="52"/>
  <c r="P47" i="52"/>
  <c r="Q47" i="52"/>
  <c r="R47" i="52"/>
  <c r="P48" i="52"/>
  <c r="Q48" i="52"/>
  <c r="R48" i="52"/>
  <c r="E52" i="52"/>
  <c r="F52" i="52"/>
  <c r="G52" i="52"/>
  <c r="H52" i="52"/>
  <c r="P52" i="52" s="1"/>
  <c r="I52" i="52"/>
  <c r="J52" i="52"/>
  <c r="K52" i="52"/>
  <c r="L52" i="52"/>
  <c r="L65" i="52" s="1"/>
  <c r="M52" i="52"/>
  <c r="N52" i="52"/>
  <c r="Q52" i="52"/>
  <c r="P53" i="52"/>
  <c r="Q53" i="52"/>
  <c r="R53" i="52"/>
  <c r="P54" i="52"/>
  <c r="Q54" i="52"/>
  <c r="R54" i="52"/>
  <c r="P55" i="52"/>
  <c r="Q55" i="52"/>
  <c r="R55" i="52"/>
  <c r="P56" i="52"/>
  <c r="Q56" i="52"/>
  <c r="R56" i="52"/>
  <c r="E57" i="52"/>
  <c r="F57" i="52"/>
  <c r="G57" i="52"/>
  <c r="H57" i="52"/>
  <c r="I57" i="52"/>
  <c r="I65" i="52" s="1"/>
  <c r="J57" i="52"/>
  <c r="K57" i="52"/>
  <c r="L57" i="52"/>
  <c r="M57" i="52"/>
  <c r="M65" i="52" s="1"/>
  <c r="N57" i="52"/>
  <c r="P57" i="52"/>
  <c r="P58" i="52"/>
  <c r="Q58" i="52"/>
  <c r="R58" i="52"/>
  <c r="P59" i="52"/>
  <c r="Q59" i="52"/>
  <c r="R59" i="52"/>
  <c r="P60" i="52"/>
  <c r="Q60" i="52"/>
  <c r="R60" i="52"/>
  <c r="P61" i="52"/>
  <c r="Q61" i="52"/>
  <c r="R61" i="52"/>
  <c r="P62" i="52"/>
  <c r="Q62" i="52"/>
  <c r="R62" i="52"/>
  <c r="P63" i="52"/>
  <c r="Q63" i="52"/>
  <c r="R63" i="52"/>
  <c r="P64" i="52"/>
  <c r="Q64" i="52"/>
  <c r="R64" i="52"/>
  <c r="H65" i="52"/>
  <c r="J65" i="52"/>
  <c r="N65" i="52"/>
  <c r="P68" i="52"/>
  <c r="Q68" i="52"/>
  <c r="R68" i="52"/>
  <c r="P69" i="52"/>
  <c r="Q69" i="52"/>
  <c r="R69" i="52"/>
  <c r="P70" i="52"/>
  <c r="Q70" i="52"/>
  <c r="R70" i="52"/>
  <c r="P71" i="52"/>
  <c r="Q71" i="52"/>
  <c r="R71" i="52"/>
  <c r="P72" i="52"/>
  <c r="Q72" i="52"/>
  <c r="R72" i="52"/>
  <c r="H73" i="52"/>
  <c r="P73" i="52" s="1"/>
  <c r="I73" i="52"/>
  <c r="J73" i="52"/>
  <c r="K73" i="52"/>
  <c r="L73" i="52"/>
  <c r="M73" i="52"/>
  <c r="N73" i="52"/>
  <c r="Q73" i="52"/>
  <c r="G76" i="52"/>
  <c r="G79" i="52" s="1"/>
  <c r="H76" i="52"/>
  <c r="I76" i="52"/>
  <c r="J76" i="52"/>
  <c r="K76" i="52"/>
  <c r="K79" i="52" s="1"/>
  <c r="L76" i="52"/>
  <c r="M76" i="52"/>
  <c r="M79" i="52" s="1"/>
  <c r="N76" i="52"/>
  <c r="J79" i="52"/>
  <c r="L79" i="52"/>
  <c r="N79" i="52"/>
  <c r="Q77" i="52"/>
  <c r="P78" i="52"/>
  <c r="Q78" i="52"/>
  <c r="R78" i="52"/>
  <c r="F84" i="52"/>
  <c r="M85" i="52"/>
  <c r="F86" i="52"/>
  <c r="F85" i="52" s="1"/>
  <c r="G86" i="52"/>
  <c r="H86" i="52"/>
  <c r="H85" i="52" s="1"/>
  <c r="I86" i="52"/>
  <c r="J86" i="52"/>
  <c r="J85" i="52" s="1"/>
  <c r="K86" i="52"/>
  <c r="L86" i="52"/>
  <c r="L85" i="52" s="1"/>
  <c r="M86" i="52"/>
  <c r="N86" i="52"/>
  <c r="N85" i="52" s="1"/>
  <c r="F90" i="52"/>
  <c r="G90" i="52"/>
  <c r="H90" i="52"/>
  <c r="I90" i="52"/>
  <c r="I85" i="52" s="1"/>
  <c r="J90" i="52"/>
  <c r="K90" i="52"/>
  <c r="L90" i="52"/>
  <c r="M90" i="52"/>
  <c r="N90" i="52"/>
  <c r="F95" i="52"/>
  <c r="G95" i="52"/>
  <c r="H95" i="52"/>
  <c r="I95" i="52"/>
  <c r="J95" i="52"/>
  <c r="K95" i="52"/>
  <c r="L95" i="52"/>
  <c r="M95" i="52"/>
  <c r="N95" i="52"/>
  <c r="F99" i="52"/>
  <c r="G99" i="52"/>
  <c r="H99" i="52"/>
  <c r="I99" i="52"/>
  <c r="J99" i="52"/>
  <c r="K99" i="52"/>
  <c r="L99" i="52"/>
  <c r="M99" i="52"/>
  <c r="N99" i="52"/>
  <c r="G107" i="52"/>
  <c r="G142" i="52" s="1"/>
  <c r="G108" i="52"/>
  <c r="I108" i="52"/>
  <c r="F109" i="52"/>
  <c r="G109" i="52"/>
  <c r="H109" i="52"/>
  <c r="I109" i="52"/>
  <c r="J109" i="52"/>
  <c r="J108" i="52" s="1"/>
  <c r="J107" i="52" s="1"/>
  <c r="K109" i="52"/>
  <c r="L109" i="52"/>
  <c r="L108" i="52" s="1"/>
  <c r="L107" i="52" s="1"/>
  <c r="M109" i="52"/>
  <c r="N109" i="52"/>
  <c r="N108" i="52" s="1"/>
  <c r="N107" i="52" s="1"/>
  <c r="P110" i="52"/>
  <c r="Q110" i="52"/>
  <c r="R110" i="52"/>
  <c r="P111" i="52"/>
  <c r="Q111" i="52"/>
  <c r="R111" i="52"/>
  <c r="P112" i="52"/>
  <c r="Q112" i="52"/>
  <c r="R112" i="52"/>
  <c r="F113" i="52"/>
  <c r="G113" i="52"/>
  <c r="R113" i="52" s="1"/>
  <c r="H113" i="52"/>
  <c r="I113" i="52"/>
  <c r="P113" i="52" s="1"/>
  <c r="J113" i="52"/>
  <c r="K113" i="52"/>
  <c r="L113" i="52"/>
  <c r="M113" i="52"/>
  <c r="M108" i="52" s="1"/>
  <c r="N113" i="52"/>
  <c r="P114" i="52"/>
  <c r="Q114" i="52"/>
  <c r="R114" i="52"/>
  <c r="P115" i="52"/>
  <c r="Q115" i="52"/>
  <c r="R115" i="52"/>
  <c r="P116" i="52"/>
  <c r="Q116" i="52"/>
  <c r="R116" i="52"/>
  <c r="P117" i="52"/>
  <c r="Q117" i="52"/>
  <c r="R117" i="52"/>
  <c r="F118" i="52"/>
  <c r="G118" i="52"/>
  <c r="R118" i="52" s="1"/>
  <c r="H118" i="52"/>
  <c r="I118" i="52"/>
  <c r="P118" i="52" s="1"/>
  <c r="J118" i="52"/>
  <c r="K118" i="52"/>
  <c r="L118" i="52"/>
  <c r="M118" i="52"/>
  <c r="N118" i="52"/>
  <c r="P119" i="52"/>
  <c r="Q119" i="52"/>
  <c r="R119" i="52"/>
  <c r="P120" i="52"/>
  <c r="Q120" i="52"/>
  <c r="R120" i="52"/>
  <c r="P121" i="52"/>
  <c r="Q121" i="52"/>
  <c r="R121" i="52"/>
  <c r="F122" i="52"/>
  <c r="G122" i="52"/>
  <c r="H122" i="52"/>
  <c r="I122" i="52"/>
  <c r="J122" i="52"/>
  <c r="K122" i="52"/>
  <c r="L122" i="52"/>
  <c r="M122" i="52"/>
  <c r="N122" i="52"/>
  <c r="P123" i="52"/>
  <c r="Q123" i="52"/>
  <c r="R123" i="52"/>
  <c r="P124" i="52"/>
  <c r="Q124" i="52"/>
  <c r="R124" i="52"/>
  <c r="P125" i="52"/>
  <c r="Q125" i="52"/>
  <c r="R125" i="52"/>
  <c r="P126" i="52"/>
  <c r="Q126" i="52"/>
  <c r="R126" i="52"/>
  <c r="P127" i="52"/>
  <c r="Q127" i="52"/>
  <c r="R127" i="52"/>
  <c r="P128" i="52"/>
  <c r="Q128" i="52"/>
  <c r="R128" i="52"/>
  <c r="P129" i="52"/>
  <c r="Q129" i="52"/>
  <c r="R129" i="52"/>
  <c r="P131" i="52"/>
  <c r="Q131" i="52"/>
  <c r="R131" i="52"/>
  <c r="D135" i="52"/>
  <c r="D136" i="52"/>
  <c r="D137" i="52"/>
  <c r="J142" i="52"/>
  <c r="L142" i="52"/>
  <c r="N142" i="52"/>
  <c r="F143" i="52"/>
  <c r="R143" i="52" s="1"/>
  <c r="P143" i="52"/>
  <c r="Q143" i="52"/>
  <c r="Q145" i="52"/>
  <c r="R145" i="52"/>
  <c r="P150" i="52"/>
  <c r="Q150" i="52"/>
  <c r="R150" i="52"/>
  <c r="P153" i="52"/>
  <c r="Q153" i="52"/>
  <c r="R153" i="52"/>
  <c r="P156" i="52"/>
  <c r="Q156" i="52"/>
  <c r="R156" i="52"/>
  <c r="F162" i="52"/>
  <c r="F163" i="52"/>
  <c r="G163" i="52"/>
  <c r="H163" i="52"/>
  <c r="I163" i="52"/>
  <c r="J163" i="52"/>
  <c r="K163" i="52"/>
  <c r="L163" i="52"/>
  <c r="M163" i="52"/>
  <c r="N163" i="52"/>
  <c r="P164" i="52"/>
  <c r="E7" i="52" l="1"/>
  <c r="P76" i="52"/>
  <c r="F165" i="52"/>
  <c r="G162" i="52" s="1"/>
  <c r="G165" i="52" s="1"/>
  <c r="H162" i="52" s="1"/>
  <c r="H165" i="52" s="1"/>
  <c r="I162" i="52" s="1"/>
  <c r="I165" i="52" s="1"/>
  <c r="J162" i="52" s="1"/>
  <c r="J165" i="52" s="1"/>
  <c r="K162" i="52" s="1"/>
  <c r="K165" i="52" s="1"/>
  <c r="L162" i="52" s="1"/>
  <c r="L165" i="52" s="1"/>
  <c r="M162" i="52" s="1"/>
  <c r="M165" i="52" s="1"/>
  <c r="N162" i="52" s="1"/>
  <c r="N165" i="52" s="1"/>
  <c r="P13" i="52"/>
  <c r="R9" i="52"/>
  <c r="Q38" i="52"/>
  <c r="N11" i="52"/>
  <c r="N7" i="52" s="1"/>
  <c r="N49" i="52" s="1"/>
  <c r="J11" i="52"/>
  <c r="Q12" i="52"/>
  <c r="P22" i="52"/>
  <c r="M8" i="52"/>
  <c r="M7" i="52" s="1"/>
  <c r="I8" i="52"/>
  <c r="I7" i="52" s="1"/>
  <c r="R76" i="52"/>
  <c r="P163" i="52"/>
  <c r="I79" i="52"/>
  <c r="Q163" i="52"/>
  <c r="P146" i="52"/>
  <c r="P122" i="52"/>
  <c r="R122" i="52"/>
  <c r="L31" i="52"/>
  <c r="Q33" i="52"/>
  <c r="H31" i="52"/>
  <c r="P33" i="52"/>
  <c r="Q164" i="52"/>
  <c r="F36" i="52"/>
  <c r="R37" i="52"/>
  <c r="R163" i="52"/>
  <c r="M107" i="52"/>
  <c r="M142" i="52" s="1"/>
  <c r="R164" i="52"/>
  <c r="I107" i="52"/>
  <c r="I142" i="52" s="1"/>
  <c r="H108" i="52"/>
  <c r="P109" i="52"/>
  <c r="G65" i="52"/>
  <c r="P65" i="52" s="1"/>
  <c r="R57" i="52"/>
  <c r="K41" i="52"/>
  <c r="Q41" i="52" s="1"/>
  <c r="Q46" i="52"/>
  <c r="G41" i="52"/>
  <c r="P41" i="52" s="1"/>
  <c r="R46" i="52"/>
  <c r="R38" i="52"/>
  <c r="A13" i="52"/>
  <c r="A14" i="52" s="1"/>
  <c r="A15" i="52" s="1"/>
  <c r="Q122" i="52"/>
  <c r="Q109" i="52"/>
  <c r="K85" i="52"/>
  <c r="G85" i="52"/>
  <c r="L36" i="52"/>
  <c r="Q37" i="52"/>
  <c r="H36" i="52"/>
  <c r="P37" i="52"/>
  <c r="K36" i="52"/>
  <c r="Q36" i="52" s="1"/>
  <c r="R35" i="52"/>
  <c r="F31" i="52"/>
  <c r="R33" i="52"/>
  <c r="J7" i="52"/>
  <c r="J49" i="52" s="1"/>
  <c r="Q57" i="52"/>
  <c r="K65" i="52"/>
  <c r="Q65" i="52" s="1"/>
  <c r="P147" i="52"/>
  <c r="Q146" i="52"/>
  <c r="Q118" i="52"/>
  <c r="Q113" i="52"/>
  <c r="F108" i="52"/>
  <c r="R109" i="52"/>
  <c r="K108" i="52"/>
  <c r="Q79" i="52"/>
  <c r="Q144" i="52"/>
  <c r="G36" i="52"/>
  <c r="Q34" i="52"/>
  <c r="K31" i="52"/>
  <c r="R34" i="52"/>
  <c r="G31" i="52"/>
  <c r="F21" i="52"/>
  <c r="R14" i="52"/>
  <c r="H79" i="52"/>
  <c r="P77" i="52"/>
  <c r="Q76" i="52"/>
  <c r="R73" i="52"/>
  <c r="R52" i="52"/>
  <c r="R27" i="52"/>
  <c r="F24" i="52"/>
  <c r="Q24" i="52"/>
  <c r="P23" i="52"/>
  <c r="Q22" i="52"/>
  <c r="K21" i="52"/>
  <c r="G21" i="52"/>
  <c r="P17" i="52"/>
  <c r="K14" i="52"/>
  <c r="Q14" i="52" s="1"/>
  <c r="Q17" i="52"/>
  <c r="P14" i="52"/>
  <c r="Q13" i="52"/>
  <c r="F11" i="52"/>
  <c r="R12" i="52"/>
  <c r="K11" i="52"/>
  <c r="P10" i="52"/>
  <c r="P9" i="52"/>
  <c r="Q9" i="52"/>
  <c r="K8" i="52"/>
  <c r="P8" i="52"/>
  <c r="R77" i="52"/>
  <c r="H24" i="52"/>
  <c r="P27" i="52"/>
  <c r="R23" i="52"/>
  <c r="M21" i="52"/>
  <c r="I21" i="52"/>
  <c r="I49" i="52" s="1"/>
  <c r="H11" i="52"/>
  <c r="P11" i="52" s="1"/>
  <c r="P12" i="52"/>
  <c r="R10" i="52"/>
  <c r="D8" i="52"/>
  <c r="L49" i="52" l="1"/>
  <c r="R8" i="52"/>
  <c r="M49" i="52"/>
  <c r="M81" i="52" s="1"/>
  <c r="Q11" i="52"/>
  <c r="P144" i="52"/>
  <c r="Q31" i="52"/>
  <c r="P31" i="52"/>
  <c r="L81" i="52"/>
  <c r="L130" i="52"/>
  <c r="I130" i="52"/>
  <c r="I81" i="52"/>
  <c r="P24" i="52"/>
  <c r="H21" i="52"/>
  <c r="P21" i="52" s="1"/>
  <c r="F107" i="52"/>
  <c r="R108" i="52"/>
  <c r="R31" i="52"/>
  <c r="A16" i="52"/>
  <c r="A17" i="52" s="1"/>
  <c r="A18" i="52" s="1"/>
  <c r="R41" i="52"/>
  <c r="K7" i="52"/>
  <c r="Q8" i="52"/>
  <c r="J81" i="52"/>
  <c r="J130" i="52"/>
  <c r="D11" i="52"/>
  <c r="R36" i="52"/>
  <c r="R79" i="52"/>
  <c r="R144" i="52"/>
  <c r="Q21" i="52"/>
  <c r="R24" i="52"/>
  <c r="H7" i="52"/>
  <c r="P36" i="52"/>
  <c r="Q108" i="52"/>
  <c r="K107" i="52"/>
  <c r="N81" i="52"/>
  <c r="N130" i="52"/>
  <c r="R11" i="52"/>
  <c r="G49" i="52"/>
  <c r="R65" i="52"/>
  <c r="F7" i="52"/>
  <c r="P79" i="52"/>
  <c r="H107" i="52"/>
  <c r="P108" i="52"/>
  <c r="M130" i="52" l="1"/>
  <c r="R21" i="52"/>
  <c r="H142" i="52"/>
  <c r="P142" i="52" s="1"/>
  <c r="P107" i="52"/>
  <c r="G81" i="52"/>
  <c r="G130" i="52"/>
  <c r="Q7" i="52"/>
  <c r="K49" i="52"/>
  <c r="D17" i="52"/>
  <c r="A19" i="52"/>
  <c r="A20" i="52" s="1"/>
  <c r="H49" i="52"/>
  <c r="P49" i="52" s="1"/>
  <c r="P7" i="52"/>
  <c r="D14" i="52"/>
  <c r="F49" i="52"/>
  <c r="R7" i="52"/>
  <c r="Q107" i="52"/>
  <c r="K142" i="52"/>
  <c r="R107" i="52"/>
  <c r="H81" i="52" l="1"/>
  <c r="P81" i="52" s="1"/>
  <c r="H130" i="52"/>
  <c r="A21" i="52"/>
  <c r="D7" i="52"/>
  <c r="F81" i="52"/>
  <c r="F130" i="52"/>
  <c r="R49" i="52"/>
  <c r="P130" i="52"/>
  <c r="R142" i="52"/>
  <c r="Q142" i="52"/>
  <c r="Q49" i="52"/>
  <c r="K81" i="52"/>
  <c r="Q81" i="52" s="1"/>
  <c r="K130" i="52"/>
  <c r="Q130" i="52" l="1"/>
  <c r="F132" i="52"/>
  <c r="G84" i="52" s="1"/>
  <c r="G132" i="52" s="1"/>
  <c r="H84" i="52" s="1"/>
  <c r="H132" i="52" s="1"/>
  <c r="I84" i="52" s="1"/>
  <c r="I132" i="52" s="1"/>
  <c r="J84" i="52" s="1"/>
  <c r="J132" i="52" s="1"/>
  <c r="K84" i="52" s="1"/>
  <c r="K132" i="52" s="1"/>
  <c r="L84" i="52" s="1"/>
  <c r="L132" i="52" s="1"/>
  <c r="M84" i="52" s="1"/>
  <c r="M132" i="52" s="1"/>
  <c r="N84" i="52" s="1"/>
  <c r="N132" i="52" s="1"/>
  <c r="R130" i="52"/>
  <c r="A22" i="52"/>
  <c r="R81" i="52"/>
  <c r="A23" i="52" l="1"/>
  <c r="A24" i="52" s="1"/>
  <c r="A25" i="52" s="1"/>
  <c r="A26" i="52" l="1"/>
  <c r="A27" i="52" s="1"/>
  <c r="A28" i="52" s="1"/>
  <c r="D24" i="52" l="1"/>
  <c r="A29" i="52"/>
  <c r="A30" i="52" s="1"/>
  <c r="A31" i="52" l="1"/>
  <c r="D21" i="52"/>
  <c r="D27" i="52"/>
  <c r="A32" i="52" l="1"/>
  <c r="A33" i="52" l="1"/>
  <c r="A34" i="52" s="1"/>
  <c r="A35" i="52" s="1"/>
  <c r="D31" i="52"/>
  <c r="A36" i="52" l="1"/>
  <c r="A37" i="52" s="1"/>
  <c r="A38" i="52" l="1"/>
  <c r="A39" i="52" s="1"/>
  <c r="A40" i="52" s="1"/>
  <c r="A41" i="52" s="1"/>
  <c r="A42" i="52" l="1"/>
  <c r="D49" i="52"/>
  <c r="D36" i="52"/>
  <c r="A43" i="52" l="1"/>
  <c r="A44" i="52" s="1"/>
  <c r="A45" i="52" s="1"/>
  <c r="A46" i="52" s="1"/>
  <c r="A47" i="52" s="1"/>
  <c r="D41" i="52" l="1"/>
  <c r="A48" i="52"/>
  <c r="A49" i="52" s="1"/>
  <c r="D46" i="52" l="1"/>
  <c r="A52" i="52"/>
  <c r="A53" i="52" l="1"/>
  <c r="A54" i="52" l="1"/>
  <c r="A55" i="52" s="1"/>
  <c r="A56" i="52" s="1"/>
  <c r="A57" i="52" s="1"/>
  <c r="A58" i="52" l="1"/>
  <c r="D52" i="52"/>
  <c r="A59" i="52" l="1"/>
  <c r="A60" i="52" s="1"/>
  <c r="A61" i="52" s="1"/>
  <c r="A62" i="52" l="1"/>
  <c r="A63" i="52" s="1"/>
  <c r="A64" i="52" s="1"/>
  <c r="A65" i="52" s="1"/>
  <c r="D65" i="52"/>
  <c r="D57" i="52"/>
  <c r="A68" i="52" l="1"/>
  <c r="A69" i="52" l="1"/>
  <c r="A70" i="52" s="1"/>
  <c r="A71" i="52" s="1"/>
  <c r="A72" i="52" s="1"/>
  <c r="A73" i="52" s="1"/>
  <c r="A76" i="52" l="1"/>
  <c r="A77" i="52" s="1"/>
  <c r="A78" i="52" s="1"/>
  <c r="A79" i="52" s="1"/>
  <c r="D143" i="52"/>
  <c r="D81" i="52"/>
  <c r="D73" i="52"/>
  <c r="A81" i="52" l="1"/>
  <c r="A84" i="52" s="1"/>
  <c r="A85" i="52" l="1"/>
  <c r="A86" i="52" s="1"/>
  <c r="A87" i="52" l="1"/>
  <c r="A88" i="52" s="1"/>
  <c r="A89" i="52" s="1"/>
  <c r="A90" i="52" s="1"/>
  <c r="A91" i="52" s="1"/>
  <c r="A92" i="52" s="1"/>
  <c r="A93" i="52" s="1"/>
  <c r="A94" i="52" s="1"/>
  <c r="A95" i="52" s="1"/>
  <c r="A96" i="52" s="1"/>
  <c r="D85" i="52" l="1"/>
  <c r="A97" i="52"/>
  <c r="A98" i="52" s="1"/>
  <c r="A99" i="52" s="1"/>
  <c r="A100" i="52" s="1"/>
  <c r="A101" i="52" l="1"/>
  <c r="A102" i="52" s="1"/>
  <c r="A103" i="52" s="1"/>
  <c r="A104" i="52" s="1"/>
  <c r="A105" i="52" s="1"/>
  <c r="A106" i="52" s="1"/>
  <c r="A107" i="52" s="1"/>
  <c r="D95" i="52"/>
  <c r="A108" i="52" l="1"/>
  <c r="A109" i="52" s="1"/>
  <c r="D99" i="52"/>
  <c r="A110" i="52" l="1"/>
  <c r="A111" i="52" s="1"/>
  <c r="A112" i="52" s="1"/>
  <c r="A113" i="52" s="1"/>
  <c r="A114" i="52" s="1"/>
  <c r="A115" i="52" s="1"/>
  <c r="A116" i="52" s="1"/>
  <c r="A117" i="52" s="1"/>
  <c r="A118" i="52" s="1"/>
  <c r="A119" i="52" s="1"/>
  <c r="D108" i="52" l="1"/>
  <c r="A120" i="52"/>
  <c r="A121" i="52" s="1"/>
  <c r="A122" i="52" s="1"/>
  <c r="A123" i="52" s="1"/>
  <c r="D118" i="52"/>
  <c r="A124" i="52" l="1"/>
  <c r="A125" i="52" s="1"/>
  <c r="A126" i="52" s="1"/>
  <c r="A127" i="52" s="1"/>
  <c r="A128" i="52" s="1"/>
  <c r="A129" i="52" s="1"/>
  <c r="A130" i="52" s="1"/>
  <c r="A131" i="52" s="1"/>
  <c r="D122" i="52"/>
  <c r="A132" i="52" l="1"/>
  <c r="A135" i="52" s="1"/>
  <c r="A136" i="52" l="1"/>
  <c r="A137" i="52" s="1"/>
  <c r="A138" i="52" s="1"/>
  <c r="D141" i="52" l="1"/>
  <c r="A141" i="52"/>
  <c r="D138" i="52"/>
  <c r="A142" i="52" l="1"/>
  <c r="A143" i="52" s="1"/>
  <c r="A144" i="52" s="1"/>
  <c r="A145" i="52" s="1"/>
  <c r="A146" i="52" s="1"/>
  <c r="A147" i="52" s="1"/>
  <c r="A148" i="52" s="1"/>
  <c r="A150" i="52" l="1"/>
  <c r="D159" i="52" l="1"/>
  <c r="A151" i="52"/>
  <c r="A153" i="52" l="1"/>
  <c r="A154" i="52" s="1"/>
  <c r="A156" i="52" l="1"/>
  <c r="A157" i="52" s="1"/>
  <c r="A159" i="52" s="1"/>
  <c r="A162" i="52" s="1"/>
  <c r="A163" i="52" l="1"/>
  <c r="A164" i="52" s="1"/>
  <c r="A165" i="52" s="1"/>
  <c r="D165" i="52"/>
  <c r="E144" i="53" l="1"/>
  <c r="F144" i="53"/>
  <c r="G144" i="53"/>
  <c r="H144" i="53"/>
  <c r="I144" i="53"/>
  <c r="J144" i="53"/>
  <c r="K144" i="53"/>
  <c r="L144" i="53"/>
  <c r="M144" i="53"/>
  <c r="E148" i="53"/>
  <c r="F148" i="53"/>
  <c r="G148" i="53"/>
  <c r="H148" i="53"/>
  <c r="I148" i="53"/>
  <c r="J148" i="53"/>
  <c r="K148" i="53"/>
  <c r="L148" i="53"/>
  <c r="M148" i="53"/>
  <c r="M92" i="53" l="1"/>
  <c r="L92" i="53"/>
  <c r="K92" i="53"/>
  <c r="J92" i="53"/>
  <c r="I92" i="53"/>
  <c r="H92" i="53"/>
  <c r="G92" i="53"/>
  <c r="F92" i="53"/>
  <c r="E92" i="53"/>
  <c r="M115" i="105" l="1"/>
  <c r="L115" i="105"/>
  <c r="K115" i="105"/>
  <c r="J115" i="105"/>
  <c r="I115" i="105"/>
  <c r="H115" i="105"/>
  <c r="G115" i="105"/>
  <c r="F115" i="105"/>
  <c r="E115" i="105"/>
  <c r="D115" i="105"/>
  <c r="M88" i="105"/>
  <c r="L88" i="105"/>
  <c r="K88" i="105"/>
  <c r="J88" i="105"/>
  <c r="I88" i="105"/>
  <c r="H88" i="105"/>
  <c r="G88" i="105"/>
  <c r="F88" i="105"/>
  <c r="E88" i="105"/>
  <c r="D88" i="105"/>
  <c r="M61" i="105"/>
  <c r="L61" i="105"/>
  <c r="K61" i="105"/>
  <c r="J61" i="105"/>
  <c r="I61" i="105"/>
  <c r="H61" i="105"/>
  <c r="G61" i="105"/>
  <c r="F61" i="105"/>
  <c r="E61" i="105"/>
  <c r="D61" i="105"/>
  <c r="M34" i="105"/>
  <c r="L34" i="105"/>
  <c r="K34" i="105"/>
  <c r="J34" i="105"/>
  <c r="I34" i="105"/>
  <c r="H34" i="105"/>
  <c r="G34" i="105"/>
  <c r="F34" i="105"/>
  <c r="E34" i="105"/>
  <c r="D34" i="105"/>
  <c r="M7" i="105"/>
  <c r="L7" i="105"/>
  <c r="K7" i="105"/>
  <c r="J7" i="105"/>
  <c r="I7" i="105"/>
  <c r="H7" i="105"/>
  <c r="G7" i="105"/>
  <c r="F7" i="105"/>
  <c r="E7" i="105"/>
  <c r="D7" i="105"/>
  <c r="A18" i="79" l="1"/>
  <c r="A20" i="79" s="1"/>
  <c r="A21" i="79" s="1"/>
  <c r="A23" i="79" s="1"/>
  <c r="A25" i="79" s="1"/>
  <c r="A26" i="79" s="1"/>
  <c r="A27" i="79" s="1"/>
  <c r="A29" i="79" s="1"/>
  <c r="A30" i="79" s="1"/>
  <c r="A31" i="79" s="1"/>
  <c r="A32" i="79" s="1"/>
  <c r="A34" i="79" s="1"/>
  <c r="A35" i="79" s="1"/>
  <c r="A36" i="79" s="1"/>
  <c r="A38" i="79" s="1"/>
  <c r="A39" i="79" s="1"/>
  <c r="A40" i="79" s="1"/>
  <c r="A42" i="79" s="1"/>
  <c r="A43" i="79" s="1"/>
  <c r="A44" i="79" s="1"/>
  <c r="A46" i="79" s="1"/>
  <c r="A48" i="79" l="1"/>
  <c r="A49" i="79" s="1"/>
  <c r="A50" i="79" s="1"/>
  <c r="A51" i="79" s="1"/>
  <c r="A53" i="79" s="1"/>
  <c r="A55" i="79" s="1"/>
  <c r="A57" i="79" s="1"/>
  <c r="A59" i="79" s="1"/>
  <c r="A60" i="79" s="1"/>
  <c r="A64" i="79" s="1"/>
  <c r="A105" i="77"/>
  <c r="A106" i="77" s="1"/>
  <c r="A107" i="77" s="1"/>
  <c r="A108" i="77" s="1"/>
  <c r="A109" i="77" s="1"/>
  <c r="A110" i="77" s="1"/>
  <c r="A113" i="77" s="1"/>
  <c r="A114" i="77" s="1"/>
  <c r="A115" i="77" s="1"/>
  <c r="G20" i="77"/>
  <c r="H20" i="77"/>
  <c r="I20" i="77"/>
  <c r="J20" i="77"/>
  <c r="K20" i="77"/>
  <c r="L20" i="77"/>
  <c r="M20" i="77"/>
  <c r="N20" i="77"/>
  <c r="F20" i="77"/>
  <c r="B5" i="77"/>
  <c r="B5" i="78" s="1"/>
  <c r="A94" i="79" l="1"/>
  <c r="A93" i="79"/>
  <c r="A92" i="79"/>
  <c r="H95" i="79"/>
  <c r="I95" i="79"/>
  <c r="J95" i="79"/>
  <c r="K95" i="79"/>
  <c r="L95" i="79"/>
  <c r="M95" i="79"/>
  <c r="N95" i="79"/>
  <c r="O95" i="79"/>
  <c r="H96" i="79"/>
  <c r="I96" i="79"/>
  <c r="J96" i="79"/>
  <c r="K96" i="79"/>
  <c r="L96" i="79"/>
  <c r="M96" i="79"/>
  <c r="N96" i="79"/>
  <c r="O96" i="79"/>
  <c r="H97" i="79"/>
  <c r="I97" i="79"/>
  <c r="J97" i="79"/>
  <c r="K97" i="79"/>
  <c r="L97" i="79"/>
  <c r="M97" i="79"/>
  <c r="N97" i="79"/>
  <c r="O97" i="79"/>
  <c r="G95" i="79"/>
  <c r="G96" i="79"/>
  <c r="G97" i="79"/>
  <c r="H92" i="79"/>
  <c r="I92" i="79"/>
  <c r="J92" i="79"/>
  <c r="K92" i="79"/>
  <c r="L92" i="79"/>
  <c r="M92" i="79"/>
  <c r="N92" i="79"/>
  <c r="O92" i="79"/>
  <c r="H93" i="79"/>
  <c r="I93" i="79"/>
  <c r="J93" i="79"/>
  <c r="K93" i="79"/>
  <c r="L93" i="79"/>
  <c r="M93" i="79"/>
  <c r="N93" i="79"/>
  <c r="O93" i="79"/>
  <c r="G92" i="79"/>
  <c r="G93" i="79"/>
  <c r="A96" i="79" l="1"/>
  <c r="A98" i="79"/>
  <c r="A100" i="79" s="1"/>
  <c r="A95" i="79"/>
  <c r="A97" i="79"/>
  <c r="G84" i="79" l="1"/>
  <c r="H84" i="79"/>
  <c r="I84" i="79"/>
  <c r="J84" i="79"/>
  <c r="K84" i="79"/>
  <c r="L84" i="79"/>
  <c r="M84" i="79"/>
  <c r="N84" i="79"/>
  <c r="O84" i="79"/>
  <c r="D61" i="78" l="1"/>
  <c r="F110" i="77"/>
  <c r="G83" i="77"/>
  <c r="H83" i="77"/>
  <c r="I83" i="77"/>
  <c r="J83" i="77"/>
  <c r="K83" i="77"/>
  <c r="L83" i="77"/>
  <c r="M83" i="77"/>
  <c r="N83" i="77"/>
  <c r="F83" i="77"/>
  <c r="A9" i="78"/>
  <c r="A14" i="78" s="1"/>
  <c r="A15" i="78" s="1"/>
  <c r="E70" i="78"/>
  <c r="F70" i="78"/>
  <c r="G70" i="78"/>
  <c r="H70" i="78"/>
  <c r="I70" i="78"/>
  <c r="J70" i="78"/>
  <c r="K70" i="78"/>
  <c r="L70" i="78"/>
  <c r="D70" i="78"/>
  <c r="E67" i="78"/>
  <c r="F67" i="78"/>
  <c r="G67" i="78"/>
  <c r="H67" i="78"/>
  <c r="I67" i="78"/>
  <c r="J67" i="78"/>
  <c r="K67" i="78"/>
  <c r="L67" i="78"/>
  <c r="D67" i="78"/>
  <c r="E61" i="78"/>
  <c r="E100" i="78" s="1"/>
  <c r="F61" i="78"/>
  <c r="G61" i="78"/>
  <c r="H61" i="78"/>
  <c r="I61" i="78"/>
  <c r="I100" i="78" s="1"/>
  <c r="J61" i="78"/>
  <c r="J100" i="78" s="1"/>
  <c r="K61" i="78"/>
  <c r="L61" i="78"/>
  <c r="D9" i="78"/>
  <c r="L100" i="78" l="1"/>
  <c r="H100" i="78"/>
  <c r="K100" i="78"/>
  <c r="G100" i="78"/>
  <c r="F100" i="78"/>
  <c r="D100" i="78"/>
  <c r="L79" i="78"/>
  <c r="L130" i="78" s="1"/>
  <c r="D79" i="78"/>
  <c r="D130" i="78" s="1"/>
  <c r="H79" i="78"/>
  <c r="H130" i="78" s="1"/>
  <c r="J79" i="78"/>
  <c r="J130" i="78" s="1"/>
  <c r="F79" i="78"/>
  <c r="F130" i="78" s="1"/>
  <c r="K79" i="78"/>
  <c r="K130" i="78" s="1"/>
  <c r="I79" i="78"/>
  <c r="I130" i="78" s="1"/>
  <c r="G79" i="78"/>
  <c r="G130" i="78" s="1"/>
  <c r="E79" i="78"/>
  <c r="E130" i="78" s="1"/>
  <c r="A19" i="78"/>
  <c r="A17" i="78"/>
  <c r="A18" i="78"/>
  <c r="A16" i="78"/>
  <c r="A10" i="78"/>
  <c r="A11" i="78"/>
  <c r="L83" i="85"/>
  <c r="K83" i="85"/>
  <c r="J83" i="85"/>
  <c r="I83" i="85"/>
  <c r="H83" i="85"/>
  <c r="G83" i="85"/>
  <c r="F83" i="85"/>
  <c r="E83" i="85"/>
  <c r="D83" i="85"/>
  <c r="C83" i="85"/>
  <c r="L74" i="85"/>
  <c r="K74" i="85"/>
  <c r="J74" i="85"/>
  <c r="K93" i="53" s="1"/>
  <c r="I74" i="85"/>
  <c r="J93" i="53" s="1"/>
  <c r="H74" i="85"/>
  <c r="G74" i="85"/>
  <c r="F74" i="85"/>
  <c r="G93" i="53" s="1"/>
  <c r="E74" i="85"/>
  <c r="F93" i="53" s="1"/>
  <c r="D74" i="85"/>
  <c r="C74" i="85"/>
  <c r="M81" i="53"/>
  <c r="L81" i="53"/>
  <c r="K81" i="53"/>
  <c r="J81" i="53"/>
  <c r="I81" i="53"/>
  <c r="H81" i="53"/>
  <c r="G81" i="53"/>
  <c r="F81" i="53"/>
  <c r="E81" i="53"/>
  <c r="M80" i="53"/>
  <c r="L80" i="53"/>
  <c r="K80" i="53"/>
  <c r="J80" i="53"/>
  <c r="I80" i="53"/>
  <c r="H80" i="53"/>
  <c r="G80" i="53"/>
  <c r="F80" i="53"/>
  <c r="E80" i="53"/>
  <c r="G116" i="53" l="1"/>
  <c r="K116" i="53"/>
  <c r="H116" i="53"/>
  <c r="L116" i="53"/>
  <c r="E116" i="53"/>
  <c r="I116" i="53"/>
  <c r="M116" i="53"/>
  <c r="F116" i="53"/>
  <c r="J116" i="53"/>
  <c r="H93" i="53"/>
  <c r="L93" i="53"/>
  <c r="E93" i="53"/>
  <c r="I93" i="53"/>
  <c r="M93" i="53"/>
  <c r="A21" i="78"/>
  <c r="A22" i="78"/>
  <c r="A20" i="78"/>
  <c r="A67" i="79"/>
  <c r="A65" i="79"/>
  <c r="A66" i="79"/>
  <c r="A68" i="79"/>
  <c r="A70" i="79" s="1"/>
  <c r="A23" i="78" l="1"/>
  <c r="A24" i="78" s="1"/>
  <c r="A25" i="78" s="1"/>
  <c r="A26" i="78" s="1"/>
  <c r="A27" i="78" s="1"/>
  <c r="A28" i="78" s="1"/>
  <c r="A29" i="78" s="1"/>
  <c r="A73" i="79"/>
  <c r="A71" i="79"/>
  <c r="A74" i="79"/>
  <c r="A75" i="79" s="1"/>
  <c r="A72" i="79"/>
  <c r="A30" i="78" l="1"/>
  <c r="A32" i="78" s="1"/>
  <c r="A35" i="78" s="1"/>
  <c r="A36" i="78" s="1"/>
  <c r="A39" i="78" s="1"/>
  <c r="A40" i="78" s="1"/>
  <c r="A78" i="79"/>
  <c r="A80" i="79" s="1"/>
  <c r="A83" i="79" s="1"/>
  <c r="A84" i="79" s="1"/>
  <c r="H64" i="79"/>
  <c r="I64" i="79"/>
  <c r="J64" i="79"/>
  <c r="K64" i="79"/>
  <c r="L64" i="79"/>
  <c r="M64" i="79"/>
  <c r="N64" i="79"/>
  <c r="O64" i="79"/>
  <c r="G64" i="79"/>
  <c r="H70" i="79"/>
  <c r="I70" i="79"/>
  <c r="J70" i="79"/>
  <c r="K70" i="79"/>
  <c r="L70" i="79"/>
  <c r="M70" i="79"/>
  <c r="N70" i="79"/>
  <c r="O70" i="79"/>
  <c r="G70" i="79"/>
  <c r="A41" i="78" l="1"/>
  <c r="A42" i="78" s="1"/>
  <c r="A37" i="78"/>
  <c r="A38" i="78"/>
  <c r="A88" i="79"/>
  <c r="A86" i="79"/>
  <c r="A89" i="79"/>
  <c r="A90" i="79" s="1"/>
  <c r="A101" i="79" s="1"/>
  <c r="A87" i="79"/>
  <c r="A85" i="79"/>
  <c r="E19" i="78"/>
  <c r="F19" i="78"/>
  <c r="G19" i="78"/>
  <c r="H19" i="78"/>
  <c r="I19" i="78"/>
  <c r="J19" i="78"/>
  <c r="K19" i="78"/>
  <c r="L19" i="78"/>
  <c r="D19" i="78"/>
  <c r="E15" i="78"/>
  <c r="E32" i="78" s="1"/>
  <c r="F15" i="78"/>
  <c r="G15" i="78"/>
  <c r="H15" i="78"/>
  <c r="I15" i="78"/>
  <c r="I32" i="78" s="1"/>
  <c r="J15" i="78"/>
  <c r="K15" i="78"/>
  <c r="L15" i="78"/>
  <c r="D15" i="78"/>
  <c r="D32" i="78" s="1"/>
  <c r="E9" i="78"/>
  <c r="F9" i="78"/>
  <c r="G9" i="78"/>
  <c r="H9" i="78"/>
  <c r="I9" i="78"/>
  <c r="J9" i="78"/>
  <c r="K9" i="78"/>
  <c r="K58" i="78" s="1"/>
  <c r="L9" i="78"/>
  <c r="G110" i="77"/>
  <c r="H110" i="77"/>
  <c r="I110" i="77"/>
  <c r="J110" i="77"/>
  <c r="K110" i="77"/>
  <c r="L110" i="77"/>
  <c r="M110" i="77"/>
  <c r="N110" i="77"/>
  <c r="G49" i="77"/>
  <c r="H49" i="77"/>
  <c r="I49" i="77"/>
  <c r="J49" i="77"/>
  <c r="K49" i="77"/>
  <c r="L49" i="77"/>
  <c r="M49" i="77"/>
  <c r="N49" i="77"/>
  <c r="F49" i="77"/>
  <c r="H82" i="77"/>
  <c r="I82" i="77"/>
  <c r="J82" i="77"/>
  <c r="K82" i="77"/>
  <c r="L82" i="77"/>
  <c r="M82" i="77"/>
  <c r="N82" i="77"/>
  <c r="G43" i="77"/>
  <c r="H43" i="77"/>
  <c r="I43" i="77"/>
  <c r="J43" i="77"/>
  <c r="K43" i="77"/>
  <c r="L43" i="77"/>
  <c r="M43" i="77"/>
  <c r="N43" i="77"/>
  <c r="F43" i="77"/>
  <c r="G40" i="77"/>
  <c r="H40" i="77"/>
  <c r="I40" i="77"/>
  <c r="J40" i="77"/>
  <c r="K40" i="77"/>
  <c r="L40" i="77"/>
  <c r="M40" i="77"/>
  <c r="M39" i="77" s="1"/>
  <c r="N40" i="77"/>
  <c r="F40" i="77"/>
  <c r="A104" i="79" l="1"/>
  <c r="J32" i="78"/>
  <c r="F32" i="78"/>
  <c r="L32" i="78"/>
  <c r="H32" i="78"/>
  <c r="K32" i="78"/>
  <c r="G32" i="78"/>
  <c r="G58" i="78"/>
  <c r="J58" i="78"/>
  <c r="F58" i="78"/>
  <c r="A46" i="78"/>
  <c r="A43" i="78"/>
  <c r="A44" i="78"/>
  <c r="A45" i="78"/>
  <c r="I58" i="78"/>
  <c r="E58" i="78"/>
  <c r="L58" i="78"/>
  <c r="H58" i="78"/>
  <c r="D58" i="78"/>
  <c r="F39" i="77"/>
  <c r="K39" i="77"/>
  <c r="G39" i="77"/>
  <c r="N39" i="77"/>
  <c r="J39" i="77"/>
  <c r="L39" i="77"/>
  <c r="H39" i="77"/>
  <c r="I39" i="77"/>
  <c r="L128" i="78"/>
  <c r="J128" i="78"/>
  <c r="H128" i="78"/>
  <c r="F128" i="78"/>
  <c r="I128" i="78"/>
  <c r="E128" i="78"/>
  <c r="D128" i="78"/>
  <c r="K128" i="78"/>
  <c r="G128" i="78"/>
  <c r="F82" i="77"/>
  <c r="G82" i="77"/>
  <c r="A105" i="79" l="1"/>
  <c r="A49" i="78"/>
  <c r="A50" i="78" s="1"/>
  <c r="A47" i="78"/>
  <c r="A48" i="78"/>
  <c r="F99" i="77"/>
  <c r="F69" i="77"/>
  <c r="F56" i="77"/>
  <c r="F61" i="77"/>
  <c r="A106" i="79" l="1"/>
  <c r="A107" i="79" s="1"/>
  <c r="A110" i="79" s="1"/>
  <c r="A111" i="79" s="1"/>
  <c r="A112" i="79" s="1"/>
  <c r="A52" i="78"/>
  <c r="A53" i="78" s="1"/>
  <c r="A54" i="78" s="1"/>
  <c r="F117" i="77"/>
  <c r="F137" i="52" s="1"/>
  <c r="M75" i="53"/>
  <c r="L75" i="53"/>
  <c r="K75" i="53"/>
  <c r="J75" i="53"/>
  <c r="I75" i="53"/>
  <c r="H75" i="53"/>
  <c r="G75" i="53"/>
  <c r="F75" i="53"/>
  <c r="E75" i="53"/>
  <c r="M27" i="53"/>
  <c r="L27" i="53"/>
  <c r="K27" i="53"/>
  <c r="J27" i="53"/>
  <c r="I27" i="53"/>
  <c r="H27" i="53"/>
  <c r="G27" i="53"/>
  <c r="F27" i="53"/>
  <c r="E27" i="53"/>
  <c r="A113" i="79" l="1"/>
  <c r="A114" i="79" s="1"/>
  <c r="A115" i="79" s="1"/>
  <c r="A116" i="79" s="1"/>
  <c r="A117" i="79" s="1"/>
  <c r="A118" i="79" s="1"/>
  <c r="A119" i="79" s="1"/>
  <c r="A120" i="79" s="1"/>
  <c r="A121" i="79" s="1"/>
  <c r="A55" i="78"/>
  <c r="A56" i="78" s="1"/>
  <c r="A58" i="78" s="1"/>
  <c r="A61" i="78" s="1"/>
  <c r="A67" i="78" s="1"/>
  <c r="A122" i="79" l="1"/>
  <c r="A123" i="79" s="1"/>
  <c r="A124" i="79" s="1"/>
  <c r="A125" i="79" s="1"/>
  <c r="A126" i="79" s="1"/>
  <c r="A129" i="79" s="1"/>
  <c r="A130" i="79" s="1"/>
  <c r="A131" i="79" s="1"/>
  <c r="A132" i="79" s="1"/>
  <c r="A133" i="79" s="1"/>
  <c r="A134" i="79" s="1"/>
  <c r="A135" i="79" s="1"/>
  <c r="A136" i="79" s="1"/>
  <c r="A139" i="79" s="1"/>
  <c r="A140" i="79" s="1"/>
  <c r="A141" i="79" s="1"/>
  <c r="A142" i="79" s="1"/>
  <c r="A144" i="79" s="1"/>
  <c r="A145" i="79" s="1"/>
  <c r="A146" i="79" s="1"/>
  <c r="A65" i="78"/>
  <c r="A66" i="78"/>
  <c r="A63" i="78"/>
  <c r="A64" i="78"/>
  <c r="A62" i="78"/>
  <c r="A70" i="78"/>
  <c r="A68" i="78"/>
  <c r="A69" i="78"/>
  <c r="A148" i="79" l="1"/>
  <c r="A147" i="79"/>
  <c r="A74" i="78"/>
  <c r="A75" i="78" s="1"/>
  <c r="A76" i="78" s="1"/>
  <c r="A77" i="78" s="1"/>
  <c r="A79" i="78" s="1"/>
  <c r="A82" i="78" s="1"/>
  <c r="A71" i="78"/>
  <c r="A72" i="78"/>
  <c r="A73" i="78"/>
  <c r="A86" i="78" l="1"/>
  <c r="A85" i="78"/>
  <c r="A87" i="78"/>
  <c r="A83" i="78"/>
  <c r="A88" i="78"/>
  <c r="A84" i="78"/>
  <c r="G91" i="79"/>
  <c r="L91" i="79"/>
  <c r="H91" i="79"/>
  <c r="O91" i="79"/>
  <c r="K91" i="79"/>
  <c r="N91" i="79"/>
  <c r="J91" i="79"/>
  <c r="M91" i="79"/>
  <c r="I91" i="79"/>
  <c r="A91" i="78" l="1"/>
  <c r="A90" i="78"/>
  <c r="A89" i="78"/>
  <c r="T72" i="52"/>
  <c r="T71" i="52"/>
  <c r="A92" i="78" l="1"/>
  <c r="A94" i="78"/>
  <c r="A95" i="78"/>
  <c r="A96" i="78" s="1"/>
  <c r="A97" i="78" s="1"/>
  <c r="A102" i="78" s="1"/>
  <c r="A93" i="78"/>
  <c r="C8" i="96"/>
  <c r="T70" i="52" s="1"/>
  <c r="C4" i="96"/>
  <c r="T69" i="52" s="1"/>
  <c r="O94" i="79"/>
  <c r="N94" i="79"/>
  <c r="M94" i="79"/>
  <c r="L94" i="79"/>
  <c r="K94" i="79"/>
  <c r="J94" i="79"/>
  <c r="I94" i="79"/>
  <c r="H94" i="79"/>
  <c r="G94" i="79"/>
  <c r="M46" i="53" l="1"/>
  <c r="L46" i="53"/>
  <c r="K46" i="53"/>
  <c r="J46" i="53"/>
  <c r="I46" i="53"/>
  <c r="H46" i="53"/>
  <c r="G46" i="53"/>
  <c r="F46" i="53"/>
  <c r="E46" i="53"/>
  <c r="E11" i="53"/>
  <c r="F7" i="101" l="1"/>
  <c r="I7" i="101"/>
  <c r="L7" i="101"/>
  <c r="O7" i="101"/>
  <c r="R7" i="101"/>
  <c r="U7" i="101"/>
  <c r="X7" i="101"/>
  <c r="AA7" i="101"/>
  <c r="AD7" i="101"/>
  <c r="F8" i="101"/>
  <c r="I8" i="101"/>
  <c r="L8" i="101"/>
  <c r="O8" i="101"/>
  <c r="R8" i="101"/>
  <c r="U8" i="101"/>
  <c r="X8" i="101"/>
  <c r="AA8" i="101"/>
  <c r="AD8" i="101"/>
  <c r="F9" i="101"/>
  <c r="I9" i="101"/>
  <c r="L9" i="101"/>
  <c r="O9" i="101"/>
  <c r="R9" i="101"/>
  <c r="U9" i="101"/>
  <c r="X9" i="101"/>
  <c r="AA9" i="101"/>
  <c r="AD9" i="101"/>
  <c r="F10" i="101"/>
  <c r="I10" i="101"/>
  <c r="L10" i="101"/>
  <c r="O10" i="101"/>
  <c r="R10" i="101"/>
  <c r="U10" i="101"/>
  <c r="X10" i="101"/>
  <c r="AA10" i="101"/>
  <c r="AD10" i="101"/>
  <c r="F11" i="101"/>
  <c r="I11" i="101"/>
  <c r="L11" i="101"/>
  <c r="O11" i="101"/>
  <c r="R11" i="101"/>
  <c r="U11" i="101"/>
  <c r="X11" i="101"/>
  <c r="AA11" i="101"/>
  <c r="AD11" i="101"/>
  <c r="F12" i="101"/>
  <c r="I12" i="101"/>
  <c r="L12" i="101"/>
  <c r="O12" i="101"/>
  <c r="R12" i="101"/>
  <c r="U12" i="101"/>
  <c r="X12" i="101"/>
  <c r="AA12" i="101"/>
  <c r="AD12" i="101"/>
  <c r="F13" i="101"/>
  <c r="I13" i="101"/>
  <c r="L13" i="101"/>
  <c r="O13" i="101"/>
  <c r="R13" i="101"/>
  <c r="U13" i="101"/>
  <c r="X13" i="101"/>
  <c r="AA13" i="101"/>
  <c r="AD13" i="101"/>
  <c r="F14" i="101"/>
  <c r="I14" i="101"/>
  <c r="L14" i="101"/>
  <c r="O14" i="101"/>
  <c r="R14" i="101"/>
  <c r="U14" i="101"/>
  <c r="X14" i="101"/>
  <c r="AA14" i="101"/>
  <c r="AD14" i="101"/>
  <c r="F15" i="101"/>
  <c r="I15" i="101"/>
  <c r="L15" i="101"/>
  <c r="O15" i="101"/>
  <c r="R15" i="101"/>
  <c r="U15" i="101"/>
  <c r="X15" i="101"/>
  <c r="AA15" i="101"/>
  <c r="AD15" i="101"/>
  <c r="F16" i="101"/>
  <c r="I16" i="101"/>
  <c r="L16" i="101"/>
  <c r="O16" i="101"/>
  <c r="R16" i="101"/>
  <c r="U16" i="101"/>
  <c r="X16" i="101"/>
  <c r="AA16" i="101"/>
  <c r="AD16" i="101"/>
  <c r="F17" i="101"/>
  <c r="I17" i="101"/>
  <c r="L17" i="101"/>
  <c r="O17" i="101"/>
  <c r="R17" i="101"/>
  <c r="U17" i="101"/>
  <c r="X17" i="101"/>
  <c r="AA17" i="101"/>
  <c r="AD17" i="101"/>
  <c r="C18" i="101"/>
  <c r="C35" i="101" s="1"/>
  <c r="D18" i="101"/>
  <c r="E18" i="101"/>
  <c r="E35" i="101" s="1"/>
  <c r="G18" i="101"/>
  <c r="H18" i="101"/>
  <c r="J18" i="101"/>
  <c r="K18" i="101"/>
  <c r="K35" i="101" s="1"/>
  <c r="M18" i="101"/>
  <c r="M35" i="101" s="1"/>
  <c r="N18" i="101"/>
  <c r="N35" i="101" s="1"/>
  <c r="P18" i="101"/>
  <c r="Q18" i="101"/>
  <c r="Q35" i="101" s="1"/>
  <c r="S18" i="101"/>
  <c r="T18" i="101"/>
  <c r="T35" i="101" s="1"/>
  <c r="V18" i="101"/>
  <c r="V35" i="101" s="1"/>
  <c r="W18" i="101"/>
  <c r="W35" i="101" s="1"/>
  <c r="Y18" i="101"/>
  <c r="Z18" i="101"/>
  <c r="Z35" i="101" s="1"/>
  <c r="AB18" i="101"/>
  <c r="AC18" i="101"/>
  <c r="AC35" i="101" s="1"/>
  <c r="F19" i="101"/>
  <c r="I19" i="101"/>
  <c r="L19" i="101"/>
  <c r="O19" i="101"/>
  <c r="R19" i="101"/>
  <c r="U19" i="101"/>
  <c r="X19" i="101"/>
  <c r="AA19" i="101"/>
  <c r="AD19" i="101"/>
  <c r="F20" i="101"/>
  <c r="I20" i="101"/>
  <c r="L20" i="101"/>
  <c r="O20" i="101"/>
  <c r="R20" i="101"/>
  <c r="U20" i="101"/>
  <c r="X20" i="101"/>
  <c r="AA20" i="101"/>
  <c r="AD20" i="101"/>
  <c r="F21" i="101"/>
  <c r="I21" i="101"/>
  <c r="L21" i="101"/>
  <c r="O21" i="101"/>
  <c r="R21" i="101"/>
  <c r="U21" i="101"/>
  <c r="X21" i="101"/>
  <c r="AA21" i="101"/>
  <c r="AD21" i="101"/>
  <c r="F22" i="101"/>
  <c r="I22" i="101"/>
  <c r="L22" i="101"/>
  <c r="O22" i="101"/>
  <c r="R22" i="101"/>
  <c r="U22" i="101"/>
  <c r="X22" i="101"/>
  <c r="AA22" i="101"/>
  <c r="AD22" i="101"/>
  <c r="F23" i="101"/>
  <c r="I23" i="101"/>
  <c r="L23" i="101"/>
  <c r="O23" i="101"/>
  <c r="R23" i="101"/>
  <c r="U23" i="101"/>
  <c r="X23" i="101"/>
  <c r="AA23" i="101"/>
  <c r="AD23" i="101"/>
  <c r="F24" i="101"/>
  <c r="I24" i="101"/>
  <c r="L24" i="101"/>
  <c r="O24" i="101"/>
  <c r="R24" i="101"/>
  <c r="U24" i="101"/>
  <c r="X24" i="101"/>
  <c r="AA24" i="101"/>
  <c r="AD24" i="101"/>
  <c r="F25" i="101"/>
  <c r="I25" i="101"/>
  <c r="L25" i="101"/>
  <c r="O25" i="101"/>
  <c r="R25" i="101"/>
  <c r="U25" i="101"/>
  <c r="X25" i="101"/>
  <c r="AA25" i="101"/>
  <c r="AD25" i="101"/>
  <c r="F26" i="101"/>
  <c r="I26" i="101"/>
  <c r="L26" i="101"/>
  <c r="O26" i="101"/>
  <c r="R26" i="101"/>
  <c r="U26" i="101"/>
  <c r="X26" i="101"/>
  <c r="AA26" i="101"/>
  <c r="AD26" i="101"/>
  <c r="F27" i="101"/>
  <c r="I27" i="101"/>
  <c r="L27" i="101"/>
  <c r="O27" i="101"/>
  <c r="R27" i="101"/>
  <c r="U27" i="101"/>
  <c r="X27" i="101"/>
  <c r="AA27" i="101"/>
  <c r="AD27" i="101"/>
  <c r="F28" i="101"/>
  <c r="I28" i="101"/>
  <c r="L28" i="101"/>
  <c r="O28" i="101"/>
  <c r="R28" i="101"/>
  <c r="U28" i="101"/>
  <c r="X28" i="101"/>
  <c r="AA28" i="101"/>
  <c r="AD28" i="101"/>
  <c r="F29" i="101"/>
  <c r="I29" i="101"/>
  <c r="L29" i="101"/>
  <c r="O29" i="101"/>
  <c r="R29" i="101"/>
  <c r="U29" i="101"/>
  <c r="X29" i="101"/>
  <c r="AA29" i="101"/>
  <c r="AD29" i="101"/>
  <c r="F30" i="101"/>
  <c r="I30" i="101"/>
  <c r="L30" i="101"/>
  <c r="O30" i="101"/>
  <c r="R30" i="101"/>
  <c r="U30" i="101"/>
  <c r="X30" i="101"/>
  <c r="AA30" i="101"/>
  <c r="AD30" i="101"/>
  <c r="F31" i="101"/>
  <c r="I31" i="101"/>
  <c r="L31" i="101"/>
  <c r="O31" i="101"/>
  <c r="R31" i="101"/>
  <c r="U31" i="101"/>
  <c r="X31" i="101"/>
  <c r="AA31" i="101"/>
  <c r="AD31" i="101"/>
  <c r="F32" i="101"/>
  <c r="I32" i="101"/>
  <c r="L32" i="101"/>
  <c r="O32" i="101"/>
  <c r="R32" i="101"/>
  <c r="U32" i="101"/>
  <c r="X32" i="101"/>
  <c r="AA32" i="101"/>
  <c r="AD32" i="101"/>
  <c r="F33" i="101"/>
  <c r="I33" i="101"/>
  <c r="L33" i="101"/>
  <c r="O33" i="101"/>
  <c r="R33" i="101"/>
  <c r="U33" i="101"/>
  <c r="X33" i="101"/>
  <c r="AA33" i="101"/>
  <c r="AD33" i="101"/>
  <c r="F34" i="101"/>
  <c r="I34" i="101"/>
  <c r="L34" i="101"/>
  <c r="O34" i="101"/>
  <c r="R34" i="101"/>
  <c r="U34" i="101"/>
  <c r="X34" i="101"/>
  <c r="AA34" i="101"/>
  <c r="AD34" i="101"/>
  <c r="D35" i="101"/>
  <c r="F146" i="52" s="1"/>
  <c r="R146" i="52" s="1"/>
  <c r="G35" i="101"/>
  <c r="H35" i="101"/>
  <c r="AB35" i="101"/>
  <c r="F41" i="101"/>
  <c r="I41" i="101"/>
  <c r="L41" i="101"/>
  <c r="O41" i="101"/>
  <c r="R41" i="101"/>
  <c r="U41" i="101"/>
  <c r="X41" i="101"/>
  <c r="AA41" i="101"/>
  <c r="AD41" i="101"/>
  <c r="F42" i="101"/>
  <c r="I42" i="101"/>
  <c r="L42" i="101"/>
  <c r="O42" i="101"/>
  <c r="R42" i="101"/>
  <c r="U42" i="101"/>
  <c r="X42" i="101"/>
  <c r="AA42" i="101"/>
  <c r="AD42" i="101"/>
  <c r="F43" i="101"/>
  <c r="I43" i="101"/>
  <c r="L43" i="101"/>
  <c r="O43" i="101"/>
  <c r="R43" i="101"/>
  <c r="U43" i="101"/>
  <c r="X43" i="101"/>
  <c r="AA43" i="101"/>
  <c r="AD43" i="101"/>
  <c r="F44" i="101"/>
  <c r="I44" i="101"/>
  <c r="L44" i="101"/>
  <c r="O44" i="101"/>
  <c r="R44" i="101"/>
  <c r="U44" i="101"/>
  <c r="X44" i="101"/>
  <c r="AA44" i="101"/>
  <c r="AD44" i="101"/>
  <c r="F45" i="101"/>
  <c r="I45" i="101"/>
  <c r="L45" i="101"/>
  <c r="O45" i="101"/>
  <c r="R45" i="101"/>
  <c r="U45" i="101"/>
  <c r="X45" i="101"/>
  <c r="AA45" i="101"/>
  <c r="AD45" i="101"/>
  <c r="F46" i="101"/>
  <c r="I46" i="101"/>
  <c r="L46" i="101"/>
  <c r="O46" i="101"/>
  <c r="R46" i="101"/>
  <c r="U46" i="101"/>
  <c r="X46" i="101"/>
  <c r="AA46" i="101"/>
  <c r="AD46" i="101"/>
  <c r="F47" i="101"/>
  <c r="I47" i="101"/>
  <c r="L47" i="101"/>
  <c r="O47" i="101"/>
  <c r="R47" i="101"/>
  <c r="U47" i="101"/>
  <c r="X47" i="101"/>
  <c r="AA47" i="101"/>
  <c r="AD47" i="101"/>
  <c r="F48" i="101"/>
  <c r="I48" i="101"/>
  <c r="L48" i="101"/>
  <c r="O48" i="101"/>
  <c r="R48" i="101"/>
  <c r="U48" i="101"/>
  <c r="X48" i="101"/>
  <c r="AA48" i="101"/>
  <c r="AD48" i="101"/>
  <c r="F49" i="101"/>
  <c r="I49" i="101"/>
  <c r="L49" i="101"/>
  <c r="O49" i="101"/>
  <c r="R49" i="101"/>
  <c r="U49" i="101"/>
  <c r="X49" i="101"/>
  <c r="AA49" i="101"/>
  <c r="AD49" i="101"/>
  <c r="F50" i="101"/>
  <c r="I50" i="101"/>
  <c r="L50" i="101"/>
  <c r="O50" i="101"/>
  <c r="R50" i="101"/>
  <c r="U50" i="101"/>
  <c r="X50" i="101"/>
  <c r="AA50" i="101"/>
  <c r="AD50" i="101"/>
  <c r="F51" i="101"/>
  <c r="I51" i="101"/>
  <c r="L51" i="101"/>
  <c r="O51" i="101"/>
  <c r="R51" i="101"/>
  <c r="U51" i="101"/>
  <c r="X51" i="101"/>
  <c r="AA51" i="101"/>
  <c r="AD51" i="101"/>
  <c r="C52" i="101"/>
  <c r="C69" i="101" s="1"/>
  <c r="D52" i="101"/>
  <c r="E52" i="101"/>
  <c r="E69" i="101" s="1"/>
  <c r="G52" i="101"/>
  <c r="G69" i="101" s="1"/>
  <c r="H52" i="101"/>
  <c r="H69" i="101" s="1"/>
  <c r="J52" i="101"/>
  <c r="K52" i="101"/>
  <c r="K69" i="101" s="1"/>
  <c r="M52" i="101"/>
  <c r="M69" i="101" s="1"/>
  <c r="N52" i="101"/>
  <c r="N69" i="101" s="1"/>
  <c r="P52" i="101"/>
  <c r="Q52" i="101"/>
  <c r="S52" i="101"/>
  <c r="T52" i="101"/>
  <c r="T69" i="101" s="1"/>
  <c r="V52" i="101"/>
  <c r="V69" i="101" s="1"/>
  <c r="W52" i="101"/>
  <c r="W69" i="101" s="1"/>
  <c r="Y52" i="101"/>
  <c r="Z52" i="101"/>
  <c r="Z69" i="101" s="1"/>
  <c r="AB52" i="101"/>
  <c r="AC52" i="101"/>
  <c r="AC69" i="101" s="1"/>
  <c r="F53" i="101"/>
  <c r="I53" i="101"/>
  <c r="L53" i="101"/>
  <c r="O53" i="101"/>
  <c r="R53" i="101"/>
  <c r="U53" i="101"/>
  <c r="X53" i="101"/>
  <c r="AA53" i="101"/>
  <c r="AD53" i="101"/>
  <c r="F54" i="101"/>
  <c r="I54" i="101"/>
  <c r="L54" i="101"/>
  <c r="O54" i="101"/>
  <c r="R54" i="101"/>
  <c r="U54" i="101"/>
  <c r="X54" i="101"/>
  <c r="AA54" i="101"/>
  <c r="AD54" i="101"/>
  <c r="F55" i="101"/>
  <c r="I55" i="101"/>
  <c r="L55" i="101"/>
  <c r="O55" i="101"/>
  <c r="R55" i="101"/>
  <c r="U55" i="101"/>
  <c r="X55" i="101"/>
  <c r="AA55" i="101"/>
  <c r="AD55" i="101"/>
  <c r="F56" i="101"/>
  <c r="I56" i="101"/>
  <c r="L56" i="101"/>
  <c r="O56" i="101"/>
  <c r="R56" i="101"/>
  <c r="U56" i="101"/>
  <c r="X56" i="101"/>
  <c r="AA56" i="101"/>
  <c r="AD56" i="101"/>
  <c r="F57" i="101"/>
  <c r="I57" i="101"/>
  <c r="L57" i="101"/>
  <c r="O57" i="101"/>
  <c r="R57" i="101"/>
  <c r="U57" i="101"/>
  <c r="X57" i="101"/>
  <c r="AA57" i="101"/>
  <c r="AD57" i="101"/>
  <c r="F58" i="101"/>
  <c r="I58" i="101"/>
  <c r="L58" i="101"/>
  <c r="O58" i="101"/>
  <c r="R58" i="101"/>
  <c r="U58" i="101"/>
  <c r="X58" i="101"/>
  <c r="AA58" i="101"/>
  <c r="AD58" i="101"/>
  <c r="F59" i="101"/>
  <c r="I59" i="101"/>
  <c r="L59" i="101"/>
  <c r="O59" i="101"/>
  <c r="R59" i="101"/>
  <c r="U59" i="101"/>
  <c r="X59" i="101"/>
  <c r="AA59" i="101"/>
  <c r="AD59" i="101"/>
  <c r="F60" i="101"/>
  <c r="I60" i="101"/>
  <c r="L60" i="101"/>
  <c r="O60" i="101"/>
  <c r="R60" i="101"/>
  <c r="U60" i="101"/>
  <c r="X60" i="101"/>
  <c r="AA60" i="101"/>
  <c r="AD60" i="101"/>
  <c r="F61" i="101"/>
  <c r="I61" i="101"/>
  <c r="L61" i="101"/>
  <c r="O61" i="101"/>
  <c r="R61" i="101"/>
  <c r="U61" i="101"/>
  <c r="X61" i="101"/>
  <c r="AA61" i="101"/>
  <c r="AD61" i="101"/>
  <c r="F62" i="101"/>
  <c r="I62" i="101"/>
  <c r="L62" i="101"/>
  <c r="O62" i="101"/>
  <c r="R62" i="101"/>
  <c r="U62" i="101"/>
  <c r="X62" i="101"/>
  <c r="AA62" i="101"/>
  <c r="AD62" i="101"/>
  <c r="F63" i="101"/>
  <c r="I63" i="101"/>
  <c r="L63" i="101"/>
  <c r="O63" i="101"/>
  <c r="R63" i="101"/>
  <c r="U63" i="101"/>
  <c r="X63" i="101"/>
  <c r="AA63" i="101"/>
  <c r="AD63" i="101"/>
  <c r="F64" i="101"/>
  <c r="I64" i="101"/>
  <c r="L64" i="101"/>
  <c r="O64" i="101"/>
  <c r="R64" i="101"/>
  <c r="U64" i="101"/>
  <c r="X64" i="101"/>
  <c r="AA64" i="101"/>
  <c r="AD64" i="101"/>
  <c r="F65" i="101"/>
  <c r="I65" i="101"/>
  <c r="L65" i="101"/>
  <c r="O65" i="101"/>
  <c r="R65" i="101"/>
  <c r="U65" i="101"/>
  <c r="X65" i="101"/>
  <c r="AA65" i="101"/>
  <c r="AD65" i="101"/>
  <c r="F66" i="101"/>
  <c r="I66" i="101"/>
  <c r="L66" i="101"/>
  <c r="O66" i="101"/>
  <c r="R66" i="101"/>
  <c r="U66" i="101"/>
  <c r="X66" i="101"/>
  <c r="AA66" i="101"/>
  <c r="AD66" i="101"/>
  <c r="F67" i="101"/>
  <c r="I67" i="101"/>
  <c r="L67" i="101"/>
  <c r="O67" i="101"/>
  <c r="R67" i="101"/>
  <c r="U67" i="101"/>
  <c r="X67" i="101"/>
  <c r="AA67" i="101"/>
  <c r="AD67" i="101"/>
  <c r="F68" i="101"/>
  <c r="I68" i="101"/>
  <c r="L68" i="101"/>
  <c r="O68" i="101"/>
  <c r="R68" i="101"/>
  <c r="U68" i="101"/>
  <c r="X68" i="101"/>
  <c r="AA68" i="101"/>
  <c r="AD68" i="101"/>
  <c r="P69" i="101"/>
  <c r="I18" i="101" l="1"/>
  <c r="AA52" i="101"/>
  <c r="U52" i="101"/>
  <c r="R52" i="101"/>
  <c r="R69" i="101" s="1"/>
  <c r="F18" i="101"/>
  <c r="F35" i="101" s="1"/>
  <c r="AD52" i="101"/>
  <c r="AD69" i="101" s="1"/>
  <c r="O52" i="101"/>
  <c r="O69" i="101" s="1"/>
  <c r="L52" i="101"/>
  <c r="L69" i="101" s="1"/>
  <c r="F52" i="101"/>
  <c r="F69" i="101" s="1"/>
  <c r="AA69" i="101"/>
  <c r="Q69" i="101"/>
  <c r="AD18" i="101"/>
  <c r="AD35" i="101" s="1"/>
  <c r="AA18" i="101"/>
  <c r="AA35" i="101" s="1"/>
  <c r="U18" i="101"/>
  <c r="U35" i="101" s="1"/>
  <c r="D69" i="101"/>
  <c r="F147" i="52" s="1"/>
  <c r="R147" i="52" s="1"/>
  <c r="R18" i="101"/>
  <c r="R35" i="101" s="1"/>
  <c r="L18" i="101"/>
  <c r="J69" i="101"/>
  <c r="P35" i="101"/>
  <c r="Y69" i="101"/>
  <c r="S69" i="101"/>
  <c r="X52" i="101"/>
  <c r="X69" i="101" s="1"/>
  <c r="I52" i="101"/>
  <c r="I69" i="101" s="1"/>
  <c r="Y35" i="101"/>
  <c r="S35" i="101"/>
  <c r="X18" i="101"/>
  <c r="X35" i="101" s="1"/>
  <c r="O18" i="101"/>
  <c r="O35" i="101" s="1"/>
  <c r="I35" i="101"/>
  <c r="J35" i="101"/>
  <c r="AB69" i="101"/>
  <c r="U69" i="101"/>
  <c r="L35" i="101"/>
  <c r="M91" i="53" l="1"/>
  <c r="L91" i="53"/>
  <c r="K91" i="53"/>
  <c r="J91" i="53"/>
  <c r="I91" i="53"/>
  <c r="H91" i="53"/>
  <c r="G91" i="53"/>
  <c r="F91" i="53"/>
  <c r="E91" i="53"/>
  <c r="M96" i="53"/>
  <c r="L96" i="53"/>
  <c r="K96" i="53"/>
  <c r="J96" i="53"/>
  <c r="I96" i="53"/>
  <c r="H96" i="53"/>
  <c r="G96" i="53"/>
  <c r="F96" i="53"/>
  <c r="M95" i="53"/>
  <c r="L95" i="53"/>
  <c r="K95" i="53"/>
  <c r="J95" i="53"/>
  <c r="I95" i="53"/>
  <c r="H95" i="53"/>
  <c r="G95" i="53"/>
  <c r="F95" i="53"/>
  <c r="E96" i="53"/>
  <c r="E95" i="53"/>
  <c r="M71" i="53"/>
  <c r="L71" i="53"/>
  <c r="K71" i="53"/>
  <c r="J71" i="53"/>
  <c r="I71" i="53"/>
  <c r="H71" i="53"/>
  <c r="G71" i="53"/>
  <c r="F71" i="53"/>
  <c r="E71" i="53"/>
  <c r="M70" i="53"/>
  <c r="L70" i="53"/>
  <c r="K70" i="53"/>
  <c r="J70" i="53"/>
  <c r="I70" i="53"/>
  <c r="H70" i="53"/>
  <c r="G70" i="53"/>
  <c r="F70" i="53"/>
  <c r="E70" i="53"/>
  <c r="M68" i="53"/>
  <c r="L68" i="53"/>
  <c r="K68" i="53"/>
  <c r="J68" i="53"/>
  <c r="I68" i="53"/>
  <c r="H68" i="53"/>
  <c r="G68" i="53"/>
  <c r="F68" i="53"/>
  <c r="E68" i="53"/>
  <c r="E67" i="53"/>
  <c r="M67" i="53"/>
  <c r="L67" i="53"/>
  <c r="K67" i="53"/>
  <c r="J67" i="53"/>
  <c r="I67" i="53"/>
  <c r="H67" i="53"/>
  <c r="G67" i="53"/>
  <c r="F67" i="53"/>
  <c r="E137" i="53" l="1"/>
  <c r="M118" i="53"/>
  <c r="L118" i="53"/>
  <c r="K118" i="53"/>
  <c r="J118" i="53"/>
  <c r="I118" i="53"/>
  <c r="H118" i="53"/>
  <c r="G118" i="53"/>
  <c r="F118" i="53"/>
  <c r="E118" i="53"/>
  <c r="M114" i="53"/>
  <c r="L114" i="53"/>
  <c r="K114" i="53"/>
  <c r="J114" i="53"/>
  <c r="I114" i="53"/>
  <c r="H114" i="53"/>
  <c r="G114" i="53"/>
  <c r="F114" i="53"/>
  <c r="E114" i="53"/>
  <c r="M59" i="53" l="1"/>
  <c r="M54" i="53" s="1"/>
  <c r="L59" i="53"/>
  <c r="L54" i="53" s="1"/>
  <c r="K59" i="53"/>
  <c r="K54" i="53" s="1"/>
  <c r="J59" i="53"/>
  <c r="J54" i="53" s="1"/>
  <c r="I59" i="53"/>
  <c r="I54" i="53" s="1"/>
  <c r="H59" i="53"/>
  <c r="H54" i="53" s="1"/>
  <c r="G59" i="53"/>
  <c r="G54" i="53" s="1"/>
  <c r="F59" i="53"/>
  <c r="F54" i="53" s="1"/>
  <c r="E59" i="53"/>
  <c r="E54" i="53" s="1"/>
  <c r="M49" i="53"/>
  <c r="L49" i="53"/>
  <c r="K49" i="53"/>
  <c r="J49" i="53"/>
  <c r="I49" i="53"/>
  <c r="H49" i="53"/>
  <c r="G49" i="53"/>
  <c r="F49" i="53"/>
  <c r="E49" i="53"/>
  <c r="M41" i="53"/>
  <c r="L41" i="53"/>
  <c r="K41" i="53"/>
  <c r="J41" i="53"/>
  <c r="I41" i="53"/>
  <c r="H41" i="53"/>
  <c r="G41" i="53"/>
  <c r="F41" i="53"/>
  <c r="E41" i="53"/>
  <c r="M37" i="53"/>
  <c r="M34" i="53" s="1"/>
  <c r="M31" i="53" s="1"/>
  <c r="L37" i="53"/>
  <c r="L34" i="53" s="1"/>
  <c r="L31" i="53" s="1"/>
  <c r="K37" i="53"/>
  <c r="K34" i="53" s="1"/>
  <c r="K31" i="53" s="1"/>
  <c r="J37" i="53"/>
  <c r="J34" i="53" s="1"/>
  <c r="J31" i="53" s="1"/>
  <c r="I37" i="53"/>
  <c r="I34" i="53" s="1"/>
  <c r="I31" i="53" s="1"/>
  <c r="H37" i="53"/>
  <c r="H34" i="53" s="1"/>
  <c r="H31" i="53" s="1"/>
  <c r="G37" i="53"/>
  <c r="G34" i="53" s="1"/>
  <c r="G31" i="53" s="1"/>
  <c r="F37" i="53"/>
  <c r="F34" i="53" s="1"/>
  <c r="F31" i="53" s="1"/>
  <c r="E37" i="53"/>
  <c r="E34" i="53" s="1"/>
  <c r="E31" i="53" s="1"/>
  <c r="M24" i="53"/>
  <c r="L24" i="53"/>
  <c r="K24" i="53"/>
  <c r="J24" i="53"/>
  <c r="I24" i="53"/>
  <c r="H24" i="53"/>
  <c r="G24" i="53"/>
  <c r="F24" i="53"/>
  <c r="E24" i="53"/>
  <c r="M21" i="53"/>
  <c r="L21" i="53"/>
  <c r="K21" i="53"/>
  <c r="J21" i="53"/>
  <c r="I21" i="53"/>
  <c r="H21" i="53"/>
  <c r="G21" i="53"/>
  <c r="F21" i="53"/>
  <c r="E21" i="53"/>
  <c r="M18" i="53"/>
  <c r="L18" i="53"/>
  <c r="K18" i="53"/>
  <c r="J18" i="53"/>
  <c r="I18" i="53"/>
  <c r="H18" i="53"/>
  <c r="G18" i="53"/>
  <c r="F18" i="53"/>
  <c r="E18" i="53"/>
  <c r="E66" i="53"/>
  <c r="F66" i="53"/>
  <c r="G66" i="53"/>
  <c r="H66" i="53"/>
  <c r="I66" i="53"/>
  <c r="J66" i="53"/>
  <c r="K66" i="53"/>
  <c r="L66" i="53"/>
  <c r="M66" i="53"/>
  <c r="F17" i="53" l="1"/>
  <c r="F62" i="53" s="1"/>
  <c r="K111" i="53"/>
  <c r="G111" i="53"/>
  <c r="L111" i="53"/>
  <c r="H111" i="53"/>
  <c r="J111" i="53"/>
  <c r="F111" i="53"/>
  <c r="M111" i="53"/>
  <c r="I111" i="53"/>
  <c r="E111" i="53"/>
  <c r="J17" i="53"/>
  <c r="H17" i="53"/>
  <c r="H62" i="53" s="1"/>
  <c r="G17" i="53"/>
  <c r="G62" i="53" s="1"/>
  <c r="L17" i="53"/>
  <c r="L62" i="53" s="1"/>
  <c r="K17" i="53"/>
  <c r="E17" i="53"/>
  <c r="E62" i="53" s="1"/>
  <c r="I17" i="53"/>
  <c r="M17" i="53"/>
  <c r="K62" i="53" l="1"/>
  <c r="M62" i="53"/>
  <c r="J62" i="53"/>
  <c r="I62" i="53"/>
  <c r="F11" i="53"/>
  <c r="G11" i="53"/>
  <c r="H11" i="53"/>
  <c r="I11" i="53"/>
  <c r="J11" i="53"/>
  <c r="K11" i="53"/>
  <c r="L11" i="53"/>
  <c r="M11" i="53"/>
  <c r="F69" i="53" l="1"/>
  <c r="F112" i="53" s="1"/>
  <c r="G69" i="53"/>
  <c r="G112" i="53" s="1"/>
  <c r="H69" i="53"/>
  <c r="H112" i="53" s="1"/>
  <c r="I69" i="53"/>
  <c r="I112" i="53" s="1"/>
  <c r="J69" i="53"/>
  <c r="J112" i="53" s="1"/>
  <c r="K69" i="53"/>
  <c r="K112" i="53" s="1"/>
  <c r="L69" i="53"/>
  <c r="L112" i="53" s="1"/>
  <c r="M69" i="53"/>
  <c r="M112" i="53" s="1"/>
  <c r="F72" i="53"/>
  <c r="F113" i="53" s="1"/>
  <c r="G72" i="53"/>
  <c r="G113" i="53" s="1"/>
  <c r="H72" i="53"/>
  <c r="H113" i="53" s="1"/>
  <c r="I72" i="53"/>
  <c r="I113" i="53" s="1"/>
  <c r="J72" i="53"/>
  <c r="J113" i="53" s="1"/>
  <c r="K72" i="53"/>
  <c r="K113" i="53" s="1"/>
  <c r="L72" i="53"/>
  <c r="L113" i="53" s="1"/>
  <c r="M72" i="53"/>
  <c r="M113" i="53" s="1"/>
  <c r="F85" i="53"/>
  <c r="F82" i="53" s="1"/>
  <c r="G85" i="53"/>
  <c r="G82" i="53" s="1"/>
  <c r="H85" i="53"/>
  <c r="H82" i="53" s="1"/>
  <c r="I85" i="53"/>
  <c r="I82" i="53" s="1"/>
  <c r="J85" i="53"/>
  <c r="J82" i="53" s="1"/>
  <c r="K85" i="53"/>
  <c r="K82" i="53" s="1"/>
  <c r="L85" i="53"/>
  <c r="L82" i="53" s="1"/>
  <c r="M85" i="53"/>
  <c r="M82" i="53" s="1"/>
  <c r="F89" i="53"/>
  <c r="F119" i="53" s="1"/>
  <c r="G89" i="53"/>
  <c r="G119" i="53" s="1"/>
  <c r="H89" i="53"/>
  <c r="H119" i="53" s="1"/>
  <c r="I89" i="53"/>
  <c r="I119" i="53" s="1"/>
  <c r="J89" i="53"/>
  <c r="J119" i="53" s="1"/>
  <c r="K89" i="53"/>
  <c r="K119" i="53" s="1"/>
  <c r="L89" i="53"/>
  <c r="L119" i="53" s="1"/>
  <c r="M89" i="53"/>
  <c r="M119" i="53" s="1"/>
  <c r="F120" i="53"/>
  <c r="G120" i="53"/>
  <c r="H120" i="53"/>
  <c r="I120" i="53"/>
  <c r="J120" i="53"/>
  <c r="K120" i="53"/>
  <c r="L120" i="53"/>
  <c r="M120" i="53"/>
  <c r="F94" i="53"/>
  <c r="F121" i="53" s="1"/>
  <c r="G94" i="53"/>
  <c r="G121" i="53" s="1"/>
  <c r="H94" i="53"/>
  <c r="H121" i="53" s="1"/>
  <c r="I94" i="53"/>
  <c r="I121" i="53" s="1"/>
  <c r="J94" i="53"/>
  <c r="J121" i="53" s="1"/>
  <c r="K94" i="53"/>
  <c r="K121" i="53" s="1"/>
  <c r="L94" i="53"/>
  <c r="L121" i="53" s="1"/>
  <c r="M94" i="53"/>
  <c r="M121" i="53" s="1"/>
  <c r="F104" i="53"/>
  <c r="F99" i="53" s="1"/>
  <c r="F122" i="53" s="1"/>
  <c r="G104" i="53"/>
  <c r="G99" i="53" s="1"/>
  <c r="G122" i="53" s="1"/>
  <c r="H104" i="53"/>
  <c r="H99" i="53" s="1"/>
  <c r="H122" i="53" s="1"/>
  <c r="I104" i="53"/>
  <c r="I99" i="53" s="1"/>
  <c r="I122" i="53" s="1"/>
  <c r="J104" i="53"/>
  <c r="J99" i="53" s="1"/>
  <c r="J122" i="53" s="1"/>
  <c r="K104" i="53"/>
  <c r="K99" i="53" s="1"/>
  <c r="K122" i="53" s="1"/>
  <c r="L104" i="53"/>
  <c r="L99" i="53" s="1"/>
  <c r="L122" i="53" s="1"/>
  <c r="M104" i="53"/>
  <c r="M99" i="53" s="1"/>
  <c r="M122" i="53" s="1"/>
  <c r="E89" i="53"/>
  <c r="E119" i="53" s="1"/>
  <c r="E85" i="53"/>
  <c r="E82" i="53" s="1"/>
  <c r="E72" i="53"/>
  <c r="E113" i="53" s="1"/>
  <c r="E69" i="53"/>
  <c r="E112" i="53" s="1"/>
  <c r="E120" i="53"/>
  <c r="E94" i="53"/>
  <c r="E121" i="53" s="1"/>
  <c r="E104" i="53"/>
  <c r="E99" i="53" s="1"/>
  <c r="E122" i="53" s="1"/>
  <c r="A7" i="85"/>
  <c r="J117" i="53" l="1"/>
  <c r="J115" i="53" s="1"/>
  <c r="J79" i="53"/>
  <c r="F117" i="53"/>
  <c r="F115" i="53" s="1"/>
  <c r="F79" i="53"/>
  <c r="M117" i="53"/>
  <c r="M115" i="53" s="1"/>
  <c r="M79" i="53"/>
  <c r="I117" i="53"/>
  <c r="I115" i="53" s="1"/>
  <c r="I79" i="53"/>
  <c r="L117" i="53"/>
  <c r="L115" i="53" s="1"/>
  <c r="L79" i="53"/>
  <c r="H117" i="53"/>
  <c r="H115" i="53" s="1"/>
  <c r="H79" i="53"/>
  <c r="E117" i="53"/>
  <c r="E115" i="53" s="1"/>
  <c r="E79" i="53"/>
  <c r="K117" i="53"/>
  <c r="K115" i="53" s="1"/>
  <c r="K79" i="53"/>
  <c r="G117" i="53"/>
  <c r="G115" i="53" s="1"/>
  <c r="G79" i="53"/>
  <c r="E110" i="53"/>
  <c r="K110" i="53"/>
  <c r="G110" i="53"/>
  <c r="G123" i="53" s="1"/>
  <c r="J110" i="53"/>
  <c r="F110" i="53"/>
  <c r="F123" i="53" s="1"/>
  <c r="M110" i="53"/>
  <c r="I110" i="53"/>
  <c r="L110" i="53"/>
  <c r="H110" i="53"/>
  <c r="H123" i="53" s="1"/>
  <c r="K65" i="53"/>
  <c r="G65" i="53"/>
  <c r="E65" i="53"/>
  <c r="M65" i="53"/>
  <c r="I65" i="53"/>
  <c r="J65" i="53"/>
  <c r="F65" i="53"/>
  <c r="L65" i="53"/>
  <c r="H65" i="53"/>
  <c r="K123" i="53" l="1"/>
  <c r="M123" i="53"/>
  <c r="L123" i="53"/>
  <c r="J123" i="53"/>
  <c r="I123" i="53"/>
  <c r="E123" i="53"/>
  <c r="M107" i="53"/>
  <c r="G107" i="53"/>
  <c r="E107" i="53"/>
  <c r="F107" i="53"/>
  <c r="K107" i="53"/>
  <c r="J107" i="53"/>
  <c r="I107" i="53"/>
  <c r="L107" i="53"/>
  <c r="H107" i="53"/>
  <c r="A8" i="85" l="1"/>
  <c r="A9" i="85" s="1"/>
  <c r="A10" i="85" s="1"/>
  <c r="N56" i="77"/>
  <c r="M56" i="77"/>
  <c r="L56" i="77"/>
  <c r="K56" i="77"/>
  <c r="J56" i="77"/>
  <c r="I56" i="77"/>
  <c r="H56" i="77"/>
  <c r="G56" i="77"/>
  <c r="N61" i="77"/>
  <c r="M61" i="77"/>
  <c r="L61" i="77"/>
  <c r="K61" i="77"/>
  <c r="J61" i="77"/>
  <c r="I61" i="77"/>
  <c r="H61" i="77"/>
  <c r="G61" i="77"/>
  <c r="N76" i="77"/>
  <c r="M76" i="77"/>
  <c r="L76" i="77"/>
  <c r="K76" i="77"/>
  <c r="J76" i="77"/>
  <c r="I76" i="77"/>
  <c r="H76" i="77"/>
  <c r="G76" i="77"/>
  <c r="F76" i="77"/>
  <c r="N73" i="77"/>
  <c r="M73" i="77"/>
  <c r="L73" i="77"/>
  <c r="K73" i="77"/>
  <c r="J73" i="77"/>
  <c r="I73" i="77"/>
  <c r="H73" i="77"/>
  <c r="G73" i="77"/>
  <c r="F73" i="77"/>
  <c r="N69" i="77"/>
  <c r="M69" i="77"/>
  <c r="L69" i="77"/>
  <c r="K69" i="77"/>
  <c r="J69" i="77"/>
  <c r="I69" i="77"/>
  <c r="H69" i="77"/>
  <c r="G69" i="77"/>
  <c r="N66" i="77"/>
  <c r="M66" i="77"/>
  <c r="L66" i="77"/>
  <c r="K66" i="77"/>
  <c r="J66" i="77"/>
  <c r="I66" i="77"/>
  <c r="H66" i="77"/>
  <c r="G66" i="77"/>
  <c r="F66" i="77"/>
  <c r="N36" i="77"/>
  <c r="N35" i="77" s="1"/>
  <c r="M36" i="77"/>
  <c r="M35" i="77" s="1"/>
  <c r="L36" i="77"/>
  <c r="L35" i="77" s="1"/>
  <c r="K36" i="77"/>
  <c r="K35" i="77" s="1"/>
  <c r="J36" i="77"/>
  <c r="J35" i="77" s="1"/>
  <c r="I36" i="77"/>
  <c r="I35" i="77" s="1"/>
  <c r="H36" i="77"/>
  <c r="H35" i="77" s="1"/>
  <c r="G36" i="77"/>
  <c r="G35" i="77" s="1"/>
  <c r="F36" i="77"/>
  <c r="F35" i="77" l="1"/>
  <c r="A11" i="85"/>
  <c r="A12" i="85" s="1"/>
  <c r="A13" i="85" s="1"/>
  <c r="I65" i="77"/>
  <c r="M65" i="77"/>
  <c r="G65" i="77"/>
  <c r="K65" i="77"/>
  <c r="H65" i="77"/>
  <c r="L65" i="77"/>
  <c r="F65" i="77"/>
  <c r="J65" i="77"/>
  <c r="N65" i="77"/>
  <c r="F34" i="77" l="1"/>
  <c r="A15" i="85"/>
  <c r="A16" i="85" s="1"/>
  <c r="A17" i="85" s="1"/>
  <c r="A18" i="85" s="1"/>
  <c r="A19" i="85" s="1"/>
  <c r="A20" i="85" s="1"/>
  <c r="A21" i="85" s="1"/>
  <c r="A22" i="85" s="1"/>
  <c r="A24" i="85" s="1"/>
  <c r="A25" i="85" s="1"/>
  <c r="A26" i="85" s="1"/>
  <c r="A27" i="85" s="1"/>
  <c r="A28" i="85" s="1"/>
  <c r="A29" i="85" s="1"/>
  <c r="A30" i="85" s="1"/>
  <c r="A31" i="85" s="1"/>
  <c r="A33" i="85" l="1"/>
  <c r="A34" i="85" l="1"/>
  <c r="A35" i="85" s="1"/>
  <c r="A36" i="85" s="1"/>
  <c r="A38" i="85"/>
  <c r="A39" i="85" s="1"/>
  <c r="A40" i="85" s="1"/>
  <c r="A41" i="85" s="1"/>
  <c r="A42" i="85" s="1"/>
  <c r="A44" i="85" s="1"/>
  <c r="A45" i="85" s="1"/>
  <c r="A46" i="85" s="1"/>
  <c r="A47" i="85" s="1"/>
  <c r="A48" i="85" s="1"/>
  <c r="A49" i="85" s="1"/>
  <c r="A50" i="85" s="1"/>
  <c r="A51" i="85" s="1"/>
  <c r="A53" i="85" s="1"/>
  <c r="A54" i="85" l="1"/>
  <c r="A55" i="85" s="1"/>
  <c r="A56" i="85" s="1"/>
  <c r="A57" i="85" s="1"/>
  <c r="A58" i="85" s="1"/>
  <c r="A59" i="85" s="1"/>
  <c r="A60" i="85" s="1"/>
  <c r="A62" i="85" s="1"/>
  <c r="A63" i="85" s="1"/>
  <c r="A64" i="85" l="1"/>
  <c r="A65" i="85" s="1"/>
  <c r="A66" i="85" s="1"/>
  <c r="A68" i="85" s="1"/>
  <c r="A69" i="85" s="1"/>
  <c r="C15" i="90"/>
  <c r="T68" i="52" s="1"/>
  <c r="A7" i="90"/>
  <c r="A8" i="90" s="1"/>
  <c r="A9" i="90" s="1"/>
  <c r="A10" i="90" s="1"/>
  <c r="A11" i="90" s="1"/>
  <c r="A12" i="90" s="1"/>
  <c r="A13" i="90" s="1"/>
  <c r="A14" i="90" s="1"/>
  <c r="G10" i="77"/>
  <c r="H10" i="77"/>
  <c r="H9" i="77" s="1"/>
  <c r="H31" i="77" s="1"/>
  <c r="H135" i="52" s="1"/>
  <c r="I10" i="77"/>
  <c r="I9" i="77" s="1"/>
  <c r="I31" i="77" s="1"/>
  <c r="I135" i="52" s="1"/>
  <c r="J10" i="77"/>
  <c r="J9" i="77" s="1"/>
  <c r="J31" i="77" s="1"/>
  <c r="J135" i="52" s="1"/>
  <c r="K10" i="77"/>
  <c r="L10" i="77"/>
  <c r="L9" i="77" s="1"/>
  <c r="L31" i="77" s="1"/>
  <c r="L135" i="52" s="1"/>
  <c r="M10" i="77"/>
  <c r="M9" i="77" s="1"/>
  <c r="M31" i="77" s="1"/>
  <c r="M135" i="52" s="1"/>
  <c r="N10" i="77"/>
  <c r="N9" i="77" s="1"/>
  <c r="N31" i="77" s="1"/>
  <c r="N135" i="52" s="1"/>
  <c r="K9" i="77"/>
  <c r="K31" i="77" s="1"/>
  <c r="K135" i="52" s="1"/>
  <c r="F10" i="77"/>
  <c r="N99" i="77"/>
  <c r="N117" i="77" s="1"/>
  <c r="N137" i="52" s="1"/>
  <c r="M99" i="77"/>
  <c r="M117" i="77" s="1"/>
  <c r="M137" i="52" s="1"/>
  <c r="L99" i="77"/>
  <c r="L117" i="77" s="1"/>
  <c r="L137" i="52" s="1"/>
  <c r="K99" i="77"/>
  <c r="K117" i="77" s="1"/>
  <c r="K137" i="52" s="1"/>
  <c r="J99" i="77"/>
  <c r="J117" i="77" s="1"/>
  <c r="J137" i="52" s="1"/>
  <c r="I99" i="77"/>
  <c r="I117" i="77" s="1"/>
  <c r="I137" i="52" s="1"/>
  <c r="H99" i="77"/>
  <c r="H117" i="77" s="1"/>
  <c r="H137" i="52" s="1"/>
  <c r="G99" i="77"/>
  <c r="N79" i="77"/>
  <c r="M79" i="77"/>
  <c r="L79" i="77"/>
  <c r="K79" i="77"/>
  <c r="J79" i="77"/>
  <c r="I79" i="77"/>
  <c r="H79" i="77"/>
  <c r="G79" i="77"/>
  <c r="F79" i="77"/>
  <c r="F94" i="77" s="1"/>
  <c r="F136" i="52" s="1"/>
  <c r="N34" i="77"/>
  <c r="M34" i="77"/>
  <c r="L34" i="77"/>
  <c r="K34" i="77"/>
  <c r="J34" i="77"/>
  <c r="I34" i="77"/>
  <c r="H34" i="77"/>
  <c r="G34" i="77"/>
  <c r="E126" i="53"/>
  <c r="E127" i="53" s="1"/>
  <c r="E154" i="53" s="1"/>
  <c r="M123" i="77"/>
  <c r="L123" i="77"/>
  <c r="K123" i="77"/>
  <c r="J123" i="77"/>
  <c r="I123" i="77"/>
  <c r="G123" i="77"/>
  <c r="A2" i="52"/>
  <c r="M178" i="53"/>
  <c r="L178" i="53"/>
  <c r="K178" i="53"/>
  <c r="J178" i="53"/>
  <c r="I178" i="53"/>
  <c r="H178" i="53"/>
  <c r="G178" i="53"/>
  <c r="F178" i="53"/>
  <c r="E181" i="53"/>
  <c r="M137" i="53"/>
  <c r="L137" i="53"/>
  <c r="K137" i="53"/>
  <c r="J137" i="53"/>
  <c r="I137" i="53"/>
  <c r="H137" i="53"/>
  <c r="G137" i="53"/>
  <c r="F137" i="53"/>
  <c r="A9" i="53"/>
  <c r="A10" i="53" s="1"/>
  <c r="A11" i="53" s="1"/>
  <c r="A13" i="53" s="1"/>
  <c r="A14" i="53" s="1"/>
  <c r="A17" i="53" s="1"/>
  <c r="A2" i="53"/>
  <c r="Q135" i="52" l="1"/>
  <c r="Q137" i="52"/>
  <c r="L181" i="53"/>
  <c r="I181" i="53"/>
  <c r="M181" i="53"/>
  <c r="H181" i="53"/>
  <c r="F181" i="53"/>
  <c r="J181" i="53"/>
  <c r="G181" i="53"/>
  <c r="K181" i="53"/>
  <c r="A18" i="53"/>
  <c r="A19" i="53" s="1"/>
  <c r="J94" i="77"/>
  <c r="J136" i="52" s="1"/>
  <c r="J138" i="52" s="1"/>
  <c r="J141" i="52" s="1"/>
  <c r="J148" i="52" s="1"/>
  <c r="N94" i="77"/>
  <c r="N136" i="52" s="1"/>
  <c r="N138" i="52" s="1"/>
  <c r="N141" i="52" s="1"/>
  <c r="N148" i="52" s="1"/>
  <c r="H94" i="77"/>
  <c r="H136" i="52" s="1"/>
  <c r="H138" i="52" s="1"/>
  <c r="H141" i="52" s="1"/>
  <c r="H148" i="52" s="1"/>
  <c r="L94" i="77"/>
  <c r="L136" i="52" s="1"/>
  <c r="L138" i="52" s="1"/>
  <c r="L141" i="52" s="1"/>
  <c r="L148" i="52" s="1"/>
  <c r="G117" i="77"/>
  <c r="G137" i="52" s="1"/>
  <c r="G94" i="77"/>
  <c r="G136" i="52" s="1"/>
  <c r="I94" i="77"/>
  <c r="I136" i="52" s="1"/>
  <c r="I138" i="52" s="1"/>
  <c r="K94" i="77"/>
  <c r="K136" i="52" s="1"/>
  <c r="Q136" i="52" s="1"/>
  <c r="M94" i="77"/>
  <c r="M136" i="52" s="1"/>
  <c r="M138" i="52" s="1"/>
  <c r="M141" i="52" s="1"/>
  <c r="M148" i="52" s="1"/>
  <c r="F9" i="77"/>
  <c r="F31" i="77" s="1"/>
  <c r="F135" i="52" s="1"/>
  <c r="F138" i="52" s="1"/>
  <c r="F141" i="52" s="1"/>
  <c r="F148" i="52" s="1"/>
  <c r="A70" i="85"/>
  <c r="A71" i="85" s="1"/>
  <c r="A72" i="85" s="1"/>
  <c r="A74" i="85" s="1"/>
  <c r="F123" i="77"/>
  <c r="E191" i="53"/>
  <c r="D11" i="53"/>
  <c r="I102" i="78"/>
  <c r="K171" i="77" s="1"/>
  <c r="F102" i="78"/>
  <c r="H171" i="77" s="1"/>
  <c r="E102" i="78"/>
  <c r="G171" i="77" s="1"/>
  <c r="K102" i="78"/>
  <c r="M171" i="77" s="1"/>
  <c r="H102" i="78"/>
  <c r="J171" i="77" s="1"/>
  <c r="D102" i="78"/>
  <c r="F171" i="77" s="1"/>
  <c r="J102" i="78"/>
  <c r="L171" i="77" s="1"/>
  <c r="G102" i="78"/>
  <c r="I171" i="77" s="1"/>
  <c r="H123" i="77"/>
  <c r="G9" i="77"/>
  <c r="L102" i="78"/>
  <c r="N171" i="77" s="1"/>
  <c r="M159" i="52" l="1"/>
  <c r="M151" i="52"/>
  <c r="M154" i="52" s="1"/>
  <c r="M157" i="52" s="1"/>
  <c r="H159" i="52"/>
  <c r="H151" i="52"/>
  <c r="H154" i="52" s="1"/>
  <c r="H157" i="52" s="1"/>
  <c r="N151" i="52"/>
  <c r="N154" i="52" s="1"/>
  <c r="N157" i="52" s="1"/>
  <c r="N159" i="52"/>
  <c r="J151" i="52"/>
  <c r="J154" i="52" s="1"/>
  <c r="J157" i="52" s="1"/>
  <c r="J159" i="52"/>
  <c r="L151" i="52"/>
  <c r="L154" i="52" s="1"/>
  <c r="L157" i="52" s="1"/>
  <c r="L159" i="52"/>
  <c r="F151" i="52"/>
  <c r="F154" i="52" s="1"/>
  <c r="F157" i="52" s="1"/>
  <c r="F159" i="52"/>
  <c r="P136" i="52"/>
  <c r="R136" i="52"/>
  <c r="K138" i="52"/>
  <c r="K141" i="52" s="1"/>
  <c r="P137" i="52"/>
  <c r="R137" i="52"/>
  <c r="I141" i="52"/>
  <c r="G31" i="77"/>
  <c r="G135" i="52" s="1"/>
  <c r="P135" i="52" s="1"/>
  <c r="F126" i="53"/>
  <c r="F127" i="53" s="1"/>
  <c r="M96" i="77"/>
  <c r="F96" i="77"/>
  <c r="A75" i="85"/>
  <c r="A76" i="85" s="1"/>
  <c r="A77" i="85" s="1"/>
  <c r="A78" i="85" s="1"/>
  <c r="A79" i="85" s="1"/>
  <c r="A80" i="85" s="1"/>
  <c r="A81" i="85" s="1"/>
  <c r="A83" i="85" s="1"/>
  <c r="I96" i="77"/>
  <c r="A20" i="53"/>
  <c r="A21" i="53" s="1"/>
  <c r="K96" i="77"/>
  <c r="H96" i="77"/>
  <c r="N96" i="77"/>
  <c r="J96" i="77"/>
  <c r="L96" i="77"/>
  <c r="N123" i="77"/>
  <c r="Q138" i="52" l="1"/>
  <c r="G138" i="52"/>
  <c r="R135" i="52"/>
  <c r="Q141" i="52"/>
  <c r="K148" i="52"/>
  <c r="I148" i="52"/>
  <c r="F154" i="53"/>
  <c r="F191" i="53" s="1"/>
  <c r="G96" i="77"/>
  <c r="G126" i="53"/>
  <c r="G127" i="53" s="1"/>
  <c r="N89" i="79"/>
  <c r="M89" i="79"/>
  <c r="K89" i="79"/>
  <c r="O89" i="79"/>
  <c r="J89" i="79"/>
  <c r="G89" i="79"/>
  <c r="I89" i="79"/>
  <c r="L89" i="79"/>
  <c r="H119" i="77"/>
  <c r="F119" i="77"/>
  <c r="A84" i="85"/>
  <c r="A85" i="85" s="1"/>
  <c r="A86" i="85" s="1"/>
  <c r="A87" i="85" s="1"/>
  <c r="A88" i="85" s="1"/>
  <c r="A89" i="85" s="1"/>
  <c r="A90" i="85" s="1"/>
  <c r="A92" i="85" s="1"/>
  <c r="A93" i="85" s="1"/>
  <c r="A22" i="53"/>
  <c r="O210" i="79"/>
  <c r="N119" i="77"/>
  <c r="I210" i="79"/>
  <c r="G210" i="79"/>
  <c r="I119" i="77"/>
  <c r="J210" i="79"/>
  <c r="K210" i="79"/>
  <c r="J119" i="77"/>
  <c r="N210" i="79"/>
  <c r="M119" i="77"/>
  <c r="L119" i="77"/>
  <c r="M210" i="79"/>
  <c r="K119" i="77"/>
  <c r="L210" i="79"/>
  <c r="G141" i="52" l="1"/>
  <c r="R138" i="52"/>
  <c r="P138" i="52"/>
  <c r="K151" i="52"/>
  <c r="Q148" i="52"/>
  <c r="Q159" i="52" s="1"/>
  <c r="K159" i="52"/>
  <c r="I159" i="52"/>
  <c r="I151" i="52"/>
  <c r="G154" i="53"/>
  <c r="G191" i="53" s="1"/>
  <c r="H89" i="79"/>
  <c r="H126" i="53"/>
  <c r="H127" i="53" s="1"/>
  <c r="A23" i="53"/>
  <c r="A24" i="53" s="1"/>
  <c r="G119" i="77"/>
  <c r="H210" i="79"/>
  <c r="G148" i="52" l="1"/>
  <c r="P141" i="52"/>
  <c r="R141" i="52"/>
  <c r="K154" i="52"/>
  <c r="Q151" i="52"/>
  <c r="I154" i="52"/>
  <c r="H154" i="53"/>
  <c r="H191" i="53" s="1"/>
  <c r="D21" i="53"/>
  <c r="I126" i="53"/>
  <c r="I127" i="53" s="1"/>
  <c r="A25" i="53"/>
  <c r="G151" i="52" l="1"/>
  <c r="G159" i="52"/>
  <c r="R148" i="52"/>
  <c r="R159" i="52" s="1"/>
  <c r="P148" i="52"/>
  <c r="P159" i="52" s="1"/>
  <c r="K157" i="52"/>
  <c r="Q157" i="52" s="1"/>
  <c r="Q154" i="52"/>
  <c r="I157" i="52"/>
  <c r="I154" i="53"/>
  <c r="I191" i="53" s="1"/>
  <c r="J126" i="53"/>
  <c r="J127" i="53" s="1"/>
  <c r="A26" i="53"/>
  <c r="A27" i="53" s="1"/>
  <c r="A28" i="53" s="1"/>
  <c r="G154" i="52" l="1"/>
  <c r="P151" i="52"/>
  <c r="R151" i="52"/>
  <c r="J154" i="53"/>
  <c r="J191" i="53" s="1"/>
  <c r="K126" i="53"/>
  <c r="K127" i="53" s="1"/>
  <c r="A29" i="53"/>
  <c r="A30" i="53" s="1"/>
  <c r="D17" i="53" s="1"/>
  <c r="D24" i="53"/>
  <c r="G157" i="52" l="1"/>
  <c r="P154" i="52"/>
  <c r="R154" i="52"/>
  <c r="K154" i="53"/>
  <c r="K191" i="53" s="1"/>
  <c r="M126" i="53"/>
  <c r="M127" i="53" s="1"/>
  <c r="L126" i="53"/>
  <c r="L127" i="53" s="1"/>
  <c r="A31" i="53"/>
  <c r="D27" i="53"/>
  <c r="P157" i="52" l="1"/>
  <c r="R157" i="52"/>
  <c r="M154" i="53"/>
  <c r="M191" i="53" s="1"/>
  <c r="L154" i="53"/>
  <c r="L191" i="53" s="1"/>
  <c r="A32" i="53"/>
  <c r="A33" i="53" l="1"/>
  <c r="A34" i="53" l="1"/>
  <c r="A35" i="53" s="1"/>
  <c r="A36" i="53" s="1"/>
  <c r="A37" i="53" s="1"/>
  <c r="A38" i="53" s="1"/>
  <c r="A39" i="53" s="1"/>
  <c r="A40" i="53" s="1"/>
  <c r="A41" i="53" s="1"/>
  <c r="D34" i="53" l="1"/>
  <c r="D37" i="53"/>
  <c r="D31" i="53"/>
  <c r="A42" i="53"/>
  <c r="A43" i="53" l="1"/>
  <c r="A44" i="53" s="1"/>
  <c r="A45" i="53" s="1"/>
  <c r="A46" i="53" s="1"/>
  <c r="A47" i="53" s="1"/>
  <c r="A48" i="53" s="1"/>
  <c r="D41" i="53" l="1"/>
  <c r="D46" i="53" l="1"/>
  <c r="A49" i="53" l="1"/>
  <c r="A50" i="53" s="1"/>
  <c r="A51" i="53" l="1"/>
  <c r="A52" i="53" s="1"/>
  <c r="A53" i="53" s="1"/>
  <c r="A54" i="53" s="1"/>
  <c r="D62" i="53" s="1"/>
  <c r="D49" i="53" l="1"/>
  <c r="A55" i="53"/>
  <c r="A56" i="53" l="1"/>
  <c r="A57" i="53" s="1"/>
  <c r="A58" i="53" s="1"/>
  <c r="A59" i="53" s="1"/>
  <c r="A60" i="53" s="1"/>
  <c r="D54" i="53" l="1"/>
  <c r="A61" i="53"/>
  <c r="A62" i="53" s="1"/>
  <c r="A65" i="53" s="1"/>
  <c r="D59" i="53" l="1"/>
  <c r="A66" i="53" l="1"/>
  <c r="A67" i="53" s="1"/>
  <c r="D111" i="53" l="1"/>
  <c r="A68" i="53"/>
  <c r="A69" i="53" s="1"/>
  <c r="D66" i="53" l="1"/>
  <c r="A70" i="53"/>
  <c r="D112" i="53"/>
  <c r="A71" i="53" l="1"/>
  <c r="A72" i="53" s="1"/>
  <c r="A73" i="53" s="1"/>
  <c r="A74" i="53" s="1"/>
  <c r="A75" i="53" s="1"/>
  <c r="A76" i="53" s="1"/>
  <c r="A77" i="53" s="1"/>
  <c r="A78" i="53" s="1"/>
  <c r="A79" i="53" l="1"/>
  <c r="A80" i="53" s="1"/>
  <c r="A81" i="53" s="1"/>
  <c r="A82" i="53" s="1"/>
  <c r="A83" i="53" s="1"/>
  <c r="A84" i="53" s="1"/>
  <c r="A85" i="53" s="1"/>
  <c r="A86" i="53" s="1"/>
  <c r="A87" i="53" s="1"/>
  <c r="A88" i="53" s="1"/>
  <c r="A89" i="53" s="1"/>
  <c r="A90" i="53" s="1"/>
  <c r="D69" i="53"/>
  <c r="D113" i="53"/>
  <c r="A91" i="53" l="1"/>
  <c r="A92" i="53" s="1"/>
  <c r="D79" i="53"/>
  <c r="D89" i="53" l="1"/>
  <c r="A93" i="53"/>
  <c r="D72" i="53"/>
  <c r="D65" i="53"/>
  <c r="A94" i="53" l="1"/>
  <c r="A95" i="53" s="1"/>
  <c r="D120" i="53"/>
  <c r="D75" i="53"/>
  <c r="D114" i="53"/>
  <c r="A96" i="53" l="1"/>
  <c r="A97" i="53" s="1"/>
  <c r="A98" i="53" s="1"/>
  <c r="A99" i="53" s="1"/>
  <c r="A100" i="53" s="1"/>
  <c r="A101" i="53" s="1"/>
  <c r="A102" i="53" s="1"/>
  <c r="A103" i="53" s="1"/>
  <c r="A104" i="53" s="1"/>
  <c r="A105" i="53" s="1"/>
  <c r="A106" i="53" s="1"/>
  <c r="D116" i="53"/>
  <c r="D94" i="53" l="1"/>
  <c r="D117" i="53"/>
  <c r="D82" i="53"/>
  <c r="D85" i="53" l="1"/>
  <c r="D118" i="53"/>
  <c r="D119" i="53" l="1"/>
  <c r="D107" i="53" l="1"/>
  <c r="D121" i="53"/>
  <c r="D122" i="53" l="1"/>
  <c r="D99" i="53" l="1"/>
  <c r="A107" i="53"/>
  <c r="A110" i="53" s="1"/>
  <c r="A111" i="53" s="1"/>
  <c r="A112" i="53" s="1"/>
  <c r="A113" i="53" s="1"/>
  <c r="A114" i="53" s="1"/>
  <c r="D104" i="53" l="1"/>
  <c r="D110" i="53"/>
  <c r="A115" i="53"/>
  <c r="A116" i="53" s="1"/>
  <c r="A117" i="53" l="1"/>
  <c r="A118" i="53" s="1"/>
  <c r="A119" i="53" s="1"/>
  <c r="A120" i="53" s="1"/>
  <c r="A121" i="53" s="1"/>
  <c r="A122" i="53" s="1"/>
  <c r="D115" i="53" l="1"/>
  <c r="D123" i="53"/>
  <c r="A123" i="53"/>
  <c r="A125" i="53" s="1"/>
  <c r="A126" i="53" l="1"/>
  <c r="A127" i="53" s="1"/>
  <c r="A130" i="53" s="1"/>
  <c r="A133" i="53" l="1"/>
  <c r="A134" i="53" l="1"/>
  <c r="A135" i="53" s="1"/>
  <c r="A136" i="53" s="1"/>
  <c r="A137" i="53" s="1"/>
  <c r="A140" i="53" l="1"/>
  <c r="A141" i="53" s="1"/>
  <c r="A142" i="53" s="1"/>
  <c r="D137" i="53"/>
  <c r="A143" i="53" l="1"/>
  <c r="A144" i="53" s="1"/>
  <c r="A145" i="53" s="1"/>
  <c r="A146" i="53" l="1"/>
  <c r="A147" i="53" s="1"/>
  <c r="A148" i="53" s="1"/>
  <c r="A94" i="85"/>
  <c r="A95" i="85" s="1"/>
  <c r="A96" i="85" s="1"/>
  <c r="A149" i="53" l="1"/>
  <c r="A98" i="85"/>
  <c r="A99" i="85" s="1"/>
  <c r="A100" i="85" s="1"/>
  <c r="A101" i="85" s="1"/>
  <c r="A102" i="85" s="1"/>
  <c r="A150" i="53" l="1"/>
  <c r="A151" i="53" s="1"/>
  <c r="A104" i="85"/>
  <c r="A105" i="85" s="1"/>
  <c r="A106" i="85" s="1"/>
  <c r="A107" i="85" s="1"/>
  <c r="A108" i="85" s="1"/>
  <c r="A109" i="85" s="1"/>
  <c r="A111" i="85" s="1"/>
  <c r="A112" i="85" s="1"/>
  <c r="A113" i="85" s="1"/>
  <c r="A114" i="85" s="1"/>
  <c r="A115" i="85" s="1"/>
  <c r="A116" i="85" s="1"/>
  <c r="A118" i="85" s="1"/>
  <c r="A119" i="85" s="1"/>
  <c r="A120" i="85" s="1"/>
  <c r="A121" i="85" s="1"/>
  <c r="A122" i="85" s="1"/>
  <c r="A123" i="85" s="1"/>
  <c r="D148" i="53" l="1"/>
  <c r="A152" i="53"/>
  <c r="A125" i="85"/>
  <c r="A126" i="85" s="1"/>
  <c r="A127" i="85" s="1"/>
  <c r="A128" i="85" s="1"/>
  <c r="A129" i="85" s="1"/>
  <c r="A130" i="85" s="1"/>
  <c r="A132" i="85" s="1"/>
  <c r="A133" i="85" s="1"/>
  <c r="A134" i="85" s="1"/>
  <c r="A135" i="85" s="1"/>
  <c r="A136" i="85" s="1"/>
  <c r="A137" i="85" s="1"/>
  <c r="A139" i="85" s="1"/>
  <c r="A140" i="85" s="1"/>
  <c r="A141" i="85" s="1"/>
  <c r="A142" i="85" s="1"/>
  <c r="A143" i="85" s="1"/>
  <c r="A144" i="85" s="1"/>
  <c r="A146" i="85" s="1"/>
  <c r="A147" i="85" s="1"/>
  <c r="A148" i="85" s="1"/>
  <c r="A149" i="85" s="1"/>
  <c r="A150" i="85" s="1"/>
  <c r="A151" i="85" s="1"/>
  <c r="A153" i="85" s="1"/>
  <c r="A154" i="53" l="1"/>
  <c r="A158" i="53" s="1"/>
  <c r="A159" i="53" s="1"/>
  <c r="A154" i="85"/>
  <c r="A155" i="85" s="1"/>
  <c r="A156" i="85" s="1"/>
  <c r="A157" i="85" s="1"/>
  <c r="A158" i="85" s="1"/>
  <c r="D160" i="53" l="1"/>
  <c r="A160" i="85"/>
  <c r="A161" i="85" s="1"/>
  <c r="A162" i="85" s="1"/>
  <c r="A163" i="85" s="1"/>
  <c r="A164" i="85" s="1"/>
  <c r="A165" i="85" s="1"/>
  <c r="A172" i="53" l="1"/>
  <c r="A173" i="53" s="1"/>
  <c r="A174" i="53" s="1"/>
  <c r="A175" i="53" s="1"/>
  <c r="A176" i="53" s="1"/>
  <c r="A177" i="53" s="1"/>
  <c r="A178" i="53" s="1"/>
  <c r="A180" i="53" s="1"/>
  <c r="A181" i="53" l="1"/>
  <c r="A185" i="53" s="1"/>
</calcChain>
</file>

<file path=xl/comments1.xml><?xml version="1.0" encoding="utf-8"?>
<comments xmlns="http://schemas.openxmlformats.org/spreadsheetml/2006/main">
  <authors>
    <author>Andrew Felton</author>
  </authors>
  <commentList>
    <comment ref="D151" authorId="0">
      <text>
        <r>
          <rPr>
            <b/>
            <sz val="9"/>
            <color indexed="81"/>
            <rFont val="Tahoma"/>
            <family val="2"/>
          </rPr>
          <t>Andrew Felton:</t>
        </r>
        <r>
          <rPr>
            <sz val="9"/>
            <color indexed="81"/>
            <rFont val="Tahoma"/>
            <family val="2"/>
          </rPr>
          <t xml:space="preserve">
Check on this defnition</t>
        </r>
      </text>
    </comment>
  </commentList>
</comments>
</file>

<file path=xl/sharedStrings.xml><?xml version="1.0" encoding="utf-8"?>
<sst xmlns="http://schemas.openxmlformats.org/spreadsheetml/2006/main" count="3073" uniqueCount="1614">
  <si>
    <t>Q3 2012</t>
  </si>
  <si>
    <t>Q4 2012</t>
  </si>
  <si>
    <t>Institution Name:</t>
  </si>
  <si>
    <t>First Lien Mortgages</t>
  </si>
  <si>
    <t>Second / Junior Lien Mortgages</t>
  </si>
  <si>
    <t>Closed-End Junior Liens</t>
  </si>
  <si>
    <t>HELOCs</t>
  </si>
  <si>
    <t>C&amp;I Loans</t>
  </si>
  <si>
    <t>CRE Loans</t>
  </si>
  <si>
    <t>Construction</t>
  </si>
  <si>
    <t>Multifamily</t>
  </si>
  <si>
    <t>Nonfarm, Non-residential</t>
  </si>
  <si>
    <t>Credit Cards</t>
  </si>
  <si>
    <t>Other Consumer</t>
  </si>
  <si>
    <t>Other Loans</t>
  </si>
  <si>
    <t>Notes</t>
  </si>
  <si>
    <t>SECURITIES</t>
  </si>
  <si>
    <t>Available for Sale (AFS)</t>
  </si>
  <si>
    <t>Total Securities</t>
  </si>
  <si>
    <t>TRADING ACCOUNT</t>
  </si>
  <si>
    <t>Provisions during the quarter</t>
  </si>
  <si>
    <t>Net charge-offs during the quarter</t>
  </si>
  <si>
    <t>PRE-PROVISION NET REVENUE</t>
  </si>
  <si>
    <t>Net interest income</t>
  </si>
  <si>
    <t>Noninterest income</t>
  </si>
  <si>
    <t>Noninterest expense</t>
  </si>
  <si>
    <t>Assets</t>
  </si>
  <si>
    <t>Liabilities</t>
  </si>
  <si>
    <t>Equity Capital</t>
  </si>
  <si>
    <t>Actual in $Millions</t>
  </si>
  <si>
    <t>Projected in $Millions</t>
  </si>
  <si>
    <t>OTHER</t>
  </si>
  <si>
    <t>TRADING</t>
  </si>
  <si>
    <t>Deposits</t>
  </si>
  <si>
    <t>Balance Sheet</t>
  </si>
  <si>
    <t>Total Liabilities</t>
  </si>
  <si>
    <t>Total Equity Capital</t>
  </si>
  <si>
    <t>Total Losses</t>
  </si>
  <si>
    <t>ALLL, prior quarter</t>
  </si>
  <si>
    <t>ALLL, current quarter</t>
  </si>
  <si>
    <t>Pre-Provision Net Revenue</t>
  </si>
  <si>
    <t>Trading Assets</t>
  </si>
  <si>
    <t>Other Assets</t>
  </si>
  <si>
    <t>Owner-Occupied</t>
  </si>
  <si>
    <t>Total Loans and Leases</t>
  </si>
  <si>
    <t>Tier 1 capital</t>
  </si>
  <si>
    <t>(e) Amount of deferred tax assets that is dependent upon future taxable income</t>
  </si>
  <si>
    <t>INTANGIBLES</t>
  </si>
  <si>
    <t>Goodwill</t>
  </si>
  <si>
    <t>Total Intangible Assets</t>
  </si>
  <si>
    <t>bhckc699</t>
  </si>
  <si>
    <t>Schedule HC-M—Memoranda</t>
  </si>
  <si>
    <t>Source:</t>
  </si>
  <si>
    <t>Submission Date (MM/DD/YYYY):</t>
  </si>
  <si>
    <t>When Received:</t>
  </si>
  <si>
    <t>Please do not change the structure of this workbook.</t>
  </si>
  <si>
    <t>Please indicate the scenario associated with this submission using the following drop-down menu:</t>
  </si>
  <si>
    <t>Held to Maturity (HTM)</t>
  </si>
  <si>
    <t>Mortgage Servicing Rights</t>
  </si>
  <si>
    <t>Purchased Credit Card Relationships and Nonmortgage Servicing Rights</t>
  </si>
  <si>
    <t>All Other Identifiable Intangible Assets</t>
  </si>
  <si>
    <t>Trading Liabilities</t>
  </si>
  <si>
    <t>Subordinated Notes Payable to Unconsolidated Trusts Issuing TruPS and TruPS Issued by Consolidated Special Purpose Entities</t>
  </si>
  <si>
    <t>Other Liabilities</t>
  </si>
  <si>
    <t xml:space="preserve">Other </t>
  </si>
  <si>
    <t>Student Loans</t>
  </si>
  <si>
    <t>Auto Loans</t>
  </si>
  <si>
    <t>Small Business (Scored/Delinquency Managed)</t>
  </si>
  <si>
    <t>Loans to Foreign Governments</t>
  </si>
  <si>
    <t>Agricultural Loans</t>
  </si>
  <si>
    <t>Securities Lending</t>
  </si>
  <si>
    <t>Loans to Depositories and Other Financial Institutions</t>
  </si>
  <si>
    <t>All Other Loans and Leases</t>
  </si>
  <si>
    <t>Other Equity Capital Components</t>
  </si>
  <si>
    <t>Unearned Income on Loans</t>
  </si>
  <si>
    <t xml:space="preserve">Loans and Leases (Held for Investment and Held for Sale), Net of Unearned Income and Allowance for Loan and Lease Losses </t>
  </si>
  <si>
    <t>Allowance for Loan and Lease Losses</t>
  </si>
  <si>
    <t>Private Equity</t>
  </si>
  <si>
    <t>Other losses (describe in supporting documentation)</t>
  </si>
  <si>
    <t>Other</t>
  </si>
  <si>
    <t>Perpetual Preferred Stock and Related Surplus</t>
  </si>
  <si>
    <t>Common Stock (Par Value)</t>
  </si>
  <si>
    <t>Surplus (Exclude All Surplus Related to Preferred Stock)</t>
  </si>
  <si>
    <t>Retained Earnings</t>
  </si>
  <si>
    <t>Accumulated Other Comprehensive Income (AOCI)</t>
  </si>
  <si>
    <t>Noncontrolling (Minority) Interests in Consolidated Subsidiaries</t>
  </si>
  <si>
    <t>ALLOWANCE FOR LOAN and LEASE LOSSES</t>
  </si>
  <si>
    <t>Income (loss) before taxes and extraordinary items</t>
  </si>
  <si>
    <t>Applicable income taxes (foreign and domestic)</t>
  </si>
  <si>
    <t>Extraordinary items and other adjustments, net of income taxes</t>
  </si>
  <si>
    <t>Net income (loss) attributable to minority interests</t>
  </si>
  <si>
    <t>Effective Tax Rate (%)</t>
  </si>
  <si>
    <t>9-Quarter</t>
  </si>
  <si>
    <t>Sums in $Millions</t>
  </si>
  <si>
    <t>CONDENSED INCOME STATEMENT</t>
  </si>
  <si>
    <t>Item</t>
  </si>
  <si>
    <t>Income (loss) before extraordinary items and other adjustments</t>
  </si>
  <si>
    <t>Q1 2013</t>
  </si>
  <si>
    <t>Q2 2013</t>
  </si>
  <si>
    <t>Q3 2013</t>
  </si>
  <si>
    <t>Q4 2013</t>
  </si>
  <si>
    <t>Effect of changes in accounting principles and corrections of material accounting errors</t>
  </si>
  <si>
    <t>Sale of perpetual preferred stock (excluding treasury stock transactions):</t>
  </si>
  <si>
    <t>Sale of perpetual preferred stock, gross</t>
  </si>
  <si>
    <t>Conversion or retirement of perpetual preferred stock</t>
  </si>
  <si>
    <t>Sale of common stock:</t>
  </si>
  <si>
    <t>Sale of common stock, gross</t>
  </si>
  <si>
    <t>Conversion or retirement of common stock</t>
  </si>
  <si>
    <t>Sale of treasury stock</t>
  </si>
  <si>
    <t>Changes incident to business combinations, net</t>
  </si>
  <si>
    <t>Other comprehensive income</t>
  </si>
  <si>
    <t>Change in the offsetting debit to the liability for Employee Stock Ownership Plan (ESOP) debt guaranteed by the bank holding company</t>
  </si>
  <si>
    <t>Other adjustments to equity capital (not included above)*</t>
  </si>
  <si>
    <t>Purchase of treasury stock</t>
  </si>
  <si>
    <t>Cash dividends declared on preferred stock</t>
  </si>
  <si>
    <t>Cash dividends declared on common stock</t>
  </si>
  <si>
    <t>Qualifying Class A noncontrolling (minority) interests in consolidated subsidiaries</t>
  </si>
  <si>
    <t>Qualifying restricted core capital elements (other than cumulative perpetual preferred stock)</t>
  </si>
  <si>
    <t>Qualifying mandatory convertible preferred securities of internationally active bank holding companies</t>
  </si>
  <si>
    <t>Other additions to (deductions from) Tier 1 capital**</t>
  </si>
  <si>
    <t>Preferred stock (including related surplus) eligible for inclusion in Tier 1 capital:</t>
  </si>
  <si>
    <t>Noncumulative perpetual preferred stock</t>
  </si>
  <si>
    <t>Other noncumulative preferred stock eligible for inclusion in Tier 1 capital (e.g., REIT preferred securities)</t>
  </si>
  <si>
    <t>Other cumulative preferred stock eligible for inclusion in Tier 1 capital (excluding TruPS)</t>
  </si>
  <si>
    <t>Restricted core capital elements included in Tier 1 capital:</t>
  </si>
  <si>
    <t>Qualifying cumulative perpetual preferred stock</t>
  </si>
  <si>
    <t>Qualifying TruPS</t>
  </si>
  <si>
    <t>Goodwill net of any associated deferred tax liability</t>
  </si>
  <si>
    <t>bhck5479</t>
  </si>
  <si>
    <t>bhckc498</t>
  </si>
  <si>
    <t>bhcka507</t>
  </si>
  <si>
    <t>bhck5483</t>
  </si>
  <si>
    <t>bhck5484</t>
  </si>
  <si>
    <t>bhckg219</t>
  </si>
  <si>
    <t>bhckg220</t>
  </si>
  <si>
    <t>bhck5990</t>
  </si>
  <si>
    <t>bhckc502</t>
  </si>
  <si>
    <t>bhckg221</t>
  </si>
  <si>
    <t>Net deferred tax assets</t>
  </si>
  <si>
    <t>Net deferred tax liabilities</t>
  </si>
  <si>
    <t>bhck3459</t>
  </si>
  <si>
    <t>bhckg234</t>
  </si>
  <si>
    <t>bhckg235</t>
  </si>
  <si>
    <t>Issuances associated with the U.S. Department of Treasury Capital Purchase Program:</t>
  </si>
  <si>
    <t>Senior perpetual preferred stock or similar items</t>
  </si>
  <si>
    <t>bhck4782</t>
  </si>
  <si>
    <t>bhck4783</t>
  </si>
  <si>
    <t>bhck4591</t>
  </si>
  <si>
    <t>Common dividends per share ($)</t>
  </si>
  <si>
    <t>Issuance of common stock for employee compensation</t>
  </si>
  <si>
    <t>Other issuance of common stock</t>
  </si>
  <si>
    <t>Total issuance of common stock</t>
  </si>
  <si>
    <t>Share repurchases to offset issuance for employee compensation</t>
  </si>
  <si>
    <t>Other share repurchase</t>
  </si>
  <si>
    <t>Total share repurchases</t>
  </si>
  <si>
    <t>Balance end of previous QUARTER as restated (sum of items 1 and 2)</t>
  </si>
  <si>
    <t>Net unrealized gains (losses) on available-for-sale securities (if a gain, report as a positive value; if a loss, report as a negative value)</t>
  </si>
  <si>
    <t>Net unrealized loss on available-for-sale equity securities (report loss as a positive value)</t>
  </si>
  <si>
    <t>Accumulated net gains (losses) on cash flow hedges (if a gain, report as a positive value; if a loss, report as a negative value)</t>
  </si>
  <si>
    <t>Nonqualifying perpetual preferred stock</t>
  </si>
  <si>
    <t>Disallowed goodwill and other disallowed intangible assets</t>
  </si>
  <si>
    <t>Disallowed servicing assets and purchased credit card relationships</t>
  </si>
  <si>
    <t>Disallowed deferred tax assets</t>
  </si>
  <si>
    <t>(a) Enter the tier 1 subtotal</t>
  </si>
  <si>
    <t>(b) Enter 10% of the tier 1 subtotal</t>
  </si>
  <si>
    <t>(g) Enter minimum of (f) and (b)</t>
  </si>
  <si>
    <t>Disallowed DTA</t>
  </si>
  <si>
    <t>AFS Securities</t>
  </si>
  <si>
    <t>Credit Loss Portion</t>
  </si>
  <si>
    <t>Non- Credit Loss Portion</t>
  </si>
  <si>
    <t>Total OTTI</t>
  </si>
  <si>
    <t>Auction Rate Securities</t>
  </si>
  <si>
    <t>CDO</t>
  </si>
  <si>
    <t>CLO</t>
  </si>
  <si>
    <t>CMBS</t>
  </si>
  <si>
    <t>Common Stock (Equity)</t>
  </si>
  <si>
    <t>Auto ABS</t>
  </si>
  <si>
    <t>Credit Card ABS</t>
  </si>
  <si>
    <t>Student Loan ABS</t>
  </si>
  <si>
    <t>Alt-A (Option ARM)</t>
  </si>
  <si>
    <t>Alt-A FRM</t>
  </si>
  <si>
    <t>Alt-A ARM</t>
  </si>
  <si>
    <t>Closed-End Second</t>
  </si>
  <si>
    <t>HELOC</t>
  </si>
  <si>
    <t>Scratch &amp; Dent</t>
  </si>
  <si>
    <t>Subprime</t>
  </si>
  <si>
    <t>Prime Fixed</t>
  </si>
  <si>
    <t>Prime ARM</t>
  </si>
  <si>
    <t>Foreign RMBS</t>
  </si>
  <si>
    <t>Preferred Stock (Equity)</t>
  </si>
  <si>
    <t>US Treasuries &amp; Agencies</t>
  </si>
  <si>
    <t>GRAND TOTAL</t>
  </si>
  <si>
    <t>HTM Securities</t>
  </si>
  <si>
    <t>Type of Data</t>
  </si>
  <si>
    <t>Brief Description</t>
  </si>
  <si>
    <t>Commercial Lending</t>
  </si>
  <si>
    <t>Investment Banking</t>
  </si>
  <si>
    <t>Sales and Trading</t>
  </si>
  <si>
    <t>Investment Management</t>
  </si>
  <si>
    <t>Investment Services</t>
  </si>
  <si>
    <t>Treasury Services</t>
  </si>
  <si>
    <t>Insurance Services</t>
  </si>
  <si>
    <t>Retirement / Corporate Benefits Products</t>
  </si>
  <si>
    <t>Corporate / Other</t>
  </si>
  <si>
    <t>Total Net Interest Income (1)</t>
  </si>
  <si>
    <t>Advisory</t>
  </si>
  <si>
    <t>Merchant Banking / Private Equity</t>
  </si>
  <si>
    <t>Equities</t>
  </si>
  <si>
    <t>Commodities</t>
  </si>
  <si>
    <t>Prime Brokerage</t>
  </si>
  <si>
    <t>Asset Management</t>
  </si>
  <si>
    <t>Wealth Management/Private Banking</t>
  </si>
  <si>
    <t>Asset Servicing</t>
  </si>
  <si>
    <t>Issuer Services</t>
  </si>
  <si>
    <t>Goodwill Impairment</t>
  </si>
  <si>
    <t xml:space="preserve">Total Interest Income </t>
  </si>
  <si>
    <t>Savings</t>
  </si>
  <si>
    <t>NOW, ATS, and other Transaction Accounts</t>
  </si>
  <si>
    <t>Time Deposits</t>
  </si>
  <si>
    <t>Foreign Deposits-Time</t>
  </si>
  <si>
    <t>Fed Funds, Repos, &amp; Other Short Term Borrowing</t>
  </si>
  <si>
    <t xml:space="preserve">Fed Funds </t>
  </si>
  <si>
    <t>Repos</t>
  </si>
  <si>
    <t>Other Short Term Borrowing</t>
  </si>
  <si>
    <t xml:space="preserve">Total Interest Expense </t>
  </si>
  <si>
    <t>Units</t>
  </si>
  <si>
    <t>Deal Volume</t>
  </si>
  <si>
    <t>#</t>
  </si>
  <si>
    <t>Commission and Fees</t>
  </si>
  <si>
    <t>Transaction Volume</t>
  </si>
  <si>
    <t>Net Inflows/Outflows</t>
  </si>
  <si>
    <t>Assets under Custody and Administration</t>
  </si>
  <si>
    <t>Carrying Value of Purchased Credit Impaired (PCI) Loans</t>
  </si>
  <si>
    <t>months</t>
  </si>
  <si>
    <t xml:space="preserve">Money Market Accounts  </t>
  </si>
  <si>
    <t>Mortgages and Home Equity</t>
  </si>
  <si>
    <t>Wealth Management / Private Banking</t>
  </si>
  <si>
    <t>For upward rate movements</t>
  </si>
  <si>
    <t>For downward rate movements</t>
  </si>
  <si>
    <t>Assumed Floor</t>
  </si>
  <si>
    <r>
      <t>Footnotes to the</t>
    </r>
    <r>
      <rPr>
        <b/>
        <i/>
        <sz val="11"/>
        <rFont val="Calibri"/>
        <family val="2"/>
      </rPr>
      <t xml:space="preserve"> PPNR Metrics Worksheet</t>
    </r>
  </si>
  <si>
    <t>$Millions</t>
  </si>
  <si>
    <t>Unallocated</t>
  </si>
  <si>
    <t>Total</t>
  </si>
  <si>
    <t>Original UPB</t>
  </si>
  <si>
    <t xml:space="preserve">Current </t>
  </si>
  <si>
    <t xml:space="preserve">Student Loan </t>
  </si>
  <si>
    <t>Small Business Loan - Scored (Domestic)</t>
  </si>
  <si>
    <t>Small Business Loan - Scored (International)</t>
  </si>
  <si>
    <t>Please ensure that the data submitted in this Summary Template match what was submitted in other data templates.</t>
  </si>
  <si>
    <t>Unused Commercial Lending Commitments and Letters of Credit</t>
  </si>
  <si>
    <t>The following cells provide checks of the internal consistency of the projected schedules.  Please ensure that these cells are all "TRUE" before the worksheet is submitted.</t>
  </si>
  <si>
    <t>Treasury stock (including offsetting debit to the liability for ESOP debt):</t>
  </si>
  <si>
    <t>In the form of perpetual preferred stock</t>
  </si>
  <si>
    <t>In the form of common stock</t>
  </si>
  <si>
    <t>Total number of bank holding company common shares outstanding</t>
  </si>
  <si>
    <t>Warrants to purchase common stock or similar items</t>
  </si>
  <si>
    <t>Common shares outstanding (Millions)</t>
  </si>
  <si>
    <t>or desks, but rather firmwide totals by risk stripe.</t>
  </si>
  <si>
    <t>CVA Hedges</t>
  </si>
  <si>
    <t>Other Fair Value Assets</t>
  </si>
  <si>
    <t>Other Credit</t>
  </si>
  <si>
    <t>Securitized Products</t>
  </si>
  <si>
    <t>Rates</t>
  </si>
  <si>
    <t>FX</t>
  </si>
  <si>
    <t>Equity</t>
  </si>
  <si>
    <t>Firmwide Total</t>
  </si>
  <si>
    <t>AFS and HTM Securities</t>
  </si>
  <si>
    <t>P/L Results in $Millions</t>
  </si>
  <si>
    <t>$Millions
Losses should be reported as a positive value.</t>
  </si>
  <si>
    <t>OTHER LOSSES</t>
  </si>
  <si>
    <t>Trading MTM Losses</t>
  </si>
  <si>
    <t>Total Trading and Counterparty</t>
  </si>
  <si>
    <t xml:space="preserve">       New originations</t>
  </si>
  <si>
    <t xml:space="preserve">       Paydowns</t>
  </si>
  <si>
    <t xml:space="preserve">       Asset Purchases</t>
  </si>
  <si>
    <t xml:space="preserve">       Asset Sales</t>
  </si>
  <si>
    <t>Domestic</t>
  </si>
  <si>
    <t>Number of Employees</t>
  </si>
  <si>
    <t xml:space="preserve">       Balances</t>
  </si>
  <si>
    <t>Reserve, prior quarter</t>
  </si>
  <si>
    <t>Net charges during the quarter</t>
  </si>
  <si>
    <t>Reserve, current quarter</t>
  </si>
  <si>
    <t>y</t>
  </si>
  <si>
    <t>n</t>
  </si>
  <si>
    <t>Specify reporting designation for net interest income HERE</t>
  </si>
  <si>
    <t>Total Revenues</t>
  </si>
  <si>
    <t>Retail and Small Business Segment</t>
  </si>
  <si>
    <t>Investment Banking Segment</t>
  </si>
  <si>
    <t>Subordinated Notes Payable to Unconsolidated Trusts Issuing Trust Preferred Securities (TruPS) and TruPS Issued by Consolidated Special Purpose Entities</t>
  </si>
  <si>
    <t>rk_tarp_warr</t>
  </si>
  <si>
    <t>rk_tarp_pref</t>
  </si>
  <si>
    <t>rk_commonshrs</t>
  </si>
  <si>
    <t>rk_dtl_net</t>
  </si>
  <si>
    <t>rk_dta_net</t>
  </si>
  <si>
    <t>rk_goodwill_net</t>
  </si>
  <si>
    <t>rk_restrict_qual_trups</t>
  </si>
  <si>
    <t>rk_restrict_pref_cum</t>
  </si>
  <si>
    <t>rk_restrict_classc</t>
  </si>
  <si>
    <t>rk_restrict_classb</t>
  </si>
  <si>
    <t>rk_treas_common</t>
  </si>
  <si>
    <t>rk_treas_pref</t>
  </si>
  <si>
    <t>rk_pref_cum</t>
  </si>
  <si>
    <t>rk_pref_other_noncum</t>
  </si>
  <si>
    <t>rk_pref_noncum</t>
  </si>
  <si>
    <t>rk_tier1</t>
  </si>
  <si>
    <t>rk_othtier1</t>
  </si>
  <si>
    <t>rk_disallow_dta</t>
  </si>
  <si>
    <t>rk_disallow_servass</t>
  </si>
  <si>
    <t>rk_tier1subtot</t>
  </si>
  <si>
    <t>rk_fvchange</t>
  </si>
  <si>
    <t>rk_disallow_intang</t>
  </si>
  <si>
    <t>rk_qual_convert</t>
  </si>
  <si>
    <t>rk_qual_core</t>
  </si>
  <si>
    <t>rk_qual_minorint</t>
  </si>
  <si>
    <t>rk_nonqual_pref</t>
  </si>
  <si>
    <t>rk_cashgain</t>
  </si>
  <si>
    <t>rk_afseqtyloss</t>
  </si>
  <si>
    <t>rk_afssecgain</t>
  </si>
  <si>
    <t>rk_othadj</t>
  </si>
  <si>
    <t>rk_esopliab</t>
  </si>
  <si>
    <t>rk_aoci</t>
  </si>
  <si>
    <t>rk_commondiv</t>
  </si>
  <si>
    <t>rk_prefdiv</t>
  </si>
  <si>
    <t>rk_combo_net</t>
  </si>
  <si>
    <t>rk_treaspurch</t>
  </si>
  <si>
    <t>rk_treassale</t>
  </si>
  <si>
    <t>rk_commonconvert</t>
  </si>
  <si>
    <t>rk_commonsale</t>
  </si>
  <si>
    <t>rk_prefconvert</t>
  </si>
  <si>
    <t>rk_prefsale</t>
  </si>
  <si>
    <t>rk_netinc</t>
  </si>
  <si>
    <t>rk_acctchanges</t>
  </si>
  <si>
    <t>rk_equitycurr</t>
  </si>
  <si>
    <t>rk_equityrestatedprev</t>
  </si>
  <si>
    <t>rk_equityprev</t>
  </si>
  <si>
    <t>bs_commit</t>
  </si>
  <si>
    <t>bs_total_equity</t>
  </si>
  <si>
    <t>bs_minorint</t>
  </si>
  <si>
    <t>bs_bhc_equity</t>
  </si>
  <si>
    <t>bs_othequity</t>
  </si>
  <si>
    <t>bs_aoci</t>
  </si>
  <si>
    <t>bs_re</t>
  </si>
  <si>
    <t>bs_surplus</t>
  </si>
  <si>
    <t>bs_common</t>
  </si>
  <si>
    <t>bs_pref</t>
  </si>
  <si>
    <t>bs_total_liab</t>
  </si>
  <si>
    <t>bs_othliab</t>
  </si>
  <si>
    <t>bs_subnote</t>
  </si>
  <si>
    <t>bs_tradliab</t>
  </si>
  <si>
    <t>bs_deposits</t>
  </si>
  <si>
    <t>bs_total_assets</t>
  </si>
  <si>
    <t>bs_othass</t>
  </si>
  <si>
    <t>bs_intang</t>
  </si>
  <si>
    <t>bs_othintang</t>
  </si>
  <si>
    <t>bs_pccr</t>
  </si>
  <si>
    <t>bs_msr</t>
  </si>
  <si>
    <t>bs_goodwill</t>
  </si>
  <si>
    <t>bs_trading</t>
  </si>
  <si>
    <t>bs_loans_net</t>
  </si>
  <si>
    <t>bs_alll</t>
  </si>
  <si>
    <t>bs_unearnedinc</t>
  </si>
  <si>
    <t>bs_total_loans</t>
  </si>
  <si>
    <t>bs_othoth</t>
  </si>
  <si>
    <t>bs_seclend</t>
  </si>
  <si>
    <t>bs_agric</t>
  </si>
  <si>
    <t>bs_fgngov</t>
  </si>
  <si>
    <t>bs_auto</t>
  </si>
  <si>
    <t>bs_cards</t>
  </si>
  <si>
    <t>bs_afs</t>
  </si>
  <si>
    <t>bs_htm</t>
  </si>
  <si>
    <t>is_netinc</t>
  </si>
  <si>
    <t>is_minorinc</t>
  </si>
  <si>
    <t>is_extra</t>
  </si>
  <si>
    <t>is_taxes</t>
  </si>
  <si>
    <t>is_nonintexp</t>
  </si>
  <si>
    <t>is_nonintinc</t>
  </si>
  <si>
    <t>is_netintinc</t>
  </si>
  <si>
    <t>is_provision</t>
  </si>
  <si>
    <t>is_alllprev</t>
  </si>
  <si>
    <t>Primary Net Interest Income</t>
  </si>
  <si>
    <t>Supplementary Net Interest Income</t>
  </si>
  <si>
    <t>Retail and Small Business</t>
  </si>
  <si>
    <t>The following cells provide checks of the internal consistency of the PPNR Template schedules. Please ensure that these cells are all "TRUE," or "N/A" before the worksheet is submitted.</t>
  </si>
  <si>
    <t>Net Interest Income agrees between worksheets</t>
  </si>
  <si>
    <t xml:space="preserve">Deposits with Banks &amp; Other </t>
  </si>
  <si>
    <t>Total Net Interest Income (4)</t>
  </si>
  <si>
    <t>Sales and Trading Segment</t>
  </si>
  <si>
    <t>Investment Management Segment</t>
  </si>
  <si>
    <t xml:space="preserve">Investment Services Segment </t>
  </si>
  <si>
    <t>Revenues - International</t>
  </si>
  <si>
    <t xml:space="preserve">Revenues - Domestic </t>
  </si>
  <si>
    <t>Net Accretion of discount on PCI Loans included in interest Revenues</t>
  </si>
  <si>
    <t>Counterparty Credit MTM Losses (CVA losses)</t>
  </si>
  <si>
    <t>Counterparty Incremental Default Losses (CCR IDR)</t>
  </si>
  <si>
    <t>Impact of CCR IDR hedges (as defined in the Instructions)</t>
  </si>
  <si>
    <t>Trading Incremental Default Losses (Trading IDR)</t>
  </si>
  <si>
    <t>Trading Incremental Default losses from securitized products</t>
  </si>
  <si>
    <t>Trading Incremental Default losses from other credit sensitive instruments</t>
  </si>
  <si>
    <t>Do international revenues exceed 5% of total revenues?</t>
  </si>
  <si>
    <t>Valuation Adjustment for firm's own debt under fair value option (FVO)</t>
  </si>
  <si>
    <t>Other ALLL Changes</t>
  </si>
  <si>
    <t>Memo: Allowance for off-balance sheet credit exposures</t>
  </si>
  <si>
    <t>Residential Mortgages</t>
  </si>
  <si>
    <t>Farmland</t>
  </si>
  <si>
    <t>Non-Owner-Occupied</t>
  </si>
  <si>
    <t>First Lien HELOAN</t>
  </si>
  <si>
    <t>Charge Card</t>
  </si>
  <si>
    <t>Corporate Card</t>
  </si>
  <si>
    <t>Loans for purchasing or carrying securities (secured or unsecured)</t>
  </si>
  <si>
    <t>All Other Leases</t>
  </si>
  <si>
    <t>Q1 2014</t>
  </si>
  <si>
    <t>Q2 2014</t>
  </si>
  <si>
    <t>Q3 2014</t>
  </si>
  <si>
    <t>Q4 2014</t>
  </si>
  <si>
    <t xml:space="preserve">       Loan Losses</t>
  </si>
  <si>
    <t>Charge Card (Domestic)</t>
  </si>
  <si>
    <t>Corporate Card (Domestic)</t>
  </si>
  <si>
    <t>Scenarios for which row should be reported</t>
  </si>
  <si>
    <t>Vintage</t>
  </si>
  <si>
    <t>Delinquency Validity Check</t>
  </si>
  <si>
    <t>Past due 30 to 89 days</t>
  </si>
  <si>
    <t>Past due 90 to 179 days</t>
  </si>
  <si>
    <t>Past due 180+ days</t>
  </si>
  <si>
    <t>All Scenarios</t>
  </si>
  <si>
    <t>Table A.3 Loss Projections for LOANS SOLD TO FANNIE MAE</t>
  </si>
  <si>
    <t>Projection Validity Check</t>
  </si>
  <si>
    <t>Table B.3 Loss Projections for LOANS SOLD TO FREDDIE MAC</t>
  </si>
  <si>
    <t>Loss to-date due to Denied Insurance</t>
  </si>
  <si>
    <t>Table C.3 Loss Projections for LOANS INSURED BY THE US GOVERNMENT (e.g. FHA, VA)</t>
  </si>
  <si>
    <t>Table D.3 Loss Projections for LOANS SECURITIZED WITH MONOLINE INSURANCE</t>
  </si>
  <si>
    <t>Table E.3 Loss Projections for LOANS SECURITIZED WITHOUT MONOLINE INSURANCE</t>
  </si>
  <si>
    <t>Table F.3 Loss Projections for WHOLE LOANS SOLD</t>
  </si>
  <si>
    <t>(B)</t>
  </si>
  <si>
    <t>(C)</t>
  </si>
  <si>
    <t>(A)</t>
  </si>
  <si>
    <t>Contributions from:</t>
  </si>
  <si>
    <t>Cross-Asset Terms</t>
  </si>
  <si>
    <t>1-6) The categories above (Equities, FX, Rates, etc.) are NOT meant to denote lines of business</t>
  </si>
  <si>
    <t xml:space="preserve">5) "Securitized Products" is defined as the contribution to P/L from exposures detailed on the </t>
  </si>
  <si>
    <t>Securitized Products and Agencies worksheets.</t>
  </si>
  <si>
    <t>6) "Other Credit" is defined as the contribution from all credit products other than those</t>
  </si>
  <si>
    <t>specified on the "Securitized Products" or "Agencies" worksheets.</t>
  </si>
  <si>
    <t>9) Cross-Asset Terms are those intra-asset risks attributable to the co-movement of mulitple asset classes.</t>
  </si>
  <si>
    <t>For example, an equity option paying off in a foreign currency would have both Equity and FX risk.  The</t>
  </si>
  <si>
    <t>P/L due to this co-dependence would be entered into row 9.</t>
  </si>
  <si>
    <t xml:space="preserve">(B) Higher order risks are those inter-asset risks attributable to terms not represented in the FR-Y14Q. </t>
  </si>
  <si>
    <t xml:space="preserve"> The highest order term represented in the 14Q will vary based on the specific asset class.  For example, </t>
  </si>
  <si>
    <t xml:space="preserve">the commodity spot vol grids do not capture risks attributable to the co-movement of multiple </t>
  </si>
  <si>
    <t>underlying commodities.</t>
  </si>
  <si>
    <t>C&amp;I Graded</t>
  </si>
  <si>
    <t>Aggregate Cumulative Lifetime Loss on Underlying Collateral
(% Original Balance)</t>
  </si>
  <si>
    <t>1a</t>
  </si>
  <si>
    <t>1b</t>
  </si>
  <si>
    <t>2a</t>
  </si>
  <si>
    <t>Counterparty CVA losses</t>
  </si>
  <si>
    <t>2b</t>
  </si>
  <si>
    <t>Offline reserve CVA losses</t>
  </si>
  <si>
    <t>3a</t>
  </si>
  <si>
    <t>Other CCR losses</t>
  </si>
  <si>
    <t>Non Interest Expense:</t>
  </si>
  <si>
    <t>Other Real Estate Owned Expense</t>
  </si>
  <si>
    <t>Production</t>
  </si>
  <si>
    <t>Servicing</t>
  </si>
  <si>
    <t>Debt Capital Markets</t>
  </si>
  <si>
    <t>Syndicated / Corporate Lending</t>
  </si>
  <si>
    <t>Retail and Small Business Deposits</t>
  </si>
  <si>
    <t>Equity Capital Markets</t>
  </si>
  <si>
    <t>Syndicated Lending</t>
  </si>
  <si>
    <t>AUM - Fixed Income</t>
  </si>
  <si>
    <t>Table G.3 TOTAL Loss Projections</t>
  </si>
  <si>
    <t>Please indicate if deposits are 25% or more of total liabilities</t>
  </si>
  <si>
    <t>Yes, deposits are 25% or more of total liabilities</t>
  </si>
  <si>
    <t>No, deposits are less than 25% of total liabilities</t>
  </si>
  <si>
    <t>Other, incl. loans backed by securities (non-purpose lending)</t>
  </si>
  <si>
    <t>Home Equity Lines Of Credit (HELOCs)</t>
  </si>
  <si>
    <t>Non-Interest-Bearing Demand</t>
  </si>
  <si>
    <t>Money Market Accounts</t>
  </si>
  <si>
    <t>Foreign Deposits</t>
  </si>
  <si>
    <t>Fed Funds</t>
  </si>
  <si>
    <t>Negotiable Order of Withdrawal (NOW), Automatic Transfer Service (ATS), and other Transaction Accounts</t>
  </si>
  <si>
    <t>REPURCHASE RESERVE/LIABILITY FOR MORTGAGE REPS AND WARRANTIES</t>
  </si>
  <si>
    <t>Real Estate Loans (in Domestic Offices)</t>
  </si>
  <si>
    <t>Loans Secured by Farmland</t>
  </si>
  <si>
    <t>Business Card</t>
  </si>
  <si>
    <t>Other loans backed by securities (non-purpose lending)</t>
  </si>
  <si>
    <t>First Lien Mortgages (in Domestic Offices)</t>
  </si>
  <si>
    <t>First Lien HELOANs (in Domestic Offices)</t>
  </si>
  <si>
    <t>Closed-End Junior Liens (in Domestic Offices)</t>
  </si>
  <si>
    <t>HELOCs (in Domestic Offices)</t>
  </si>
  <si>
    <t>All Other Loans (exclude consumer loans)</t>
  </si>
  <si>
    <t>OREO</t>
  </si>
  <si>
    <t>Residential</t>
  </si>
  <si>
    <t>Goodwill impairment</t>
  </si>
  <si>
    <t>Other Loans and Leases</t>
  </si>
  <si>
    <t>CRE Loans (in Domestic Offices)</t>
  </si>
  <si>
    <t>Total Trading and Counterparty Losses</t>
  </si>
  <si>
    <t>Input as Positive</t>
  </si>
  <si>
    <t>Input as Percentage</t>
  </si>
  <si>
    <t>Effective Yield (%)</t>
  </si>
  <si>
    <t>Input as Negative</t>
  </si>
  <si>
    <t>Accretable Yield Accreted to Income</t>
  </si>
  <si>
    <t>Accretable Yield Remaining</t>
  </si>
  <si>
    <t>Net Carry Value</t>
  </si>
  <si>
    <t>Allowance</t>
  </si>
  <si>
    <t>Carry Value</t>
  </si>
  <si>
    <t>Data Clarifications:</t>
  </si>
  <si>
    <t>First Lien Residential Mortgages (in Domestic Offices)</t>
  </si>
  <si>
    <t>Second / Junior Lien Residential Mortgages (in Domestic Offices)</t>
  </si>
  <si>
    <t>Rates are equal to zero by definition.</t>
  </si>
  <si>
    <t>All rates are annualized.</t>
  </si>
  <si>
    <t xml:space="preserve">Provide metrics data for all quarters, but only if International Retail and Small Business Segment revenues exceeded 5% of Total Retail and Small Business Segment and Total Retail and Small Business revenue exceeded 5% of total revenues in any of the last four actual quarters requested in the PPNR schedule.  </t>
  </si>
  <si>
    <t>Provide regional breakouts for all quarters but only if international revenue exceeded 5% of the total revenue in any of the last four actual quarters requested in the PPNR schedule.</t>
  </si>
  <si>
    <t>Include both direct and allocated expenses.</t>
  </si>
  <si>
    <t>Assets under Management</t>
  </si>
  <si>
    <t>Asia and Pacific region (incl. South Asia, Australia, and New Zealand)</t>
  </si>
  <si>
    <t>Europe, Middle East, and Africa</t>
  </si>
  <si>
    <t>Latin America, including Mexico</t>
  </si>
  <si>
    <t>Reference PPNR Net Interest Income worksheet for product definitions.</t>
  </si>
  <si>
    <t>Regions outside the US and Puerto Rico.</t>
  </si>
  <si>
    <t>Total Proprietary Trading Revenue</t>
  </si>
  <si>
    <t>Average Asset Balance</t>
  </si>
  <si>
    <t>AUM - Other</t>
  </si>
  <si>
    <t>Corporate Trust Deals Administered</t>
  </si>
  <si>
    <t>Closed-End Junior Residential Liens (in Domestic Offices)</t>
  </si>
  <si>
    <t>Higher-Order Risks</t>
  </si>
  <si>
    <t>Business Card (Domestic)</t>
  </si>
  <si>
    <t>Total Other Losses</t>
  </si>
  <si>
    <t>Actual MM/DD/YYYY
Amortized Cost</t>
  </si>
  <si>
    <t>Identifier Value
(CUSIP/ISIN)</t>
  </si>
  <si>
    <t>*For 'Other' AFS securities, please provide name of security type in row 28 above (currently labeled "Other").  Please add additional rows if necessary.  If adding additional rows, please ensure that grand totals sum appropriately.</t>
  </si>
  <si>
    <t>Sovereign Bond</t>
  </si>
  <si>
    <t>Mutual Fund</t>
  </si>
  <si>
    <t>Municipal Bond</t>
  </si>
  <si>
    <t>Domestic Non-Agency RMBS (incl HEL ABS)</t>
  </si>
  <si>
    <t>Corporate Bond</t>
  </si>
  <si>
    <t>Agency MBS</t>
  </si>
  <si>
    <t>Other*</t>
  </si>
  <si>
    <t xml:space="preserve">*For 'Other' AFS and HTM securities, please provide name of security type in row 28 above (currently labeled "Other").  Please add additional rows if necessary.  </t>
  </si>
  <si>
    <t>Were all securities reviewed for potential OTTI (yes/no) for stress testing?</t>
  </si>
  <si>
    <t>Please provide the name(s) of any vendor(s) and any vendor model(s) that are used</t>
  </si>
  <si>
    <t>Discount Rate Methodology
(please state whether a market-based or accounting-based (e.g., book price/purchase price) discount rate is used)</t>
  </si>
  <si>
    <t>Threshold for Determining OTTI
(please provide one of the following responses: price-based threshold, ratings-based threshold, cash flow model-based threshold, or other threshold)</t>
  </si>
  <si>
    <t>Please complete the unshaded cells in the table provided.</t>
  </si>
  <si>
    <t xml:space="preserve">* For 'Other' AFS securities, please provide name of security type in row 28 above (currently labeled "Other").  Please add additional rows if necessary.  </t>
  </si>
  <si>
    <t>In general, how often are securities normally marked (e.g., daily, weekly, quarterly, etc.)?</t>
  </si>
  <si>
    <t>Principal Market Value Source 
Please state whether a vendor or proprietary model is used.  If using a 3rd party vendor, please provide the name(s) of the 3rd party vendor(s).</t>
  </si>
  <si>
    <t>Projected OTTI for AFS and HTM Securities by Portfolio</t>
  </si>
  <si>
    <t>Projected OTTI for AFS Securities and HTM Securities by CUSIP</t>
  </si>
  <si>
    <t>High-Level OTTI Methodology and Assumptions for AFS and HTM Securities by Portfolio</t>
  </si>
  <si>
    <t>Actual AFS and HTM Fair Market Value Sources by Portfolio</t>
  </si>
  <si>
    <t>Commercial</t>
  </si>
  <si>
    <t>Real Estate Loans (Not in Domestic Offices)</t>
  </si>
  <si>
    <t>Loans Held for Sale and Loans Accounted for under the Fair Value Option</t>
  </si>
  <si>
    <t>Total Loans Held for Sale and Loans Accounted for under the Fair Value Option</t>
  </si>
  <si>
    <t>When reporting P/L numbers above, report profits as positive numbers and losses as negative numbers.</t>
  </si>
  <si>
    <t>Item 10 on Trading Worksheet (flipped sign)</t>
  </si>
  <si>
    <t>Item 1 on Counterparty Risk Worksheet</t>
  </si>
  <si>
    <t>Item 2 on Counterparty Risk Worksheet</t>
  </si>
  <si>
    <t>Item 3 on Counterparty Risk Worksheet</t>
  </si>
  <si>
    <t>Item 4 on Counterparty Risk Worksheet</t>
  </si>
  <si>
    <t>Corporate and Business Cards</t>
  </si>
  <si>
    <t>Autos</t>
  </si>
  <si>
    <t>No</t>
  </si>
  <si>
    <t>Yes</t>
  </si>
  <si>
    <t>Cumulative interim loan losses - Non PCI</t>
  </si>
  <si>
    <t>Cumulative interim loan losses - PCI</t>
  </si>
  <si>
    <t>Auto Loans (Domestic)</t>
  </si>
  <si>
    <t>Auto Loans (International)</t>
  </si>
  <si>
    <t>Auto Leases (Domestic)</t>
  </si>
  <si>
    <t>Auto Leases (International)</t>
  </si>
  <si>
    <t>Mortgages</t>
  </si>
  <si>
    <t>Provide a further break out of significant items included in Other Non-Interest Expense such that no more than 5% of Non Interest Expense are reported without further breakout:</t>
  </si>
  <si>
    <t>See instructions for guidance on related thresholds. List segments included in this line item.</t>
  </si>
  <si>
    <t>Revenues from regions outside the US and Puerto Rico.</t>
  </si>
  <si>
    <t>See Instructions for description of standardized Business Segments/Lines. Unless specified otherwise, all numbers are global.</t>
  </si>
  <si>
    <t>Include economic amortization or scheduled and unscheduled payments, net of defaults under both FV and LOCOM accounting methods.</t>
  </si>
  <si>
    <t>Include MSR changes under both FV and LOCOM accounting methods.</t>
  </si>
  <si>
    <t>Do not report stock based and cash variable pay compensation here.</t>
  </si>
  <si>
    <t>Home Equity</t>
  </si>
  <si>
    <t>Management Fees</t>
  </si>
  <si>
    <t>Credit</t>
  </si>
  <si>
    <t>Fixed Income</t>
  </si>
  <si>
    <t>Expenses of Premises and Fixed Assets</t>
  </si>
  <si>
    <t>Other Real Estate Loans (Not in Domestic Offices)</t>
  </si>
  <si>
    <t>Other Loans &amp; Leases</t>
  </si>
  <si>
    <t>Domestic Deposits - Time</t>
  </si>
  <si>
    <t>Net Interest Income by Business Segment: (17)</t>
  </si>
  <si>
    <t>1A</t>
  </si>
  <si>
    <t>1B</t>
  </si>
  <si>
    <t>1C</t>
  </si>
  <si>
    <t>1D</t>
  </si>
  <si>
    <t>1E</t>
  </si>
  <si>
    <t>1F</t>
  </si>
  <si>
    <t>1G</t>
  </si>
  <si>
    <t>Non Interest Income by Business Segment: (17)</t>
  </si>
  <si>
    <t>14A</t>
  </si>
  <si>
    <t>14B</t>
  </si>
  <si>
    <t>14C</t>
  </si>
  <si>
    <t>14D</t>
  </si>
  <si>
    <t>14E</t>
  </si>
  <si>
    <t>14F</t>
  </si>
  <si>
    <t>14G</t>
  </si>
  <si>
    <t>14H</t>
  </si>
  <si>
    <t>14I</t>
  </si>
  <si>
    <t>14J</t>
  </si>
  <si>
    <t>14K</t>
  </si>
  <si>
    <t>14L</t>
  </si>
  <si>
    <t>14M</t>
  </si>
  <si>
    <t>14N</t>
  </si>
  <si>
    <t>14O</t>
  </si>
  <si>
    <t>14P</t>
  </si>
  <si>
    <t>14Q</t>
  </si>
  <si>
    <t>14R</t>
  </si>
  <si>
    <t>14S</t>
  </si>
  <si>
    <t>14T</t>
  </si>
  <si>
    <t>16A</t>
  </si>
  <si>
    <t>16B</t>
  </si>
  <si>
    <t>16C</t>
  </si>
  <si>
    <t>16D</t>
  </si>
  <si>
    <t>17A</t>
  </si>
  <si>
    <t>17B</t>
  </si>
  <si>
    <t>17C</t>
  </si>
  <si>
    <t>18A</t>
  </si>
  <si>
    <t>18B</t>
  </si>
  <si>
    <t>18C</t>
  </si>
  <si>
    <t>18D</t>
  </si>
  <si>
    <t>18E</t>
  </si>
  <si>
    <t>18F</t>
  </si>
  <si>
    <t>18G</t>
  </si>
  <si>
    <t>18H</t>
  </si>
  <si>
    <t>18I</t>
  </si>
  <si>
    <t>18J</t>
  </si>
  <si>
    <t>18K</t>
  </si>
  <si>
    <t>18L</t>
  </si>
  <si>
    <t>18M</t>
  </si>
  <si>
    <t>19A</t>
  </si>
  <si>
    <t>19B</t>
  </si>
  <si>
    <t>20A</t>
  </si>
  <si>
    <t>20B</t>
  </si>
  <si>
    <t>20C</t>
  </si>
  <si>
    <t>20D</t>
  </si>
  <si>
    <t>20E</t>
  </si>
  <si>
    <t>28A</t>
  </si>
  <si>
    <t>28B</t>
  </si>
  <si>
    <t>28C</t>
  </si>
  <si>
    <t>28D</t>
  </si>
  <si>
    <t>28E</t>
  </si>
  <si>
    <t>Projected PPNR (5)</t>
  </si>
  <si>
    <t>Average Rates Earned (%) (9)</t>
  </si>
  <si>
    <t>Average Liability Rates (%) (9)</t>
  </si>
  <si>
    <t xml:space="preserve">Net Investment Mark-to-Market </t>
  </si>
  <si>
    <t xml:space="preserve">Other Loans &amp; Leases </t>
  </si>
  <si>
    <t>basis points</t>
  </si>
  <si>
    <t>Bank Card (Domestic)</t>
  </si>
  <si>
    <t>Bank Card</t>
  </si>
  <si>
    <t>First Lien Mortgages and HELOANs (International)</t>
  </si>
  <si>
    <t>Closed-End Junior Liens and HELOCs (International)</t>
  </si>
  <si>
    <t xml:space="preserve">Stock Based Compensation </t>
  </si>
  <si>
    <t>Cash Variable Pay</t>
  </si>
  <si>
    <t>Other I/S items - describe in supporting documentation</t>
  </si>
  <si>
    <t>Amortization Expense and Impairment Losses for Other Intangible Assets</t>
  </si>
  <si>
    <r>
      <t xml:space="preserve">Stock Based Compensation and Cash Variable Pay </t>
    </r>
    <r>
      <rPr>
        <b/>
        <sz val="11"/>
        <rFont val="Calibri"/>
        <family val="2"/>
        <scheme val="minor"/>
      </rPr>
      <t>(8)</t>
    </r>
  </si>
  <si>
    <t>AUM - Equities</t>
  </si>
  <si>
    <t>Trading Revenue</t>
  </si>
  <si>
    <t>Residential Mortgages (First and Second Lien, Not in Domestic Offices)</t>
  </si>
  <si>
    <t>Residential Mortgages (First and Second Lien)</t>
  </si>
  <si>
    <r>
      <t xml:space="preserve">International Retail and Small Business </t>
    </r>
    <r>
      <rPr>
        <b/>
        <sz val="11"/>
        <rFont val="Calibri"/>
        <family val="2"/>
        <scheme val="minor"/>
      </rPr>
      <t>(16)</t>
    </r>
  </si>
  <si>
    <r>
      <t xml:space="preserve">Salary </t>
    </r>
    <r>
      <rPr>
        <b/>
        <sz val="11"/>
        <rFont val="Calibri"/>
        <family val="2"/>
        <scheme val="minor"/>
      </rPr>
      <t>(14)</t>
    </r>
  </si>
  <si>
    <r>
      <t xml:space="preserve">Benefits </t>
    </r>
    <r>
      <rPr>
        <b/>
        <sz val="11"/>
        <rFont val="Calibri"/>
        <family val="2"/>
        <scheme val="minor"/>
      </rPr>
      <t>(14)</t>
    </r>
  </si>
  <si>
    <t>Compensation Expense</t>
  </si>
  <si>
    <t>Are Other Average Interest-Bearing Asset Balances more than 5% of Total Average Interest-Bearing Asset Balances?</t>
  </si>
  <si>
    <t>Are Other Average Deposit and Interest-Bearing Non-Deposit Liability Balances more than 5% of Total Average Interest-Bearing Liability Balances?</t>
  </si>
  <si>
    <r>
      <t xml:space="preserve">Average Third-Party Residential Mortgages Serviced </t>
    </r>
    <r>
      <rPr>
        <b/>
        <sz val="11"/>
        <rFont val="Calibri"/>
        <family val="2"/>
        <scheme val="minor"/>
      </rPr>
      <t>(3)</t>
    </r>
  </si>
  <si>
    <r>
      <t xml:space="preserve">Credit Card Revenues </t>
    </r>
    <r>
      <rPr>
        <b/>
        <sz val="11"/>
        <rFont val="Calibri"/>
        <family val="2"/>
        <scheme val="minor"/>
      </rPr>
      <t>(1)</t>
    </r>
  </si>
  <si>
    <r>
      <t xml:space="preserve">International Retail and Small Business </t>
    </r>
    <r>
      <rPr>
        <b/>
        <sz val="11"/>
        <rFont val="Calibri"/>
        <family val="2"/>
        <scheme val="minor"/>
      </rPr>
      <t>(12)</t>
    </r>
  </si>
  <si>
    <r>
      <t xml:space="preserve">Average Client Balances </t>
    </r>
    <r>
      <rPr>
        <b/>
        <sz val="11"/>
        <rFont val="Calibri"/>
        <family val="2"/>
        <scheme val="minor"/>
      </rPr>
      <t>(13)</t>
    </r>
  </si>
  <si>
    <r>
      <t xml:space="preserve">Number of Financial Advisors  </t>
    </r>
    <r>
      <rPr>
        <b/>
        <sz val="11"/>
        <rFont val="Calibri"/>
        <family val="2"/>
        <scheme val="minor"/>
      </rPr>
      <t>(11)</t>
    </r>
  </si>
  <si>
    <r>
      <t xml:space="preserve">Other, incl. loans backed by securities (non-purpose lending) </t>
    </r>
    <r>
      <rPr>
        <b/>
        <sz val="11"/>
        <rFont val="Calibri"/>
        <family val="2"/>
        <scheme val="minor"/>
      </rPr>
      <t>(7)</t>
    </r>
  </si>
  <si>
    <t>A rate movement in an environment where the repricing assumption assumed by each of the major deposit products is not restricted by a cap, floor, or zero.  Beta should be reported as a balance-weighted average of the betas of the line items that contribute to the roll up point requested, with an as-of date equal to the reporting date.</t>
  </si>
  <si>
    <r>
      <t>Revenues - Canada</t>
    </r>
    <r>
      <rPr>
        <b/>
        <sz val="11"/>
        <rFont val="Calibri"/>
        <family val="2"/>
        <scheme val="minor"/>
      </rPr>
      <t xml:space="preserve"> (2)</t>
    </r>
  </si>
  <si>
    <t>Projected</t>
  </si>
  <si>
    <t>Total Non-Interest Expense (3)</t>
  </si>
  <si>
    <r>
      <t xml:space="preserve">Non-Interest-Bearing Demand </t>
    </r>
    <r>
      <rPr>
        <b/>
        <sz val="11"/>
        <rFont val="Calibri"/>
        <family val="2"/>
        <scheme val="minor"/>
      </rPr>
      <t>(8)</t>
    </r>
  </si>
  <si>
    <r>
      <t xml:space="preserve">Quarter End Weighted Average Life of Assets </t>
    </r>
    <r>
      <rPr>
        <b/>
        <u/>
        <sz val="11"/>
        <rFont val="Calibri"/>
        <family val="2"/>
        <scheme val="minor"/>
      </rPr>
      <t>(4) (6)</t>
    </r>
  </si>
  <si>
    <r>
      <t xml:space="preserve">Quarter End Weighted Average Life of Liabilities </t>
    </r>
    <r>
      <rPr>
        <b/>
        <u/>
        <sz val="11"/>
        <rFont val="Calibri"/>
        <family val="2"/>
        <scheme val="minor"/>
      </rPr>
      <t>(4) (6)</t>
    </r>
  </si>
  <si>
    <r>
      <t xml:space="preserve">AUM - Total </t>
    </r>
    <r>
      <rPr>
        <b/>
        <sz val="11"/>
        <rFont val="Calibri"/>
        <family val="2"/>
        <scheme val="minor"/>
      </rPr>
      <t>(10)</t>
    </r>
  </si>
  <si>
    <r>
      <t xml:space="preserve">AUM </t>
    </r>
    <r>
      <rPr>
        <b/>
        <sz val="11"/>
        <rFont val="Calibri"/>
        <family val="2"/>
        <scheme val="minor"/>
      </rPr>
      <t>(10)</t>
    </r>
  </si>
  <si>
    <r>
      <t xml:space="preserve">Revenues - APAC </t>
    </r>
    <r>
      <rPr>
        <b/>
        <sz val="11"/>
        <rFont val="Calibri"/>
        <family val="2"/>
        <scheme val="minor"/>
      </rPr>
      <t>(2) (16)</t>
    </r>
  </si>
  <si>
    <r>
      <t xml:space="preserve">Revenues - EMEA </t>
    </r>
    <r>
      <rPr>
        <b/>
        <sz val="11"/>
        <rFont val="Calibri"/>
        <family val="2"/>
        <scheme val="minor"/>
      </rPr>
      <t>(2) (17)</t>
    </r>
  </si>
  <si>
    <r>
      <t xml:space="preserve">Revenues - LatAm </t>
    </r>
    <r>
      <rPr>
        <b/>
        <sz val="11"/>
        <rFont val="Calibri"/>
        <family val="2"/>
        <scheme val="minor"/>
      </rPr>
      <t>(2) (18)</t>
    </r>
  </si>
  <si>
    <t>Auto</t>
  </si>
  <si>
    <t>Second Lien HELOANs</t>
  </si>
  <si>
    <t>Other (specify in documentation)</t>
  </si>
  <si>
    <t>Portfolio to be acquired (specify in documentation)</t>
  </si>
  <si>
    <t>LOSSES ASSOCIATED WITH HELD FOR SALE LOANS AND LOANS ACCOUNTED FOR UNDER THE FAIR VALUE OPTION</t>
  </si>
  <si>
    <t xml:space="preserve">Servicing &amp; Ancillary Fees  </t>
  </si>
  <si>
    <t>OREO Balance</t>
  </si>
  <si>
    <t>List segments from which item was excluded:</t>
  </si>
  <si>
    <t>List items on PPNR Projections worksheet that include this item if any:</t>
  </si>
  <si>
    <t>List Business Segments reported on PPNR Projections Worksheet that include this item if any:</t>
  </si>
  <si>
    <t>Provide a relevant headcount number (e.g. financial advisors, portfolio managers) to facilitate the assessment of revenue productivity in the Wealth Management/Private Banking business line.</t>
  </si>
  <si>
    <t>Debit Interchange - Gross</t>
  </si>
  <si>
    <r>
      <t xml:space="preserve">Operational Risk Expense </t>
    </r>
    <r>
      <rPr>
        <b/>
        <sz val="11"/>
        <rFont val="Calibri"/>
        <family val="2"/>
        <scheme val="minor"/>
      </rPr>
      <t>(8)</t>
    </r>
  </si>
  <si>
    <t>Non Sufficient  Funds / Overdraft Fees - Gross</t>
  </si>
  <si>
    <t>Contribution ($millions)</t>
  </si>
  <si>
    <t>Unit of Measure (UOM)</t>
  </si>
  <si>
    <t xml:space="preserve"> Balances </t>
  </si>
  <si>
    <r>
      <t xml:space="preserve">Domestic </t>
    </r>
    <r>
      <rPr>
        <b/>
        <sz val="11"/>
        <rFont val="Calibri"/>
        <family val="2"/>
        <scheme val="minor"/>
      </rPr>
      <t>(11)</t>
    </r>
  </si>
  <si>
    <t>5A</t>
  </si>
  <si>
    <t>5B</t>
  </si>
  <si>
    <r>
      <t>Provisions to Repurchase Reserve / Liability for Residential Mortgage Representations and Warranties (contra-revenue)</t>
    </r>
    <r>
      <rPr>
        <b/>
        <sz val="11"/>
        <rFont val="Calibri"/>
        <family val="2"/>
        <scheme val="minor"/>
      </rPr>
      <t xml:space="preserve"> (12)</t>
    </r>
  </si>
  <si>
    <r>
      <t>Other</t>
    </r>
    <r>
      <rPr>
        <b/>
        <sz val="11"/>
        <rFont val="Calibri"/>
        <family val="2"/>
        <scheme val="minor"/>
      </rPr>
      <t xml:space="preserve"> (22)</t>
    </r>
  </si>
  <si>
    <r>
      <t xml:space="preserve">Other </t>
    </r>
    <r>
      <rPr>
        <b/>
        <sz val="11"/>
        <rFont val="Calibri"/>
        <family val="2"/>
        <scheme val="minor"/>
      </rPr>
      <t>(23)</t>
    </r>
  </si>
  <si>
    <r>
      <t xml:space="preserve">Provisions to Repurchase Reserve / Liability for Residential Mortgage Representations and Warranties </t>
    </r>
    <r>
      <rPr>
        <b/>
        <sz val="11"/>
        <rFont val="Calibri"/>
        <family val="2"/>
        <scheme val="minor"/>
      </rPr>
      <t>(12)</t>
    </r>
  </si>
  <si>
    <t>34A</t>
  </si>
  <si>
    <t>34B</t>
  </si>
  <si>
    <t>Report changes in the MSR value here and not in any other items.  Report changes in the MSR hedges here and not in any other items.</t>
  </si>
  <si>
    <t>Report all Non-Interest Income for Equities Sales and Trading, excluding Prime Brokerage (to be reported as a separate line item) and excluding Commissions and Fees.  This includes trading profits and other non-interest non-commission income.</t>
  </si>
  <si>
    <r>
      <t xml:space="preserve">Include routine legal expenses (i.e legal expenses not related to operational losses) here.  </t>
    </r>
    <r>
      <rPr>
        <sz val="11"/>
        <color rgb="FF0000FF"/>
        <rFont val="Calibri"/>
        <family val="2"/>
        <scheme val="minor"/>
      </rPr>
      <t/>
    </r>
  </si>
  <si>
    <t>Total Non-Interest Income (2) (26)</t>
  </si>
  <si>
    <r>
      <t xml:space="preserve">Professional and Outside Services Expenses </t>
    </r>
    <r>
      <rPr>
        <b/>
        <sz val="11"/>
        <rFont val="Calibri"/>
        <family val="2"/>
        <scheme val="minor"/>
      </rPr>
      <t>(13)</t>
    </r>
  </si>
  <si>
    <t>Marketing Expense</t>
  </si>
  <si>
    <t>Other Loans &amp; Leases (10)</t>
  </si>
  <si>
    <r>
      <t xml:space="preserve">Domestic </t>
    </r>
    <r>
      <rPr>
        <b/>
        <sz val="11"/>
        <rFont val="Calibri"/>
        <family val="2"/>
        <scheme val="minor"/>
      </rPr>
      <t>(24)</t>
    </r>
  </si>
  <si>
    <t>Credit cards (including charge cards).  List which line item(s) on PPNR Submission worksheet contain(s) the Cards Rewards/Partner Sharing contra-revenues and/or expenses.</t>
  </si>
  <si>
    <t xml:space="preserve">Total domestic mortgages originated during the quarter. </t>
  </si>
  <si>
    <t>Total Open Accounts  –  End of Period</t>
  </si>
  <si>
    <r>
      <t xml:space="preserve">Residential Mortgage Originations Industry Market Size –  Volume </t>
    </r>
    <r>
      <rPr>
        <b/>
        <sz val="11"/>
        <rFont val="Calibri"/>
        <family val="2"/>
        <scheme val="minor"/>
      </rPr>
      <t>(25)</t>
    </r>
  </si>
  <si>
    <r>
      <t xml:space="preserve">Mortgages and Home Equity Sold during the quarter </t>
    </r>
    <r>
      <rPr>
        <b/>
        <sz val="11"/>
        <rFont val="Calibri"/>
        <family val="2"/>
        <scheme val="minor"/>
      </rPr>
      <t>(26)</t>
    </r>
  </si>
  <si>
    <r>
      <t xml:space="preserve">Servicing Expenses </t>
    </r>
    <r>
      <rPr>
        <b/>
        <sz val="11"/>
        <rFont val="Calibri"/>
        <family val="2"/>
        <scheme val="minor"/>
      </rPr>
      <t>(8)</t>
    </r>
  </si>
  <si>
    <r>
      <t xml:space="preserve">Number of Employees </t>
    </r>
    <r>
      <rPr>
        <b/>
        <sz val="11"/>
        <rFont val="Calibri"/>
        <family val="2"/>
        <scheme val="minor"/>
      </rPr>
      <t>(15)</t>
    </r>
  </si>
  <si>
    <r>
      <t>Compensation - Total</t>
    </r>
    <r>
      <rPr>
        <b/>
        <sz val="11"/>
        <rFont val="Calibri"/>
        <family val="2"/>
        <scheme val="minor"/>
      </rPr>
      <t xml:space="preserve"> (8)</t>
    </r>
  </si>
  <si>
    <t>Industry Market Size - Fees</t>
  </si>
  <si>
    <t>Industry Market Size - Completed Deal Volume</t>
  </si>
  <si>
    <r>
      <t>Backlog</t>
    </r>
    <r>
      <rPr>
        <b/>
        <sz val="11"/>
        <rFont val="Calibri"/>
        <family val="2"/>
        <scheme val="minor"/>
      </rPr>
      <t xml:space="preserve"> (30)</t>
    </r>
  </si>
  <si>
    <t>Industry Market Size - Volume</t>
  </si>
  <si>
    <r>
      <t xml:space="preserve">Compensation - Total </t>
    </r>
    <r>
      <rPr>
        <b/>
        <sz val="11"/>
        <rFont val="Calibri"/>
        <family val="2"/>
        <scheme val="minor"/>
      </rPr>
      <t>(8)</t>
    </r>
  </si>
  <si>
    <r>
      <t xml:space="preserve">Severance Costs </t>
    </r>
    <r>
      <rPr>
        <b/>
        <sz val="11"/>
        <rFont val="Calibri"/>
        <family val="2"/>
        <scheme val="minor"/>
      </rPr>
      <t>(14)</t>
    </r>
  </si>
  <si>
    <r>
      <t xml:space="preserve">Collateral Underlying Operating Leases for Which the Bank is the Lessor </t>
    </r>
    <r>
      <rPr>
        <b/>
        <sz val="11"/>
        <rFont val="Calibri"/>
        <family val="2"/>
        <scheme val="minor"/>
      </rPr>
      <t>(22)</t>
    </r>
  </si>
  <si>
    <r>
      <t xml:space="preserve">Net Gains/(Losses) on Sales of Other Real Estate Owned </t>
    </r>
    <r>
      <rPr>
        <b/>
        <sz val="11"/>
        <rFont val="Calibri"/>
        <family val="2"/>
        <scheme val="minor"/>
      </rPr>
      <t>(19)</t>
    </r>
  </si>
  <si>
    <r>
      <t xml:space="preserve">Footnotes to the </t>
    </r>
    <r>
      <rPr>
        <b/>
        <i/>
        <sz val="11"/>
        <rFont val="Calibri"/>
        <family val="2"/>
      </rPr>
      <t>Net Interest Income Worksheet</t>
    </r>
  </si>
  <si>
    <t>Other Retail and Small Business Lending</t>
  </si>
  <si>
    <r>
      <t xml:space="preserve">Optional Immaterial Business Segments </t>
    </r>
    <r>
      <rPr>
        <b/>
        <sz val="11"/>
        <rFont val="Calibri"/>
        <family val="2"/>
        <scheme val="minor"/>
      </rPr>
      <t>(7)</t>
    </r>
  </si>
  <si>
    <r>
      <t xml:space="preserve">Gains/(Losses) on Sale </t>
    </r>
    <r>
      <rPr>
        <b/>
        <sz val="11"/>
        <rFont val="Calibri"/>
        <family val="2"/>
        <scheme val="minor"/>
      </rPr>
      <t>(18)</t>
    </r>
  </si>
  <si>
    <r>
      <t xml:space="preserve">MSR Amortization </t>
    </r>
    <r>
      <rPr>
        <b/>
        <sz val="11"/>
        <rFont val="Calibri"/>
        <family val="2"/>
        <scheme val="minor"/>
      </rPr>
      <t>(20)</t>
    </r>
  </si>
  <si>
    <r>
      <t xml:space="preserve">MSR Value Changes due to Changes in Assumptions/Model Inputs/Other Net of Hedge Performance </t>
    </r>
    <r>
      <rPr>
        <b/>
        <sz val="11"/>
        <rFont val="Calibri"/>
        <family val="2"/>
        <scheme val="minor"/>
      </rPr>
      <t>(19)(21)</t>
    </r>
  </si>
  <si>
    <r>
      <t xml:space="preserve">Commissions </t>
    </r>
    <r>
      <rPr>
        <b/>
        <sz val="11"/>
        <rFont val="Calibri"/>
        <family val="2"/>
        <scheme val="minor"/>
      </rPr>
      <t>(6)</t>
    </r>
  </si>
  <si>
    <r>
      <t xml:space="preserve">Other Non-Interest Expense </t>
    </r>
    <r>
      <rPr>
        <b/>
        <sz val="11"/>
        <rFont val="Calibri"/>
        <family val="2"/>
      </rPr>
      <t>(4)</t>
    </r>
  </si>
  <si>
    <r>
      <t xml:space="preserve">Loss resulting from trading shock exercise (if applicable) </t>
    </r>
    <r>
      <rPr>
        <b/>
        <sz val="11"/>
        <rFont val="Calibri"/>
        <family val="2"/>
        <scheme val="minor"/>
      </rPr>
      <t>(24) (25)</t>
    </r>
  </si>
  <si>
    <r>
      <t xml:space="preserve">Report commissions only in "Commissions" line item </t>
    </r>
    <r>
      <rPr>
        <b/>
        <sz val="11"/>
        <rFont val="Calibri"/>
        <family val="2"/>
        <scheme val="minor"/>
      </rPr>
      <t>28C</t>
    </r>
    <r>
      <rPr>
        <sz val="11"/>
        <rFont val="Calibri"/>
        <family val="2"/>
        <scheme val="minor"/>
      </rPr>
      <t>; do not report commissions in any other compensation line items.</t>
    </r>
  </si>
  <si>
    <t>All operational loss items, including operational losses that are contra revenue amounts or cannot be separately identified, should be reported in the operational risk expense.  Any legal consultation or retainer fees specifically linked to an operational risk event should be included in the Operational Risk Expense. Include all Provisions to Litigation Reserves  / Liability for Claims related to Sold Residential Mortgages and all Litigation Settlements &amp; Penalties in this line item and not any other items.</t>
  </si>
  <si>
    <r>
      <t xml:space="preserve">Provisions to build any non-litigation reserves/accrued liabilities that have been established for losses related to sold or government-insured residential mortgage loans (first or second lien).  Do not report such provisions in any other items; report them only in line items </t>
    </r>
    <r>
      <rPr>
        <b/>
        <sz val="11"/>
        <rFont val="Calibri"/>
        <family val="2"/>
        <scheme val="minor"/>
      </rPr>
      <t>14N</t>
    </r>
    <r>
      <rPr>
        <sz val="11"/>
        <rFont val="Calibri"/>
        <family val="2"/>
        <scheme val="minor"/>
      </rPr>
      <t xml:space="preserve"> or </t>
    </r>
    <r>
      <rPr>
        <b/>
        <sz val="11"/>
        <rFont val="Calibri"/>
        <family val="2"/>
        <scheme val="minor"/>
      </rPr>
      <t>30</t>
    </r>
    <r>
      <rPr>
        <sz val="11"/>
        <rFont val="Calibri"/>
        <family val="2"/>
        <scheme val="minor"/>
      </rPr>
      <t>, as applicable.</t>
    </r>
  </si>
  <si>
    <r>
      <t xml:space="preserve">Amount should equal item </t>
    </r>
    <r>
      <rPr>
        <b/>
        <sz val="11"/>
        <rFont val="Calibri"/>
        <family val="2"/>
        <scheme val="minor"/>
      </rPr>
      <t>13</t>
    </r>
    <r>
      <rPr>
        <sz val="11"/>
        <rFont val="Calibri"/>
        <family val="2"/>
        <scheme val="minor"/>
      </rPr>
      <t xml:space="preserve"> of the </t>
    </r>
    <r>
      <rPr>
        <i/>
        <sz val="11"/>
        <rFont val="Calibri"/>
        <family val="2"/>
      </rPr>
      <t>PPNR Projections Worksheet.</t>
    </r>
  </si>
  <si>
    <r>
      <t xml:space="preserve">Exclude result of trading shock exercise (where applicable), as it is reported in item </t>
    </r>
    <r>
      <rPr>
        <b/>
        <sz val="11"/>
        <rFont val="Calibri"/>
        <family val="2"/>
        <scheme val="minor"/>
      </rPr>
      <t>42</t>
    </r>
    <r>
      <rPr>
        <sz val="11"/>
        <rFont val="Calibri"/>
        <family val="2"/>
        <scheme val="minor"/>
      </rPr>
      <t>.</t>
    </r>
  </si>
  <si>
    <r>
      <t xml:space="preserve">Applies to line items </t>
    </r>
    <r>
      <rPr>
        <b/>
        <sz val="11"/>
        <rFont val="Calibri"/>
        <family val="2"/>
        <scheme val="minor"/>
      </rPr>
      <t>1A-1F</t>
    </r>
    <r>
      <rPr>
        <sz val="11"/>
        <rFont val="Calibri"/>
        <family val="2"/>
        <scheme val="minor"/>
      </rPr>
      <t xml:space="preserve">; US and Puerto Rico only.  </t>
    </r>
  </si>
  <si>
    <r>
      <t xml:space="preserve">By definition, PPNR will calculate as Net Interest Income plus Non-Interest Income less Non-Interest Expense, excluding items broken out in items </t>
    </r>
    <r>
      <rPr>
        <b/>
        <sz val="11"/>
        <rFont val="Calibri"/>
        <family val="2"/>
        <scheme val="minor"/>
      </rPr>
      <t>40-41</t>
    </r>
    <r>
      <rPr>
        <sz val="11"/>
        <rFont val="Calibri"/>
        <family val="2"/>
        <scheme val="minor"/>
      </rPr>
      <t xml:space="preserve">. </t>
    </r>
  </si>
  <si>
    <r>
      <t xml:space="preserve">Excludes Valuation Adjustment for firm's own debt under fair value option (FVO) in item </t>
    </r>
    <r>
      <rPr>
        <b/>
        <sz val="11"/>
        <rFont val="Calibri"/>
        <family val="2"/>
        <scheme val="minor"/>
      </rPr>
      <t>40</t>
    </r>
    <r>
      <rPr>
        <sz val="11"/>
        <rFont val="Calibri"/>
        <family val="2"/>
        <scheme val="minor"/>
      </rPr>
      <t xml:space="preserve">. </t>
    </r>
  </si>
  <si>
    <r>
      <t xml:space="preserve">Excludes Goodwill Impairment included in item </t>
    </r>
    <r>
      <rPr>
        <b/>
        <sz val="11"/>
        <rFont val="Calibri"/>
        <family val="2"/>
        <scheme val="minor"/>
      </rPr>
      <t>41</t>
    </r>
    <r>
      <rPr>
        <sz val="11"/>
        <rFont val="Calibri"/>
        <family val="2"/>
        <scheme val="minor"/>
      </rPr>
      <t>.</t>
    </r>
  </si>
  <si>
    <t>Calculated</t>
  </si>
  <si>
    <t>Unpaid Principal Balance</t>
  </si>
  <si>
    <t>Initial Day 1 Non-Accretable Difference (NAD) to Absorb Cash Flow Shortfalls on PCI Loans</t>
  </si>
  <si>
    <t>Quarter Ending Non Accretable Difference (NAD)</t>
  </si>
  <si>
    <t>Prov/(Reverse)</t>
  </si>
  <si>
    <t>Cumulative Charge-offs to Date (to NAD)</t>
  </si>
  <si>
    <t>Cumulative Charge-offs to Date (to Allowance)</t>
  </si>
  <si>
    <t>Provisions to Allowance</t>
  </si>
  <si>
    <r>
      <t>Quarterly</t>
    </r>
    <r>
      <rPr>
        <strike/>
        <sz val="11"/>
        <rFont val="Calibri"/>
        <family val="2"/>
        <scheme val="minor"/>
      </rPr>
      <t xml:space="preserve"> </t>
    </r>
    <r>
      <rPr>
        <sz val="11"/>
        <rFont val="Calibri"/>
        <family val="2"/>
        <scheme val="minor"/>
      </rPr>
      <t>Charge-offs to NAD</t>
    </r>
  </si>
  <si>
    <t>Quarterly Charge-offs to Allowance</t>
  </si>
  <si>
    <t>B. Firm Wide Metrics: PPNR Projections Worksheet</t>
  </si>
  <si>
    <t>Collateral Underlying Operating Leases for Which the Bank is the Lessor (1)</t>
  </si>
  <si>
    <r>
      <t xml:space="preserve">Footnotes to the </t>
    </r>
    <r>
      <rPr>
        <b/>
        <i/>
        <sz val="11"/>
        <rFont val="Calibri"/>
        <family val="2"/>
      </rPr>
      <t>PPNR Projections Worksheet</t>
    </r>
  </si>
  <si>
    <r>
      <t>Footnotes to the</t>
    </r>
    <r>
      <rPr>
        <b/>
        <i/>
        <sz val="11"/>
        <rFont val="Calibri"/>
        <family val="2"/>
      </rPr>
      <t xml:space="preserve"> Balance Sheet Worksheet</t>
    </r>
  </si>
  <si>
    <r>
      <t xml:space="preserve">Original UPB </t>
    </r>
    <r>
      <rPr>
        <i/>
        <sz val="11"/>
        <rFont val="Calibri"/>
        <family val="2"/>
        <scheme val="minor"/>
      </rPr>
      <t>(Excluding Exempt Population)</t>
    </r>
  </si>
  <si>
    <r>
      <t xml:space="preserve">Outstanding UPB </t>
    </r>
    <r>
      <rPr>
        <i/>
        <sz val="11"/>
        <rFont val="Calibri"/>
        <family val="2"/>
        <scheme val="minor"/>
      </rPr>
      <t>(Excluding Exempt Population)</t>
    </r>
  </si>
  <si>
    <r>
      <t xml:space="preserve">Delinquency Status as of 3Q </t>
    </r>
    <r>
      <rPr>
        <i/>
        <sz val="11"/>
        <rFont val="Calibri"/>
        <family val="2"/>
        <scheme val="minor"/>
      </rPr>
      <t>(Excluding Exempt Population)</t>
    </r>
  </si>
  <si>
    <r>
      <t xml:space="preserve">Net Credit Loss Realized to-date </t>
    </r>
    <r>
      <rPr>
        <i/>
        <sz val="11"/>
        <rFont val="Calibri"/>
        <family val="2"/>
        <scheme val="minor"/>
      </rPr>
      <t>(Excluding Exempt Population)</t>
    </r>
  </si>
  <si>
    <r>
      <t xml:space="preserve">Repurchase Requests Outstanding </t>
    </r>
    <r>
      <rPr>
        <i/>
        <sz val="11"/>
        <rFont val="Calibri"/>
        <family val="2"/>
        <scheme val="minor"/>
      </rPr>
      <t>(Excluding Exempt Population)</t>
    </r>
  </si>
  <si>
    <r>
      <t xml:space="preserve">Estimated Lifetime Net Credit Losses </t>
    </r>
    <r>
      <rPr>
        <i/>
        <sz val="11"/>
        <rFont val="Calibri"/>
        <family val="2"/>
        <scheme val="minor"/>
      </rPr>
      <t>(Excluding Exempt Population)</t>
    </r>
  </si>
  <si>
    <t>Business and Corporate Card</t>
  </si>
  <si>
    <t>Business and Corporate Card (International)</t>
  </si>
  <si>
    <t>Bank and Charge Card (International)</t>
  </si>
  <si>
    <t>For each position that incurred a loss in P&amp;L, please state the identifier value (CUSIP or ISIN) and the amount of loss projected (over the entire forecast horizon).  Create a separate line item for each position. Total projected losses should reconcile to the total sum of projected losses (across all quarters) provided in the Securities OTTI by Portfolio tab of this schedule.  Responses should be provided in $Millions.</t>
  </si>
  <si>
    <t xml:space="preserve">Please provide information on actual fair market values as of the reporting date.
</t>
  </si>
  <si>
    <r>
      <t xml:space="preserve">Applies to line items </t>
    </r>
    <r>
      <rPr>
        <b/>
        <sz val="11"/>
        <rFont val="Calibri"/>
        <family val="2"/>
        <scheme val="minor"/>
      </rPr>
      <t>1-9</t>
    </r>
    <r>
      <rPr>
        <sz val="11"/>
        <rFont val="Calibri"/>
        <family val="2"/>
        <scheme val="minor"/>
      </rPr>
      <t>; US and Puerto Rico only.</t>
    </r>
  </si>
  <si>
    <t>CHECK (for firms required to complete the Trading and Counterparty Risk worksheets)</t>
  </si>
  <si>
    <t>Premises and Fixed Assets</t>
  </si>
  <si>
    <t>Total Other</t>
  </si>
  <si>
    <t>is_dom_real</t>
  </si>
  <si>
    <t>is_dom_first</t>
  </si>
  <si>
    <t>is_dom_first_mtg</t>
  </si>
  <si>
    <t>is_dom_first_heloan</t>
  </si>
  <si>
    <t>is_dom_secnd</t>
  </si>
  <si>
    <t>is_dom_closed</t>
  </si>
  <si>
    <t>is_dom_heloc</t>
  </si>
  <si>
    <t>is_dom_cre</t>
  </si>
  <si>
    <t>is_dom_const</t>
  </si>
  <si>
    <t>is_dom_multi</t>
  </si>
  <si>
    <t>is_dom_nfnr</t>
  </si>
  <si>
    <t>is_dom_owner</t>
  </si>
  <si>
    <t>is_dom_nonowner</t>
  </si>
  <si>
    <t>is_dom_farm</t>
  </si>
  <si>
    <t>is_fgn_real</t>
  </si>
  <si>
    <t>is_fgn_first</t>
  </si>
  <si>
    <t>is_fgn_secnd</t>
  </si>
  <si>
    <t>is_fgn_cre</t>
  </si>
  <si>
    <t>is_fgn_const</t>
  </si>
  <si>
    <t>is_fgn_multi</t>
  </si>
  <si>
    <t>is_fgn_nfnr</t>
  </si>
  <si>
    <t>is_fgn_owner</t>
  </si>
  <si>
    <t>is_fgn_nonowner</t>
  </si>
  <si>
    <t>is_fgn_farm</t>
  </si>
  <si>
    <t>is_candi</t>
  </si>
  <si>
    <t>is_grdci</t>
  </si>
  <si>
    <t>is_scored</t>
  </si>
  <si>
    <t>is_corpci</t>
  </si>
  <si>
    <t>is_cards</t>
  </si>
  <si>
    <t>is_othcons</t>
  </si>
  <si>
    <t>is_auto</t>
  </si>
  <si>
    <t>is_stdnt</t>
  </si>
  <si>
    <t>is_othln_sec</t>
  </si>
  <si>
    <t>is_othothcons</t>
  </si>
  <si>
    <t>is_othln</t>
  </si>
  <si>
    <t>is_fgngov</t>
  </si>
  <si>
    <t>is_agric</t>
  </si>
  <si>
    <t>is_seclend</t>
  </si>
  <si>
    <t>is_lndep</t>
  </si>
  <si>
    <t>is_othoth</t>
  </si>
  <si>
    <t>is_othothnoncons</t>
  </si>
  <si>
    <t>is_othlease</t>
  </si>
  <si>
    <t>is_total_loans</t>
  </si>
  <si>
    <t>is_fvloan_dom_real</t>
  </si>
  <si>
    <t>is_fvloan_dom_first</t>
  </si>
  <si>
    <t>is_fvloan_dom_secnd</t>
  </si>
  <si>
    <t>is_fvloan_dom_cre</t>
  </si>
  <si>
    <t>is_fvloan_dom_farm</t>
  </si>
  <si>
    <t>is_fvloan_fgn_real</t>
  </si>
  <si>
    <t>is_fvloan_fgn_mtg</t>
  </si>
  <si>
    <t>is_fvloan_fgn_cre</t>
  </si>
  <si>
    <t>is_fvloan_fgn_farm</t>
  </si>
  <si>
    <t>is_fvloan_candi</t>
  </si>
  <si>
    <t>is_fvloan_cards</t>
  </si>
  <si>
    <t>is_fvloan_othcon</t>
  </si>
  <si>
    <t>is_fvloan_othoth</t>
  </si>
  <si>
    <t>is_fvloan_total_loans</t>
  </si>
  <si>
    <t>is_trading_mtm</t>
  </si>
  <si>
    <t>is_trading_incrmntl</t>
  </si>
  <si>
    <t>is_ctpty_mtm</t>
  </si>
  <si>
    <t>is_ctpty_incrmntl</t>
  </si>
  <si>
    <t>is_ctpty_othccr</t>
  </si>
  <si>
    <t>is_trading_ctpty</t>
  </si>
  <si>
    <t>is_othloss_gw</t>
  </si>
  <si>
    <t>is_othloss_fvo</t>
  </si>
  <si>
    <t>is_othloss_oth</t>
  </si>
  <si>
    <t>is_othloss_total</t>
  </si>
  <si>
    <t>is_total_loss</t>
  </si>
  <si>
    <t>is_alll_dom_real</t>
  </si>
  <si>
    <t>is_alll_dom_mtg</t>
  </si>
  <si>
    <t>is_alll_dom_first</t>
  </si>
  <si>
    <t>is_alll_dom_closed</t>
  </si>
  <si>
    <t>is_alll_dom_heloc</t>
  </si>
  <si>
    <t>is_alll_dom_cre</t>
  </si>
  <si>
    <t>is_alll_dom_const</t>
  </si>
  <si>
    <t>is_alll_dom_multi</t>
  </si>
  <si>
    <t>is_alll_dom_nfnr</t>
  </si>
  <si>
    <t>is_alll_dom_farm</t>
  </si>
  <si>
    <t>is_alll_fgn_real</t>
  </si>
  <si>
    <t>is_alll_fgn_mtg</t>
  </si>
  <si>
    <t>is_alll_fgn_cre</t>
  </si>
  <si>
    <t>is_alll_fgn_farm</t>
  </si>
  <si>
    <t>is_alll_cards</t>
  </si>
  <si>
    <t>is_alll_othcon</t>
  </si>
  <si>
    <t>is_alll_othln</t>
  </si>
  <si>
    <t>is_alll_other</t>
  </si>
  <si>
    <t>is_prov_dom_real</t>
  </si>
  <si>
    <t>is_prov_dom_mtg</t>
  </si>
  <si>
    <t>is_prov_dom_first</t>
  </si>
  <si>
    <t>is_prov_dom_closed</t>
  </si>
  <si>
    <t>is_prov_dom_heloc</t>
  </si>
  <si>
    <t>is_prov_dom_cre</t>
  </si>
  <si>
    <t>is_prov_dom_const</t>
  </si>
  <si>
    <t>is_prov_dom_multi</t>
  </si>
  <si>
    <t>is_prov_dom_nfnr</t>
  </si>
  <si>
    <t>is_prov_dom_farm</t>
  </si>
  <si>
    <t>is_prov_fgn_real</t>
  </si>
  <si>
    <t>is_prov_fgn_mtg</t>
  </si>
  <si>
    <t>is_prov_fgn_cre</t>
  </si>
  <si>
    <t>is_prov_fgn_farm</t>
  </si>
  <si>
    <t>is_nco</t>
  </si>
  <si>
    <t>is_othalll</t>
  </si>
  <si>
    <t>is_ppnr</t>
  </si>
  <si>
    <t>is_ppnr_2</t>
  </si>
  <si>
    <t>is_provision_2</t>
  </si>
  <si>
    <t>is_trading_ctpty_2</t>
  </si>
  <si>
    <t>is_othloss_total_2</t>
  </si>
  <si>
    <t>is_onetime</t>
  </si>
  <si>
    <t>is_afs_gain</t>
  </si>
  <si>
    <t>is_htm_gain</t>
  </si>
  <si>
    <t>is_pretaxextra</t>
  </si>
  <si>
    <t>is_preextra</t>
  </si>
  <si>
    <t>is_netinc_minor</t>
  </si>
  <si>
    <t>is_taxrate</t>
  </si>
  <si>
    <t>is_mortreserve_prev</t>
  </si>
  <si>
    <t>is_mortreserve_provision</t>
  </si>
  <si>
    <t>is_mortreserve_nco</t>
  </si>
  <si>
    <t>is_mortreserve_current</t>
  </si>
  <si>
    <t>bs_sec</t>
  </si>
  <si>
    <t>bs_dom_real</t>
  </si>
  <si>
    <t>bs_dom_first</t>
  </si>
  <si>
    <t>bs_dom_first_mtg</t>
  </si>
  <si>
    <t>bs_dom_first_heloan</t>
  </si>
  <si>
    <t>bs_dom_secnd</t>
  </si>
  <si>
    <t>bs_dom_closed</t>
  </si>
  <si>
    <t>bs_dom_heloc</t>
  </si>
  <si>
    <t>bs_dom_cre</t>
  </si>
  <si>
    <t>bs_dom_const</t>
  </si>
  <si>
    <t>bs_dom_multi</t>
  </si>
  <si>
    <t>bs_dom_nfnr</t>
  </si>
  <si>
    <t>bs_dom_owner</t>
  </si>
  <si>
    <t>bs_dom_nonowner</t>
  </si>
  <si>
    <t>bs_dom_farm</t>
  </si>
  <si>
    <t>bs_fgn_real</t>
  </si>
  <si>
    <t>bs_fgn_first</t>
  </si>
  <si>
    <t>bs_fgn_secnd</t>
  </si>
  <si>
    <t>bs_fgn_cre</t>
  </si>
  <si>
    <t>bs_fgn_const</t>
  </si>
  <si>
    <t>bs_fgn_multi</t>
  </si>
  <si>
    <t>bs_fgn_nfnr</t>
  </si>
  <si>
    <t>bs_fgn_owner</t>
  </si>
  <si>
    <t>bs_fgn_nonowner</t>
  </si>
  <si>
    <t>bs_fgn_farm</t>
  </si>
  <si>
    <t>bs_candi</t>
  </si>
  <si>
    <t>bs_grdci</t>
  </si>
  <si>
    <t>bs_scored</t>
  </si>
  <si>
    <t>bs_corpci</t>
  </si>
  <si>
    <t>bs_bizci</t>
  </si>
  <si>
    <t>bs_charge</t>
  </si>
  <si>
    <t>bs_bankcard</t>
  </si>
  <si>
    <t>bs_othcons</t>
  </si>
  <si>
    <t>bs_stdnt</t>
  </si>
  <si>
    <t>bs_othln_sec</t>
  </si>
  <si>
    <t>bs_othothcons</t>
  </si>
  <si>
    <t>bs_othln</t>
  </si>
  <si>
    <t>bs_lndep</t>
  </si>
  <si>
    <t>bs_othothnoncons</t>
  </si>
  <si>
    <t>bs_othlease</t>
  </si>
  <si>
    <t>bs_accrl_dom_real</t>
  </si>
  <si>
    <t>bs_accrl_dom_first</t>
  </si>
  <si>
    <t>bs_accrl_dom_first_mtg</t>
  </si>
  <si>
    <t>bs_accrl_dom_first_heloan</t>
  </si>
  <si>
    <t>bs_accrl_dom_secnd</t>
  </si>
  <si>
    <t>bs_accrl_dom_closed</t>
  </si>
  <si>
    <t>bs_accrl_dom_heloc</t>
  </si>
  <si>
    <t>bs_accrl_dom_cre</t>
  </si>
  <si>
    <t>bs_accrl_dom_const</t>
  </si>
  <si>
    <t>bs_accrl_dom_multi</t>
  </si>
  <si>
    <t>bs_accrl_dom_nfnr</t>
  </si>
  <si>
    <t>bs_accrl_dom_owner</t>
  </si>
  <si>
    <t>bs_accrl_dom_nonowner</t>
  </si>
  <si>
    <t>bs_accrl_dom_farm</t>
  </si>
  <si>
    <t>bs_accrl_fgn_real</t>
  </si>
  <si>
    <t>bs_accrl_fgn_first</t>
  </si>
  <si>
    <t>bs_accrl_fgn_secnd</t>
  </si>
  <si>
    <t>bs_accrl_fgn_cre</t>
  </si>
  <si>
    <t>bs_accrl_fgn_const</t>
  </si>
  <si>
    <t>bs_accrl_fgn_multi</t>
  </si>
  <si>
    <t>bs_accrl_fgn_nfnr</t>
  </si>
  <si>
    <t>bs_accrl_fgn_owner</t>
  </si>
  <si>
    <t>bs_accrl_fgn_nonowner</t>
  </si>
  <si>
    <t>bs_accrl_fgn_farm</t>
  </si>
  <si>
    <t>bs_accrl_candi</t>
  </si>
  <si>
    <t>bs_accrl_grdci</t>
  </si>
  <si>
    <t>bs_accrl_scored</t>
  </si>
  <si>
    <t>bs_accrl_corpci</t>
  </si>
  <si>
    <t>bs_accrl_cards</t>
  </si>
  <si>
    <t>bs_accrl_othcons</t>
  </si>
  <si>
    <t>bs_accrl_auto</t>
  </si>
  <si>
    <t>bs_accrl_stdnt</t>
  </si>
  <si>
    <t>bs_accrl_othln_sec</t>
  </si>
  <si>
    <t>bs_accrl_othothcons</t>
  </si>
  <si>
    <t>bs_accrl_othln</t>
  </si>
  <si>
    <t>bs_accrl_fgngov</t>
  </si>
  <si>
    <t>bs_accrl_agric</t>
  </si>
  <si>
    <t>bs_accrl_seclend</t>
  </si>
  <si>
    <t>bs_accrl_lndep</t>
  </si>
  <si>
    <t>bs_accrl_othoth</t>
  </si>
  <si>
    <t>bs_accrl_othothnoncons</t>
  </si>
  <si>
    <t>bs_accrl_othlease</t>
  </si>
  <si>
    <t>bs_accrl_total_loans</t>
  </si>
  <si>
    <t>bs_fvloan_dom_real</t>
  </si>
  <si>
    <t>bs_fvloan_dom_first</t>
  </si>
  <si>
    <t>bs_fvloan_dom_secnd</t>
  </si>
  <si>
    <t>bs_fvloan_dom_cre</t>
  </si>
  <si>
    <t>bs_fvloan_dom_farm</t>
  </si>
  <si>
    <t>bs_fvloan_fgn_real</t>
  </si>
  <si>
    <t>bs_fvloan_fgn_mtg</t>
  </si>
  <si>
    <t>bs_fvloan_fgn_cre</t>
  </si>
  <si>
    <t>bs_fvloan_fgn_farm</t>
  </si>
  <si>
    <t>bs_fvloan_candi</t>
  </si>
  <si>
    <t>bs_fvloan_cards</t>
  </si>
  <si>
    <t>bs_fvloan_othcon</t>
  </si>
  <si>
    <t>bs_fvloan_othoth</t>
  </si>
  <si>
    <t>bs_fvloan_total_loans</t>
  </si>
  <si>
    <t>bs_fixed_total</t>
  </si>
  <si>
    <t>bs_othass_oreo</t>
  </si>
  <si>
    <t>bs_oreo_commercial</t>
  </si>
  <si>
    <t>bs_oreo_residential</t>
  </si>
  <si>
    <t>bs_oreo_farmland</t>
  </si>
  <si>
    <t>bs_fixed_collateral</t>
  </si>
  <si>
    <t>bs_fixed_autos</t>
  </si>
  <si>
    <t>bs_fixed_nonauto</t>
  </si>
  <si>
    <t>bs_oreoandothass</t>
  </si>
  <si>
    <t>bs_obs_allow</t>
  </si>
  <si>
    <t>rk_bhc_equity</t>
  </si>
  <si>
    <t>rk_dta_calc_a</t>
  </si>
  <si>
    <t>rk_dta_calc_b</t>
  </si>
  <si>
    <t>rk_dta_calc_c</t>
  </si>
  <si>
    <t>rk_dta_adjustment</t>
  </si>
  <si>
    <t>rk_dta_calc_d</t>
  </si>
  <si>
    <t>rk_dta_calc_e</t>
  </si>
  <si>
    <t>rk_dta_calc_f</t>
  </si>
  <si>
    <t>rk_dta_calc_g</t>
  </si>
  <si>
    <t>rk_disallow_dta_2</t>
  </si>
  <si>
    <t>rk_dta_fut_taxes</t>
  </si>
  <si>
    <t>rk_dta_fut_income</t>
  </si>
  <si>
    <t>rk_scw_div</t>
  </si>
  <si>
    <t>rk_scw_shrs</t>
  </si>
  <si>
    <t>rk_scw_divshrs</t>
  </si>
  <si>
    <t>rk_scw_compiss</t>
  </si>
  <si>
    <t>rk_scw_othiss</t>
  </si>
  <si>
    <t>rk_scw_iss</t>
  </si>
  <si>
    <t>rk_scw_esoprep</t>
  </si>
  <si>
    <t>rk_scw_othrep</t>
  </si>
  <si>
    <t>rk_scw_rep</t>
  </si>
  <si>
    <t>is_prov_candi</t>
  </si>
  <si>
    <t>is_prov_grdci</t>
  </si>
  <si>
    <t>is_prov_scored</t>
  </si>
  <si>
    <t>is_prov_corpbizcard</t>
  </si>
  <si>
    <t>is_prov_cards</t>
  </si>
  <si>
    <t>is_prov_othcon</t>
  </si>
  <si>
    <t>is_prov_othln</t>
  </si>
  <si>
    <t>is_prov_other</t>
  </si>
  <si>
    <t>is_alll_candi</t>
  </si>
  <si>
    <t>is_alll_grdci</t>
  </si>
  <si>
    <t>is_alll_scored</t>
  </si>
  <si>
    <t>is_alll_corpbizcard</t>
  </si>
  <si>
    <r>
      <t>Realized Gains (Losses) on available-for-sale securities</t>
    </r>
    <r>
      <rPr>
        <b/>
        <sz val="11"/>
        <rFont val="Calibri"/>
        <family val="2"/>
      </rPr>
      <t xml:space="preserve"> (forecast = OTTI)</t>
    </r>
  </si>
  <si>
    <r>
      <t>Realized Gains (Losses) on held-to-maturity securities</t>
    </r>
    <r>
      <rPr>
        <b/>
        <sz val="11"/>
        <rFont val="Calibri"/>
        <family val="2"/>
      </rPr>
      <t xml:space="preserve"> (forecast = OTTI)</t>
    </r>
  </si>
  <si>
    <t>is_alll</t>
  </si>
  <si>
    <t>Interest rate contracts</t>
  </si>
  <si>
    <t>Foreign exchange contracts</t>
  </si>
  <si>
    <t>Cash and cash equivalent</t>
  </si>
  <si>
    <t>Federal funds sold</t>
  </si>
  <si>
    <t>Securities purchased under agreements to resell</t>
  </si>
  <si>
    <t>C&amp;I Loans (7)</t>
  </si>
  <si>
    <t>Securities (AFS and HTM) - Agency RMBS (both CMOs and pass-throughs)</t>
  </si>
  <si>
    <t>Securities (AFS and HTM) - Other</t>
  </si>
  <si>
    <t>Securities (AFS and HTM) - Treasuries and Agency Debentures</t>
  </si>
  <si>
    <t>Other Interest-Bearing Liabilities (3)(11)</t>
  </si>
  <si>
    <t>(33)</t>
  </si>
  <si>
    <t>For WAL, exclude from the reported number Loans Held For Sale</t>
  </si>
  <si>
    <t>Note if this item includes any contra-revenues other than Rewards/Partner Sharing (e.g. Marketing Expense Amortization)</t>
  </si>
  <si>
    <t>Provide description of the accounts included in this line item (e.g. Negotiable Order of Withdrawal, Interest Bearing Checking, Non Interest Bearing Demand Deposit Account, Money Market Savings, etc.)</t>
  </si>
  <si>
    <t>Debit Card Purchase Transactions</t>
  </si>
  <si>
    <t>Loans Held for Sale - First Lien Residential Liens in Domestic Offices (Average Balances)</t>
  </si>
  <si>
    <t>Average Rate on Loans Held for Sale-First Lien Residential Liens in Domestic Offices</t>
  </si>
  <si>
    <t>%</t>
  </si>
  <si>
    <t>All Other Earning Assets</t>
  </si>
  <si>
    <t>All Other Interest Bearing Liabitilies</t>
  </si>
  <si>
    <t>Of which:</t>
  </si>
  <si>
    <t>Securitizations (non-investment grade)</t>
  </si>
  <si>
    <t>Securitizations (investment grade)</t>
  </si>
  <si>
    <t>Qualifying subordinated debt, redeemable preferred stock, and restricted core capital elements (except Class B noncontrolling (minority) interest) not includable in items 24 or 25</t>
  </si>
  <si>
    <t>Cumulative perpetual preferred stock included in item 22 and Class B noncontrolling (minority) interest not included in item 24, but includable in Tier 2 capital</t>
  </si>
  <si>
    <t>Unrealized gains on available-for-sale equity securities includable in Tier 2 capital</t>
  </si>
  <si>
    <t>Other Tier 2 capital components</t>
  </si>
  <si>
    <t>Deductions for total risk-based capital</t>
  </si>
  <si>
    <t>Supplemental Information on Trust Preferred Securities Subject to Phase-Out from Tier 1 Capital</t>
  </si>
  <si>
    <t>aaabj160</t>
  </si>
  <si>
    <t>aaabj161</t>
  </si>
  <si>
    <t>aaabj162</t>
  </si>
  <si>
    <t>aaabj163</t>
  </si>
  <si>
    <t>aaabj188</t>
  </si>
  <si>
    <t>aaabj173</t>
  </si>
  <si>
    <t>aaabj190</t>
  </si>
  <si>
    <t>aaabj191</t>
  </si>
  <si>
    <t>aaabj175</t>
  </si>
  <si>
    <t>aaabj176</t>
  </si>
  <si>
    <t>aaabj177</t>
  </si>
  <si>
    <t>Total capital minority interest that is not included in tier 1 capital</t>
  </si>
  <si>
    <t>as of date</t>
  </si>
  <si>
    <t>PQ 1</t>
  </si>
  <si>
    <t>PQ 2</t>
  </si>
  <si>
    <t>PQ 3</t>
  </si>
  <si>
    <t>PQ 4</t>
  </si>
  <si>
    <t>PQ 5</t>
  </si>
  <si>
    <t>PQ 6</t>
  </si>
  <si>
    <t>PQ 7</t>
  </si>
  <si>
    <t>PQ 8</t>
  </si>
  <si>
    <t>PQ 9</t>
  </si>
  <si>
    <t>General Credit RWA</t>
  </si>
  <si>
    <t>Market RWA</t>
  </si>
  <si>
    <t>Other RWA and Adjustments</t>
  </si>
  <si>
    <t>Total RWA</t>
  </si>
  <si>
    <t>Cash and due from depository institutions</t>
  </si>
  <si>
    <t>Held-to-maturity securities (HTM)</t>
  </si>
  <si>
    <t>Available-for-sale securities (AFS)</t>
  </si>
  <si>
    <t>Federal funds sold and securities purchased under agreements to resell</t>
  </si>
  <si>
    <t>Loans and leases</t>
  </si>
  <si>
    <t>Derivative contracts</t>
  </si>
  <si>
    <t>Unused commitments with an original maturity exceeding one year</t>
  </si>
  <si>
    <t>Unused commitments with an original maturity of one year or less to asset-backed commercial paper conduits</t>
  </si>
  <si>
    <t xml:space="preserve">Other off-balance-sheet </t>
  </si>
  <si>
    <t>Other credit risk</t>
  </si>
  <si>
    <t>Exposures conditionally guaranteed by the U.S. government, its central bank, or U.S. government agency</t>
  </si>
  <si>
    <t>Claims on government-sponsored entities</t>
  </si>
  <si>
    <t>Claims on U.S. depository institutions and NCUA-insured credit unions</t>
  </si>
  <si>
    <t>Revenue bonds issued by state and local governments in the U.S., and general obligation claims on and claims guaranteed by the full faith and credit of state and local governments (and any other PSE) in the U.S.</t>
  </si>
  <si>
    <t>Claims on and exposures guaranteed by foreign governments and their central banks</t>
  </si>
  <si>
    <t>Claims on and exposures guaranteed by foreign banks</t>
  </si>
  <si>
    <t>Claims on and exposures guaranteed by foreign PSEs</t>
  </si>
  <si>
    <t>Multifamily mortgage loans and presold residential construction loans</t>
  </si>
  <si>
    <t>Past due exposures</t>
  </si>
  <si>
    <t>High-volatility commercial real estate loans</t>
  </si>
  <si>
    <t>Consumer loans and credit cards</t>
  </si>
  <si>
    <t>Off-balance sheet commitments with an original maturity of one year or less that are not unconditionally cancelable</t>
  </si>
  <si>
    <t>Off-balance sheet commitments with an original maturity of more than one year that are not unconditionally cancelable</t>
  </si>
  <si>
    <t>Other off-balance sheet exposures</t>
  </si>
  <si>
    <t>Over-the-counter derivative contracts</t>
  </si>
  <si>
    <t>Securitization exposures</t>
  </si>
  <si>
    <t>Equity exposures</t>
  </si>
  <si>
    <t xml:space="preserve">Market Risk </t>
  </si>
  <si>
    <t>VaR-based capital requirement</t>
  </si>
  <si>
    <t>Stressed VaR-based capital requirement</t>
  </si>
  <si>
    <t>Incremental risk capital requirement</t>
  </si>
  <si>
    <t>Comprehensive risk capital requirement (excluding non-modeled correlation)</t>
  </si>
  <si>
    <t>Non-modeled Securitization</t>
  </si>
  <si>
    <t>Net Long</t>
  </si>
  <si>
    <t>Net Short</t>
  </si>
  <si>
    <t>Specific risk add-on (excluding securitization and correlation)</t>
  </si>
  <si>
    <t>Sovereign debt positions</t>
  </si>
  <si>
    <t>Government sponsored entity debt positions</t>
  </si>
  <si>
    <t>Depository institution, foreign bank, and credit union debt positions</t>
  </si>
  <si>
    <t>Public sector entity debt positions</t>
  </si>
  <si>
    <t>Corporate debt positions</t>
  </si>
  <si>
    <t>Capital requirement for de minimis exposures</t>
  </si>
  <si>
    <t>Other RWA</t>
  </si>
  <si>
    <t>Allocated transfer risk reserve</t>
  </si>
  <si>
    <t>Current credit exposure across all derivative contracts covered by risk-based capital standards</t>
  </si>
  <si>
    <t>Notional principal amounts of derivative contracts:</t>
  </si>
  <si>
    <t>Gold contracts</t>
  </si>
  <si>
    <t>Other precious metals contracts</t>
  </si>
  <si>
    <t>Other commodity contracts</t>
  </si>
  <si>
    <t>Equity derivative contracts</t>
  </si>
  <si>
    <t>Investment grade credit derivative contracts</t>
  </si>
  <si>
    <t>Subinvestment grade credit derivative contracts</t>
  </si>
  <si>
    <t>FFIEC 101 reference</t>
  </si>
  <si>
    <t>Advanced Approaches Credit RWA</t>
  </si>
  <si>
    <t>Operational RWA</t>
  </si>
  <si>
    <t>Advanced Approaches Credit Risk (Including CCR and non-trading credit risk), with 1.06 scaling factor and Operational Risk</t>
  </si>
  <si>
    <t>Credit RWA</t>
  </si>
  <si>
    <t>Sum of AABGJ151, AABGJ198</t>
  </si>
  <si>
    <t>Wholesale Exposures</t>
  </si>
  <si>
    <t xml:space="preserve">Corporate </t>
  </si>
  <si>
    <t>Balance Sheet Amount</t>
  </si>
  <si>
    <t>AABBJ124</t>
  </si>
  <si>
    <t>RWA</t>
  </si>
  <si>
    <t>AABGJ124</t>
  </si>
  <si>
    <t xml:space="preserve">Bank </t>
  </si>
  <si>
    <t>AABBJ125</t>
  </si>
  <si>
    <t>AABGJ125</t>
  </si>
  <si>
    <t xml:space="preserve">Sovereign </t>
  </si>
  <si>
    <t>AABBJ126</t>
  </si>
  <si>
    <t>AABGJ126</t>
  </si>
  <si>
    <t>IPRE</t>
  </si>
  <si>
    <t>AABBJ127</t>
  </si>
  <si>
    <t>AABGJ127</t>
  </si>
  <si>
    <t>HVCRE</t>
  </si>
  <si>
    <t>AABBJ128</t>
  </si>
  <si>
    <t>AABGJ128</t>
  </si>
  <si>
    <t>Counterparty Credit Risk</t>
  </si>
  <si>
    <t>RWA of eligible margin loans, repostyle transactions and OTC derivatives with crossproduct netting—EAD adjustment method</t>
  </si>
  <si>
    <t>AABGJ129</t>
  </si>
  <si>
    <t>RWA of eligible margin loans, repostyle transactions and OTC derivatives with crossproduct netting—collateral reflected in LGD</t>
  </si>
  <si>
    <t>AABGJ130</t>
  </si>
  <si>
    <t xml:space="preserve">RWA of eligible margin loans, repostyle transactions—no cross-product netting—EAD adjustment method </t>
  </si>
  <si>
    <t>AABGJ131</t>
  </si>
  <si>
    <t>RWA of eligible margin loans, repostyle transactions—no cross-product netting—collateral reflected in LGD</t>
  </si>
  <si>
    <t>AABGJ132</t>
  </si>
  <si>
    <t>RWA of OTC derivatives—no cross-product netting—EAD adjustment method</t>
  </si>
  <si>
    <t>AABGJ133</t>
  </si>
  <si>
    <t>RWA of OTC derivatives—no crossproduct netting—collateral reflected in LGD</t>
  </si>
  <si>
    <t>AABGJ134</t>
  </si>
  <si>
    <t>Retail Exposures</t>
  </si>
  <si>
    <t>Residential mortgage— closed-end first lien exposures</t>
  </si>
  <si>
    <t>AABBJ135</t>
  </si>
  <si>
    <t>AABGJ135</t>
  </si>
  <si>
    <t>Residential mortgage— closed-end junior lien exposures</t>
  </si>
  <si>
    <t>AABBJ136</t>
  </si>
  <si>
    <t>AABGJ136</t>
  </si>
  <si>
    <t xml:space="preserve">Residential mortgage—revolving exposures </t>
  </si>
  <si>
    <t>AABBJ137</t>
  </si>
  <si>
    <t>AABGJ137</t>
  </si>
  <si>
    <t>Qualifying revolving exposures</t>
  </si>
  <si>
    <t>AABBJ138</t>
  </si>
  <si>
    <t>AABGJ138</t>
  </si>
  <si>
    <t xml:space="preserve">Other retail exposures </t>
  </si>
  <si>
    <t>AABBJ139</t>
  </si>
  <si>
    <t>AABGJ139</t>
  </si>
  <si>
    <t>Sum of AABBJ140, AABBJ141, AABBJ142</t>
  </si>
  <si>
    <t>Sum of AABGJ140, AABGJ141, AABGJ142, AABGJ143</t>
  </si>
  <si>
    <t>Equity Exposures RWA</t>
  </si>
  <si>
    <t>Sum of AABGJ144, AABGJ145,AABGJ146</t>
  </si>
  <si>
    <t>Sum of AABBJ147, AABBJ148, AABBJ149</t>
  </si>
  <si>
    <t>Sum of AABGJ147, AABGJ148, AABGJ149</t>
  </si>
  <si>
    <t>Assets subject to the general risk-based capital requirements</t>
  </si>
  <si>
    <t>AABGJ198</t>
  </si>
  <si>
    <t>AABGJ154</t>
  </si>
  <si>
    <t>Total risk-based capital requirement for operational risk without dependence assumptions</t>
  </si>
  <si>
    <t>AASAJ084</t>
  </si>
  <si>
    <t>Advanced CVA Approach</t>
  </si>
  <si>
    <t>Unstressed VaR with Multipliers</t>
  </si>
  <si>
    <t>Stressed VaR with Multipliers</t>
  </si>
  <si>
    <t>Simple CVA Approach</t>
  </si>
  <si>
    <t>Market Risk</t>
  </si>
  <si>
    <t xml:space="preserve">Excess eligible credit reserves not included in tier 2 capital </t>
  </si>
  <si>
    <t>AABGJ152</t>
  </si>
  <si>
    <t>Subordinated Notes and Debentures</t>
  </si>
  <si>
    <t>Deposits in domestic offices</t>
  </si>
  <si>
    <t>Deposits in foreign offices, Edge and Agreement subsidiaries, and IBFs</t>
  </si>
  <si>
    <t>Other Consumer Loans and Leases (Domestic)</t>
  </si>
  <si>
    <t>Other Consumer Loans and Leases (International)</t>
  </si>
  <si>
    <t>$ Milllion</t>
  </si>
  <si>
    <t xml:space="preserve"> Non Interest Expenses</t>
  </si>
  <si>
    <t xml:space="preserve">Please break out and explain nature of non-recurring items included in PPNR.  Also indicate which items on PPRN Projections worksheet include the items broken out in footnote 32: </t>
  </si>
  <si>
    <t xml:space="preserve"> Revenues (Net Interest Income + Non Interest Income)</t>
  </si>
  <si>
    <t>(a)</t>
  </si>
  <si>
    <t>(b)</t>
  </si>
  <si>
    <t>As of Date</t>
  </si>
  <si>
    <t>PY 1</t>
  </si>
  <si>
    <t>PY 2</t>
  </si>
  <si>
    <t>Q3 Actual</t>
  </si>
  <si>
    <t>PQ 2 - PQ 5</t>
  </si>
  <si>
    <t>PQ 6 - PQ 9</t>
  </si>
  <si>
    <t>Other ABS (excl HEL ABS)</t>
  </si>
  <si>
    <t>Macroeconomic/financial variables used in loss estimation</t>
  </si>
  <si>
    <t>Total Actual Fair Market Value</t>
  </si>
  <si>
    <r>
      <t xml:space="preserve">For the inputs into each scenario, provide the type of data, a brief description of the loss events (including events from an operational risk scenario analysis process), the unit of measure (UOM), and the contribution of those events to the operational loss projection. Provide any supporting information including statistical results, data, summary tables, and additional descriptions in a </t>
    </r>
    <r>
      <rPr>
        <b/>
        <u/>
        <sz val="12"/>
        <color theme="1"/>
        <rFont val="Calibri"/>
        <family val="2"/>
        <scheme val="minor"/>
      </rPr>
      <t>separate document</t>
    </r>
    <r>
      <rPr>
        <b/>
        <sz val="12"/>
        <color theme="1"/>
        <rFont val="Calibri"/>
        <family val="2"/>
        <scheme val="minor"/>
      </rPr>
      <t xml:space="preserve"> and cross-reference the document to the respective question/item.</t>
    </r>
  </si>
  <si>
    <t>Total
($millions)</t>
  </si>
  <si>
    <t>Total ($millions)</t>
  </si>
  <si>
    <t>QUARTERLY AND OVERALL TOTALS SHOULD AGREE TO THE PROJECTED "OPERATIONAL RISK EXPENSE" AMOUNTS INCLUDED IN LINE 29 OF THE PPNR PROJECTIONS WORKSHEET</t>
  </si>
  <si>
    <t xml:space="preserve">      Balance from vintages &lt; PQ 1</t>
  </si>
  <si>
    <t>Balance from vintage PQ 1 - PQ 5</t>
  </si>
  <si>
    <t>Balance from vintage PQ 6 - PQ 9</t>
  </si>
  <si>
    <t>rk_taxes2009</t>
  </si>
  <si>
    <t>rk_taxes2010</t>
  </si>
  <si>
    <t>rk_taxes2012ytd</t>
  </si>
  <si>
    <t>Taxes paid during the fiscal year ended two years ago</t>
  </si>
  <si>
    <t>Taxes paid during the fiscal year ended one year ago</t>
  </si>
  <si>
    <t>Taxes paid through the as-of date of the current fiscal year</t>
  </si>
  <si>
    <t>Projected OCI and Fair Value for AFS Securities</t>
  </si>
  <si>
    <t>Projected OCI Based on Macro-Economic Scenario</t>
  </si>
  <si>
    <t>Total Projected OCI in all Quarters</t>
  </si>
  <si>
    <t>Estimated Total Fair Market Value after OCI Shock applied to all Quarters</t>
  </si>
  <si>
    <t>Projected OCI - 
PQ 1</t>
  </si>
  <si>
    <t>Projected OCI - 
PQ 2</t>
  </si>
  <si>
    <t>Projected OCI - 
PQ 3</t>
  </si>
  <si>
    <t>Projected OCI - 
PQ 4</t>
  </si>
  <si>
    <t>Projected OCI - 
PQ 5</t>
  </si>
  <si>
    <t>Projected OCI - 
PQ 6</t>
  </si>
  <si>
    <t>Projected OCI - 
PQ 7</t>
  </si>
  <si>
    <t>Projected OCI - 
PQ 8</t>
  </si>
  <si>
    <t>Projected OCI - 
PQ 9</t>
  </si>
  <si>
    <t>LOSSES ASSOCIATED WITH LOANS HELD FOR INVESTMENT AT AMORTIZED COST</t>
  </si>
  <si>
    <t>LOANS HELD FOR INVESTMENT AT AMORTIZED COST</t>
  </si>
  <si>
    <t>PQ1</t>
  </si>
  <si>
    <t>PQ2</t>
  </si>
  <si>
    <t>PQ3</t>
  </si>
  <si>
    <t>PQ4</t>
  </si>
  <si>
    <t>PQ5</t>
  </si>
  <si>
    <t>PQ6</t>
  </si>
  <si>
    <t>PQ7</t>
  </si>
  <si>
    <t>PQ8</t>
  </si>
  <si>
    <t>PQ9</t>
  </si>
  <si>
    <t>PQ10 or Later</t>
  </si>
  <si>
    <t xml:space="preserve">RWA per Standardized Approach </t>
  </si>
  <si>
    <r>
      <t xml:space="preserve">Credit </t>
    </r>
    <r>
      <rPr>
        <sz val="11"/>
        <color theme="1"/>
        <rFont val="Calibri"/>
        <family val="2"/>
        <scheme val="minor"/>
      </rPr>
      <t xml:space="preserve">and Charge Cards </t>
    </r>
    <r>
      <rPr>
        <b/>
        <sz val="11"/>
        <color theme="1"/>
        <rFont val="Calibri"/>
        <family val="2"/>
        <scheme val="minor"/>
      </rPr>
      <t>(10)</t>
    </r>
  </si>
  <si>
    <t xml:space="preserve">Credit and Charge Card Interchange Revenues - Gross </t>
  </si>
  <si>
    <r>
      <t xml:space="preserve">Amount should equal item </t>
    </r>
    <r>
      <rPr>
        <b/>
        <sz val="11"/>
        <color theme="1"/>
        <rFont val="Calibri"/>
        <family val="2"/>
        <scheme val="minor"/>
      </rPr>
      <t xml:space="preserve">49 </t>
    </r>
    <r>
      <rPr>
        <sz val="11"/>
        <color theme="1"/>
        <rFont val="Calibri"/>
        <family val="2"/>
        <scheme val="minor"/>
      </rPr>
      <t xml:space="preserve">of the PPNR NII Worksheet, if completed. </t>
    </r>
  </si>
  <si>
    <r>
      <t xml:space="preserve">Valuation Adjustment for firm's own debt under fair value option (FVO) </t>
    </r>
    <r>
      <rPr>
        <b/>
        <sz val="11"/>
        <color theme="1"/>
        <rFont val="Calibri"/>
        <family val="2"/>
        <scheme val="minor"/>
      </rPr>
      <t>(9) (27)</t>
    </r>
  </si>
  <si>
    <t>Total Average Asset Balances</t>
  </si>
  <si>
    <t>Average Liability Balances ($Millions)</t>
  </si>
  <si>
    <t>Deposits-Domestic (6)</t>
  </si>
  <si>
    <t>Deposits-Foreign (6)</t>
  </si>
  <si>
    <r>
      <t>Other Short Term Borrowing</t>
    </r>
    <r>
      <rPr>
        <sz val="11"/>
        <color theme="1"/>
        <rFont val="Calibri"/>
        <family val="2"/>
        <scheme val="minor"/>
      </rPr>
      <t xml:space="preserve"> </t>
    </r>
    <r>
      <rPr>
        <b/>
        <sz val="11"/>
        <color theme="1"/>
        <rFont val="Calibri"/>
        <family val="2"/>
        <scheme val="minor"/>
      </rPr>
      <t>(11)</t>
    </r>
  </si>
  <si>
    <r>
      <t xml:space="preserve">Total Average </t>
    </r>
    <r>
      <rPr>
        <b/>
        <sz val="11"/>
        <rFont val="Calibri"/>
        <family val="2"/>
        <scheme val="minor"/>
      </rPr>
      <t>Liability Balances</t>
    </r>
  </si>
  <si>
    <r>
      <t xml:space="preserve">Break out and explain nature of significant items included in </t>
    </r>
    <r>
      <rPr>
        <sz val="11"/>
        <color theme="1"/>
        <rFont val="Calibri"/>
        <family val="2"/>
        <scheme val="minor"/>
      </rPr>
      <t xml:space="preserve">All Other Interest Bearing Liabilities </t>
    </r>
    <r>
      <rPr>
        <sz val="11"/>
        <color theme="1"/>
        <rFont val="Calibri"/>
        <family val="2"/>
        <scheme val="minor"/>
      </rPr>
      <t xml:space="preserve">Balances such that no more than 5% of total </t>
    </r>
    <r>
      <rPr>
        <sz val="11"/>
        <color theme="1"/>
        <rFont val="Calibri"/>
        <family val="2"/>
        <scheme val="minor"/>
      </rPr>
      <t>Liability Balances are reported without a further breakout.</t>
    </r>
  </si>
  <si>
    <t>Report C&amp;I Graded, Small Business (Scored/Delinquency Managed), Corporate Card, Business Card</t>
  </si>
  <si>
    <t>Nonaccrual Loans (5)</t>
  </si>
  <si>
    <r>
      <t>Exclude nonaccrual loans</t>
    </r>
    <r>
      <rPr>
        <sz val="11"/>
        <color rgb="FF0070C0"/>
        <rFont val="Calibri"/>
        <family val="2"/>
        <scheme val="minor"/>
      </rPr>
      <t xml:space="preserve"> </t>
    </r>
    <r>
      <rPr>
        <sz val="11"/>
        <color theme="1"/>
        <rFont val="Calibri"/>
        <family val="2"/>
        <scheme val="minor"/>
      </rPr>
      <t xml:space="preserve">from lines </t>
    </r>
    <r>
      <rPr>
        <b/>
        <sz val="11"/>
        <color theme="1"/>
        <rFont val="Calibri"/>
        <family val="2"/>
        <scheme val="minor"/>
      </rPr>
      <t>1-8</t>
    </r>
    <r>
      <rPr>
        <sz val="11"/>
        <color theme="1"/>
        <rFont val="Calibri"/>
        <family val="2"/>
        <scheme val="minor"/>
      </rPr>
      <t>, r</t>
    </r>
    <r>
      <rPr>
        <sz val="11"/>
        <rFont val="Calibri"/>
        <family val="2"/>
        <scheme val="minor"/>
      </rPr>
      <t>eporting these balances in item</t>
    </r>
    <r>
      <rPr>
        <sz val="11"/>
        <color rgb="FF0070C0"/>
        <rFont val="Calibri"/>
        <family val="2"/>
        <scheme val="minor"/>
      </rPr>
      <t xml:space="preserve"> </t>
    </r>
    <r>
      <rPr>
        <b/>
        <sz val="11"/>
        <color theme="1"/>
        <rFont val="Calibri"/>
        <family val="2"/>
        <scheme val="minor"/>
      </rPr>
      <t>9</t>
    </r>
    <r>
      <rPr>
        <sz val="11"/>
        <color rgb="FF0070C0"/>
        <rFont val="Calibri"/>
        <family val="2"/>
        <scheme val="minor"/>
      </rPr>
      <t>.</t>
    </r>
    <r>
      <rPr>
        <sz val="11"/>
        <rFont val="Calibri"/>
        <family val="2"/>
      </rPr>
      <t xml:space="preserve"> Include purchased credit impaired loans. </t>
    </r>
  </si>
  <si>
    <r>
      <t>Other Liabilities</t>
    </r>
    <r>
      <rPr>
        <b/>
        <sz val="11"/>
        <color theme="1"/>
        <rFont val="Calibri"/>
        <family val="2"/>
        <scheme val="minor"/>
      </rPr>
      <t xml:space="preserve"> (11)</t>
    </r>
  </si>
  <si>
    <t>Credit and Charge Cards</t>
  </si>
  <si>
    <t>Credit and Charge Card Purchase Volume</t>
  </si>
  <si>
    <r>
      <t xml:space="preserve">Non-Recurring PPNR Items </t>
    </r>
    <r>
      <rPr>
        <b/>
        <sz val="11"/>
        <color theme="1"/>
        <rFont val="Calibri"/>
        <family val="2"/>
        <scheme val="minor"/>
      </rPr>
      <t>(32)</t>
    </r>
  </si>
  <si>
    <r>
      <t xml:space="preserve">First Lien Residential Mortgages (in Domestic Offices) </t>
    </r>
    <r>
      <rPr>
        <b/>
        <sz val="11"/>
        <color theme="1"/>
        <rFont val="Calibri"/>
        <family val="2"/>
        <scheme val="minor"/>
      </rPr>
      <t>(33)</t>
    </r>
  </si>
  <si>
    <r>
      <t xml:space="preserve">Average  Foreign Deposit Repricing Beta in a 'Normal Environment' </t>
    </r>
    <r>
      <rPr>
        <b/>
        <u/>
        <sz val="11"/>
        <color theme="1"/>
        <rFont val="Calibri"/>
        <family val="2"/>
        <scheme val="minor"/>
      </rPr>
      <t>(5)</t>
    </r>
  </si>
  <si>
    <r>
      <t xml:space="preserve">New </t>
    </r>
    <r>
      <rPr>
        <sz val="11"/>
        <color theme="1"/>
        <rFont val="Calibri"/>
        <family val="2"/>
        <scheme val="minor"/>
      </rPr>
      <t>Domestic Business Pricing for Time Deposits</t>
    </r>
    <r>
      <rPr>
        <b/>
        <sz val="11"/>
        <color theme="1"/>
        <rFont val="Calibri"/>
        <family val="2"/>
        <scheme val="minor"/>
      </rPr>
      <t xml:space="preserve"> (27)</t>
    </r>
  </si>
  <si>
    <r>
      <t xml:space="preserve">Curve (if multiple terms assumed) </t>
    </r>
    <r>
      <rPr>
        <b/>
        <sz val="11"/>
        <color theme="1"/>
        <rFont val="Calibri"/>
        <family val="2"/>
        <scheme val="minor"/>
      </rPr>
      <t xml:space="preserve">(28) </t>
    </r>
  </si>
  <si>
    <r>
      <t xml:space="preserve">Index rate  (if single term assumed)  </t>
    </r>
    <r>
      <rPr>
        <b/>
        <sz val="11"/>
        <color theme="1"/>
        <rFont val="Calibri"/>
        <family val="2"/>
        <scheme val="minor"/>
      </rPr>
      <t>(29)</t>
    </r>
  </si>
  <si>
    <r>
      <t xml:space="preserve">Average Domestic </t>
    </r>
    <r>
      <rPr>
        <u/>
        <sz val="11"/>
        <color theme="1"/>
        <rFont val="Calibri"/>
        <family val="2"/>
        <scheme val="minor"/>
      </rPr>
      <t xml:space="preserve">Deposit Repricing Beta in a 'Normal Environment' </t>
    </r>
    <r>
      <rPr>
        <b/>
        <u/>
        <sz val="11"/>
        <color theme="1"/>
        <rFont val="Calibri"/>
        <family val="2"/>
        <scheme val="minor"/>
      </rPr>
      <t>(5)</t>
    </r>
  </si>
  <si>
    <r>
      <t>A. Metrics by Business Segment/Lin</t>
    </r>
    <r>
      <rPr>
        <b/>
        <i/>
        <sz val="11"/>
        <color theme="1"/>
        <rFont val="Calibri"/>
        <family val="2"/>
        <scheme val="minor"/>
      </rPr>
      <t>e (9)</t>
    </r>
  </si>
  <si>
    <r>
      <t xml:space="preserve">Credit and Charge Card Rewards/Partner Sharing Expense </t>
    </r>
    <r>
      <rPr>
        <b/>
        <sz val="11"/>
        <color theme="1"/>
        <rFont val="Calibri"/>
        <family val="2"/>
        <scheme val="minor"/>
      </rPr>
      <t>(23) (34)</t>
    </r>
  </si>
  <si>
    <r>
      <t xml:space="preserve">Total Open Checking and Money Market Accounts  –  End of Period </t>
    </r>
    <r>
      <rPr>
        <b/>
        <sz val="11"/>
        <color theme="1"/>
        <rFont val="Calibri"/>
        <family val="2"/>
        <scheme val="minor"/>
      </rPr>
      <t>(31)</t>
    </r>
  </si>
  <si>
    <r>
      <t xml:space="preserve">New business pricing for time deposits refers to the anticipated average rate on newly issued </t>
    </r>
    <r>
      <rPr>
        <sz val="11"/>
        <color theme="1"/>
        <rFont val="Calibri"/>
        <family val="2"/>
        <scheme val="minor"/>
      </rPr>
      <t xml:space="preserve">domestic time deposits, including renewals.  Given that time deposits have a stated maturity, all time deposits issued for that time period are considered new business. </t>
    </r>
  </si>
  <si>
    <t xml:space="preserve">Among items included here are debit card contra-revenues and overdraft waivers, as applicable. </t>
  </si>
  <si>
    <t>Other Interest/Dividend Bearing Assets</t>
  </si>
  <si>
    <t>Other Interest/Dividend Bearing Assets (2)</t>
  </si>
  <si>
    <r>
      <t xml:space="preserve">Break out and explain nature of significant items included in Other Interest/Dividend Bearing Assets such that no more </t>
    </r>
    <r>
      <rPr>
        <sz val="11"/>
        <color theme="1"/>
        <rFont val="Calibri"/>
        <family val="2"/>
        <scheme val="minor"/>
      </rPr>
      <t>than</t>
    </r>
    <r>
      <rPr>
        <sz val="11"/>
        <color rgb="FFFF0000"/>
        <rFont val="Calibri"/>
        <family val="2"/>
        <scheme val="minor"/>
      </rPr>
      <t xml:space="preserve"> </t>
    </r>
    <r>
      <rPr>
        <sz val="11"/>
        <rFont val="Calibri"/>
        <family val="2"/>
        <scheme val="minor"/>
      </rPr>
      <t>5% of total Average Asset Balances are reported without a further breakout.</t>
    </r>
  </si>
  <si>
    <t>Institutions are to provide additional details within the supporting documentation; the composition of the non-accrual loans by key loan type over the reported time periods for each of the scenarios.</t>
  </si>
  <si>
    <r>
      <t xml:space="preserve">Domestic Credit and Charge Card Marketing Expense </t>
    </r>
    <r>
      <rPr>
        <b/>
        <sz val="11"/>
        <rFont val="Calibri"/>
        <family val="2"/>
        <scheme val="minor"/>
      </rPr>
      <t xml:space="preserve">(10)(15)(17) </t>
    </r>
  </si>
  <si>
    <r>
      <t xml:space="preserve">Spread relative to the Index Rate </t>
    </r>
    <r>
      <rPr>
        <b/>
        <sz val="11"/>
        <color theme="1"/>
        <rFont val="Calibri"/>
        <family val="2"/>
        <scheme val="minor"/>
      </rPr>
      <t>(29)</t>
    </r>
  </si>
  <si>
    <t>**Please break out and explain below other additions to (deductions from) Tier 1 capital:</t>
  </si>
  <si>
    <t>*Please break out and explain below other adjustments to equity capital:</t>
  </si>
  <si>
    <t>Memoranda</t>
  </si>
  <si>
    <t>Outstanding trust preferred securities</t>
  </si>
  <si>
    <t>Supplemental Capital Action Information (report in $Millions unless otherwise noted)*****</t>
  </si>
  <si>
    <t>(c) Enter the amount of  deferred tax assets to be used when calculating the regulatory capital limit</t>
  </si>
  <si>
    <t>Qualifying Class C no controlling (minority) interest)</t>
  </si>
  <si>
    <t>Qualifying Class B no controlling (minority) interest</t>
  </si>
  <si>
    <t>Total assets for the leverage ratio per general risk-based capital rules</t>
  </si>
  <si>
    <t>Total risk-weighted assets using standardized approach ('General RWA' worksheet item 6)</t>
  </si>
  <si>
    <t>Total risk-weighted assets using general risk-based capital rules ('General RWA' worksheet item 5)</t>
  </si>
  <si>
    <t>Tier 1 common capital***</t>
  </si>
  <si>
    <t>Other deductions from (additions to) assets for leverage ratio purposes</t>
  </si>
  <si>
    <t>Average total consolidated assets</t>
  </si>
  <si>
    <t>Aggregate of items subject to the 15% limit (significant investments, mortgage servicing assets and deferred tax assets arising from temporary differences)</t>
  </si>
  <si>
    <t>DTAs arising from temporary differences that could not be realized through net operating loss carrybacks, net of related valuation allowances and net of DTLs</t>
  </si>
  <si>
    <t>Associated deferred tax liabilities which would be extinguished if the intangible becomes impaired or derecognized under the relevant accounting standards</t>
  </si>
  <si>
    <t>Total mortgage servicing assets classified as intangible</t>
  </si>
  <si>
    <t>MSAs, net of associated DTLs</t>
  </si>
  <si>
    <t>Permitted offsetting short positions in relation to the specific gross holdings included above</t>
  </si>
  <si>
    <t>Gross significant investments in the capital of unconsolidated financial institutions in the form of common stock</t>
  </si>
  <si>
    <t>Significant investments in the capital of unconsolidated financial institutions in the form of common stock, net of associated DTLs</t>
  </si>
  <si>
    <t>10%/15% Threshold Deductions Calculations</t>
  </si>
  <si>
    <t>Total capital</t>
  </si>
  <si>
    <t>Tier 2 capital deductions</t>
  </si>
  <si>
    <t>Unrealized gains on available-for-sale preferred stock classified as an equity security under GAAP and available-for-sale equity exposures includable in tier 2 capital</t>
  </si>
  <si>
    <t>Allowance for loan and lease losses includable in tier 2 capital</t>
  </si>
  <si>
    <t>Non-qualifying capital instruments subject to phase out from tier 2 capital</t>
  </si>
  <si>
    <t>Tier 2 capital instruments plus related surplus</t>
  </si>
  <si>
    <t>Tier 2 capital</t>
  </si>
  <si>
    <t>Additional tier 1 capital deductions</t>
  </si>
  <si>
    <t>Tier 1 minority interest not included in common equity tier 1 capital</t>
  </si>
  <si>
    <t>Non-qualifying capital instruments subject to phase out from additional tier 1 capital</t>
  </si>
  <si>
    <t>Additional tier 1 capital instruments plus related surplus</t>
  </si>
  <si>
    <t>Additional tier 1 capital</t>
  </si>
  <si>
    <t>Amount of significant investments in the capital of unconsolidated financial institutions in the form of common stock; MSAs, net of associated DTLs; and DTAs arising from temporary differences that could not be realized through net operating loss carrybacks, net of related valuation allowances and net of DTLs; that exceeds the 15 percent common equity tier 1 capital deduction threshold (item 117)</t>
  </si>
  <si>
    <t>Non-significant investments in the capital of unconsolidated financial institutions in the form of common stock that exceed the 10 percent threshold for non-significant investments</t>
  </si>
  <si>
    <t>Other deductions from (additions to) common equity tier capital 1 before threshold-based deductions: All other deductions from (additions to) common equity tier 1 capital before threshold-based deductions</t>
  </si>
  <si>
    <t>Other deductions from (additions to) common equity tier capital 1 before threshold-based deductions: Unrealized net gain (loss) related to changes in the fair value of liabilities that are due to changes in own credit risk (if a gain, report as a positive value; if a loss, report as a negative value)</t>
  </si>
  <si>
    <t>AOCI related adjustments: Accumulated net gain (loss) on cash flow hedges included in AOCI, net of applicable tax effects, that relate to the hedging of items that are not recognized at fair value on the balance sheet (if a gain, report as a positive value; if a loss, report as a negative value)</t>
  </si>
  <si>
    <t>If Item 53 is “0” for “No”, complete item 67 only for AOCI related adjustments.</t>
  </si>
  <si>
    <t>AOCI related adjustments: Net unrealized gains (losses) on held-to-maturity securities that are included in AOCI (if a gain, report as a positive value; if a loss, report as a negative value)</t>
  </si>
  <si>
    <t>AOCI related adjustments: Amounts recorded in AOCI attributed to defined benefit postretirement plans resulting from the initial and subsequent application of the relevant GAAP standards that pertain to such plans  (if a gain, report as a positive value; if a loss, report as a negative value)</t>
  </si>
  <si>
    <t>AOCI related adjustments: Accumulated net gains (losses) on cash flow hedges (if a gain, report as a positive value; if a loss, report as a negative value)</t>
  </si>
  <si>
    <t>AOCI related adjustments: Net unrealized loss on available-for-sale preferred stock classified as an equity security under GAAP and available-for-sale equity exposures (report loss as a positive value)</t>
  </si>
  <si>
    <t>AOCI related adjustments: Net unrealized gains (losses) on available-for-sale securities (if a gain, report as a positive value; if a loss, report as a negative value)</t>
  </si>
  <si>
    <t>If Item 53 is “1” for “Yes”, complete items 62 through 66 only for AOCI related adjustments.</t>
  </si>
  <si>
    <t>Deferred tax assets (DTAs) that arise from net operating loss and tax credit carryforwards, net of any related valuation allowances and net of DTLs</t>
  </si>
  <si>
    <t>Intangible assets (other than goodwill and mortgage servicing assets (MSAs)), net of associated DTLs</t>
  </si>
  <si>
    <t>Goodwill net of associated deferred tax liabilities (DTLs)</t>
  </si>
  <si>
    <t>Common equity tier 1 capital: adjustments and deductions</t>
  </si>
  <si>
    <t>Common equity tier 1 minority interest includable in common equity tier 1 capital</t>
  </si>
  <si>
    <t>Accumulated other comprehensive income (AOCI)</t>
  </si>
  <si>
    <t>Retained earnings</t>
  </si>
  <si>
    <t>Common stock and related surplus, net of treasury stock and unearned employee stock ownership plan (ESOP) shares</t>
  </si>
  <si>
    <t>Common equity tier 1</t>
  </si>
  <si>
    <t>AOCI opt-out election? (enter "1" for Yes; enter "0" for No)</t>
  </si>
  <si>
    <t>Regulatory Capital per Revised Regulatory Capital Rule (July 2013)</t>
  </si>
  <si>
    <t>Other securitization deductions (up to lower of 50% of deductions or amount of Tier 2 capital) (advanced approaches institutions that exit parallel run only)</t>
  </si>
  <si>
    <t>Certain failed capital markets transactions (up to lower of 50% of deductions from such failed transactions or amount of Tier 2 capital) (advanced approaches institutions that exit parallel run only)</t>
  </si>
  <si>
    <t>Shortfall of eligible credit reserves below total expected credit losses (up to lower of 50% of the shortfall or amount of Tier 2 capital) (advanced approaches institutions that exit parallel run only)</t>
  </si>
  <si>
    <t>Other additions to (deductions from) Tier 2 capital (advanced approaches institutions that exit parallel run only)</t>
  </si>
  <si>
    <t>Insurance underwriting subsidiaries' minimum regulatory capital (advanced approaches institutions that exit parallel run only)</t>
  </si>
  <si>
    <t>Excess of eligible credit reserves over total expected credit losses (up to 0.60% of credit risk-weighted assets) (advanced approaches institutions that exit parallel run only)</t>
  </si>
  <si>
    <t>Allowance for loan and lease losses includable in Tier 2 capital (non-advanced approaches institutions and advanced approaches institutions that have not exited parallel run only)</t>
  </si>
  <si>
    <t>Other securitization deductions (50% of deductions plus any Tier 2 carryover) (advanced approaches institutions that exit parallel run only)</t>
  </si>
  <si>
    <t>Certain failed capital markets transactions (50% of deductions plus any Tier 2 carryover) (advanced approaches institutions that exit parallel run only)</t>
  </si>
  <si>
    <t>Gain-on-sale associated with securitization exposures (advanced approaches institutions that exit parallel run only)</t>
  </si>
  <si>
    <t>Shortfall of eligible credit reserves below total expected credit losses (50% of shortfall plus any Tier 2 carryover) (advanced approaches institutions that exit parallel run only)</t>
  </si>
  <si>
    <t/>
  </si>
  <si>
    <t>Total RWA (Standardized Approach per revised regulatory capital rule, July 2013)</t>
  </si>
  <si>
    <t>Total RWA (General risk-based capital rules)</t>
  </si>
  <si>
    <t>Excess allowance for loan and lease losses (Revised regulatory capital rule, July 2013)</t>
  </si>
  <si>
    <t>Excess allowance for loan and lease losses (General risk-based capital rules)</t>
  </si>
  <si>
    <t>Other revised regulatory capital rule risk-weight items</t>
  </si>
  <si>
    <t>Commercial loans/Corporate exposures</t>
  </si>
  <si>
    <t>Other residential mortgage loans</t>
  </si>
  <si>
    <t>Residential mortgage loans subject to 50% risk-weight</t>
  </si>
  <si>
    <t>Standardized Approach (Revised regulatory capital rule, July 2013)</t>
  </si>
  <si>
    <t>General Credit Risk (Including counterparty credit risk and non-trading credit risk) (General risk-based capital rules)</t>
  </si>
  <si>
    <t>Credit RWA per Standardized Approach (Revised regulatory capital rule, July 2013)</t>
  </si>
  <si>
    <t>General Credit RWA (General risk-based capital rules)</t>
  </si>
  <si>
    <t>CVA Capital Charge (risk-weighted asset equivalent)(Revised regulatory capital rule, July 2013)</t>
  </si>
  <si>
    <t>Default fund contributions</t>
  </si>
  <si>
    <t>Repo-style transactions</t>
  </si>
  <si>
    <t>Derivative contracts and netting sets to derivatives</t>
  </si>
  <si>
    <t>Cleared Transactions (Revised regulatory capital rule, July 2013)</t>
  </si>
  <si>
    <t>Subject to 1,250% risk-weight</t>
  </si>
  <si>
    <t>Subject to simplified supervisory formula approach (SSFA)</t>
  </si>
  <si>
    <t>Subject to supervisory formula approach (SFA)</t>
  </si>
  <si>
    <t>Securitization Exposures (Revised regulatory capital rule, July 2013)</t>
  </si>
  <si>
    <t>Securitization Exposures (72 Federal Register 69288, December 7, 2007)</t>
  </si>
  <si>
    <t>Other RWA and Adjustment</t>
  </si>
  <si>
    <t>Advanced Approaches Operational RWA</t>
  </si>
  <si>
    <t>Federal funds purchased and securities sold under agreements to repurchase</t>
  </si>
  <si>
    <t>The term “curve” refers to the reference rate used to price time deposits.  Given that the pricing of time deposits is dependent on the term, the institution should provide the overall curve used to price time deposits.  If the institution only assumes a single maturity term for new issuances, complete line 88B and 88C only, otherwise complete line 88A only.</t>
  </si>
  <si>
    <t>If the institution only assumes a single maturity term for new issuance, then the institution should provide the relative index and spread used to estimate new business pricing in lieu of the curve.</t>
  </si>
  <si>
    <t>Please note that unlike Call Report reporting, all actual and projected income statement figures should be reported on a quarterly basis, and not on a cumulative basis.</t>
  </si>
  <si>
    <t>OCC Charter ID:</t>
  </si>
  <si>
    <t>Bank</t>
  </si>
  <si>
    <t>Bank Additional Scenario 1</t>
  </si>
  <si>
    <t>Bank Additional Scenario 2</t>
  </si>
  <si>
    <t>Bank Additional Scenario 3</t>
  </si>
  <si>
    <t>Bank Additional Scenario 4</t>
  </si>
  <si>
    <t>Bank Additional Scenario 5</t>
  </si>
  <si>
    <t>Bank Additional Scenario 6</t>
  </si>
  <si>
    <t>Bank Additional Scenario 7</t>
  </si>
  <si>
    <t>Bank Additional Scenario 8</t>
  </si>
  <si>
    <t>Bank Additional Scenario 9</t>
  </si>
  <si>
    <t>Bank Additional Scenario 10</t>
  </si>
  <si>
    <t>riadc216</t>
  </si>
  <si>
    <t>riad4230</t>
  </si>
  <si>
    <t>riadc233 less riad5523</t>
  </si>
  <si>
    <t>riad3196</t>
  </si>
  <si>
    <t>riad3521</t>
  </si>
  <si>
    <t>riad4302</t>
  </si>
  <si>
    <t>riad4320</t>
  </si>
  <si>
    <t>riadg103</t>
  </si>
  <si>
    <t>rcfd1754</t>
  </si>
  <si>
    <t>rcfd1773</t>
  </si>
  <si>
    <t>= rcfd1292 + rcfd1296 + rcfdj454</t>
  </si>
  <si>
    <t>= rconj451</t>
  </si>
  <si>
    <t>= rcfdf163</t>
  </si>
  <si>
    <t>rcfd2123</t>
  </si>
  <si>
    <t>rcfd3123</t>
  </si>
  <si>
    <t>rcfd3545</t>
  </si>
  <si>
    <t>rcfd3163</t>
  </si>
  <si>
    <t>rcfd3164</t>
  </si>
  <si>
    <t>rcfdb026</t>
  </si>
  <si>
    <t>rcfd5507</t>
  </si>
  <si>
    <t>rcfd0081 + rcfd0071</t>
  </si>
  <si>
    <t>rconb987</t>
  </si>
  <si>
    <t>rcfdb989</t>
  </si>
  <si>
    <t>rcfd2145</t>
  </si>
  <si>
    <t>rcfn6631 + rcfn6636</t>
  </si>
  <si>
    <t>rcon6631 + rcon6636</t>
  </si>
  <si>
    <t>rconb993 + rconb995</t>
  </si>
  <si>
    <t>rcfd3548</t>
  </si>
  <si>
    <t>rcfd3190</t>
  </si>
  <si>
    <t>rcfd4062</t>
  </si>
  <si>
    <t>rcon2930</t>
  </si>
  <si>
    <t>Total Bank Equity Capital</t>
  </si>
  <si>
    <t>rcfd3283</t>
  </si>
  <si>
    <t>rcfd3230</t>
  </si>
  <si>
    <t>rcfd3839</t>
  </si>
  <si>
    <t>rcfd3632</t>
  </si>
  <si>
    <t>rcfdb530</t>
  </si>
  <si>
    <t>rcfda130</t>
  </si>
  <si>
    <t>rcfd3000</t>
  </si>
  <si>
    <t>rcfdF164 + rcfdF165 + rcfdJ457 + rcfdJ458 + rcfdJ459 + rcfd3819 + rcfd6550 + rcfd3821+ rcfd3411</t>
  </si>
  <si>
    <t>Bank Equity Capital</t>
  </si>
  <si>
    <t>Refers to the balance sheet carrying amount of any equipment or other asset rented to others under operating leases, net of accumulated depreciation.  The total should correspond to the amount provided in Call Report Schedule RC-F Line 6, item 14 in the instructions. The amount included should only reflect collateral rented under operating leases and not include collateral subject to capital/ financing type leases.</t>
  </si>
  <si>
    <t>Call Report reference times applicable credit conversion factor and/or risk-weight</t>
  </si>
  <si>
    <t>rcfd0010</t>
  </si>
  <si>
    <t>rcfdc225</t>
  </si>
  <si>
    <t>rcfd5369+rcfdb528-rcfd3123</t>
  </si>
  <si>
    <t>rcfda167</t>
  </si>
  <si>
    <t>rcfd3833</t>
  </si>
  <si>
    <t>rcfdg591</t>
  </si>
  <si>
    <t>rcfdb546+rcfd3821+rcfd3411+rcfd3429+rcfd3433+rcfda250+rcfdb541+rcfdb675+rcfdb681</t>
  </si>
  <si>
    <t>rcfd3545+rcfdkb639</t>
  </si>
  <si>
    <t>rcfd3128</t>
  </si>
  <si>
    <t>rcfda222</t>
  </si>
  <si>
    <t>Memoranda for Derivative Contracts (provide balances consistent with Call Report instructions for each MDRM code)</t>
  </si>
  <si>
    <t>rcfd8764</t>
  </si>
  <si>
    <t>rcfd3809 + rcfd8766 + rcfd8767</t>
  </si>
  <si>
    <t>rcfd3812 + rcfd8769 + rcfd8770</t>
  </si>
  <si>
    <t>rcfd8771 + rcfd8772 + rcfd8773</t>
  </si>
  <si>
    <t>rcfd8774 + rcfd8775 + rcfd8776</t>
  </si>
  <si>
    <t>rcfd8777 + rcfd8778 + rcfd8779</t>
  </si>
  <si>
    <t>rcfda000 + rcfda001 + rcfda002</t>
  </si>
  <si>
    <t>rcfdg597 + rcfdg598 + rcfdg599</t>
  </si>
  <si>
    <t>rcfdg600 + rcfdg601 + rcfdg602</t>
  </si>
  <si>
    <t>Schedule RI-A—Changes in Bank  Equity Capital</t>
  </si>
  <si>
    <t>Total bank equity capital most recently reported for the end of previous QUARTER</t>
  </si>
  <si>
    <t>riad3217</t>
  </si>
  <si>
    <t>riadb507</t>
  </si>
  <si>
    <t>riadb508</t>
  </si>
  <si>
    <t>riad4470</t>
  </si>
  <si>
    <t>riad4460</t>
  </si>
  <si>
    <t>riad4356</t>
  </si>
  <si>
    <t>riadb511</t>
  </si>
  <si>
    <t>riad4415</t>
  </si>
  <si>
    <t>Must match item 139 on the Balance Sheet Worksheet = riad3210</t>
  </si>
  <si>
    <t>Total bank equity capital</t>
  </si>
  <si>
    <t>rcfd8434 or aaab8434</t>
  </si>
  <si>
    <t>rcfda221 or aaaba221</t>
  </si>
  <si>
    <t>rcfd4336 or aaab4336</t>
  </si>
  <si>
    <t>rcfdb588 or aaabb588</t>
  </si>
  <si>
    <t>rcfdg214 or aaabb589</t>
  </si>
  <si>
    <t>rcfdg215 or aaabg215</t>
  </si>
  <si>
    <t>rcfdg216 or aaabg216</t>
  </si>
  <si>
    <t>rcfdb590 or aaabb590</t>
  </si>
  <si>
    <t>rcfdf264 or aaabf264</t>
  </si>
  <si>
    <t>rcfdc227 or aaabc227</t>
  </si>
  <si>
    <t>rcfdb591 or aaabb591</t>
  </si>
  <si>
    <t>rcfd5610 or aaab5610</t>
  </si>
  <si>
    <t>rcfd8274 or aaabj169</t>
  </si>
  <si>
    <t>rcfd5306 or aaab5306</t>
  </si>
  <si>
    <t>rcfdb593 or aaabb593</t>
  </si>
  <si>
    <t>rcfd5310</t>
  </si>
  <si>
    <t>rcfd2221 or aaabj173</t>
  </si>
  <si>
    <t>rcfdb594</t>
  </si>
  <si>
    <t>rcfd5311 or aaabj178</t>
  </si>
  <si>
    <t>rcfd8275 or aaabj179</t>
  </si>
  <si>
    <t>rcfdb595 or aaabb595</t>
  </si>
  <si>
    <t>rcfd3792 or aaabj182</t>
  </si>
  <si>
    <t>rcfdl138</t>
  </si>
  <si>
    <t>Net income (loss) attributable to bank</t>
  </si>
  <si>
    <t>Cumulative change in fair value of all financial liabilities accounted for under a fair value option that is included in retained earnings and is attributable to changes in the bank's own creditworthiness (if a net gain, report as a positive value; if a net loss, report as a negative value)</t>
  </si>
  <si>
    <t>(Advanced approaches that exit parallel run only): eligible credit reserves includable in tier 2 capital</t>
  </si>
  <si>
    <t xml:space="preserve">(Advanced approaches  that exit parallel run only): total risk-weighted assets using advanced approaches rules  (from 'Advanced RWA' worksheet item 5) </t>
  </si>
  <si>
    <t>Schedule RC-R — Memoranda</t>
  </si>
  <si>
    <t>Is the bank internationally active for purposes of the qualifying restricted core capital limit tests?</t>
  </si>
  <si>
    <t>An internationally active bank is a bank that (1) as of the most recent year-end estimates total consolidated assets equal to $250 billion or more or (2) on a consolidated basis, as of the most recent year-end estimates total on-balance-sheet foreign exposure of $10 billion or more.</t>
  </si>
  <si>
    <t>Schedule RC-F—Other Assets</t>
  </si>
  <si>
    <t>rcfd2148</t>
  </si>
  <si>
    <t>Schedule RC-G—Other Liabilities</t>
  </si>
  <si>
    <t>Disallowed Deferred Tax Assets Calculation (Schedule RC-R Instructions)</t>
  </si>
  <si>
    <t>*****Please reconcile the Supplemental Capital Action and RI-A projections (i.e., allocate the capital actions among the RI-A buckets):</t>
  </si>
  <si>
    <t>RI-A Bank equity capital vs RC Bank equity capital</t>
  </si>
  <si>
    <t>***Tier 1 common is calculated as Tier 1 capital less non-common elements, including perpetual preferred stock and related surplus and minority interest in subsidiaries.  Specifically, non-common elements must include the following items captured in the Call Report: Schedule RC, line item 23 net of Schedule RC-R, line item 5; and Schedule RC-R, line item 6.</t>
  </si>
  <si>
    <t>Table A.1  LOANS SOLD TO FANNIE MAE, BANK ABLE TO REPORT OUTSTANDING UPB AND DELINQUENCY INFORMATION REQUESTED IN TABLE A.1</t>
  </si>
  <si>
    <t>Covered Insitution Baseline Only</t>
  </si>
  <si>
    <t>Table A.2  LOANS SOLD TO FANNIE MAE, BANK UNABLE TO REPORT OUTSTANDING UPB OR DELINQUENCY INFORMATION REQUESTED IN TABLE A.1</t>
  </si>
  <si>
    <r>
      <t xml:space="preserve">Projected Future Losses to Bank Charged to Repurchase Reserve </t>
    </r>
    <r>
      <rPr>
        <i/>
        <sz val="11"/>
        <rFont val="Calibri"/>
        <family val="2"/>
        <scheme val="minor"/>
      </rPr>
      <t>(Excluding Exempt Population)</t>
    </r>
  </si>
  <si>
    <t>Projected Future Losses to Bank Charged to Repurchase Reserve</t>
  </si>
  <si>
    <t>Table B.1  LOANS SOLD TO FREDDIE MAC, BANK ABLE TO REPORT OUTSTANDING UPB AND DELINQUENCY INFORMATION REQUESTED IN TABLE B.1</t>
  </si>
  <si>
    <t>Table B.2  LOANS SOLD TO FREDDIE MAC, BANKUNABLE TO REPORT OUTSTANDING UPB OR DELINQUENCY INFORMATION REQUESTED IN TABLE B.1</t>
  </si>
  <si>
    <t>Table C.2  LOANS INSURED BY THE US GOVERNMENT (e.g. FHA, VA), BANK UNABLE TO REPORT OUTSTANDING UPB OR DELINQUENCY INFORMATION REQUESTED IN TABLE C.1</t>
  </si>
  <si>
    <t>Table D.1  LOANS SECURITIZED WITH MONOLINE INSURANCE, BANK ABLE TO REPORT OUTSTANDING UPB AND DELINQUENCY INFORMATION REQUESTED IN TABLE D.1</t>
  </si>
  <si>
    <t>Table D.2  LOANS SECURITIZED WITH MONOLINE INSURANCE, BANK UNABLE TO REPORT OUTSTANDING UPB OR DELINQUENCY INFORMATION REQUESTED IN TABLE D.1</t>
  </si>
  <si>
    <t>Table E.1  LOANS SECURITIZED WITHOUT MONOLINE INSURANCE, BANK ABLE TO REPORT OUTSTANDING UPB AND DELINQUENCY INFORMATION REQUESTED IN TABLE E.1</t>
  </si>
  <si>
    <t>Table F.1  WHOLE LOANS SOLD, BANK ABLE TO REPORT OUTSTANDING UPB AND DELINQUENCY INFORMATION REQUESTED IN TABLE F.1</t>
  </si>
  <si>
    <r>
      <t xml:space="preserve">Projected Future Losses to BANK Charged to Repurchase Reserve </t>
    </r>
    <r>
      <rPr>
        <i/>
        <sz val="11"/>
        <rFont val="Calibri"/>
        <family val="2"/>
        <scheme val="minor"/>
      </rPr>
      <t>(Excluding Exempt Population)</t>
    </r>
  </si>
  <si>
    <t>Table F.2  WHOLE LOANS SOLD, BANK UNABLE TO REPORT OUTSTANDING UPB OR DELINQUENCY INFORMATION REQUESTED IN TABLE F.1</t>
  </si>
  <si>
    <t>Projected Future Losses to BANK Charged to Repurchase Reserve</t>
  </si>
  <si>
    <t>Table C.1  LOANS INSURED BY THE US GOVERNMENT (e.g. FHA, VA), BANK ABLE TO REPORT OUTSTANDING UPB AND DELINQUENCY INFORMATION REQUESTED IN TABLE C.1</t>
  </si>
  <si>
    <t>Table E.2  LOANS SECURITIZED WITHOUT MONOLINE INSURANCE, BANKUNABLE TO REPORT OUTSTANDING UPB OR DELINQUENCY INFORMATION REQUESTED IN TABLE E.1</t>
  </si>
  <si>
    <t xml:space="preserve">Please provide the credit loss portion and non-credit loss portion of projected OTTI (for relevant portfolios) for the quarters detailed in the tables below. Responses should be provided in $Millions. Values should be quarterly, not cumulative. 
OTTI related to the security’s credit loss is recognized in earnings, whereas the OTTI related to other factors (defined as the non‐credit loss portion) is included as part of a separate component of other comprehensive income (OCI). For only those securities determined to be other-than-temporarily impaired, banks should provide both projected losses that would be recognized in earnings and any projected losses that would be captured in OCI.
Amortized Cost should represent all Securities held, regardless of if they are impaired or not. 
Only securities projected to experience an other-than-temporary impairment loss in the P&amp;L should be reported in the "Credit Loss Portion" and "Non-Credit Loss Portion" columns below.  Securities not projected to be other-than-temporarily impaired (for example, any securities implicitly or explicitly guaranteed by the U.S. government or any other securities for which no OTTI is projected) should not be reported in this tab. OTTI values should be stated as positive values. 
</t>
  </si>
  <si>
    <t>Banks should estimate and provide fair market values of AFS securities based on a re-pricing of positions held on the reporting date.  Responses should be provided in $Millions.</t>
  </si>
  <si>
    <r>
      <rPr>
        <b/>
        <sz val="11"/>
        <rFont val="Calibri"/>
        <family val="2"/>
      </rPr>
      <t xml:space="preserve">Instructions: </t>
    </r>
    <r>
      <rPr>
        <sz val="11"/>
        <rFont val="Calibri"/>
        <family val="2"/>
      </rPr>
      <t>Bank to complete non shaded cells only; all shaded cells with embedded formulas will self populate.  Quarterly items should be reported by quarter, and not on a year-to-date basis.</t>
    </r>
  </si>
  <si>
    <t>Call Report Codes</t>
  </si>
  <si>
    <t>RIAD4217</t>
  </si>
  <si>
    <t>RIADC232</t>
  </si>
  <si>
    <t>Provision for Unfunded Off-Balance Sheet Credit Exposures (to build/decrease item 139 (RCFDB557) in Balance Sheet)</t>
  </si>
  <si>
    <t>RIAD4074-RIAD4079-RIAD4093+RIADC216-Line Item #40</t>
  </si>
  <si>
    <t>RIADC216</t>
  </si>
  <si>
    <t>Include domestic bank issued credit and charge cards including  those that result from a partnership agreement.</t>
  </si>
  <si>
    <t>List Call Report RI Schedule items in which this item is normally reported although excluded from PPNR for this report:</t>
  </si>
  <si>
    <t>Average Asset Balances ($Millions) (1)</t>
  </si>
  <si>
    <r>
      <rPr>
        <b/>
        <sz val="11"/>
        <rFont val="Calibri"/>
        <family val="2"/>
        <scheme val="minor"/>
      </rPr>
      <t>Instructions:</t>
    </r>
    <r>
      <rPr>
        <sz val="11"/>
        <rFont val="Calibri"/>
        <family val="2"/>
        <scheme val="minor"/>
      </rPr>
      <t xml:space="preserve"> All banks for which deposits comprise 25% or more of total liabilities for any reported period in any Call Report must complete this worksheet. Banks to complete non shaded cells only; all shaded cells with embedded formulas will self populate.  Quarterly items should be reported by quarter, and not on a year-to-date basis.</t>
    </r>
  </si>
  <si>
    <t>A sum of average domestic and foreign deposits should be equal to a sum of average RCON6631, RCON6636, RCFD6631, and RCFD6636.</t>
  </si>
  <si>
    <t>Include loans secured by farmland here (RCFD1420) and other loans not accounted for in the other categories.</t>
  </si>
  <si>
    <t>A Sum of line items 36C and 39 equals a sum of RCFD3190, RCFD3200, and interest-bearing liabilities reported in RCFD2930; line item 40 captures non-interest bearing liabilities in RCFD2930</t>
  </si>
  <si>
    <r>
      <rPr>
        <b/>
        <sz val="11"/>
        <rFont val="Calibri"/>
        <family val="2"/>
      </rPr>
      <t xml:space="preserve">Instructions: </t>
    </r>
    <r>
      <rPr>
        <sz val="11"/>
        <rFont val="Calibri"/>
        <family val="2"/>
      </rPr>
      <t xml:space="preserve">Banks to complete non shaded cells only; all shaded cells with embedded formulas will self populate.  Quarterly items should be reported by quarter, and not on a year-to-date basis. </t>
    </r>
    <r>
      <rPr>
        <sz val="11"/>
        <color rgb="FFFF0000"/>
        <rFont val="Calibri"/>
        <family val="2"/>
      </rPr>
      <t xml:space="preserve"> </t>
    </r>
  </si>
  <si>
    <t>RCONF070+RCONF071+RCONF674+RCONF675</t>
  </si>
  <si>
    <t>RIAD4150</t>
  </si>
  <si>
    <t>RCFD2150</t>
  </si>
  <si>
    <t>RIADA220</t>
  </si>
  <si>
    <t>RIAD8561</t>
  </si>
  <si>
    <t>C. Firm Wide Metrics: Net Interest Income Worksheet (Required only for Banks that were required to complete the Net Interest Income Worksheet)</t>
  </si>
  <si>
    <t>RCFDC780</t>
  </si>
  <si>
    <t>Average oustanding principal balance fo residential mortgage loans the bank services for others.</t>
  </si>
  <si>
    <r>
      <t xml:space="preserve">"Metrics by Business Segment/Line" correspond to Business Segments/Lines on PPNR Submission worksheet, unless explicitly stated otherwise.   See Instructions for defintions of standardized Business Segments/Lines.  Unless specified otherwise, all numbers are global.  </t>
    </r>
    <r>
      <rPr>
        <sz val="11"/>
        <color rgb="FF0070C0"/>
        <rFont val="Calibri"/>
        <family val="2"/>
        <scheme val="minor"/>
      </rPr>
      <t xml:space="preserve"> </t>
    </r>
    <r>
      <rPr>
        <sz val="11"/>
        <color theme="1"/>
        <rFont val="Calibri"/>
        <family val="2"/>
        <scheme val="minor"/>
      </rPr>
      <t>Only line items with "Industry Market Size" in the name are industry/market-wide items; all other items are bank-specific.</t>
    </r>
  </si>
  <si>
    <t>Full-time equivalent employees at end of current period (RIAD4150) for a given segment only.</t>
  </si>
  <si>
    <r>
      <t xml:space="preserve">Refers to the balance sheet carrying amount of any equipment or other asset rented to others under operating leases, net of accumulated depreciation.  The total in line item </t>
    </r>
    <r>
      <rPr>
        <b/>
        <sz val="11"/>
        <rFont val="Calibri"/>
        <family val="2"/>
        <scheme val="minor"/>
      </rPr>
      <t xml:space="preserve">49 </t>
    </r>
    <r>
      <rPr>
        <sz val="11"/>
        <rFont val="Calibri"/>
        <family val="2"/>
        <scheme val="minor"/>
      </rPr>
      <t>should correspond to the amount provided in Call Report Schedule RC-F Line 6, item 14 in the instructions. The amount included should only reflect collateral rented under operating leases and not include collateral subject to capital/ financing type leases.</t>
    </r>
  </si>
  <si>
    <t>Call Report name is "Residential Mortgages Sold During the Quarter"; this metric need not be limited to Mortgages and Home Equity business line.</t>
  </si>
  <si>
    <t>A backlog should be based on probability weighted fees.  The data should be consistent with historical internal reporting, not by market measurement.  The last quarter should be the Bank’s latest backlog estimate.</t>
  </si>
  <si>
    <t>Banks should not report changes in value of the MSR asset or hedges within the trading book.</t>
  </si>
  <si>
    <t>Net income (loss) attributable to Bank and minority interests</t>
  </si>
  <si>
    <t>Net income (loss) attributable to Bank</t>
  </si>
  <si>
    <t xml:space="preserve">All covered institutions are expected to complete a version of the Summary template for each required scenario - Baseline, Adverse, Severely Adverse - and additional scenarios that are named accordingly. </t>
  </si>
  <si>
    <t>DFAST-14A Summary Schedule Cover Sheet</t>
  </si>
  <si>
    <r>
      <t xml:space="preserve">Any questions should be directed to </t>
    </r>
    <r>
      <rPr>
        <b/>
        <sz val="12"/>
        <color rgb="FFFF0000"/>
        <rFont val="Calibri"/>
        <family val="2"/>
        <scheme val="minor"/>
      </rPr>
      <t>DFA165i2.reporting@occ.treas.gov .</t>
    </r>
  </si>
  <si>
    <t>XYZ</t>
  </si>
  <si>
    <t>RSSD ID:</t>
  </si>
  <si>
    <t>#####</t>
  </si>
  <si>
    <t>Current Year:</t>
  </si>
  <si>
    <t>(Enter  appropriate year)</t>
  </si>
  <si>
    <t>Planning Horizon Year 1:</t>
  </si>
  <si>
    <t>Planning Horizon Year 2:</t>
  </si>
  <si>
    <t>(Enter date)</t>
  </si>
  <si>
    <t>Baseline</t>
  </si>
  <si>
    <t>Adverse</t>
  </si>
  <si>
    <t>Severely Adverse</t>
  </si>
  <si>
    <t>Covered institutions should complete all relevant cells in the corresponding worksheets, including this cover page. Covered institutions should not complete any shaded cells.</t>
  </si>
  <si>
    <t>Schedule RC-R (or FFIEC 101 Schedule A for advanced approaches that exit parallel run only) per general risk-based capital rules and 72 Federal Register 69288 (December 7, 2007)</t>
  </si>
  <si>
    <t>(f) Enter the portion of (e) that the bank could realize within the next 12 months based on its projected future taxable income. Future taxable income should not include net operating loss carryforwards to be used during the next 12 months or existing temporary differences that are expected to reverse over the next 12 months</t>
  </si>
  <si>
    <t>(d) Enter the amount of taxes previously paid that the bank could recover through loss carrybacks if the bank temporary differences (both deductible and taxable) fully reverse at the report date****</t>
  </si>
  <si>
    <t>rcfdb592 or aaabj189</t>
  </si>
  <si>
    <t>rconb557</t>
  </si>
  <si>
    <t>TOTAL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</si>
</sst>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
    <numFmt numFmtId="166" formatCode="0.0%"/>
    <numFmt numFmtId="167" formatCode="[$-409]mmmm\ d\,\ yyyy;@"/>
    <numFmt numFmtId="168" formatCode="0_);\(0\)"/>
    <numFmt numFmtId="169" formatCode="#\ ??/32"/>
    <numFmt numFmtId="170" formatCode="&quot;$&quot;#,##0.0,_);[Red]\(&quot;$&quot;#,##0.0,\)"/>
    <numFmt numFmtId="171" formatCode="_(* #,##0,_);_(* \(#,##0,\);_(* &quot;-&quot;_);_(@_)"/>
    <numFmt numFmtId="172" formatCode="_(* #,##0.0,_);_(* \(#,##0.0,\);_(* &quot;-&quot;_);_(@_)"/>
    <numFmt numFmtId="173" formatCode="_(* #,##0.00_);_(* \(#,##0.00\);_(* &quot;-&quot;_);_(@_)"/>
    <numFmt numFmtId="174" formatCode="_(* #,##0,,_);_(* \(#,##0,,\);_(* &quot;-&quot;_);_(@_)"/>
    <numFmt numFmtId="175" formatCode="_(* #,##0.0,,_);_(* \(#,##0.0,,\);_(* &quot;-&quot;_);_(@_)"/>
    <numFmt numFmtId="176" formatCode="0.0%_);\(0.0%\)"/>
    <numFmt numFmtId="177" formatCode="&quot;\&quot;#,##0.00;[Red]&quot;\&quot;\-#,##0.00"/>
    <numFmt numFmtId="178" formatCode="_-* #,##0_-;\-* #,##0_-;_-* &quot;-&quot;_-;_-@_-"/>
    <numFmt numFmtId="179" formatCode="??/64"/>
    <numFmt numFmtId="180" formatCode="0.0_)\%;\(0.0\)\%;0.0_)\%;@_)_%"/>
    <numFmt numFmtId="181" formatCode="#,##0.0_)_%;\(#,##0.0\)_%;0.0_)_%;@_)_%"/>
    <numFmt numFmtId="182" formatCode="#,##0.0_);\(#,##0.0\);#,##0.0_);@_)"/>
    <numFmt numFmtId="183" formatCode="#,##0.0_);\(#,##0.0\)"/>
    <numFmt numFmtId="184" formatCode="&quot;$&quot;_(#,##0.00_);&quot;$&quot;\(#,##0.00\);&quot;$&quot;_(0.00_);@_)"/>
    <numFmt numFmtId="185" formatCode="&quot;$&quot;_(#,##0.00_);&quot;$&quot;\(#,##0.00\)"/>
    <numFmt numFmtId="186" formatCode="#,##0.00_);\(#,##0.00\);0.00_);@_)"/>
    <numFmt numFmtId="187" formatCode="\€_(#,##0.00_);\€\(#,##0.00\);\€_(0.00_);@_)"/>
    <numFmt numFmtId="188" formatCode="#,##0_)\x;\(#,##0\)\x;0_)\x;@_)_x"/>
    <numFmt numFmtId="189" formatCode="#,##0.0_)\x;\(#,##0.0\)\x"/>
    <numFmt numFmtId="190" formatCode="#,##0_)_x;\(#,##0\)_x;0_)_x;@_)_x"/>
    <numFmt numFmtId="191" formatCode="#,##0.0_)_x;\(#,##0.0\)_x"/>
    <numFmt numFmtId="192" formatCode="0.0_)\%;\(0.0\)\%"/>
    <numFmt numFmtId="193" formatCode="0.0%;\(0.0\)%;@\ \ "/>
    <numFmt numFmtId="194" formatCode="#,##0.0_)_%;\(#,##0.0\)_%"/>
    <numFmt numFmtId="195" formatCode="0.0000000%"/>
    <numFmt numFmtId="196" formatCode="#,##0.000_);[Red]\(#,##0.000\)"/>
    <numFmt numFmtId="197" formatCode="&quot;$&quot;#,##0"/>
    <numFmt numFmtId="198" formatCode="#,##0_);\(#,##0\);&quot;&quot;"/>
    <numFmt numFmtId="199" formatCode="0.0_);\(0.0\)"/>
    <numFmt numFmtId="200" formatCode="#,##0,_);[Red]\(#,##0,\)"/>
    <numFmt numFmtId="201" formatCode="[&gt;1]&quot;10Q: &quot;0&quot; qtrs&quot;;&quot;10Q: &quot;0&quot; qtr&quot;"/>
    <numFmt numFmtId="202" formatCode="0.00\ ;\(0.00\)"/>
    <numFmt numFmtId="203" formatCode="_(* #,##0.0_);_(* \(#,##0.0\);_(* &quot;-&quot;?_);_(@_)"/>
    <numFmt numFmtId="204" formatCode="_(&quot;$&quot;* #,##0.0_);_(&quot;$&quot;* \(#,##0.0\);_(&quot;$&quot;* &quot;-&quot;?_);_(@_)"/>
    <numFmt numFmtId="205" formatCode="_(* #,##0_);[Red]_(* \(#,##0\);_(* &quot;-&quot;_);_(@_)"/>
    <numFmt numFmtId="206" formatCode="m\-d\-yy"/>
    <numFmt numFmtId="207" formatCode="#,##0.00;\(#,##0.00\)"/>
    <numFmt numFmtId="208" formatCode="#,##0.0_);[Red]\(#,##0.0\)"/>
    <numFmt numFmtId="209" formatCode="_(* #,##0.0,_);_(* \(#,##0.0,\);_(* &quot;–&quot;??_);* _(@_)"/>
    <numFmt numFmtId="210" formatCode="m/yy"/>
    <numFmt numFmtId="211" formatCode="General_)"/>
    <numFmt numFmtId="212" formatCode="_-* #,##0.00_-;\-* #,##0.00_-;_-* &quot;-&quot;??_-;_-@_-"/>
    <numFmt numFmtId="213" formatCode="0&quot; bp&quot;"/>
    <numFmt numFmtId="214" formatCode="0.0000%"/>
    <numFmt numFmtId="215" formatCode="&quot;$&quot;#,##0.00"/>
    <numFmt numFmtId="216" formatCode="#,##0.0000_);[Red]\(#,##0.0000\)"/>
    <numFmt numFmtId="217" formatCode="0.000"/>
    <numFmt numFmtId="218" formatCode="mm\-yy"/>
    <numFmt numFmtId="219" formatCode="0.00000000"/>
    <numFmt numFmtId="220" formatCode="&quot;£&quot;#,###.##\ ;\(&quot;£&quot;#,###.##\);"/>
    <numFmt numFmtId="221" formatCode="#,##0.000_);\(#,##0.000\)"/>
    <numFmt numFmtId="222" formatCode="#,##0.0000_);\(#,##0.0000\)"/>
    <numFmt numFmtId="223" formatCode="&quot;$&quot;* #,##0_);&quot;$&quot;* \(#,##0\)"/>
    <numFmt numFmtId="224" formatCode="mmmm"/>
    <numFmt numFmtId="225" formatCode="0.00\ "/>
    <numFmt numFmtId="226" formatCode="_(* #,##0.00_);_(* \(#,##0.00\);_(* &quot;–&quot;??_);* _(@_)"/>
    <numFmt numFmtId="227" formatCode="&quot;$&quot;#,##0.00;\(&quot;$&quot;#,##0.00\)"/>
    <numFmt numFmtId="228" formatCode="&quot;For COB: &quot;d\ mmm\ yyyy"/>
    <numFmt numFmtId="229" formatCode=";;;_w@_w"/>
    <numFmt numFmtId="230" formatCode="&quot;$&quot;#,##0;\(&quot;$&quot;#,##0\)"/>
    <numFmt numFmtId="231" formatCode="0.000_)"/>
    <numFmt numFmtId="232" formatCode="_-* \(#,##0\);_-* #,##0_-;_-* &quot;-     &quot;_-;_-@_-"/>
    <numFmt numFmtId="233" formatCode="_(* #,##0_);_(* \(#,##0\);_(* &quot;-     &quot;_);_(@_)"/>
    <numFmt numFmtId="234" formatCode="0.0&quot; &quot;\ "/>
    <numFmt numFmtId="235" formatCode="_._.* #,##0.0_)_%;_._.* \(#,##0.0\)_%"/>
    <numFmt numFmtId="236" formatCode="_._.* #,##0.00_)_%;_._.* \(#,##0.00\)_%"/>
    <numFmt numFmtId="237" formatCode="_._.* #,##0.000_)_%;_._.* \(#,##0.000\)_%"/>
    <numFmt numFmtId="238" formatCode="_._.* #,##0.0000_)_%;_._.* \(#,##0.0000\)_%"/>
    <numFmt numFmtId="239" formatCode="#,##0;\(#,##0\)"/>
    <numFmt numFmtId="240" formatCode="0.0"/>
    <numFmt numFmtId="241" formatCode="#,##0.0,,_);\(#,##0.0,,\)"/>
    <numFmt numFmtId="242" formatCode="_(* #,###.0,_);_(* \(#,###.0,\);_(* &quot;—&quot;?_);_(@_)"/>
    <numFmt numFmtId="243" formatCode="_(* #,###.00,_);_(* \(#,###.00,\);_(* &quot;—&quot;??_);_(@_)"/>
    <numFmt numFmtId="244" formatCode="_(* #,###.0,,_);_(* \(#,###.0,,\);_(* &quot;—&quot;?_);_(@_)"/>
    <numFmt numFmtId="245" formatCode="0%;\(0%\)"/>
    <numFmt numFmtId="246" formatCode="#,##0.0_);[Red]\(#,##0.0\);\ \-\ "/>
    <numFmt numFmtId="247" formatCode="#,##0.0"/>
    <numFmt numFmtId="248" formatCode="&quot;$&quot;#,##0.00_);[Red]\(&quot;$&quot;#,##0.00\);&quot;--  &quot;;_(@_)"/>
    <numFmt numFmtId="249" formatCode="_-&quot;$&quot;* \(#,##0\);_-&quot;$&quot;* #,##0_);_-&quot;$&quot;* &quot;-     &quot;_-;_-@_-"/>
    <numFmt numFmtId="250" formatCode="_(&quot;$&quot;* #,##0_);_(&quot;$&quot;* \(#,##0\);_(&quot;$&quot;* &quot;-     &quot;_);_(@_)"/>
    <numFmt numFmtId="251" formatCode="\(\ \)"/>
    <numFmt numFmtId="252" formatCode="_._.&quot;$&quot;* #,##0.0_)_%;_._.&quot;$&quot;* \(#,##0.0\)_%"/>
    <numFmt numFmtId="253" formatCode="_._.&quot;$&quot;* #,##0.00_)_%;_._.&quot;$&quot;* \(#,##0.00\)_%"/>
    <numFmt numFmtId="254" formatCode="_._.&quot;$&quot;* #,##0.000_)_%;_._.&quot;$&quot;* \(#,##0.000\)_%"/>
    <numFmt numFmtId="255" formatCode="_._.&quot;$&quot;* #,##0.0000_)_%;_._.&quot;$&quot;* \(#,##0.0000\)_%"/>
    <numFmt numFmtId="256" formatCode="&quot;$&quot;#,##0.0_);[Red]\(&quot;$&quot;#,##0.0\)"/>
    <numFmt numFmtId="257" formatCode="_(&quot;$&quot;* #,###.0,_);_(&quot;$&quot;* \(#,###.0,\);_(&quot;$&quot;* &quot;—&quot;?_);_(@_)"/>
    <numFmt numFmtId="258" formatCode="&quot;$&quot;#,##0.00_)\ \ ;\(&quot;$&quot;#,##0.00\)\ \ "/>
    <numFmt numFmtId="259" formatCode="&quot;$&quot;#,##0.000_);&quot;$&quot;\(#,##0.000\)%"/>
    <numFmt numFmtId="260" formatCode="mm"/>
    <numFmt numFmtId="261" formatCode="#,##0.00\ \ ;\(#,##0.00\);"/>
    <numFmt numFmtId="262" formatCode="0.00000%"/>
    <numFmt numFmtId="263" formatCode="\ #,##0.000_);\(&quot;$&quot;#,##0.000\)"/>
    <numFmt numFmtId="264" formatCode="mm/dd/yy"/>
    <numFmt numFmtId="265" formatCode="#,##0.0_);\(#,##0.0\);&quot;-&quot;;@"/>
    <numFmt numFmtId="266" formatCode="mmm\-d\-yy"/>
    <numFmt numFmtId="267" formatCode="mmm\-d\-yyyy"/>
    <numFmt numFmtId="268" formatCode="mmm\-yyyy"/>
    <numFmt numFmtId="269" formatCode="ddd\ dd/mm/yy"/>
    <numFmt numFmtId="270" formatCode="_(* #,##0.0\x_);_(* \(#,##0.0\);_(* &quot;-&quot;??_);_(@_)"/>
    <numFmt numFmtId="271" formatCode="mmmm\ d\,\ yyyy"/>
    <numFmt numFmtId="272" formatCode="mmmm\ d"/>
    <numFmt numFmtId="273" formatCode="yyyy"/>
    <numFmt numFmtId="274" formatCode="#,##0.0;\(#,##0.0\)"/>
    <numFmt numFmtId="275" formatCode="_-* #,##0\ _D_M_-;\-* #,##0\ _D_M_-;_-* &quot;-&quot;\ _D_M_-;_-@_-"/>
    <numFmt numFmtId="276" formatCode="_-* #,##0.00\ _D_M_-;\-* #,##0.00\ _D_M_-;_-* &quot;-&quot;??\ _D_M_-;_-@_-"/>
    <numFmt numFmtId="277" formatCode="_(* #,##0.0000_);_(* \(#,##0.0000\);_(* &quot;-&quot;??_);_(@_)"/>
    <numFmt numFmtId="278" formatCode="#,##0&quot;?&quot;_);[Red]\(#,##0&quot;?&quot;\)"/>
    <numFmt numFmtId="279" formatCode="#,##0.00000000000;[Red]\-#,##0.00000000000"/>
    <numFmt numFmtId="280" formatCode="&quot;$&quot;\ #,##0;[Red]&quot;$&quot;\ \(#,##0\);&quot;$&quot;\ 0"/>
    <numFmt numFmtId="281" formatCode="&quot;$&quot;#,##0_);\(&quot;$&quot;#,##0\);\-\-_)"/>
    <numFmt numFmtId="282" formatCode="&quot;$&quot;#,##0.0_);\(&quot;$&quot;#,##0.0\);\-\-_)"/>
    <numFmt numFmtId="283" formatCode="&quot;$&quot;#,##0.00_);\(&quot;$&quot;#,##0.00\);\-\-_)"/>
    <numFmt numFmtId="284" formatCode="#,##0.0\ ;\(#,##0.0\)"/>
    <numFmt numFmtId="285" formatCode="0.00%;[Red]\(0.00%\)"/>
    <numFmt numFmtId="286" formatCode="[Blue]d/m/yyyy"/>
    <numFmt numFmtId="287" formatCode="ddd\ dd\-mmm\-yy"/>
    <numFmt numFmtId="288" formatCode="_([$€-2]* #,##0.00_);_([$€-2]* \(#,##0.00\);_([$€-2]* &quot;-&quot;??_)"/>
    <numFmt numFmtId="289" formatCode="&quot;E&quot;\ #,##0;[Red]&quot;E&quot;\ \(#,##0\);&quot;E&quot;\ 0"/>
    <numFmt numFmtId="290" formatCode="0&quot;%&quot;_);\(0&quot;%&quot;\)"/>
    <numFmt numFmtId="291" formatCode="0.0&quot;%&quot;_);\(0.0&quot;%&quot;\)"/>
    <numFmt numFmtId="292" formatCode="0.00&quot;%&quot;_);\(0.00&quot;%&quot;\)"/>
    <numFmt numFmtId="293" formatCode="_(&quot;$&quot;* #,##0,_);_(&quot;$&quot;* \(#,##0,\);_(&quot;$&quot;* &quot;-&quot;_);_(@_)"/>
    <numFmt numFmtId="294" formatCode="###0_);\(###0\)"/>
    <numFmt numFmtId="295" formatCode="0.0000"/>
    <numFmt numFmtId="296" formatCode="ddd\-dd\-mmm\-yy"/>
    <numFmt numFmtId="297" formatCode="0.00%_);[Red]\(0.00%\)"/>
    <numFmt numFmtId="298" formatCode="0.0_x"/>
    <numFmt numFmtId="299" formatCode="_(#,##0_);\(#,##0\)"/>
    <numFmt numFmtId="300" formatCode="&quot;$&quot;#,##0.0_)\ \ ;\(&quot;$&quot;#,##0.0\)\ \ "/>
    <numFmt numFmtId="301" formatCode="0.0\ \x\ \ \ \ ;&quot;NM      &quot;;\ 0.0\ \x\ \ \ \ "/>
    <numFmt numFmtId="302" formatCode="0.0%_)\ \ ;\(0.0%\)\ \ "/>
    <numFmt numFmtId="303" formatCode="#,##0.000;\(#,##0.000\)"/>
    <numFmt numFmtId="304" formatCode="0.0%;[Red]\(0.0%\);&quot;--  &quot;"/>
    <numFmt numFmtId="305" formatCode="_(* #,##0.0_);[Red]_(* \(#,##0.0\);&quot;nm &quot;"/>
    <numFmt numFmtId="306" formatCode="_ * #,##0_ ;_ * \-#,##0_ ;_ * &quot;-&quot;_ ;_ @_ "/>
    <numFmt numFmtId="307" formatCode="_ * #,##0.00_ ;_ * \-#,##0.00_ ;_ * &quot;-&quot;??_ ;_ @_ "/>
    <numFmt numFmtId="308" formatCode="_-* #,##0\ _F_-;\-* #,##0\ _F_-;_-* &quot;-&quot;\ _F_-;_-@_-"/>
    <numFmt numFmtId="309" formatCode="_-* #,##0.00\ &quot;F&quot;_-;\-* #,##0.00\ &quot;F&quot;_-;_-* &quot;-&quot;??\ &quot;F&quot;_-;_-@_-"/>
    <numFmt numFmtId="310" formatCode="_(* #,##0,,_);_(* \(#,##0,,\);_(* &quot;–&quot;?_);* _(@_)"/>
    <numFmt numFmtId="311" formatCode="#,##0.0,_);\(#,##0.0,\)"/>
    <numFmt numFmtId="312" formatCode="_(* #,##0.0,,_);_(* \(#,##0.0,,\);_(* &quot;-&quot;?_);_(@_)"/>
    <numFmt numFmtId="313" formatCode="_ &quot;S/&quot;* #,##0_ ;_ &quot;S/&quot;* \-#,##0_ ;_ &quot;S/&quot;* &quot;-&quot;_ ;_ @_ "/>
    <numFmt numFmtId="314" formatCode="_ &quot;S/&quot;* #,##0.00_ ;_ &quot;S/&quot;* \-#,##0.00_ ;_ &quot;S/&quot;* &quot;-&quot;??_ ;_ @_ "/>
    <numFmt numFmtId="315" formatCode="_-* #,##0\ &quot;F&quot;_-;\-* #,##0\ &quot;F&quot;_-;_-* &quot;-&quot;\ &quot;F&quot;_-;_-@_-"/>
    <numFmt numFmtId="316" formatCode="mmmm\ yyyy"/>
    <numFmt numFmtId="317" formatCode="_(0.0\x_);[Red]_(\ \(0.0\x\)"/>
    <numFmt numFmtId="318" formatCode="0.0&quot;x&quot;_);\(0.0&quot;x&quot;\)"/>
    <numFmt numFmtId="319" formatCode="0.00&quot;x&quot;_);\(0.00&quot;x&quot;\)"/>
    <numFmt numFmtId="320" formatCode="#,##0.0_);[Red]\(#,##0.0\);&quot;N/A &quot;"/>
    <numFmt numFmtId="321" formatCode="0.0_x_);\(0.0\)_x"/>
    <numFmt numFmtId="322" formatCode="0.00_x_);\(0.00\)_x"/>
    <numFmt numFmtId="323" formatCode="0_%_);\(0\)_%"/>
    <numFmt numFmtId="324" formatCode="0.0_%_);\(0.0\)_%"/>
    <numFmt numFmtId="325" formatCode="0.00_%_);\(0.00\)_%"/>
    <numFmt numFmtId="326" formatCode="#,##0.0_);[Red]\(#,##0.0\);&quot;--  &quot;"/>
    <numFmt numFmtId="327" formatCode="&quot;Rp&quot;\ #,##0_);\(&quot;Rp&quot;\ #,##0\)"/>
    <numFmt numFmtId="328" formatCode="#,##0.0_)\ \ ;[Red]\(#,##0.0\)\ \ "/>
    <numFmt numFmtId="329" formatCode="_(* #,##0.000000000000000_);_(* \(#,##0.000000000000000\);_(* &quot;-&quot;_);_(@_)"/>
    <numFmt numFmtId="330" formatCode="_(* #,##0.0000000000000000_);_(* \(#,##0.0000000000000000\);_(* &quot;-&quot;_);_(@_)"/>
    <numFmt numFmtId="331" formatCode="0_);[Red]\(0\)"/>
    <numFmt numFmtId="332" formatCode="_(* #,##0.0000000000_);_(* \(#,##0.0000000000\);_(* &quot;-&quot;_);_(@_)"/>
    <numFmt numFmtId="333" formatCode="_(* #,##0.0000000000000_);_(* \(#,##0.0000000000000\);_(* &quot;-&quot;_);_(@_)"/>
    <numFmt numFmtId="334" formatCode="_(* #,##0.00000000_);_(* \(#,##0.00000000\);_(* &quot;-&quot;_);_(@_)"/>
    <numFmt numFmtId="335" formatCode="_(* #,##0.0000000000000000000_);_(* \(#,##0.0000000000000000000\);_(* &quot;-&quot;_);_(@_)"/>
    <numFmt numFmtId="336" formatCode="#,##0.00&quot;x&quot;;[Red]\(#,##0.00&quot;x&quot;\)"/>
    <numFmt numFmtId="337" formatCode="#,##0.00_)&quot; &quot;;[Red]\(#,##0.00\)&quot; &quot;"/>
    <numFmt numFmtId="338" formatCode="0.0%&quot;NetPPE/sales&quot;"/>
    <numFmt numFmtId="339" formatCode="#,##0_);\(#,##0\);\-\-_)"/>
    <numFmt numFmtId="340" formatCode="#,##0.0_);\(#,##0.0\);\-\-_)"/>
    <numFmt numFmtId="341" formatCode="#,##0.00_);\(#,##0.00\);\-\-_)"/>
    <numFmt numFmtId="342" formatCode="#,##0.00;\-#,##0.00"/>
    <numFmt numFmtId="343" formatCode="0.000000_);\(0.000000\)"/>
    <numFmt numFmtId="344" formatCode="0.0%&quot;NWI/Sls&quot;"/>
    <numFmt numFmtId="345" formatCode="#,##0.000000"/>
    <numFmt numFmtId="346" formatCode="0;;"/>
    <numFmt numFmtId="347" formatCode="0.0%;\(0.0%\)"/>
    <numFmt numFmtId="348" formatCode="_(0_)%;\(0\)%"/>
    <numFmt numFmtId="349" formatCode="_._._(* 0_)%;_._.* \(0\)%"/>
    <numFmt numFmtId="350" formatCode="_(* #,##0%_);_(* \(#,##0%\);_(* &quot;-&quot;_);_(@_)"/>
    <numFmt numFmtId="351" formatCode="0%_);\(0%\)"/>
    <numFmt numFmtId="352" formatCode="_-* #,##0&quot;RUB&quot;_-;\-* #,##0&quot;RUB&quot;_-;_-* &quot;-&quot;&quot;RUB&quot;_-;_-@_-"/>
    <numFmt numFmtId="353" formatCode="0.0%;[Red]\(0.0%\)"/>
    <numFmt numFmtId="354" formatCode="#,##0.0\%_);\(#,##0.0\%\);#,##0.0\%_);@_)"/>
    <numFmt numFmtId="355" formatCode="_(* #,##0.0%_);_(* \(#,##0.0%\);_(* &quot;-&quot;??_);_(@_)"/>
    <numFmt numFmtId="356" formatCode="_(* #.00%_);_(* \(#.00%\);_(* &quot;—&quot;_%_);_(@_)"/>
    <numFmt numFmtId="357" formatCode="&quot;Printed: &quot;d\ mmm\ yyyy"/>
    <numFmt numFmtId="358" formatCode="_-&quot;£&quot;* #,##0.00_-;\-&quot;£&quot;* #,##0.00_-;_-&quot;£&quot;* &quot;-&quot;??_-;_-@_-"/>
    <numFmt numFmtId="359" formatCode="#,##0,,_);\(#,##0,,\)"/>
    <numFmt numFmtId="360" formatCode="_(* #,##%0_);_(* \(#,##%0\);_(* &quot;-&quot;??_);_(@_)"/>
    <numFmt numFmtId="361" formatCode="#,##0;\-#,##0;&quot;-&quot;"/>
    <numFmt numFmtId="362" formatCode="&quot;$&quot;#,##0\ ;\(&quot;$&quot;#,##0\)"/>
    <numFmt numFmtId="363" formatCode="0.0000000"/>
    <numFmt numFmtId="364" formatCode="mm/dd/yyyy"/>
    <numFmt numFmtId="365" formatCode="[$-409]mmm\-yy;@"/>
    <numFmt numFmtId="366" formatCode="#,##0.00%;\(#,##0.00%\)"/>
    <numFmt numFmtId="367" formatCode="&quot;$&quot;#,##0;\-&quot;$&quot;#,##0"/>
    <numFmt numFmtId="368" formatCode="0.00000&quot;  &quot;"/>
  </numFmts>
  <fonts count="346">
    <font>
      <sz val="11"/>
      <color theme="1"/>
      <name val="Calibri"/>
      <family val="2"/>
      <scheme val="minor"/>
    </font>
    <font>
      <sz val="10"/>
      <name val="Arial"/>
      <family val="2"/>
    </font>
    <font>
      <b/>
      <sz val="11"/>
      <name val="Calibri"/>
      <family val="2"/>
    </font>
    <font>
      <sz val="11"/>
      <name val="Calibri"/>
      <family val="2"/>
    </font>
    <font>
      <b/>
      <u/>
      <sz val="11"/>
      <name val="Calibri"/>
      <family val="2"/>
    </font>
    <font>
      <sz val="9"/>
      <name val="Calibri"/>
      <family val="2"/>
    </font>
    <font>
      <b/>
      <sz val="16"/>
      <name val="Calibri"/>
      <family val="2"/>
    </font>
    <font>
      <b/>
      <sz val="9"/>
      <name val="Calibri"/>
      <family val="2"/>
    </font>
    <font>
      <b/>
      <i/>
      <sz val="11"/>
      <name val="Calibri"/>
      <family val="2"/>
    </font>
    <font>
      <b/>
      <sz val="12"/>
      <name val="Calibri"/>
      <family val="2"/>
    </font>
    <font>
      <b/>
      <sz val="11"/>
      <color indexed="8"/>
      <name val="Calibri"/>
      <family val="2"/>
    </font>
    <font>
      <b/>
      <sz val="13"/>
      <name val="Calibri"/>
      <family val="2"/>
    </font>
    <font>
      <sz val="10"/>
      <name val="Helv"/>
      <charset val="204"/>
    </font>
    <font>
      <sz val="10"/>
      <name val="바탕체"/>
      <family val="1"/>
      <charset val="129"/>
    </font>
    <font>
      <b/>
      <sz val="10"/>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11"/>
      <color theme="1"/>
      <name val="Calibri"/>
      <family val="2"/>
      <scheme val="minor"/>
    </font>
    <font>
      <sz val="12"/>
      <name val="Calibri"/>
      <family val="2"/>
      <scheme val="minor"/>
    </font>
    <font>
      <b/>
      <sz val="11"/>
      <name val="Calibri"/>
      <family val="2"/>
      <scheme val="minor"/>
    </font>
    <font>
      <b/>
      <sz val="10"/>
      <name val="Calibri"/>
      <family val="2"/>
      <scheme val="minor"/>
    </font>
    <font>
      <sz val="11"/>
      <name val="Calibri"/>
      <family val="2"/>
      <scheme val="minor"/>
    </font>
    <font>
      <sz val="10"/>
      <name val="Calibri"/>
      <family val="2"/>
      <scheme val="minor"/>
    </font>
    <font>
      <b/>
      <u/>
      <sz val="11"/>
      <color theme="3" tint="-0.249977111117893"/>
      <name val="Calibri"/>
      <family val="2"/>
    </font>
    <font>
      <sz val="12"/>
      <color theme="1"/>
      <name val="Calibri"/>
      <family val="2"/>
      <scheme val="minor"/>
    </font>
    <font>
      <b/>
      <sz val="12"/>
      <color theme="1"/>
      <name val="Calibri"/>
      <family val="2"/>
      <scheme val="minor"/>
    </font>
    <font>
      <b/>
      <i/>
      <sz val="11"/>
      <color theme="1"/>
      <name val="Calibri"/>
      <family val="2"/>
      <scheme val="minor"/>
    </font>
    <font>
      <b/>
      <i/>
      <sz val="11"/>
      <name val="Calibri"/>
      <family val="2"/>
      <scheme val="minor"/>
    </font>
    <font>
      <u/>
      <sz val="11"/>
      <name val="Calibri"/>
      <family val="2"/>
      <scheme val="minor"/>
    </font>
    <font>
      <i/>
      <sz val="11"/>
      <name val="Calibri"/>
      <family val="2"/>
      <scheme val="minor"/>
    </font>
    <font>
      <b/>
      <u/>
      <sz val="11"/>
      <color theme="1"/>
      <name val="Calibri"/>
      <family val="2"/>
      <scheme val="minor"/>
    </font>
    <font>
      <b/>
      <u/>
      <sz val="11"/>
      <name val="Calibri"/>
      <family val="2"/>
      <scheme val="minor"/>
    </font>
    <font>
      <b/>
      <sz val="11"/>
      <color theme="3" tint="0.39997558519241921"/>
      <name val="Calibri"/>
      <family val="2"/>
      <scheme val="minor"/>
    </font>
    <font>
      <b/>
      <sz val="12"/>
      <name val="Calibri"/>
      <family val="2"/>
      <scheme val="minor"/>
    </font>
    <font>
      <b/>
      <u/>
      <sz val="11"/>
      <color theme="1"/>
      <name val="Calibri"/>
      <family val="2"/>
    </font>
    <font>
      <sz val="10"/>
      <color theme="1"/>
      <name val="Calibri"/>
      <family val="2"/>
      <scheme val="minor"/>
    </font>
    <font>
      <b/>
      <sz val="14"/>
      <name val="Calibri"/>
      <family val="2"/>
      <scheme val="minor"/>
    </font>
    <font>
      <b/>
      <sz val="14"/>
      <color theme="1"/>
      <name val="Calibri"/>
      <family val="2"/>
      <scheme val="minor"/>
    </font>
    <font>
      <u/>
      <sz val="11"/>
      <color theme="1"/>
      <name val="Calibri"/>
      <family val="2"/>
    </font>
    <font>
      <sz val="11"/>
      <color theme="1"/>
      <name val="Calibri"/>
      <family val="2"/>
    </font>
    <font>
      <b/>
      <sz val="12"/>
      <color theme="0"/>
      <name val="Calibri"/>
      <family val="2"/>
      <scheme val="minor"/>
    </font>
    <font>
      <sz val="12"/>
      <name val="Times New Roman"/>
      <family val="1"/>
    </font>
    <font>
      <sz val="10"/>
      <name val="Times New Roman"/>
      <family val="1"/>
    </font>
    <font>
      <sz val="10"/>
      <color indexed="8"/>
      <name val="MS Sans Serif"/>
      <family val="2"/>
    </font>
    <font>
      <b/>
      <sz val="10"/>
      <name val="MS Sans Serif"/>
      <family val="2"/>
    </font>
    <font>
      <sz val="10"/>
      <name val="GillSans"/>
      <family val="2"/>
    </font>
    <font>
      <sz val="8"/>
      <color indexed="49"/>
      <name val="Times New Roman"/>
      <family val="1"/>
    </font>
    <font>
      <sz val="10"/>
      <name val="Helvetica"/>
      <family val="2"/>
    </font>
    <font>
      <sz val="11"/>
      <color indexed="8"/>
      <name val="MS P????"/>
      <family val="3"/>
    </font>
    <font>
      <sz val="11"/>
      <name val="Times New Roman"/>
      <family val="1"/>
    </font>
    <font>
      <u/>
      <sz val="8.4"/>
      <color indexed="12"/>
      <name val="Arial"/>
      <family val="2"/>
    </font>
    <font>
      <sz val="11"/>
      <name val="MS P????"/>
      <family val="3"/>
      <charset val="128"/>
    </font>
    <font>
      <b/>
      <u/>
      <sz val="10"/>
      <name val="Courier"/>
      <family val="3"/>
    </font>
    <font>
      <sz val="10"/>
      <name val="Helv"/>
      <family val="2"/>
    </font>
    <font>
      <sz val="10"/>
      <name val="Helv"/>
    </font>
    <font>
      <sz val="10"/>
      <name val="MS Sans Serif"/>
      <family val="2"/>
    </font>
    <font>
      <sz val="10"/>
      <name val="Courier"/>
      <family val="3"/>
    </font>
    <font>
      <sz val="8"/>
      <color indexed="8"/>
      <name val="Arial"/>
      <family val="2"/>
    </font>
    <font>
      <sz val="8"/>
      <name val="Tahoma"/>
      <family val="2"/>
    </font>
    <font>
      <b/>
      <sz val="10"/>
      <name val="Arial"/>
      <family val="2"/>
    </font>
    <font>
      <sz val="9"/>
      <name val="ＭＳ 明朝"/>
      <family val="1"/>
      <charset val="128"/>
    </font>
    <font>
      <b/>
      <sz val="22"/>
      <color indexed="18"/>
      <name val="Arial"/>
      <family val="2"/>
    </font>
    <font>
      <sz val="10"/>
      <color indexed="8"/>
      <name val="Arial"/>
      <family val="2"/>
    </font>
    <font>
      <sz val="9"/>
      <color indexed="8"/>
      <name val="Arial"/>
      <family val="2"/>
    </font>
    <font>
      <b/>
      <sz val="14"/>
      <color indexed="18"/>
      <name val="Arial"/>
      <family val="2"/>
    </font>
    <font>
      <b/>
      <sz val="10"/>
      <color indexed="18"/>
      <name val="Arial"/>
      <family val="2"/>
    </font>
    <font>
      <b/>
      <u val="singleAccounting"/>
      <sz val="10"/>
      <color indexed="18"/>
      <name val="Arial"/>
      <family val="2"/>
    </font>
    <font>
      <b/>
      <sz val="10"/>
      <name val="Trebuchet MS"/>
      <family val="2"/>
    </font>
    <font>
      <sz val="8"/>
      <name val="Arial"/>
      <family val="2"/>
    </font>
    <font>
      <sz val="10"/>
      <color indexed="10"/>
      <name val="Arial"/>
      <family val="2"/>
    </font>
    <font>
      <b/>
      <sz val="9"/>
      <color indexed="9"/>
      <name val="Trebuchet MS"/>
      <family val="2"/>
    </font>
    <font>
      <sz val="9"/>
      <color indexed="8"/>
      <name val="Trebuchet MS"/>
      <family val="2"/>
    </font>
    <font>
      <sz val="14"/>
      <name val="Tms Rmn"/>
    </font>
    <font>
      <i/>
      <sz val="8"/>
      <color indexed="12"/>
      <name val="Times New Roman"/>
      <family val="1"/>
    </font>
    <font>
      <sz val="12"/>
      <name val="Arial MT"/>
    </font>
    <font>
      <sz val="12"/>
      <name val="Helv"/>
    </font>
    <font>
      <sz val="10"/>
      <name val="Univers (WN)"/>
      <family val="2"/>
    </font>
    <font>
      <sz val="8"/>
      <name val="Arial Narrow"/>
      <family val="2"/>
    </font>
    <font>
      <b/>
      <sz val="8"/>
      <name val="Arial"/>
      <family val="2"/>
    </font>
    <font>
      <sz val="10"/>
      <name val="Geneva"/>
      <family val="2"/>
    </font>
    <font>
      <sz val="8"/>
      <name val="Times New Roman"/>
      <family val="1"/>
    </font>
    <font>
      <sz val="8"/>
      <color indexed="45"/>
      <name val="Trebuchet MS"/>
      <family val="2"/>
    </font>
    <font>
      <sz val="9"/>
      <name val="Times New Roman"/>
      <family val="1"/>
    </font>
    <font>
      <b/>
      <i/>
      <sz val="10"/>
      <name val="Arial"/>
      <family val="2"/>
    </font>
    <font>
      <b/>
      <sz val="8"/>
      <color indexed="8"/>
      <name val="Arial"/>
      <family val="2"/>
    </font>
    <font>
      <sz val="8"/>
      <color indexed="12"/>
      <name val="Tms Rmn"/>
    </font>
    <font>
      <b/>
      <sz val="8"/>
      <color indexed="12"/>
      <name val="Arial"/>
      <family val="2"/>
    </font>
    <font>
      <sz val="12"/>
      <name val="Tms Rmn"/>
    </font>
    <font>
      <sz val="24"/>
      <name val="Helv"/>
    </font>
    <font>
      <b/>
      <sz val="12"/>
      <name val="Times New Roman"/>
      <family val="1"/>
    </font>
    <font>
      <b/>
      <u/>
      <sz val="8"/>
      <name val="CG Times (WN)"/>
    </font>
    <font>
      <b/>
      <sz val="10"/>
      <name val="Arial Narrow"/>
      <family val="2"/>
    </font>
    <font>
      <sz val="8"/>
      <name val="CG Times (E1)"/>
    </font>
    <font>
      <sz val="10"/>
      <name val="Trebuchet MS"/>
      <family val="2"/>
    </font>
    <font>
      <sz val="9"/>
      <name val="Trebuchet MS"/>
      <family val="2"/>
    </font>
    <font>
      <sz val="10"/>
      <name val="Arial MT"/>
    </font>
    <font>
      <b/>
      <i/>
      <sz val="12"/>
      <name val="Times New Roman"/>
      <family val="1"/>
    </font>
    <font>
      <i/>
      <sz val="8"/>
      <color indexed="12"/>
      <name val="Arial"/>
      <family val="2"/>
    </font>
    <font>
      <sz val="10"/>
      <color indexed="9"/>
      <name val="Helv"/>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12"/>
      <color indexed="18"/>
      <name val="Times New Roman"/>
      <family val="1"/>
    </font>
    <font>
      <i/>
      <sz val="10"/>
      <color indexed="18"/>
      <name val="Arial"/>
      <family val="2"/>
    </font>
    <font>
      <sz val="10"/>
      <color indexed="18"/>
      <name val="Arial"/>
      <family val="2"/>
    </font>
    <font>
      <i/>
      <sz val="9"/>
      <color indexed="18"/>
      <name val="Arial"/>
      <family val="2"/>
    </font>
    <font>
      <sz val="9"/>
      <color indexed="18"/>
      <name val="Arial"/>
      <family val="2"/>
    </font>
    <font>
      <sz val="9"/>
      <color indexed="8"/>
      <name val="Tahoma"/>
      <family val="2"/>
    </font>
    <font>
      <b/>
      <sz val="8"/>
      <name val="Times New Roman"/>
      <family val="1"/>
    </font>
    <font>
      <sz val="8"/>
      <name val="Tms Rmn"/>
    </font>
    <font>
      <sz val="10"/>
      <color indexed="18"/>
      <name val="Times New Roman"/>
      <family val="1"/>
    </font>
    <font>
      <sz val="9"/>
      <name val="Arial Narrow"/>
      <family val="2"/>
    </font>
    <font>
      <b/>
      <i/>
      <sz val="8"/>
      <name val="Arial"/>
      <family val="2"/>
    </font>
    <font>
      <b/>
      <sz val="9"/>
      <color indexed="12"/>
      <name val="Arial"/>
      <family val="2"/>
    </font>
    <font>
      <b/>
      <sz val="8"/>
      <name val="Book Antiqua"/>
      <family val="1"/>
    </font>
    <font>
      <sz val="10"/>
      <color indexed="12"/>
      <name val="Times New Roman"/>
      <family val="1"/>
    </font>
    <font>
      <sz val="10"/>
      <color indexed="11"/>
      <name val="Times New Roman"/>
      <family val="1"/>
    </font>
    <font>
      <sz val="10"/>
      <color indexed="10"/>
      <name val="Times New Roman"/>
      <family val="1"/>
    </font>
    <font>
      <b/>
      <i/>
      <u val="singleAccounting"/>
      <sz val="10"/>
      <color indexed="12"/>
      <name val="Tahoma"/>
      <family val="2"/>
    </font>
    <font>
      <sz val="11"/>
      <name val="Tms Rmn"/>
    </font>
    <font>
      <b/>
      <i/>
      <sz val="8"/>
      <color indexed="19"/>
      <name val="Arial"/>
      <family val="2"/>
    </font>
    <font>
      <u val="singleAccounting"/>
      <sz val="10"/>
      <name val="Times New Roman"/>
      <family val="1"/>
    </font>
    <font>
      <sz val="8"/>
      <name val="Palatino"/>
      <family val="1"/>
    </font>
    <font>
      <sz val="10"/>
      <color theme="1"/>
      <name val="Arial"/>
      <family val="2"/>
    </font>
    <font>
      <b/>
      <sz val="12"/>
      <name val="Geneva"/>
      <family val="2"/>
    </font>
    <font>
      <sz val="10"/>
      <name val="BERNHARD"/>
    </font>
    <font>
      <sz val="10"/>
      <color indexed="24"/>
      <name val="Arial"/>
      <family val="2"/>
    </font>
    <font>
      <sz val="8"/>
      <color indexed="16"/>
      <name val="MS Sans Serif"/>
      <family val="2"/>
    </font>
    <font>
      <sz val="24"/>
      <name val="MS Sans Serif"/>
      <family val="2"/>
    </font>
    <font>
      <b/>
      <sz val="13"/>
      <name val="Arial"/>
      <family val="2"/>
    </font>
    <font>
      <b/>
      <sz val="11"/>
      <name val="Times New Roman"/>
      <family val="1"/>
    </font>
    <font>
      <sz val="10"/>
      <name val="MS Serif"/>
      <family val="1"/>
    </font>
    <font>
      <sz val="9"/>
      <color indexed="8"/>
      <name val="Helv"/>
    </font>
    <font>
      <b/>
      <sz val="10"/>
      <color indexed="8"/>
      <name val="Helv"/>
    </font>
    <font>
      <sz val="10"/>
      <name val="France"/>
    </font>
    <font>
      <b/>
      <sz val="8"/>
      <name val="Helv"/>
    </font>
    <font>
      <sz val="10"/>
      <name val="TimesNewRomanPS"/>
    </font>
    <font>
      <sz val="11"/>
      <color indexed="12"/>
      <name val="Book Antiqua"/>
      <family val="1"/>
    </font>
    <font>
      <b/>
      <sz val="14"/>
      <name val="Tms Rmn"/>
    </font>
    <font>
      <b/>
      <sz val="8"/>
      <color indexed="21"/>
      <name val="Arial"/>
      <family val="2"/>
    </font>
    <font>
      <b/>
      <u/>
      <sz val="9"/>
      <color indexed="21"/>
      <name val="Arial"/>
      <family val="2"/>
    </font>
    <font>
      <i/>
      <sz val="8"/>
      <color indexed="21"/>
      <name val="Arial"/>
      <family val="2"/>
    </font>
    <font>
      <sz val="8"/>
      <color indexed="12"/>
      <name val="Arial"/>
      <family val="2"/>
    </font>
    <font>
      <b/>
      <u/>
      <sz val="8"/>
      <color indexed="8"/>
      <name val="Times New Roman"/>
      <family val="1"/>
    </font>
    <font>
      <i/>
      <sz val="8"/>
      <name val="Arial"/>
      <family val="2"/>
    </font>
    <font>
      <sz val="1"/>
      <color indexed="8"/>
      <name val="Courier"/>
      <family val="3"/>
    </font>
    <font>
      <b/>
      <sz val="10"/>
      <name val="Tahoma"/>
      <family val="2"/>
    </font>
    <font>
      <sz val="10"/>
      <color indexed="48"/>
      <name val="Arial"/>
      <family val="2"/>
    </font>
    <font>
      <sz val="9"/>
      <color indexed="12"/>
      <name val="Times New Roman"/>
      <family val="1"/>
    </font>
    <font>
      <sz val="9"/>
      <name val="Arial"/>
      <family val="2"/>
    </font>
    <font>
      <i/>
      <sz val="12"/>
      <name val="Helv"/>
    </font>
    <font>
      <b/>
      <sz val="1"/>
      <color indexed="8"/>
      <name val="Courier"/>
      <family val="3"/>
    </font>
    <font>
      <sz val="10"/>
      <color indexed="16"/>
      <name val="MS Serif"/>
      <family val="1"/>
    </font>
    <font>
      <b/>
      <sz val="8"/>
      <color indexed="9"/>
      <name val="Times New Roman"/>
      <family val="1"/>
    </font>
    <font>
      <sz val="10"/>
      <color indexed="12"/>
      <name val="Arial"/>
      <family val="2"/>
    </font>
    <font>
      <sz val="10"/>
      <color indexed="16"/>
      <name val="Arial"/>
      <family val="2"/>
    </font>
    <font>
      <sz val="10"/>
      <color indexed="22"/>
      <name val="Arial"/>
      <family val="2"/>
    </font>
    <font>
      <sz val="8"/>
      <color indexed="18"/>
      <name val="Arial"/>
      <family val="2"/>
    </font>
    <font>
      <b/>
      <sz val="12"/>
      <color indexed="10"/>
      <name val="Tms Rmn"/>
    </font>
    <font>
      <sz val="8"/>
      <color indexed="16"/>
      <name val="Helv"/>
    </font>
    <font>
      <u/>
      <sz val="12"/>
      <color indexed="36"/>
      <name val="Arial"/>
      <family val="2"/>
    </font>
    <font>
      <sz val="7"/>
      <name val="Arial"/>
      <family val="2"/>
    </font>
    <font>
      <sz val="8"/>
      <name val="Helv"/>
    </font>
    <font>
      <sz val="8"/>
      <color indexed="8"/>
      <name val="Helvetica"/>
      <family val="2"/>
    </font>
    <font>
      <b/>
      <i/>
      <sz val="8"/>
      <color indexed="23"/>
      <name val="Arial"/>
      <family val="2"/>
    </font>
    <font>
      <b/>
      <sz val="8"/>
      <color indexed="17"/>
      <name val="Arial"/>
      <family val="2"/>
    </font>
    <font>
      <sz val="8"/>
      <color indexed="22"/>
      <name val="Arial"/>
      <family val="2"/>
    </font>
    <font>
      <sz val="8"/>
      <color indexed="17"/>
      <name val="Times New Roman"/>
      <family val="1"/>
    </font>
    <font>
      <sz val="9"/>
      <color indexed="18"/>
      <name val="Tahoma"/>
      <family val="2"/>
    </font>
    <font>
      <b/>
      <sz val="16"/>
      <name val="Times New Roman"/>
      <family val="1"/>
    </font>
    <font>
      <b/>
      <u/>
      <sz val="11"/>
      <color indexed="37"/>
      <name val="Arial"/>
      <family val="2"/>
    </font>
    <font>
      <b/>
      <sz val="8"/>
      <name val="Palatino"/>
      <family val="1"/>
    </font>
    <font>
      <b/>
      <sz val="8"/>
      <name val="MS Sans Serif"/>
      <family val="2"/>
    </font>
    <font>
      <b/>
      <u/>
      <sz val="18"/>
      <name val="Arial"/>
      <family val="2"/>
    </font>
    <font>
      <b/>
      <sz val="10"/>
      <name val="Helv"/>
    </font>
    <font>
      <i/>
      <u/>
      <sz val="9"/>
      <color indexed="12"/>
      <name val="Times New Roman"/>
      <family val="1"/>
    </font>
    <font>
      <u/>
      <sz val="12"/>
      <color indexed="12"/>
      <name val="Arial"/>
      <family val="2"/>
    </font>
    <font>
      <sz val="10"/>
      <color indexed="17"/>
      <name val="Helvetica"/>
      <family val="2"/>
    </font>
    <font>
      <b/>
      <sz val="10"/>
      <color indexed="8"/>
      <name val="Geneva"/>
      <family val="2"/>
    </font>
    <font>
      <sz val="10"/>
      <color indexed="12"/>
      <name val="Geneva"/>
      <family val="2"/>
    </font>
    <font>
      <sz val="8"/>
      <color indexed="39"/>
      <name val="Arial"/>
      <family val="2"/>
    </font>
    <font>
      <sz val="8"/>
      <color indexed="12"/>
      <name val="Palatino"/>
      <family val="1"/>
    </font>
    <font>
      <i/>
      <sz val="8"/>
      <name val="Times New Roman"/>
      <family val="1"/>
    </font>
    <font>
      <u/>
      <sz val="10"/>
      <color indexed="12"/>
      <name val="Arial"/>
      <family val="2"/>
    </font>
    <font>
      <u/>
      <sz val="7.5"/>
      <color indexed="36"/>
      <name val="Arial"/>
      <family val="2"/>
    </font>
    <font>
      <b/>
      <sz val="10"/>
      <name val="Palatino"/>
      <family val="1"/>
    </font>
    <font>
      <sz val="9"/>
      <color indexed="12"/>
      <name val="Arial"/>
      <family val="2"/>
    </font>
    <font>
      <sz val="12"/>
      <color indexed="9"/>
      <name val="Helv"/>
    </font>
    <font>
      <sz val="9"/>
      <color indexed="17"/>
      <name val="Tahoma"/>
      <family val="2"/>
    </font>
    <font>
      <sz val="9"/>
      <color indexed="20"/>
      <name val="Tahoma"/>
      <family val="2"/>
    </font>
    <font>
      <sz val="12"/>
      <color indexed="14"/>
      <name val="Arial"/>
      <family val="2"/>
    </font>
    <font>
      <sz val="8"/>
      <color indexed="18"/>
      <name val="Times New Roman"/>
      <family val="1"/>
    </font>
    <font>
      <sz val="10"/>
      <name val="Tahoma"/>
      <family val="2"/>
    </font>
    <font>
      <sz val="9"/>
      <color indexed="10"/>
      <name val="Arial Narrow"/>
      <family val="2"/>
    </font>
    <font>
      <sz val="10"/>
      <color indexed="17"/>
      <name val="Arial"/>
      <family val="2"/>
    </font>
    <font>
      <sz val="7"/>
      <name val="Small Fonts"/>
      <family val="2"/>
    </font>
    <font>
      <sz val="11"/>
      <color indexed="8"/>
      <name val="Calibri"/>
      <family val="2"/>
    </font>
    <font>
      <b/>
      <sz val="10"/>
      <name val="Helvetica"/>
      <family val="2"/>
    </font>
    <font>
      <sz val="8"/>
      <name val="Helvetica"/>
      <family val="2"/>
    </font>
    <font>
      <sz val="12"/>
      <color indexed="8"/>
      <name val="Tms Rmn"/>
    </font>
    <font>
      <sz val="12"/>
      <color indexed="48"/>
      <name val="Times New Roman"/>
      <family val="1"/>
    </font>
    <font>
      <sz val="6"/>
      <name val="Courier New"/>
      <family val="3"/>
    </font>
    <font>
      <sz val="10"/>
      <name val="Garamond"/>
      <family val="1"/>
    </font>
    <font>
      <sz val="8"/>
      <name val="Book Antiqua"/>
      <family val="1"/>
    </font>
    <font>
      <sz val="11"/>
      <name val="‚l‚r –¾’©"/>
      <charset val="128"/>
    </font>
    <font>
      <b/>
      <sz val="13.5"/>
      <name val="MS Sans Serif"/>
      <family val="2"/>
    </font>
    <font>
      <b/>
      <i/>
      <sz val="10"/>
      <color indexed="8"/>
      <name val="Arial"/>
      <family val="2"/>
    </font>
    <font>
      <b/>
      <sz val="10"/>
      <color indexed="9"/>
      <name val="Arial"/>
      <family val="2"/>
    </font>
    <font>
      <sz val="10"/>
      <color indexed="14"/>
      <name val="Geneva"/>
      <family val="2"/>
    </font>
    <font>
      <i/>
      <sz val="8"/>
      <color indexed="8"/>
      <name val="Helv"/>
      <family val="2"/>
    </font>
    <font>
      <b/>
      <sz val="10"/>
      <color indexed="17"/>
      <name val="Arial"/>
      <family val="2"/>
    </font>
    <font>
      <b/>
      <sz val="10"/>
      <color indexed="13"/>
      <name val="Arial"/>
      <family val="2"/>
    </font>
    <font>
      <b/>
      <sz val="26"/>
      <name val="Times New Roman"/>
      <family val="1"/>
    </font>
    <font>
      <b/>
      <sz val="18"/>
      <name val="Times New Roman"/>
      <family val="1"/>
    </font>
    <font>
      <b/>
      <sz val="14"/>
      <name val="Geneva"/>
      <family val="2"/>
    </font>
    <font>
      <sz val="12"/>
      <color indexed="8"/>
      <name val="Arial"/>
      <family val="2"/>
    </font>
    <font>
      <b/>
      <sz val="10"/>
      <name val="Times New Roman"/>
      <family val="1"/>
    </font>
    <font>
      <b/>
      <sz val="8"/>
      <color indexed="10"/>
      <name val="Arial"/>
      <family val="2"/>
    </font>
    <font>
      <sz val="8"/>
      <name val="Wingdings"/>
      <charset val="2"/>
    </font>
    <font>
      <sz val="8"/>
      <name val="MS Sans Serif"/>
      <family val="2"/>
    </font>
    <font>
      <b/>
      <i/>
      <u/>
      <sz val="12"/>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9"/>
      <name val="Arial"/>
      <family val="2"/>
    </font>
    <font>
      <sz val="7"/>
      <name val="Times New Roman"/>
      <family val="1"/>
    </font>
    <font>
      <b/>
      <sz val="8"/>
      <name val="CG Times (E1)"/>
    </font>
    <font>
      <b/>
      <u/>
      <sz val="9"/>
      <name val="Arial"/>
      <family val="2"/>
    </font>
    <font>
      <b/>
      <sz val="10"/>
      <name val="CG Times (WN)"/>
    </font>
    <font>
      <b/>
      <sz val="7"/>
      <name val="Arial"/>
      <family val="2"/>
    </font>
    <font>
      <b/>
      <sz val="8"/>
      <name val="CG Times (WN)"/>
    </font>
    <font>
      <sz val="10"/>
      <color indexed="8"/>
      <name val="Geneva"/>
      <family val="2"/>
    </font>
    <font>
      <sz val="11"/>
      <color rgb="FF0000FF"/>
      <name val="Calibri"/>
      <family val="2"/>
      <scheme val="minor"/>
    </font>
    <font>
      <i/>
      <sz val="11"/>
      <name val="Calibri"/>
      <family val="2"/>
    </font>
    <font>
      <strike/>
      <sz val="11"/>
      <name val="Calibri"/>
      <family val="2"/>
      <scheme val="minor"/>
    </font>
    <font>
      <b/>
      <sz val="14"/>
      <color theme="0"/>
      <name val="Calibri"/>
      <family val="2"/>
      <scheme val="minor"/>
    </font>
    <font>
      <i/>
      <sz val="11"/>
      <color rgb="FFFF0000"/>
      <name val="Calibri"/>
      <family val="2"/>
      <scheme val="minor"/>
    </font>
    <font>
      <b/>
      <u/>
      <sz val="11"/>
      <color rgb="FFFF0000"/>
      <name val="Calibri"/>
      <family val="2"/>
      <scheme val="minor"/>
    </font>
    <font>
      <b/>
      <sz val="11"/>
      <color rgb="FFFF0000"/>
      <name val="Calibri"/>
      <family val="2"/>
      <scheme val="minor"/>
    </font>
    <font>
      <b/>
      <i/>
      <sz val="11"/>
      <color rgb="FFFF0000"/>
      <name val="Calibri"/>
      <family val="2"/>
      <scheme val="minor"/>
    </font>
    <font>
      <sz val="9"/>
      <color indexed="81"/>
      <name val="Tahoma"/>
      <family val="2"/>
    </font>
    <font>
      <b/>
      <sz val="9"/>
      <color indexed="81"/>
      <name val="Tahoma"/>
      <family val="2"/>
    </font>
    <font>
      <sz val="11"/>
      <color rgb="FF0070C0"/>
      <name val="Calibri"/>
      <family val="2"/>
      <scheme val="minor"/>
    </font>
    <font>
      <b/>
      <i/>
      <strike/>
      <sz val="11"/>
      <color rgb="FF0070C0"/>
      <name val="Calibri"/>
      <family val="2"/>
      <scheme val="minor"/>
    </font>
    <font>
      <sz val="11"/>
      <color rgb="FFFF0000"/>
      <name val="Calibri"/>
      <family val="2"/>
    </font>
    <font>
      <sz val="9"/>
      <color theme="1"/>
      <name val="Calibri"/>
      <family val="2"/>
    </font>
    <font>
      <sz val="11"/>
      <color indexed="9"/>
      <name val="Calibri"/>
      <family val="2"/>
    </font>
    <font>
      <sz val="9"/>
      <color theme="0"/>
      <name val="Calibri"/>
      <family val="2"/>
    </font>
    <font>
      <sz val="11"/>
      <color indexed="20"/>
      <name val="Calibri"/>
      <family val="2"/>
    </font>
    <font>
      <sz val="9"/>
      <color rgb="FF9C0006"/>
      <name val="Calibri"/>
      <family val="2"/>
    </font>
    <font>
      <b/>
      <sz val="11"/>
      <name val="Arial"/>
      <family val="2"/>
    </font>
    <font>
      <b/>
      <sz val="11"/>
      <color indexed="52"/>
      <name val="Calibri"/>
      <family val="2"/>
    </font>
    <font>
      <b/>
      <sz val="9"/>
      <color rgb="FFFA7D00"/>
      <name val="Calibri"/>
      <family val="2"/>
    </font>
    <font>
      <b/>
      <sz val="11"/>
      <color indexed="9"/>
      <name val="Calibri"/>
      <family val="2"/>
    </font>
    <font>
      <b/>
      <sz val="9"/>
      <color theme="0"/>
      <name val="Calibri"/>
      <family val="2"/>
    </font>
    <font>
      <sz val="10"/>
      <color indexed="18"/>
      <name val="Palatino"/>
      <family val="1"/>
    </font>
    <font>
      <b/>
      <sz val="8"/>
      <color indexed="9"/>
      <name val="Arial"/>
      <family val="2"/>
    </font>
    <font>
      <b/>
      <sz val="8"/>
      <color indexed="8"/>
      <name val="Courier New"/>
      <family val="3"/>
    </font>
    <font>
      <sz val="8"/>
      <color theme="1"/>
      <name val="Arial"/>
      <family val="2"/>
    </font>
    <font>
      <b/>
      <i/>
      <sz val="10"/>
      <name val="MS Sans Serif"/>
      <family val="2"/>
    </font>
    <font>
      <b/>
      <sz val="11"/>
      <color indexed="12"/>
      <name val="Arial"/>
      <family val="2"/>
    </font>
    <font>
      <b/>
      <sz val="9.5"/>
      <color indexed="10"/>
      <name val="MS Sans Serif"/>
      <family val="2"/>
    </font>
    <font>
      <sz val="12"/>
      <name val="Century Schoolbook"/>
      <family val="1"/>
    </font>
    <font>
      <i/>
      <sz val="11"/>
      <color indexed="23"/>
      <name val="Calibri"/>
      <family val="2"/>
    </font>
    <font>
      <i/>
      <sz val="9"/>
      <color rgb="FF7F7F7F"/>
      <name val="Calibri"/>
      <family val="2"/>
    </font>
    <font>
      <u/>
      <sz val="9"/>
      <color rgb="FF000000"/>
      <name val="Verdana"/>
      <family val="2"/>
    </font>
    <font>
      <sz val="11"/>
      <color indexed="17"/>
      <name val="Calibri"/>
      <family val="2"/>
    </font>
    <font>
      <sz val="9"/>
      <color rgb="FF006100"/>
      <name val="Calibri"/>
      <family val="2"/>
    </font>
    <font>
      <b/>
      <sz val="15"/>
      <color indexed="56"/>
      <name val="Calibri"/>
      <family val="2"/>
    </font>
    <font>
      <b/>
      <sz val="15"/>
      <color theme="3"/>
      <name val="Calibri"/>
      <family val="2"/>
    </font>
    <font>
      <b/>
      <sz val="15"/>
      <color indexed="56"/>
      <name val="Arial"/>
      <family val="2"/>
    </font>
    <font>
      <b/>
      <sz val="13"/>
      <color indexed="56"/>
      <name val="Calibri"/>
      <family val="2"/>
    </font>
    <font>
      <b/>
      <sz val="13"/>
      <color theme="3"/>
      <name val="Calibri"/>
      <family val="2"/>
    </font>
    <font>
      <b/>
      <sz val="13"/>
      <color indexed="56"/>
      <name val="Arial"/>
      <family val="2"/>
    </font>
    <font>
      <b/>
      <sz val="11"/>
      <color indexed="56"/>
      <name val="Calibri"/>
      <family val="2"/>
    </font>
    <font>
      <b/>
      <sz val="11"/>
      <color theme="3"/>
      <name val="Calibri"/>
      <family val="2"/>
    </font>
    <font>
      <sz val="10"/>
      <color indexed="10"/>
      <name val="Palatino"/>
      <family val="1"/>
    </font>
    <font>
      <sz val="11"/>
      <color indexed="8"/>
      <name val="Times New Roman"/>
      <family val="1"/>
    </font>
    <font>
      <sz val="11"/>
      <color indexed="62"/>
      <name val="Calibri"/>
      <family val="2"/>
    </font>
    <font>
      <sz val="9"/>
      <color rgb="FF3F3F76"/>
      <name val="Calibri"/>
      <family val="2"/>
    </font>
    <font>
      <b/>
      <sz val="10"/>
      <color indexed="8"/>
      <name val="Arial"/>
      <family val="2"/>
    </font>
    <font>
      <sz val="11"/>
      <color indexed="52"/>
      <name val="Calibri"/>
      <family val="2"/>
    </font>
    <font>
      <sz val="9"/>
      <color rgb="FFFA7D00"/>
      <name val="Calibri"/>
      <family val="2"/>
    </font>
    <font>
      <sz val="11"/>
      <color indexed="60"/>
      <name val="Calibri"/>
      <family val="2"/>
    </font>
    <font>
      <sz val="9"/>
      <color rgb="FF9C6500"/>
      <name val="Calibri"/>
      <family val="2"/>
    </font>
    <font>
      <sz val="11"/>
      <name val="Arial"/>
      <family val="2"/>
    </font>
    <font>
      <sz val="8"/>
      <color indexed="8"/>
      <name val="times new roman"/>
      <family val="2"/>
    </font>
    <font>
      <b/>
      <sz val="11"/>
      <color indexed="63"/>
      <name val="Calibri"/>
      <family val="2"/>
    </font>
    <font>
      <b/>
      <sz val="9"/>
      <color rgb="FF3F3F3F"/>
      <name val="Calibri"/>
      <family val="2"/>
    </font>
    <font>
      <sz val="11"/>
      <name val="Century Schoolbook"/>
      <family val="1"/>
    </font>
    <font>
      <sz val="9"/>
      <name val="Lucida Sans"/>
      <family val="2"/>
    </font>
    <font>
      <sz val="10"/>
      <name val="Tms Rmn"/>
    </font>
    <font>
      <b/>
      <sz val="10"/>
      <color indexed="8"/>
      <name val="Arial Narrow"/>
      <family val="2"/>
    </font>
    <font>
      <b/>
      <sz val="10"/>
      <color indexed="12"/>
      <name val="Arial"/>
      <family val="2"/>
    </font>
    <font>
      <sz val="10"/>
      <color indexed="60"/>
      <name val="Arial"/>
      <family val="2"/>
    </font>
    <font>
      <i/>
      <sz val="11"/>
      <name val="Arial"/>
      <family val="2"/>
    </font>
    <font>
      <sz val="10"/>
      <color indexed="52"/>
      <name val="Arial"/>
      <family val="2"/>
    </font>
    <font>
      <sz val="9"/>
      <color indexed="14"/>
      <name val="Arial"/>
      <family val="2"/>
    </font>
    <font>
      <b/>
      <sz val="12"/>
      <color indexed="8"/>
      <name val="Arial"/>
      <family val="2"/>
    </font>
    <font>
      <b/>
      <sz val="18"/>
      <color indexed="62"/>
      <name val="Cambria"/>
      <family val="2"/>
    </font>
    <font>
      <sz val="11"/>
      <name val="Helv"/>
    </font>
    <font>
      <b/>
      <sz val="18"/>
      <color indexed="56"/>
      <name val="Cambria"/>
      <family val="2"/>
    </font>
    <font>
      <b/>
      <sz val="9"/>
      <color theme="1"/>
      <name val="Calibri"/>
      <family val="2"/>
    </font>
    <font>
      <sz val="12"/>
      <color indexed="8"/>
      <name val="Book Antiqua"/>
      <family val="1"/>
    </font>
    <font>
      <sz val="8"/>
      <color indexed="8"/>
      <name val="Wingdings"/>
      <charset val="2"/>
    </font>
    <font>
      <sz val="11"/>
      <color indexed="10"/>
      <name val="Calibri"/>
      <family val="2"/>
    </font>
    <font>
      <sz val="9"/>
      <color rgb="FFFF0000"/>
      <name val="Calibri"/>
      <family val="2"/>
    </font>
    <font>
      <sz val="9"/>
      <name val="Calibri"/>
      <family val="2"/>
      <scheme val="minor"/>
    </font>
    <font>
      <i/>
      <sz val="9"/>
      <name val="Calibri"/>
      <family val="2"/>
      <scheme val="minor"/>
    </font>
    <font>
      <u/>
      <sz val="11"/>
      <name val="Calibri"/>
      <family val="2"/>
    </font>
    <font>
      <b/>
      <u/>
      <sz val="12"/>
      <color theme="1"/>
      <name val="Calibri"/>
      <family val="2"/>
      <scheme val="minor"/>
    </font>
    <font>
      <strike/>
      <sz val="11"/>
      <color theme="1"/>
      <name val="Calibri"/>
      <family val="2"/>
      <scheme val="minor"/>
    </font>
    <font>
      <u/>
      <sz val="11"/>
      <color theme="1"/>
      <name val="Calibri"/>
      <family val="2"/>
      <scheme val="minor"/>
    </font>
    <font>
      <sz val="12"/>
      <name val="Calibri"/>
      <family val="2"/>
    </font>
    <font>
      <sz val="14"/>
      <name val="Calibri"/>
      <family val="2"/>
    </font>
    <font>
      <b/>
      <sz val="11"/>
      <color theme="0" tint="-0.249977111117893"/>
      <name val="Calibri"/>
      <family val="2"/>
      <scheme val="minor"/>
    </font>
    <font>
      <sz val="11"/>
      <color theme="0" tint="-0.249977111117893"/>
      <name val="Calibri"/>
      <family val="2"/>
      <scheme val="minor"/>
    </font>
    <font>
      <i/>
      <sz val="11"/>
      <color theme="0" tint="-0.249977111117893"/>
      <name val="Calibri"/>
      <family val="2"/>
      <scheme val="minor"/>
    </font>
    <font>
      <b/>
      <u/>
      <sz val="11"/>
      <color theme="0" tint="-0.249977111117893"/>
      <name val="Calibri"/>
      <family val="2"/>
      <scheme val="minor"/>
    </font>
    <font>
      <b/>
      <sz val="11"/>
      <color theme="0" tint="-0.34998626667073579"/>
      <name val="Calibri"/>
      <family val="2"/>
      <scheme val="minor"/>
    </font>
    <font>
      <sz val="11"/>
      <color theme="0" tint="-0.34998626667073579"/>
      <name val="Calibri"/>
      <family val="2"/>
      <scheme val="minor"/>
    </font>
    <font>
      <b/>
      <sz val="12"/>
      <color rgb="FFFF0000"/>
      <name val="Calibri"/>
      <family val="2"/>
      <scheme val="minor"/>
    </font>
    <font>
      <i/>
      <sz val="11"/>
      <color theme="0" tint="-0.34998626667073579"/>
      <name val="Calibri"/>
      <family val="2"/>
      <scheme val="minor"/>
    </font>
  </fonts>
  <fills count="129">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14993743705557422"/>
        <bgColor indexed="64"/>
      </patternFill>
    </fill>
    <fill>
      <patternFill patternType="solid">
        <fgColor indexed="26"/>
        <bgColor indexed="64"/>
      </patternFill>
    </fill>
    <fill>
      <patternFill patternType="solid">
        <fgColor indexed="43"/>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mediumGray">
        <fgColor indexed="17"/>
      </patternFill>
    </fill>
    <fill>
      <patternFill patternType="solid">
        <fgColor indexed="43"/>
        <bgColor indexed="64"/>
      </patternFill>
    </fill>
    <fill>
      <patternFill patternType="solid">
        <fgColor indexed="12"/>
      </patternFill>
    </fill>
    <fill>
      <patternFill patternType="solid">
        <fgColor indexed="13"/>
      </patternFill>
    </fill>
    <fill>
      <patternFill patternType="solid">
        <fgColor indexed="10"/>
      </patternFill>
    </fill>
    <fill>
      <patternFill patternType="solid">
        <fgColor indexed="23"/>
        <bgColor indexed="64"/>
      </patternFill>
    </fill>
    <fill>
      <patternFill patternType="solid">
        <fgColor indexed="40"/>
        <bgColor indexed="64"/>
      </patternFill>
    </fill>
    <fill>
      <patternFill patternType="solid">
        <fgColor indexed="49"/>
        <bgColor indexed="64"/>
      </patternFill>
    </fill>
    <fill>
      <patternFill patternType="mediumGray">
        <fgColor indexed="22"/>
      </patternFill>
    </fill>
    <fill>
      <patternFill patternType="solid">
        <fgColor indexed="15"/>
        <bgColor indexed="64"/>
      </patternFill>
    </fill>
    <fill>
      <patternFill patternType="lightGray">
        <fgColor indexed="12"/>
      </patternFill>
    </fill>
    <fill>
      <patternFill patternType="solid">
        <fgColor indexed="29"/>
        <bgColor indexed="64"/>
      </patternFill>
    </fill>
    <fill>
      <patternFill patternType="solid">
        <fgColor indexed="43"/>
        <bgColor indexed="9"/>
      </patternFill>
    </fill>
    <fill>
      <patternFill patternType="solid">
        <fgColor indexed="42"/>
        <bgColor indexed="64"/>
      </patternFill>
    </fill>
    <fill>
      <patternFill patternType="solid">
        <fgColor indexed="8"/>
      </patternFill>
    </fill>
    <fill>
      <patternFill patternType="solid">
        <fgColor indexed="22"/>
      </patternFill>
    </fill>
    <fill>
      <patternFill patternType="solid">
        <fgColor indexed="9"/>
      </patternFill>
    </fill>
    <fill>
      <patternFill patternType="solid">
        <fgColor indexed="10"/>
        <bgColor indexed="64"/>
      </patternFill>
    </fill>
    <fill>
      <patternFill patternType="gray0625"/>
    </fill>
    <fill>
      <patternFill patternType="solid">
        <fgColor indexed="9"/>
        <bgColor indexed="9"/>
      </patternFill>
    </fill>
    <fill>
      <patternFill patternType="lightGray">
        <fgColor indexed="8"/>
      </patternFill>
    </fill>
    <fill>
      <patternFill patternType="solid">
        <fgColor indexed="15"/>
      </patternFill>
    </fill>
    <fill>
      <patternFill patternType="solid">
        <fgColor indexed="60"/>
        <bgColor indexed="64"/>
      </patternFill>
    </fill>
    <fill>
      <patternFill patternType="darkGray">
        <fgColor indexed="9"/>
        <bgColor indexed="15"/>
      </patternFill>
    </fill>
    <fill>
      <patternFill patternType="solid">
        <fgColor indexed="31"/>
        <bgColor indexed="64"/>
      </patternFill>
    </fill>
    <fill>
      <patternFill patternType="solid">
        <fgColor indexed="22"/>
        <bgColor indexed="9"/>
      </patternFill>
    </fill>
    <fill>
      <patternFill patternType="solid">
        <fgColor indexed="33"/>
        <bgColor indexed="64"/>
      </patternFill>
    </fill>
    <fill>
      <patternFill patternType="solid">
        <fgColor indexed="26"/>
      </patternFill>
    </fill>
    <fill>
      <patternFill patternType="solid">
        <fgColor indexed="17"/>
      </patternFill>
    </fill>
    <fill>
      <patternFill patternType="mediumGray">
        <fgColor indexed="9"/>
        <bgColor indexed="17"/>
      </patternFill>
    </fill>
    <fill>
      <patternFill patternType="mediumGray">
        <fgColor indexed="9"/>
        <bgColor indexed="18"/>
      </patternFill>
    </fill>
    <fill>
      <patternFill patternType="mediumGray">
        <fgColor indexed="20"/>
        <bgColor indexed="9"/>
      </patternFill>
    </fill>
    <fill>
      <patternFill patternType="mediumGray">
        <fgColor indexed="16"/>
        <bgColor indexed="9"/>
      </patternFill>
    </fill>
    <fill>
      <patternFill patternType="mediumGray">
        <fgColor indexed="9"/>
        <bgColor indexed="23"/>
      </patternFill>
    </fill>
    <fill>
      <patternFill patternType="darkGray">
        <fgColor indexed="9"/>
        <bgColor indexed="13"/>
      </patternFill>
    </fill>
    <fill>
      <patternFill patternType="solid">
        <fgColor indexed="23"/>
        <bgColor indexed="16"/>
      </patternFill>
    </fill>
    <fill>
      <patternFill patternType="mediumGray">
        <fgColor indexed="18"/>
      </patternFill>
    </fill>
    <fill>
      <patternFill patternType="mediumGray">
        <fgColor indexed="16"/>
      </patternFill>
    </fill>
    <fill>
      <patternFill patternType="mediumGray">
        <fgColor indexed="21"/>
      </patternFill>
    </fill>
    <fill>
      <patternFill patternType="mediumGray">
        <fgColor indexed="20"/>
      </patternFill>
    </fill>
    <fill>
      <patternFill patternType="mediumGray">
        <fgColor indexed="9"/>
        <bgColor indexed="19"/>
      </patternFill>
    </fill>
    <fill>
      <patternFill patternType="darkVertical"/>
    </fill>
    <fill>
      <patternFill patternType="solid">
        <fgColor indexed="63"/>
        <bgColor indexed="64"/>
      </patternFill>
    </fill>
    <fill>
      <patternFill patternType="solid">
        <fgColor indexed="13"/>
        <bgColor indexed="64"/>
      </patternFill>
    </fill>
    <fill>
      <patternFill patternType="solid">
        <fgColor indexed="8"/>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solid">
        <fgColor indexed="55"/>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7"/>
        <bgColor indexed="64"/>
      </patternFill>
    </fill>
    <fill>
      <patternFill patternType="solid">
        <fgColor indexed="43"/>
        <bgColor indexed="41"/>
      </patternFill>
    </fill>
    <fill>
      <patternFill patternType="solid">
        <fgColor rgb="FFFFC000"/>
        <bgColor theme="4" tint="0.79998168889431442"/>
      </patternFill>
    </fill>
    <fill>
      <patternFill patternType="solid">
        <fgColor rgb="FFFFC000"/>
        <bgColor theme="4" tint="0.59999389629810485"/>
      </patternFill>
    </fill>
    <fill>
      <patternFill patternType="solid">
        <fgColor rgb="FFFFFF00"/>
        <bgColor indexed="64"/>
      </patternFill>
    </fill>
    <fill>
      <patternFill patternType="solid">
        <fgColor theme="0" tint="-0.249977111117893"/>
        <bgColor indexed="64"/>
      </patternFill>
    </fill>
    <fill>
      <patternFill patternType="solid">
        <fgColor theme="0" tint="-0.249977111117893"/>
        <bgColor theme="4" tint="0.59999389629810485"/>
      </patternFill>
    </fill>
    <fill>
      <patternFill patternType="solid">
        <fgColor theme="0" tint="-0.34998626667073579"/>
        <bgColor indexed="64"/>
      </patternFill>
    </fill>
    <fill>
      <patternFill patternType="solid">
        <fgColor rgb="FFFFC000"/>
        <bgColor indexed="64"/>
      </patternFill>
    </fill>
    <fill>
      <patternFill patternType="solid">
        <fgColor rgb="FF92D050"/>
        <bgColor indexed="64"/>
      </patternFill>
    </fill>
  </fills>
  <borders count="15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indexed="64"/>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64"/>
      </left>
      <right style="thin">
        <color theme="0" tint="-0.34998626667073579"/>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diagonal/>
    </border>
    <border>
      <left/>
      <right/>
      <top style="thin">
        <color theme="0" tint="-0.34998626667073579"/>
      </top>
      <bottom/>
      <diagonal/>
    </border>
    <border>
      <left/>
      <right style="thin">
        <color theme="0" tint="-0.34998626667073579"/>
      </right>
      <top style="thin">
        <color indexed="64"/>
      </top>
      <bottom style="thin">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24994659260841701"/>
      </left>
      <right style="thin">
        <color theme="0" tint="-0.24994659260841701"/>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style="thin">
        <color theme="0" tint="-0.24994659260841701"/>
      </left>
      <right style="thin">
        <color theme="0" tint="-0.24994659260841701"/>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theme="0" tint="-0.24994659260841701"/>
      </left>
      <right style="thin">
        <color theme="0" tint="-0.24994659260841701"/>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34998626667073579"/>
      </right>
      <top style="double">
        <color indexed="64"/>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24994659260841701"/>
      </left>
      <right style="thin">
        <color theme="0" tint="-0.34998626667073579"/>
      </right>
      <top style="thin">
        <color theme="0" tint="-0.34998626667073579"/>
      </top>
      <bottom/>
      <diagonal/>
    </border>
    <border>
      <left style="thin">
        <color theme="0" tint="-0.499984740745262"/>
      </left>
      <right/>
      <top/>
      <bottom style="thin">
        <color theme="0" tint="-0.499984740745262"/>
      </bottom>
      <diagonal/>
    </border>
    <border>
      <left/>
      <right/>
      <top style="hair">
        <color indexed="8"/>
      </top>
      <bottom style="hair">
        <color indexed="8"/>
      </bottom>
      <diagonal/>
    </border>
    <border>
      <left/>
      <right/>
      <top/>
      <bottom style="medium">
        <color indexed="18"/>
      </bottom>
      <diagonal/>
    </border>
    <border>
      <left/>
      <right/>
      <top/>
      <bottom style="thin">
        <color indexed="63"/>
      </bottom>
      <diagonal/>
    </border>
    <border>
      <left style="thin">
        <color indexed="64"/>
      </left>
      <right/>
      <top style="thin">
        <color indexed="65"/>
      </top>
      <bottom/>
      <diagonal/>
    </border>
    <border>
      <left style="double">
        <color indexed="64"/>
      </left>
      <right/>
      <top/>
      <bottom style="hair">
        <color indexed="64"/>
      </bottom>
      <diagonal/>
    </border>
    <border>
      <left style="thin">
        <color indexed="58"/>
      </left>
      <right style="thin">
        <color indexed="58"/>
      </right>
      <top style="thin">
        <color indexed="58"/>
      </top>
      <bottom style="thin">
        <color indexed="58"/>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8"/>
      </bottom>
      <diagonal/>
    </border>
    <border>
      <left/>
      <right/>
      <top style="double">
        <color indexed="64"/>
      </top>
      <bottom/>
      <diagonal/>
    </border>
    <border>
      <left style="thin">
        <color indexed="8"/>
      </left>
      <right style="thin">
        <color indexed="8"/>
      </right>
      <top style="thin">
        <color indexed="8"/>
      </top>
      <bottom style="thin">
        <color indexed="8"/>
      </bottom>
      <diagonal/>
    </border>
    <border>
      <left/>
      <right/>
      <top/>
      <bottom style="thin">
        <color indexed="44"/>
      </bottom>
      <diagonal/>
    </border>
    <border>
      <left/>
      <right/>
      <top style="thin">
        <color indexed="59"/>
      </top>
      <bottom style="thin">
        <color indexed="59"/>
      </bottom>
      <diagonal/>
    </border>
    <border>
      <left/>
      <right/>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top/>
      <bottom style="thin">
        <color indexed="8"/>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8"/>
      </right>
      <top/>
      <bottom style="thin">
        <color indexed="8"/>
      </bottom>
      <diagonal/>
    </border>
    <border>
      <left style="double">
        <color indexed="64"/>
      </left>
      <right style="thin">
        <color indexed="64"/>
      </right>
      <top style="thick">
        <color indexed="64"/>
      </top>
      <bottom/>
      <diagonal/>
    </border>
    <border>
      <left style="thin">
        <color indexed="23"/>
      </left>
      <right style="thin">
        <color indexed="23"/>
      </right>
      <top/>
      <bottom/>
      <diagonal/>
    </border>
    <border>
      <left/>
      <right style="thin">
        <color indexed="8"/>
      </right>
      <top style="thin">
        <color indexed="8"/>
      </top>
      <bottom/>
      <diagonal/>
    </border>
    <border>
      <left/>
      <right/>
      <top/>
      <bottom style="double">
        <color indexed="8"/>
      </bottom>
      <diagonal/>
    </border>
    <border>
      <left/>
      <right/>
      <top style="double">
        <color indexed="64"/>
      </top>
      <bottom style="double">
        <color indexed="64"/>
      </bottom>
      <diagonal/>
    </border>
    <border>
      <left/>
      <right style="medium">
        <color indexed="64"/>
      </right>
      <top/>
      <bottom/>
      <diagonal/>
    </border>
    <border>
      <left/>
      <right/>
      <top/>
      <bottom style="dotted">
        <color indexed="64"/>
      </bottom>
      <diagonal/>
    </border>
    <border>
      <left style="hair">
        <color indexed="12"/>
      </left>
      <right style="hair">
        <color indexed="12"/>
      </right>
      <top style="hair">
        <color indexed="12"/>
      </top>
      <bottom style="hair">
        <color indexed="12"/>
      </bottom>
      <diagonal/>
    </border>
    <border>
      <left style="medium">
        <color indexed="10"/>
      </left>
      <right style="medium">
        <color indexed="10"/>
      </right>
      <top style="hair">
        <color indexed="10"/>
      </top>
      <bottom style="hair">
        <color indexed="10"/>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diagonal/>
    </border>
    <border>
      <left/>
      <right/>
      <top style="hair">
        <color indexed="64"/>
      </top>
      <bottom/>
      <diagonal/>
    </border>
    <border>
      <left/>
      <right/>
      <top style="dotted">
        <color indexed="64"/>
      </top>
      <bottom style="dotted">
        <color indexed="64"/>
      </bottom>
      <diagonal/>
    </border>
    <border>
      <left style="thin">
        <color indexed="64"/>
      </left>
      <right style="thin">
        <color indexed="64"/>
      </right>
      <top/>
      <bottom style="hair">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top/>
      <bottom/>
      <diagonal/>
    </border>
    <border>
      <left style="thin">
        <color indexed="22"/>
      </left>
      <right style="thin">
        <color indexed="61"/>
      </right>
      <top style="thin">
        <color indexed="22"/>
      </top>
      <bottom style="thin">
        <color indexed="61"/>
      </bottom>
      <diagonal/>
    </border>
    <border>
      <left/>
      <right/>
      <top/>
      <bottom style="hair">
        <color indexed="64"/>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theme="0"/>
      </bottom>
      <diagonal/>
    </border>
    <border>
      <left/>
      <right style="thin">
        <color theme="0" tint="-0.34998626667073579"/>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2"/>
      </top>
      <bottom style="double">
        <color indexed="62"/>
      </bottom>
      <diagonal/>
    </border>
    <border>
      <left/>
      <right/>
      <top style="thin">
        <color indexed="64"/>
      </top>
      <bottom/>
      <diagonal/>
    </border>
    <border>
      <left/>
      <right style="thin">
        <color indexed="64"/>
      </right>
      <top/>
      <bottom style="thin">
        <color theme="0" tint="-0.34998626667073579"/>
      </bottom>
      <diagonal/>
    </border>
    <border>
      <left style="thin">
        <color theme="0" tint="-0.499984740745262"/>
      </left>
      <right style="thin">
        <color indexed="64"/>
      </right>
      <top/>
      <bottom style="thin">
        <color theme="0" tint="-0.499984740745262"/>
      </bottom>
      <diagonal/>
    </border>
    <border>
      <left style="thin">
        <color theme="0" tint="-0.499984740745262"/>
      </left>
      <right/>
      <top style="thin">
        <color theme="0" tint="-0.499984740745262"/>
      </top>
      <bottom style="thin">
        <color indexed="64"/>
      </bottom>
      <diagonal/>
    </border>
    <border>
      <left style="thin">
        <color theme="0" tint="-0.34998626667073579"/>
      </left>
      <right style="thin">
        <color theme="0" tint="-0.34998626667073579"/>
      </right>
      <top/>
      <bottom/>
      <diagonal/>
    </border>
    <border>
      <left/>
      <right/>
      <top style="thin">
        <color indexed="64"/>
      </top>
      <bottom/>
      <diagonal/>
    </border>
    <border>
      <left style="thin">
        <color indexed="64"/>
      </left>
      <right style="thin">
        <color theme="0" tint="-0.34998626667073579"/>
      </right>
      <top/>
      <bottom style="double">
        <color indexed="64"/>
      </bottom>
      <diagonal/>
    </border>
    <border>
      <left style="thin">
        <color theme="0" tint="-0.34998626667073579"/>
      </left>
      <right style="thin">
        <color theme="0" tint="-0.34998626667073579"/>
      </right>
      <top/>
      <bottom style="double">
        <color indexed="64"/>
      </bottom>
      <diagonal/>
    </border>
    <border>
      <left style="thin">
        <color theme="0" tint="-0.34998626667073579"/>
      </left>
      <right style="thin">
        <color indexed="64"/>
      </right>
      <top/>
      <bottom style="double">
        <color indexed="64"/>
      </bottom>
      <diagonal/>
    </border>
  </borders>
  <cellStyleXfs count="5657">
    <xf numFmtId="0" fontId="0"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167" fontId="13" fillId="0" borderId="2">
      <alignment horizontal="centerContinuous"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7" fillId="27" borderId="0" applyNumberFormat="0" applyBorder="0" applyAlignment="0" applyProtection="0"/>
    <xf numFmtId="0" fontId="14" fillId="0" borderId="0"/>
    <xf numFmtId="0" fontId="18" fillId="28" borderId="20" applyNumberFormat="0" applyAlignment="0" applyProtection="0"/>
    <xf numFmtId="0" fontId="19" fillId="29" borderId="21" applyNumberFormat="0" applyAlignment="0" applyProtection="0"/>
    <xf numFmtId="43" fontId="15" fillId="0" borderId="0" applyFont="0" applyFill="0" applyBorder="0" applyAlignment="0" applyProtection="0"/>
    <xf numFmtId="44" fontId="15" fillId="0" borderId="0" applyFont="0" applyFill="0" applyBorder="0" applyAlignment="0" applyProtection="0"/>
    <xf numFmtId="0" fontId="20" fillId="0" borderId="0" applyNumberFormat="0" applyFill="0" applyBorder="0" applyAlignment="0" applyProtection="0"/>
    <xf numFmtId="0" fontId="21" fillId="30" borderId="0" applyNumberFormat="0" applyBorder="0" applyAlignment="0" applyProtection="0"/>
    <xf numFmtId="0" fontId="22" fillId="0" borderId="22" applyNumberFormat="0" applyFill="0" applyAlignment="0" applyProtection="0"/>
    <xf numFmtId="0" fontId="23" fillId="0" borderId="23" applyNumberFormat="0" applyFill="0" applyAlignment="0" applyProtection="0"/>
    <xf numFmtId="0" fontId="24" fillId="0" borderId="24" applyNumberFormat="0" applyFill="0" applyAlignment="0" applyProtection="0"/>
    <xf numFmtId="0" fontId="24" fillId="0" borderId="0" applyNumberFormat="0" applyFill="0" applyBorder="0" applyAlignment="0" applyProtection="0"/>
    <xf numFmtId="0" fontId="25" fillId="31" borderId="20" applyNumberFormat="0" applyAlignment="0" applyProtection="0"/>
    <xf numFmtId="0" fontId="1" fillId="0" borderId="0" applyNumberFormat="0" applyFill="0" applyBorder="0" applyAlignment="0">
      <protection locked="0"/>
    </xf>
    <xf numFmtId="0" fontId="26" fillId="0" borderId="25" applyNumberFormat="0" applyFill="0" applyAlignment="0" applyProtection="0"/>
    <xf numFmtId="0" fontId="27" fillId="32" borderId="0" applyNumberFormat="0" applyBorder="0" applyAlignment="0" applyProtection="0"/>
    <xf numFmtId="0" fontId="15" fillId="33" borderId="26" applyNumberFormat="0" applyFont="0" applyAlignment="0" applyProtection="0"/>
    <xf numFmtId="0" fontId="28" fillId="28" borderId="27" applyNumberFormat="0" applyAlignment="0" applyProtection="0"/>
    <xf numFmtId="9" fontId="15" fillId="0" borderId="0" applyFont="0" applyFill="0" applyBorder="0" applyAlignment="0" applyProtection="0"/>
    <xf numFmtId="0" fontId="29" fillId="0" borderId="0" applyNumberFormat="0" applyFill="0" applyBorder="0" applyAlignment="0" applyProtection="0"/>
    <xf numFmtId="0" fontId="30" fillId="0" borderId="28" applyNumberFormat="0" applyFill="0" applyAlignment="0" applyProtection="0"/>
    <xf numFmtId="0" fontId="31" fillId="0" borderId="0" applyNumberFormat="0" applyFill="0" applyBorder="0" applyAlignment="0" applyProtection="0"/>
    <xf numFmtId="0" fontId="56" fillId="0" borderId="0"/>
    <xf numFmtId="0" fontId="1" fillId="0" borderId="0"/>
    <xf numFmtId="167" fontId="1" fillId="0" borderId="0"/>
    <xf numFmtId="0" fontId="57" fillId="0" borderId="0">
      <alignment horizontal="center"/>
    </xf>
    <xf numFmtId="0" fontId="58" fillId="0" borderId="0"/>
    <xf numFmtId="0" fontId="59" fillId="0" borderId="0" applyNumberFormat="0" applyFill="0" applyBorder="0" applyAlignment="0" applyProtection="0"/>
    <xf numFmtId="0" fontId="58" fillId="0" borderId="0"/>
    <xf numFmtId="169" fontId="1" fillId="0" borderId="1"/>
    <xf numFmtId="167" fontId="60" fillId="0" borderId="0"/>
    <xf numFmtId="167" fontId="60" fillId="0" borderId="0"/>
    <xf numFmtId="170" fontId="57" fillId="0" borderId="0" applyFont="0" applyFill="0" applyBorder="0" applyAlignment="0" applyProtection="0">
      <protection locked="0"/>
    </xf>
    <xf numFmtId="167" fontId="60" fillId="0" borderId="0">
      <alignment horizontal="right"/>
    </xf>
    <xf numFmtId="171" fontId="1" fillId="0" borderId="0"/>
    <xf numFmtId="171" fontId="1" fillId="0" borderId="0"/>
    <xf numFmtId="171" fontId="1" fillId="0" borderId="0"/>
    <xf numFmtId="172" fontId="1" fillId="0" borderId="0"/>
    <xf numFmtId="172" fontId="1" fillId="0" borderId="0"/>
    <xf numFmtId="172" fontId="1" fillId="0" borderId="0"/>
    <xf numFmtId="167" fontId="60" fillId="0" borderId="0">
      <alignment horizontal="right"/>
    </xf>
    <xf numFmtId="173" fontId="1" fillId="0" borderId="0"/>
    <xf numFmtId="173" fontId="1" fillId="0" borderId="0"/>
    <xf numFmtId="173"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66" fontId="1" fillId="0" borderId="0"/>
    <xf numFmtId="166" fontId="1" fillId="0" borderId="0"/>
    <xf numFmtId="166" fontId="1" fillId="0" borderId="0"/>
    <xf numFmtId="0" fontId="1" fillId="0" borderId="0"/>
    <xf numFmtId="0" fontId="1" fillId="0" borderId="0"/>
    <xf numFmtId="0" fontId="1" fillId="0" borderId="0"/>
    <xf numFmtId="176" fontId="61" fillId="0" borderId="0" applyFont="0" applyFill="0" applyBorder="0" applyAlignment="0" applyProtection="0"/>
    <xf numFmtId="0" fontId="1" fillId="0" borderId="0"/>
    <xf numFmtId="37" fontId="62" fillId="0" borderId="0" applyAlignment="0" applyProtection="0"/>
    <xf numFmtId="0" fontId="57" fillId="0" borderId="0" applyFont="0" applyFill="0" applyBorder="0" applyAlignment="0"/>
    <xf numFmtId="0" fontId="57" fillId="0" borderId="0" applyFont="0" applyFill="0" applyBorder="0" applyAlignment="0"/>
    <xf numFmtId="0" fontId="63" fillId="0" borderId="0"/>
    <xf numFmtId="177" fontId="64" fillId="0" borderId="0" applyFont="0" applyFill="0" applyBorder="0" applyAlignment="0" applyProtection="0"/>
    <xf numFmtId="178" fontId="1" fillId="0" borderId="0" applyFont="0" applyFill="0" applyBorder="0" applyAlignment="0" applyProtection="0"/>
    <xf numFmtId="179" fontId="1" fillId="38" borderId="0"/>
    <xf numFmtId="40" fontId="64" fillId="0" borderId="0" applyFont="0" applyFill="0" applyBorder="0" applyAlignment="0" applyProtection="0"/>
    <xf numFmtId="0" fontId="65" fillId="0" borderId="0" applyNumberFormat="0" applyFill="0" applyBorder="0" applyAlignment="0" applyProtection="0">
      <alignment vertical="top"/>
      <protection locked="0"/>
    </xf>
    <xf numFmtId="38" fontId="64" fillId="0" borderId="0" applyFont="0" applyFill="0" applyBorder="0" applyAlignment="0" applyProtection="0"/>
    <xf numFmtId="0" fontId="66" fillId="0" borderId="0"/>
    <xf numFmtId="0" fontId="56" fillId="0" borderId="0"/>
    <xf numFmtId="17" fontId="67" fillId="0" borderId="0">
      <alignment horizontal="center"/>
    </xf>
    <xf numFmtId="180" fontId="1" fillId="0" borderId="0" applyFont="0" applyFill="0" applyBorder="0" applyAlignment="0" applyProtection="0"/>
    <xf numFmtId="181" fontId="1" fillId="0" borderId="0" applyFon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alignment horizontal="left" wrapText="1"/>
    </xf>
    <xf numFmtId="0" fontId="56" fillId="0" borderId="0"/>
    <xf numFmtId="0" fontId="1" fillId="0" borderId="0"/>
    <xf numFmtId="0" fontId="1" fillId="0" borderId="0"/>
    <xf numFmtId="0" fontId="1" fillId="0" borderId="0" applyNumberFormat="0" applyFill="0" applyBorder="0" applyAlignment="0" applyProtection="0"/>
    <xf numFmtId="0" fontId="1" fillId="0" borderId="0"/>
    <xf numFmtId="0" fontId="12" fillId="0" borderId="0"/>
    <xf numFmtId="0" fontId="68" fillId="0" borderId="0"/>
    <xf numFmtId="0" fontId="69" fillId="0" borderId="0"/>
    <xf numFmtId="0" fontId="12" fillId="0" borderId="0"/>
    <xf numFmtId="0" fontId="12" fillId="0" borderId="0"/>
    <xf numFmtId="0" fontId="12" fillId="0" borderId="0"/>
    <xf numFmtId="0" fontId="12" fillId="0" borderId="0"/>
    <xf numFmtId="0" fontId="69" fillId="0" borderId="0"/>
    <xf numFmtId="0" fontId="12" fillId="0" borderId="0"/>
    <xf numFmtId="0" fontId="1" fillId="0" borderId="0"/>
    <xf numFmtId="0" fontId="1" fillId="0" borderId="0"/>
    <xf numFmtId="0" fontId="58" fillId="0" borderId="0"/>
    <xf numFmtId="0" fontId="56" fillId="0" borderId="0"/>
    <xf numFmtId="0" fontId="58"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58"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69" fillId="0" borderId="0"/>
    <xf numFmtId="0" fontId="12" fillId="0" borderId="0"/>
    <xf numFmtId="0" fontId="12" fillId="0" borderId="0"/>
    <xf numFmtId="0" fontId="12" fillId="0" borderId="0"/>
    <xf numFmtId="0" fontId="1" fillId="0" borderId="0">
      <alignment horizontal="left" wrapText="1"/>
    </xf>
    <xf numFmtId="0" fontId="1" fillId="0" borderId="0" applyNumberFormat="0" applyFill="0" applyBorder="0" applyAlignment="0" applyProtection="0"/>
    <xf numFmtId="0" fontId="12" fillId="0" borderId="0"/>
    <xf numFmtId="0" fontId="1" fillId="0" borderId="0">
      <alignment horizontal="left" wrapText="1"/>
    </xf>
    <xf numFmtId="0" fontId="1" fillId="0" borderId="0"/>
    <xf numFmtId="0" fontId="1" fillId="0" borderId="0"/>
    <xf numFmtId="0" fontId="1" fillId="0" borderId="0"/>
    <xf numFmtId="0" fontId="1" fillId="0" borderId="0"/>
    <xf numFmtId="0" fontId="12" fillId="0" borderId="0"/>
    <xf numFmtId="0" fontId="69" fillId="0" borderId="0"/>
    <xf numFmtId="0" fontId="12" fillId="0" borderId="0"/>
    <xf numFmtId="0" fontId="12" fillId="0" borderId="0"/>
    <xf numFmtId="0" fontId="12" fillId="0" borderId="0"/>
    <xf numFmtId="0" fontId="12" fillId="0" borderId="0"/>
    <xf numFmtId="0" fontId="69" fillId="0" borderId="0"/>
    <xf numFmtId="0" fontId="12" fillId="0" borderId="0"/>
    <xf numFmtId="0" fontId="12" fillId="0" borderId="0"/>
    <xf numFmtId="0" fontId="1" fillId="0" borderId="0"/>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1" fillId="0" borderId="0"/>
    <xf numFmtId="0" fontId="1" fillId="0" borderId="0"/>
    <xf numFmtId="0" fontId="1" fillId="0" borderId="0"/>
    <xf numFmtId="0" fontId="58" fillId="0" borderId="0"/>
    <xf numFmtId="0" fontId="58" fillId="0" borderId="0"/>
    <xf numFmtId="0" fontId="1" fillId="0" borderId="0"/>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1"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9" fillId="0" borderId="0"/>
    <xf numFmtId="0" fontId="12" fillId="0" borderId="0"/>
    <xf numFmtId="0" fontId="12" fillId="0" borderId="0"/>
    <xf numFmtId="0" fontId="12" fillId="0" borderId="0"/>
    <xf numFmtId="0" fontId="1" fillId="0" borderId="0" applyNumberFormat="0" applyFill="0" applyBorder="0" applyAlignment="0" applyProtection="0"/>
    <xf numFmtId="0" fontId="69" fillId="0" borderId="0"/>
    <xf numFmtId="0" fontId="68" fillId="0" borderId="0"/>
    <xf numFmtId="0" fontId="68" fillId="0" borderId="0"/>
    <xf numFmtId="0" fontId="68" fillId="0" borderId="0"/>
    <xf numFmtId="0" fontId="69" fillId="0" borderId="0"/>
    <xf numFmtId="0" fontId="69" fillId="0" borderId="0"/>
    <xf numFmtId="0" fontId="12" fillId="0" borderId="0"/>
    <xf numFmtId="0" fontId="12" fillId="0" borderId="0"/>
    <xf numFmtId="0" fontId="12" fillId="0" borderId="0"/>
    <xf numFmtId="0" fontId="1" fillId="0" borderId="0">
      <alignment horizontal="left" wrapText="1"/>
    </xf>
    <xf numFmtId="0" fontId="1"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58" fillId="0" borderId="0"/>
    <xf numFmtId="0" fontId="12" fillId="0" borderId="0"/>
    <xf numFmtId="0" fontId="68" fillId="0" borderId="0"/>
    <xf numFmtId="0" fontId="69" fillId="0" borderId="0"/>
    <xf numFmtId="0" fontId="12" fillId="0" borderId="0"/>
    <xf numFmtId="0" fontId="12" fillId="0" borderId="0"/>
    <xf numFmtId="0" fontId="12" fillId="0" borderId="0"/>
    <xf numFmtId="0" fontId="12" fillId="0" borderId="0"/>
    <xf numFmtId="0" fontId="69" fillId="0" borderId="0"/>
    <xf numFmtId="0" fontId="12" fillId="0" borderId="0"/>
    <xf numFmtId="0" fontId="1" fillId="0" borderId="0">
      <alignment horizontal="left" wrapText="1"/>
    </xf>
    <xf numFmtId="38" fontId="70" fillId="0" borderId="0" applyFont="0" applyFill="0" applyBorder="0" applyAlignment="0" applyProtection="0"/>
    <xf numFmtId="0" fontId="71" fillId="0" borderId="0">
      <alignment vertical="center"/>
    </xf>
    <xf numFmtId="0" fontId="71" fillId="0" borderId="0">
      <alignment vertical="center"/>
    </xf>
    <xf numFmtId="0" fontId="71" fillId="0" borderId="0">
      <alignment vertical="center"/>
    </xf>
    <xf numFmtId="0" fontId="1" fillId="0" borderId="0">
      <alignment horizontal="left" wrapText="1"/>
    </xf>
    <xf numFmtId="37" fontId="62" fillId="0" borderId="0" applyAlignment="0" applyProtection="0"/>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38" fontId="7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pplyNumberFormat="0" applyFill="0" applyBorder="0" applyAlignment="0" applyProtection="0"/>
    <xf numFmtId="0" fontId="12" fillId="0" borderId="0"/>
    <xf numFmtId="0" fontId="56"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1" fillId="0" borderId="0">
      <alignment horizontal="left" wrapText="1"/>
    </xf>
    <xf numFmtId="0" fontId="1" fillId="0" borderId="0" applyNumberFormat="0" applyFill="0" applyBorder="0" applyAlignment="0" applyProtection="0"/>
    <xf numFmtId="0" fontId="56" fillId="0" borderId="0"/>
    <xf numFmtId="0" fontId="1" fillId="0" borderId="0"/>
    <xf numFmtId="0" fontId="1" fillId="0" borderId="0"/>
    <xf numFmtId="0" fontId="1" fillId="0" borderId="0"/>
    <xf numFmtId="0" fontId="1" fillId="0" borderId="0">
      <alignment horizontal="left" wrapText="1"/>
    </xf>
    <xf numFmtId="37" fontId="62" fillId="0" borderId="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0" fontId="69"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37" fontId="62" fillId="0" borderId="0" applyAlignment="0" applyProtection="0"/>
    <xf numFmtId="0" fontId="1" fillId="0" borderId="0"/>
    <xf numFmtId="0" fontId="1" fillId="0" borderId="0"/>
    <xf numFmtId="37" fontId="62" fillId="0" borderId="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2" fillId="0" borderId="0"/>
    <xf numFmtId="0" fontId="12" fillId="0" borderId="0"/>
    <xf numFmtId="0" fontId="12" fillId="0" borderId="0"/>
    <xf numFmtId="0" fontId="69" fillId="0" borderId="0"/>
    <xf numFmtId="0" fontId="12" fillId="0" borderId="0"/>
    <xf numFmtId="0" fontId="12" fillId="0" borderId="0"/>
    <xf numFmtId="0" fontId="12" fillId="0" borderId="0"/>
    <xf numFmtId="0" fontId="69" fillId="0" borderId="0"/>
    <xf numFmtId="0" fontId="12" fillId="0" borderId="0"/>
    <xf numFmtId="0" fontId="12" fillId="0" borderId="0"/>
    <xf numFmtId="0" fontId="12" fillId="0" borderId="0"/>
    <xf numFmtId="0" fontId="69" fillId="0" borderId="0"/>
    <xf numFmtId="0" fontId="12" fillId="0" borderId="0"/>
    <xf numFmtId="0" fontId="12" fillId="0" borderId="0"/>
    <xf numFmtId="0" fontId="12"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72"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72"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0" fontId="1" fillId="0" borderId="0"/>
    <xf numFmtId="0" fontId="1"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73" fillId="0" borderId="0">
      <alignment horizontal="left" wrapText="1"/>
    </xf>
    <xf numFmtId="0" fontId="74" fillId="0" borderId="0">
      <alignment horizontal="left" wrapText="1"/>
    </xf>
    <xf numFmtId="0" fontId="74" fillId="0" borderId="0">
      <alignment horizontal="left" wrapText="1"/>
    </xf>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58" fillId="0" borderId="0"/>
    <xf numFmtId="0" fontId="58" fillId="0" borderId="0"/>
    <xf numFmtId="0" fontId="1" fillId="0" borderId="0">
      <alignment horizontal="left" wrapText="1"/>
    </xf>
    <xf numFmtId="0" fontId="1" fillId="0" borderId="0">
      <alignment horizontal="left" wrapText="1"/>
    </xf>
    <xf numFmtId="0" fontId="12" fillId="0" borderId="0"/>
    <xf numFmtId="0" fontId="68" fillId="0" borderId="0"/>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58" fillId="0" borderId="0"/>
    <xf numFmtId="0" fontId="58" fillId="0" borderId="0"/>
    <xf numFmtId="0" fontId="58"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applyFont="0" applyFill="0" applyBorder="0" applyAlignment="0" applyProtection="0"/>
    <xf numFmtId="187" fontId="1" fillId="0" borderId="0" applyFont="0" applyFill="0" applyBorder="0" applyAlignment="0" applyProtection="0"/>
    <xf numFmtId="0" fontId="1" fillId="0" borderId="0"/>
    <xf numFmtId="0" fontId="1" fillId="0" borderId="0">
      <alignment horizontal="left" wrapText="1"/>
    </xf>
    <xf numFmtId="0" fontId="1" fillId="0" borderId="0"/>
    <xf numFmtId="0" fontId="75" fillId="0" borderId="0">
      <alignment vertical="center"/>
    </xf>
    <xf numFmtId="0" fontId="1" fillId="0" borderId="0"/>
    <xf numFmtId="0" fontId="1" fillId="0" borderId="0"/>
    <xf numFmtId="0" fontId="12" fillId="0" borderId="0"/>
    <xf numFmtId="0" fontId="1" fillId="0" borderId="0">
      <alignment horizontal="left" wrapText="1"/>
    </xf>
    <xf numFmtId="0" fontId="1" fillId="0" borderId="0"/>
    <xf numFmtId="0" fontId="68" fillId="0" borderId="0"/>
    <xf numFmtId="0" fontId="1" fillId="0" borderId="0"/>
    <xf numFmtId="0" fontId="12" fillId="0" borderId="0"/>
    <xf numFmtId="0" fontId="12" fillId="0" borderId="0"/>
    <xf numFmtId="0" fontId="58" fillId="0" borderId="0"/>
    <xf numFmtId="0" fontId="12" fillId="0" borderId="0"/>
    <xf numFmtId="0" fontId="1" fillId="0" borderId="0">
      <alignment horizontal="left" wrapText="1"/>
    </xf>
    <xf numFmtId="0" fontId="1" fillId="0" borderId="0"/>
    <xf numFmtId="0" fontId="1" fillId="0" borderId="0"/>
    <xf numFmtId="0" fontId="1" fillId="0" borderId="0"/>
    <xf numFmtId="0" fontId="69" fillId="0" borderId="0"/>
    <xf numFmtId="0" fontId="1" fillId="0" borderId="0">
      <alignment horizontal="left" wrapText="1"/>
    </xf>
    <xf numFmtId="0" fontId="1" fillId="0" borderId="0">
      <alignment horizontal="left" wrapText="1"/>
    </xf>
    <xf numFmtId="0" fontId="1" fillId="0" borderId="0"/>
    <xf numFmtId="0" fontId="56" fillId="0" borderId="0"/>
    <xf numFmtId="0" fontId="12" fillId="0" borderId="0"/>
    <xf numFmtId="0" fontId="69" fillId="0" borderId="0"/>
    <xf numFmtId="0" fontId="12" fillId="0" borderId="0"/>
    <xf numFmtId="0" fontId="12" fillId="0" borderId="0"/>
    <xf numFmtId="0" fontId="12" fillId="0" borderId="0"/>
    <xf numFmtId="0" fontId="12" fillId="0" borderId="0"/>
    <xf numFmtId="0" fontId="69" fillId="0" borderId="0"/>
    <xf numFmtId="0" fontId="12"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alignment horizontal="left" wrapText="1"/>
    </xf>
    <xf numFmtId="0" fontId="1" fillId="0" borderId="0">
      <alignment horizontal="left" wrapText="1"/>
    </xf>
    <xf numFmtId="38" fontId="70" fillId="0" borderId="0" applyFont="0" applyFill="0" applyBorder="0" applyAlignment="0" applyProtection="0"/>
    <xf numFmtId="38" fontId="70" fillId="0" borderId="0" applyFont="0" applyFill="0" applyBorder="0" applyAlignment="0" applyProtection="0"/>
    <xf numFmtId="0" fontId="1" fillId="0" borderId="0" applyNumberFormat="0" applyFill="0" applyBorder="0" applyAlignment="0" applyProtection="0"/>
    <xf numFmtId="0" fontId="1" fillId="0" borderId="0"/>
    <xf numFmtId="0" fontId="12" fillId="0" borderId="0"/>
    <xf numFmtId="0" fontId="56" fillId="0" borderId="0"/>
    <xf numFmtId="0" fontId="1" fillId="0" borderId="0"/>
    <xf numFmtId="0" fontId="1" fillId="0" borderId="0"/>
    <xf numFmtId="0" fontId="58" fillId="0" borderId="0"/>
    <xf numFmtId="0" fontId="58" fillId="0" borderId="0"/>
    <xf numFmtId="0" fontId="69" fillId="0" borderId="0"/>
    <xf numFmtId="0" fontId="68" fillId="0" borderId="0"/>
    <xf numFmtId="0" fontId="68" fillId="0" borderId="0"/>
    <xf numFmtId="0" fontId="68" fillId="0" borderId="0"/>
    <xf numFmtId="0" fontId="69" fillId="0" borderId="0"/>
    <xf numFmtId="0" fontId="69"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69" fillId="0" borderId="0"/>
    <xf numFmtId="0" fontId="68" fillId="0" borderId="0"/>
    <xf numFmtId="0" fontId="68" fillId="0" borderId="0"/>
    <xf numFmtId="0" fontId="68" fillId="0" borderId="0"/>
    <xf numFmtId="0" fontId="69" fillId="0" borderId="0"/>
    <xf numFmtId="0" fontId="69" fillId="0" borderId="0"/>
    <xf numFmtId="0" fontId="1" fillId="0" borderId="0"/>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 fillId="0" borderId="0"/>
    <xf numFmtId="0" fontId="1" fillId="0" borderId="0"/>
    <xf numFmtId="0" fontId="1" fillId="0" borderId="0"/>
    <xf numFmtId="0" fontId="1" fillId="0" borderId="0"/>
    <xf numFmtId="0" fontId="1" fillId="39" borderId="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37" fontId="62" fillId="0" borderId="0" applyAlignment="0" applyProtection="0"/>
    <xf numFmtId="0" fontId="1" fillId="0" borderId="0"/>
    <xf numFmtId="0" fontId="12" fillId="0" borderId="0"/>
    <xf numFmtId="0" fontId="1" fillId="0" borderId="0"/>
    <xf numFmtId="0" fontId="1" fillId="0" borderId="0">
      <alignment horizontal="left" wrapText="1"/>
    </xf>
    <xf numFmtId="0" fontId="12" fillId="0" borderId="0"/>
    <xf numFmtId="37" fontId="62" fillId="0" borderId="0" applyAlignment="0" applyProtection="0"/>
    <xf numFmtId="0" fontId="58" fillId="0" borderId="0"/>
    <xf numFmtId="0" fontId="58" fillId="0" borderId="0"/>
    <xf numFmtId="0" fontId="58" fillId="0" borderId="0"/>
    <xf numFmtId="0" fontId="58" fillId="0" borderId="0"/>
    <xf numFmtId="0" fontId="12" fillId="0" borderId="0"/>
    <xf numFmtId="0" fontId="68" fillId="0" borderId="0"/>
    <xf numFmtId="0" fontId="69" fillId="0" borderId="0"/>
    <xf numFmtId="0" fontId="12" fillId="0" borderId="0"/>
    <xf numFmtId="0" fontId="12" fillId="0" borderId="0"/>
    <xf numFmtId="0" fontId="12" fillId="0" borderId="0"/>
    <xf numFmtId="0" fontId="12" fillId="0" borderId="0"/>
    <xf numFmtId="0" fontId="69" fillId="0" borderId="0"/>
    <xf numFmtId="0" fontId="12"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12" fillId="0" borderId="0"/>
    <xf numFmtId="0" fontId="12" fillId="0" borderId="0"/>
    <xf numFmtId="0" fontId="12" fillId="0" borderId="0"/>
    <xf numFmtId="0" fontId="68" fillId="0" borderId="0"/>
    <xf numFmtId="0" fontId="12" fillId="0" borderId="0"/>
    <xf numFmtId="0" fontId="12"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62" fillId="0" borderId="0" applyAlignment="0" applyProtection="0"/>
    <xf numFmtId="37" fontId="62" fillId="0" borderId="0" applyAlignment="0" applyProtection="0"/>
    <xf numFmtId="0" fontId="1" fillId="0" borderId="0"/>
    <xf numFmtId="0" fontId="1" fillId="0" borderId="0">
      <alignment horizontal="left" wrapText="1"/>
    </xf>
    <xf numFmtId="0" fontId="58" fillId="0" borderId="0"/>
    <xf numFmtId="0" fontId="1" fillId="0" borderId="0">
      <alignment horizontal="left" wrapText="1"/>
    </xf>
    <xf numFmtId="0" fontId="1" fillId="0" borderId="0"/>
    <xf numFmtId="38" fontId="7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37" fontId="62" fillId="0" borderId="0" applyAlignment="0" applyProtection="0"/>
    <xf numFmtId="37" fontId="62" fillId="0" borderId="0" applyAlignment="0" applyProtection="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xf numFmtId="0" fontId="56" fillId="0" borderId="0"/>
    <xf numFmtId="0" fontId="1" fillId="0" borderId="0">
      <alignment horizontal="left" wrapText="1"/>
    </xf>
    <xf numFmtId="0" fontId="12" fillId="0" borderId="0"/>
    <xf numFmtId="0" fontId="1" fillId="0" borderId="0"/>
    <xf numFmtId="0" fontId="58" fillId="0" borderId="0"/>
    <xf numFmtId="0" fontId="1" fillId="0" borderId="0"/>
    <xf numFmtId="0" fontId="1" fillId="0" borderId="0"/>
    <xf numFmtId="0" fontId="77" fillId="0" borderId="0">
      <alignment vertical="top"/>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1"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2" fillId="0" borderId="0"/>
    <xf numFmtId="0" fontId="12" fillId="0" borderId="0"/>
    <xf numFmtId="0" fontId="12"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192" fontId="1" fillId="0" borderId="0" applyFont="0" applyFill="0" applyBorder="0" applyAlignment="0" applyProtection="0"/>
    <xf numFmtId="193" fontId="78" fillId="0" borderId="86" applyFont="0" applyFill="0" applyBorder="0" applyProtection="0">
      <alignment horizontal="right"/>
    </xf>
    <xf numFmtId="19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69" fillId="0" borderId="0"/>
    <xf numFmtId="0" fontId="12" fillId="0" borderId="0"/>
    <xf numFmtId="0" fontId="12" fillId="0" borderId="0"/>
    <xf numFmtId="0" fontId="12" fillId="0" borderId="0"/>
    <xf numFmtId="0" fontId="1" fillId="0" borderId="0">
      <alignment horizontal="left" wrapText="1"/>
    </xf>
    <xf numFmtId="37" fontId="62" fillId="0" borderId="0" applyAlignment="0" applyProtection="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37" fontId="62" fillId="0" borderId="0" applyAlignment="0" applyProtection="0"/>
    <xf numFmtId="0" fontId="1" fillId="0" borderId="0" applyFont="0" applyFill="0" applyBorder="0" applyAlignment="0" applyProtection="0"/>
    <xf numFmtId="37" fontId="62" fillId="0" borderId="0" applyAlignment="0" applyProtection="0"/>
    <xf numFmtId="0" fontId="12" fillId="0" borderId="0"/>
    <xf numFmtId="0" fontId="12"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12" fillId="0" borderId="0"/>
    <xf numFmtId="0" fontId="1" fillId="0" borderId="0"/>
    <xf numFmtId="0" fontId="1" fillId="0" borderId="0"/>
    <xf numFmtId="0" fontId="1" fillId="0" borderId="0">
      <alignment horizontal="left" wrapText="1"/>
    </xf>
    <xf numFmtId="0" fontId="71" fillId="0" borderId="0">
      <alignment vertical="center"/>
    </xf>
    <xf numFmtId="0" fontId="1" fillId="0" borderId="0">
      <alignment horizontal="left" wrapText="1"/>
    </xf>
    <xf numFmtId="0" fontId="69" fillId="0" borderId="0"/>
    <xf numFmtId="0" fontId="12" fillId="0" borderId="0"/>
    <xf numFmtId="0" fontId="12" fillId="0" borderId="0"/>
    <xf numFmtId="0" fontId="12" fillId="0" borderId="0"/>
    <xf numFmtId="0" fontId="58"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2" fillId="0" borderId="0"/>
    <xf numFmtId="0" fontId="1" fillId="0" borderId="0"/>
    <xf numFmtId="0" fontId="1" fillId="0" borderId="0"/>
    <xf numFmtId="0" fontId="1" fillId="0" borderId="0"/>
    <xf numFmtId="0" fontId="56"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2" fillId="0" borderId="0"/>
    <xf numFmtId="0" fontId="1" fillId="0" borderId="0">
      <alignment horizontal="left" wrapText="1"/>
    </xf>
    <xf numFmtId="0" fontId="1" fillId="0" borderId="0">
      <alignment horizontal="left" wrapText="1"/>
    </xf>
    <xf numFmtId="0" fontId="56"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1" fillId="0" borderId="0"/>
    <xf numFmtId="0" fontId="1" fillId="0" borderId="0">
      <alignment horizontal="left" wrapText="1"/>
    </xf>
    <xf numFmtId="0" fontId="1" fillId="0" borderId="0" applyFont="0" applyFill="0" applyBorder="0" applyAlignment="0" applyProtection="0"/>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8" fillId="0" borderId="86" applyNumberFormat="0" applyFill="0" applyAlignment="0" applyProtection="0"/>
    <xf numFmtId="0" fontId="80" fillId="0" borderId="87" applyNumberFormat="0" applyFill="0" applyProtection="0">
      <alignment horizontal="center"/>
    </xf>
    <xf numFmtId="0" fontId="80" fillId="0" borderId="0" applyNumberFormat="0" applyFill="0" applyBorder="0" applyProtection="0">
      <alignment horizontal="left"/>
    </xf>
    <xf numFmtId="0" fontId="81" fillId="0" borderId="0" applyNumberFormat="0" applyFill="0" applyBorder="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195" fontId="1" fillId="0" borderId="0" applyFont="0" applyFill="0" applyBorder="0" applyAlignment="0" applyProtection="0"/>
    <xf numFmtId="196" fontId="1" fillId="0" borderId="0" applyFont="0" applyFill="0" applyBorder="0" applyAlignment="0" applyProtection="0"/>
    <xf numFmtId="197" fontId="82" fillId="0" borderId="0">
      <alignment horizontal="right" vertical="center"/>
    </xf>
    <xf numFmtId="0" fontId="57" fillId="0" borderId="0"/>
    <xf numFmtId="41" fontId="1" fillId="0" borderId="0" applyFont="0" applyFill="0" applyBorder="0" applyAlignment="0" applyProtection="0"/>
    <xf numFmtId="0" fontId="1" fillId="0" borderId="0"/>
    <xf numFmtId="0" fontId="1" fillId="0" borderId="0"/>
    <xf numFmtId="0" fontId="70" fillId="0" borderId="0"/>
    <xf numFmtId="9" fontId="1" fillId="0" borderId="0"/>
    <xf numFmtId="0" fontId="56" fillId="0" borderId="0"/>
    <xf numFmtId="0" fontId="56" fillId="0" borderId="0"/>
    <xf numFmtId="0" fontId="70" fillId="0" borderId="0"/>
    <xf numFmtId="0" fontId="70" fillId="0" borderId="0"/>
    <xf numFmtId="0" fontId="70" fillId="0" borderId="0"/>
    <xf numFmtId="2" fontId="70" fillId="0" borderId="0"/>
    <xf numFmtId="10" fontId="70" fillId="0" borderId="0"/>
    <xf numFmtId="2" fontId="70" fillId="0" borderId="0"/>
    <xf numFmtId="0" fontId="70" fillId="0" borderId="0"/>
    <xf numFmtId="0" fontId="70" fillId="0" borderId="0"/>
    <xf numFmtId="198" fontId="83" fillId="0" borderId="0" applyFont="0" applyFill="0" applyBorder="0" applyAlignment="0" applyProtection="0"/>
    <xf numFmtId="199" fontId="84" fillId="0" borderId="0" applyFont="0" applyBorder="0"/>
    <xf numFmtId="199" fontId="84" fillId="0" borderId="0" applyFont="0" applyBorder="0"/>
    <xf numFmtId="0"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0" fontId="84" fillId="0" borderId="0" applyFont="0" applyBorder="0"/>
    <xf numFmtId="0" fontId="84" fillId="0" borderId="0" applyFont="0" applyBorder="0"/>
    <xf numFmtId="0" fontId="84" fillId="0" borderId="0" applyFont="0" applyBorder="0"/>
    <xf numFmtId="0" fontId="85" fillId="40" borderId="0" applyNumberFormat="0" applyAlignment="0" applyProtection="0"/>
    <xf numFmtId="0" fontId="84" fillId="0" borderId="0" applyFont="0" applyBorder="0"/>
    <xf numFmtId="0" fontId="84" fillId="0" borderId="0" applyFont="0" applyBorder="0"/>
    <xf numFmtId="199" fontId="84" fillId="0" borderId="0" applyFont="0" applyBorder="0"/>
    <xf numFmtId="0" fontId="84" fillId="0" borderId="0" applyFont="0" applyBorder="0"/>
    <xf numFmtId="0" fontId="84" fillId="0" borderId="0" applyFont="0" applyBorder="0"/>
    <xf numFmtId="199"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199" fontId="84" fillId="0" borderId="0" applyFont="0" applyBorder="0"/>
    <xf numFmtId="0" fontId="84" fillId="0" borderId="0" applyFont="0" applyBorder="0"/>
    <xf numFmtId="199" fontId="84" fillId="0" borderId="0" applyFont="0" applyBorder="0"/>
    <xf numFmtId="0" fontId="84" fillId="0" borderId="0" applyFont="0" applyBorder="0"/>
    <xf numFmtId="0" fontId="84" fillId="0" borderId="0" applyFont="0" applyBorder="0"/>
    <xf numFmtId="0" fontId="84" fillId="0" borderId="0" applyFont="0" applyBorder="0"/>
    <xf numFmtId="0" fontId="1" fillId="0" borderId="0"/>
    <xf numFmtId="199" fontId="84" fillId="0" borderId="0" applyFont="0" applyBorder="0"/>
    <xf numFmtId="199"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0" fontId="84" fillId="0" borderId="0" applyFont="0" applyBorder="0"/>
    <xf numFmtId="0" fontId="84" fillId="0" borderId="0" applyFont="0" applyBorder="0"/>
    <xf numFmtId="199" fontId="84" fillId="0" borderId="0" applyFont="0" applyBorder="0"/>
    <xf numFmtId="199" fontId="84" fillId="0" borderId="0" applyFont="0" applyBorder="0"/>
    <xf numFmtId="199" fontId="84" fillId="0" borderId="0" applyFont="0" applyBorder="0"/>
    <xf numFmtId="0" fontId="84" fillId="0" borderId="0" applyFont="0" applyBorder="0"/>
    <xf numFmtId="0"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0" fontId="84" fillId="0" borderId="0" applyFont="0" applyBorder="0"/>
    <xf numFmtId="199" fontId="84" fillId="0" borderId="0" applyFont="0" applyBorder="0"/>
    <xf numFmtId="0" fontId="84" fillId="0" borderId="0" applyFont="0" applyBorder="0"/>
    <xf numFmtId="200" fontId="57" fillId="0" borderId="0" applyFont="0" applyFill="0" applyBorder="0" applyAlignment="0" applyProtection="0">
      <protection locked="0"/>
    </xf>
    <xf numFmtId="201" fontId="83" fillId="0" borderId="3" applyFont="0" applyFill="0" applyBorder="0" applyAlignment="0" applyProtection="0">
      <alignment horizontal="right"/>
    </xf>
    <xf numFmtId="0" fontId="86" fillId="41" borderId="88" applyNumberFormat="0" applyAlignment="0" applyProtection="0"/>
    <xf numFmtId="202" fontId="87" fillId="0" borderId="0"/>
    <xf numFmtId="0" fontId="86" fillId="41" borderId="88" applyNumberFormat="0" applyAlignment="0" applyProtection="0"/>
    <xf numFmtId="0" fontId="86" fillId="41" borderId="88" applyNumberFormat="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 fillId="0" borderId="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88" fillId="2" borderId="0"/>
    <xf numFmtId="37" fontId="89" fillId="0" borderId="0">
      <alignment horizontal="center"/>
    </xf>
    <xf numFmtId="0" fontId="1" fillId="41" borderId="4">
      <alignment horizontal="center" wrapText="1"/>
    </xf>
    <xf numFmtId="0" fontId="1" fillId="0" borderId="0" applyNumberFormat="0"/>
    <xf numFmtId="0" fontId="1" fillId="38" borderId="0"/>
    <xf numFmtId="9" fontId="70" fillId="0" borderId="0" applyFont="0" applyFill="0" applyBorder="0" applyAlignment="0" applyProtection="0"/>
    <xf numFmtId="0" fontId="90" fillId="0" borderId="3" applyBorder="0"/>
    <xf numFmtId="43" fontId="91" fillId="0" borderId="3" applyNumberFormat="0" applyBorder="0"/>
    <xf numFmtId="43" fontId="91" fillId="0" borderId="3" applyNumberFormat="0" applyBorder="0"/>
    <xf numFmtId="43" fontId="91" fillId="0" borderId="3" applyNumberFormat="0" applyBorder="0"/>
    <xf numFmtId="0" fontId="1" fillId="0" borderId="89" applyFont="0" applyBorder="0"/>
    <xf numFmtId="41" fontId="62" fillId="0" borderId="0" applyFont="0" applyFill="0" applyBorder="0" applyAlignment="0" applyProtection="0"/>
    <xf numFmtId="203" fontId="62" fillId="0" borderId="0" applyFont="0" applyFill="0" applyBorder="0" applyAlignment="0" applyProtection="0"/>
    <xf numFmtId="43" fontId="62" fillId="0" borderId="0" applyFont="0" applyFill="0" applyBorder="0" applyAlignment="0" applyProtection="0"/>
    <xf numFmtId="42" fontId="62" fillId="0" borderId="0" applyFont="0" applyFill="0" applyBorder="0" applyAlignment="0" applyProtection="0"/>
    <xf numFmtId="204" fontId="62" fillId="0" borderId="0" applyFont="0" applyFill="0" applyBorder="0" applyAlignment="0" applyProtection="0"/>
    <xf numFmtId="44" fontId="62" fillId="0" borderId="0" applyFont="0" applyFill="0" applyBorder="0" applyAlignment="0" applyProtection="0"/>
    <xf numFmtId="37" fontId="83" fillId="0" borderId="2" applyBorder="0" applyAlignment="0"/>
    <xf numFmtId="205" fontId="92" fillId="0" borderId="0" applyFont="0" applyFill="0" applyBorder="0" applyAlignment="0" applyProtection="0"/>
    <xf numFmtId="206" fontId="74" fillId="42" borderId="90">
      <alignment horizontal="center" vertical="center"/>
    </xf>
    <xf numFmtId="206" fontId="74" fillId="42" borderId="90">
      <alignment horizontal="center" vertical="center"/>
    </xf>
    <xf numFmtId="0" fontId="93" fillId="2" borderId="0" applyNumberFormat="0" applyBorder="0" applyAlignment="0" applyProtection="0"/>
    <xf numFmtId="0" fontId="70" fillId="0" borderId="0"/>
    <xf numFmtId="37" fontId="83" fillId="0" borderId="2" applyBorder="0" applyAlignment="0"/>
    <xf numFmtId="37" fontId="83" fillId="0" borderId="0" applyBorder="0" applyAlignment="0"/>
    <xf numFmtId="0" fontId="94" fillId="38" borderId="1">
      <alignment horizontal="center"/>
    </xf>
    <xf numFmtId="0" fontId="95" fillId="0" borderId="0">
      <alignment horizontal="center" wrapText="1"/>
      <protection locked="0"/>
    </xf>
    <xf numFmtId="0" fontId="96" fillId="38" borderId="91" applyNumberFormat="0" applyAlignment="0" applyProtection="0"/>
    <xf numFmtId="37" fontId="83" fillId="0" borderId="4"/>
    <xf numFmtId="0" fontId="1" fillId="0" borderId="0"/>
    <xf numFmtId="0" fontId="97" fillId="0" borderId="0"/>
    <xf numFmtId="0" fontId="83" fillId="43" borderId="0" applyNumberFormat="0" applyFont="0" applyBorder="0" applyAlignment="0" applyProtection="0"/>
    <xf numFmtId="207" fontId="64" fillId="0" borderId="4"/>
    <xf numFmtId="208" fontId="95"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0" fontId="98" fillId="0" borderId="92" applyFont="0" applyBorder="0" applyAlignment="0">
      <alignment vertical="center"/>
    </xf>
    <xf numFmtId="3" fontId="72" fillId="0" borderId="5" applyNumberFormat="0" applyFill="0" applyBorder="0" applyAlignment="0" applyProtection="0">
      <alignment horizontal="left"/>
    </xf>
    <xf numFmtId="3" fontId="99" fillId="0" borderId="0" applyNumberFormat="0" applyFill="0" applyBorder="0" applyAlignment="0" applyProtection="0">
      <alignment horizontal="center"/>
    </xf>
    <xf numFmtId="3" fontId="72" fillId="0" borderId="5" applyNumberFormat="0" applyFill="0" applyBorder="0" applyAlignment="0" applyProtection="0">
      <alignment horizontal="left"/>
    </xf>
    <xf numFmtId="0" fontId="1" fillId="0" borderId="93" applyNumberFormat="0">
      <alignment horizontal="center" vertical="top" wrapText="1"/>
      <protection locked="0"/>
    </xf>
    <xf numFmtId="0" fontId="100" fillId="0" borderId="0" applyNumberFormat="0" applyFill="0" applyBorder="0" applyAlignment="0" applyProtection="0"/>
    <xf numFmtId="3" fontId="101" fillId="0" borderId="3" applyNumberFormat="0" applyFill="0" applyBorder="0" applyAlignment="0" applyProtection="0">
      <alignment horizontal="center"/>
    </xf>
    <xf numFmtId="3" fontId="101" fillId="0" borderId="3" applyNumberFormat="0" applyFill="0" applyBorder="0" applyAlignment="0" applyProtection="0">
      <alignment horizontal="center"/>
    </xf>
    <xf numFmtId="3" fontId="101" fillId="0" borderId="3" applyNumberFormat="0" applyFill="0" applyBorder="0" applyAlignment="0" applyProtection="0">
      <alignment horizontal="center"/>
    </xf>
    <xf numFmtId="0" fontId="100" fillId="0" borderId="0" applyNumberFormat="0" applyFill="0" applyBorder="0" applyAlignment="0" applyProtection="0"/>
    <xf numFmtId="0" fontId="102" fillId="0" borderId="0" applyNumberFormat="0" applyFill="0" applyBorder="0" applyAlignment="0" applyProtection="0"/>
    <xf numFmtId="211" fontId="103" fillId="0" borderId="94"/>
    <xf numFmtId="0" fontId="104" fillId="0" borderId="3" applyNumberFormat="0" applyFill="0" applyAlignment="0" applyProtection="0"/>
    <xf numFmtId="212" fontId="57" fillId="0" borderId="0">
      <alignment horizontal="center"/>
    </xf>
    <xf numFmtId="15" fontId="105" fillId="0" borderId="0" applyNumberFormat="0">
      <alignment horizontal="center"/>
    </xf>
    <xf numFmtId="0" fontId="106" fillId="0" borderId="95"/>
    <xf numFmtId="38" fontId="107" fillId="0" borderId="3" applyNumberFormat="0" applyFont="0" applyFill="0" applyAlignment="0" applyProtection="0">
      <alignment horizontal="right"/>
    </xf>
    <xf numFmtId="0" fontId="69" fillId="0" borderId="96"/>
    <xf numFmtId="0" fontId="69" fillId="0" borderId="0"/>
    <xf numFmtId="38" fontId="107" fillId="0" borderId="3" applyNumberFormat="0" applyFont="0" applyFill="0" applyAlignment="0" applyProtection="0">
      <alignment horizontal="right"/>
    </xf>
    <xf numFmtId="38" fontId="107" fillId="0" borderId="3" applyNumberFormat="0" applyFont="0" applyFill="0" applyAlignment="0" applyProtection="0">
      <alignment horizontal="right"/>
    </xf>
    <xf numFmtId="38" fontId="107" fillId="0" borderId="3" applyNumberFormat="0" applyFont="0" applyFill="0" applyAlignment="0" applyProtection="0">
      <alignment horizontal="right"/>
    </xf>
    <xf numFmtId="0" fontId="95" fillId="0" borderId="6" applyNumberFormat="0" applyFont="0" applyFill="0" applyAlignment="0" applyProtection="0"/>
    <xf numFmtId="0" fontId="95" fillId="0" borderId="97" applyNumberFormat="0" applyFont="0" applyFill="0" applyAlignment="0" applyProtection="0"/>
    <xf numFmtId="38" fontId="107" fillId="0" borderId="3" applyNumberFormat="0" applyFont="0" applyFill="0" applyAlignment="0" applyProtection="0">
      <alignment horizontal="right"/>
    </xf>
    <xf numFmtId="3" fontId="93" fillId="41" borderId="0" applyNumberFormat="0" applyBorder="0" applyAlignment="0" applyProtection="0"/>
    <xf numFmtId="0" fontId="108" fillId="0" borderId="98" applyNumberFormat="0" applyFont="0" applyFill="0" applyAlignment="0" applyProtection="0"/>
    <xf numFmtId="0" fontId="108" fillId="0" borderId="99" applyNumberFormat="0" applyFont="0" applyFill="0" applyAlignment="0" applyProtection="0"/>
    <xf numFmtId="0" fontId="108" fillId="0" borderId="100" applyNumberFormat="0" applyFont="0" applyFill="0" applyAlignment="0" applyProtection="0"/>
    <xf numFmtId="0" fontId="109" fillId="0" borderId="88" applyNumberFormat="0" applyFont="0" applyFill="0" applyAlignment="0" applyProtection="0"/>
    <xf numFmtId="0" fontId="110" fillId="0" borderId="101"/>
    <xf numFmtId="0" fontId="111" fillId="0" borderId="102" applyFill="0" applyProtection="0">
      <alignment horizontal="right"/>
    </xf>
    <xf numFmtId="213" fontId="112" fillId="44" borderId="0" applyFont="0" applyFill="0" applyBorder="0" applyAlignment="0" applyProtection="0"/>
    <xf numFmtId="214" fontId="1" fillId="0" borderId="0" applyFont="0" applyFill="0" applyBorder="0" applyAlignment="0" applyProtection="0"/>
    <xf numFmtId="0" fontId="113" fillId="45" borderId="0"/>
    <xf numFmtId="0" fontId="113" fillId="46" borderId="0"/>
    <xf numFmtId="0" fontId="14" fillId="0" borderId="0"/>
    <xf numFmtId="0" fontId="14" fillId="0" borderId="0"/>
    <xf numFmtId="0" fontId="113" fillId="47" borderId="0"/>
    <xf numFmtId="41" fontId="56" fillId="0" borderId="0" applyFill="0"/>
    <xf numFmtId="215" fontId="83" fillId="0" borderId="0">
      <alignment horizontal="center"/>
    </xf>
    <xf numFmtId="0" fontId="83" fillId="0" borderId="0" applyFill="0">
      <alignment horizontal="center"/>
    </xf>
    <xf numFmtId="41" fontId="104" fillId="0" borderId="95" applyFill="0"/>
    <xf numFmtId="0" fontId="1" fillId="0" borderId="0" applyFont="0" applyAlignment="0"/>
    <xf numFmtId="0" fontId="114" fillId="0" borderId="0" applyFill="0">
      <alignment vertical="top"/>
    </xf>
    <xf numFmtId="0" fontId="115" fillId="0" borderId="0" applyFill="0">
      <alignment horizontal="left" vertical="top"/>
    </xf>
    <xf numFmtId="41" fontId="104" fillId="0" borderId="7" applyFill="0"/>
    <xf numFmtId="0" fontId="1" fillId="0" borderId="0" applyNumberFormat="0" applyFont="0" applyAlignment="0"/>
    <xf numFmtId="0" fontId="114" fillId="0" borderId="0" applyFill="0">
      <alignment wrapText="1"/>
    </xf>
    <xf numFmtId="0" fontId="115" fillId="0" borderId="0" applyFill="0">
      <alignment horizontal="left" vertical="top" wrapText="1"/>
    </xf>
    <xf numFmtId="41" fontId="104" fillId="0" borderId="0" applyFill="0"/>
    <xf numFmtId="0" fontId="116" fillId="0" borderId="0" applyNumberFormat="0" applyFont="0" applyAlignment="0">
      <alignment horizontal="center"/>
    </xf>
    <xf numFmtId="0" fontId="117" fillId="0" borderId="0" applyFill="0">
      <alignment vertical="top" wrapText="1"/>
    </xf>
    <xf numFmtId="0" fontId="118" fillId="0" borderId="0" applyFill="0">
      <alignment horizontal="left" vertical="top" wrapText="1"/>
    </xf>
    <xf numFmtId="41" fontId="56" fillId="0" borderId="0" applyFill="0"/>
    <xf numFmtId="0" fontId="116" fillId="0" borderId="0" applyNumberFormat="0" applyFont="0" applyAlignment="0">
      <alignment horizontal="center"/>
    </xf>
    <xf numFmtId="0" fontId="119" fillId="0" borderId="0" applyFill="0">
      <alignment vertical="center" wrapText="1"/>
    </xf>
    <xf numFmtId="0" fontId="120" fillId="0" borderId="0">
      <alignment horizontal="left" vertical="center" wrapText="1"/>
    </xf>
    <xf numFmtId="41" fontId="56" fillId="0" borderId="0" applyFill="0"/>
    <xf numFmtId="0" fontId="116" fillId="0" borderId="0" applyNumberFormat="0" applyFont="0" applyAlignment="0">
      <alignment horizontal="center"/>
    </xf>
    <xf numFmtId="0" fontId="121" fillId="0" borderId="0" applyFill="0">
      <alignment horizontal="center" vertical="center" wrapText="1"/>
    </xf>
    <xf numFmtId="0" fontId="1" fillId="0" borderId="0" applyFill="0">
      <alignment horizontal="center" vertical="center" wrapText="1"/>
    </xf>
    <xf numFmtId="41" fontId="122" fillId="0" borderId="0" applyFill="0"/>
    <xf numFmtId="0" fontId="116" fillId="0" borderId="0" applyNumberFormat="0" applyFont="0" applyAlignment="0">
      <alignment horizontal="center"/>
    </xf>
    <xf numFmtId="0" fontId="123" fillId="0" borderId="0" applyFill="0">
      <alignment horizontal="center" vertical="center" wrapText="1"/>
    </xf>
    <xf numFmtId="0" fontId="124" fillId="0" borderId="0" applyFill="0">
      <alignment horizontal="center" vertical="center" wrapText="1"/>
    </xf>
    <xf numFmtId="41" fontId="122" fillId="0" borderId="0" applyFill="0"/>
    <xf numFmtId="0" fontId="116" fillId="0" borderId="0" applyNumberFormat="0" applyFont="0" applyAlignment="0">
      <alignment horizontal="center"/>
    </xf>
    <xf numFmtId="0" fontId="125" fillId="0" borderId="0">
      <alignment horizontal="center" wrapText="1"/>
    </xf>
    <xf numFmtId="0" fontId="126" fillId="0" borderId="0" applyFill="0">
      <alignment horizontal="center" wrapText="1"/>
    </xf>
    <xf numFmtId="216" fontId="83" fillId="48" borderId="1"/>
    <xf numFmtId="197" fontId="57" fillId="0" borderId="0" applyFill="0" applyBorder="0" applyAlignment="0"/>
    <xf numFmtId="211" fontId="97" fillId="0" borderId="0" applyFill="0" applyBorder="0" applyAlignment="0"/>
    <xf numFmtId="217" fontId="97" fillId="0" borderId="0" applyFill="0" applyBorder="0" applyAlignment="0"/>
    <xf numFmtId="218" fontId="1" fillId="0" borderId="0" applyFill="0" applyBorder="0" applyAlignment="0"/>
    <xf numFmtId="219" fontId="70" fillId="0" borderId="0" applyFill="0" applyBorder="0" applyAlignment="0"/>
    <xf numFmtId="42" fontId="70" fillId="0" borderId="0" applyFill="0" applyBorder="0" applyAlignment="0"/>
    <xf numFmtId="220" fontId="1" fillId="0" borderId="0" applyFill="0" applyBorder="0" applyAlignment="0"/>
    <xf numFmtId="211" fontId="97" fillId="0" borderId="0" applyFill="0" applyBorder="0" applyAlignment="0"/>
    <xf numFmtId="37" fontId="1" fillId="49" borderId="4" applyFill="0" applyBorder="0"/>
    <xf numFmtId="183" fontId="1" fillId="0" borderId="0" applyFill="0" applyBorder="0"/>
    <xf numFmtId="39" fontId="1" fillId="0" borderId="0" applyFill="0" applyBorder="0"/>
    <xf numFmtId="221" fontId="1" fillId="0" borderId="0" applyFill="0" applyBorder="0"/>
    <xf numFmtId="222" fontId="1" fillId="0" borderId="0" applyFill="0" applyBorder="0"/>
    <xf numFmtId="223" fontId="1" fillId="0" borderId="0" applyFill="0" applyBorder="0"/>
    <xf numFmtId="224" fontId="1" fillId="0" borderId="0" applyFill="0" applyBorder="0"/>
    <xf numFmtId="225" fontId="1" fillId="0" borderId="0" applyFill="0" applyBorder="0"/>
    <xf numFmtId="226" fontId="1" fillId="0" borderId="0" applyFill="0" applyBorder="0"/>
    <xf numFmtId="204" fontId="1" fillId="0" borderId="1" applyFill="0" applyBorder="0"/>
    <xf numFmtId="9" fontId="1" fillId="0" borderId="0" applyFill="0" applyBorder="0"/>
    <xf numFmtId="166" fontId="1" fillId="0" borderId="0" applyFill="0" applyBorder="0"/>
    <xf numFmtId="10" fontId="1" fillId="0" borderId="0" applyFill="0" applyBorder="0"/>
    <xf numFmtId="3" fontId="127" fillId="0" borderId="0" applyNumberFormat="0" applyFill="0" applyBorder="0" applyAlignment="0" applyProtection="0"/>
    <xf numFmtId="208" fontId="128" fillId="0" borderId="0" applyFont="0" applyFill="0" applyBorder="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57" fillId="0" borderId="0" applyNumberFormat="0" applyProtection="0"/>
    <xf numFmtId="0" fontId="57" fillId="0" borderId="0" applyNumberFormat="0" applyProtection="0"/>
    <xf numFmtId="49" fontId="1" fillId="0" borderId="0">
      <alignment horizontal="left"/>
      <protection locked="0"/>
    </xf>
    <xf numFmtId="49" fontId="1" fillId="0" borderId="0">
      <alignment horizontal="left"/>
      <protection locked="0"/>
    </xf>
    <xf numFmtId="49" fontId="1" fillId="0" borderId="0">
      <alignment horizontal="left"/>
      <protection locked="0"/>
    </xf>
    <xf numFmtId="0" fontId="1" fillId="0" borderId="0" applyNumberFormat="0" applyFont="0" applyFill="0" applyBorder="0">
      <alignment horizontal="center"/>
    </xf>
    <xf numFmtId="39" fontId="1" fillId="0" borderId="0" applyFill="0" applyBorder="0">
      <alignment horizontal="center"/>
    </xf>
    <xf numFmtId="0" fontId="74" fillId="0" borderId="0" applyFill="0" applyBorder="0" applyProtection="0">
      <alignment horizontal="center"/>
      <protection locked="0"/>
    </xf>
    <xf numFmtId="0" fontId="83" fillId="0" borderId="0" applyFont="0" applyFill="0" applyBorder="0" applyAlignment="0" applyProtection="0"/>
    <xf numFmtId="0" fontId="83" fillId="0" borderId="0" applyFont="0" applyFill="0" applyBorder="0" applyAlignment="0" applyProtection="0"/>
    <xf numFmtId="8" fontId="1" fillId="0" borderId="103" applyFont="0" applyFill="0" applyBorder="0" applyProtection="0">
      <alignment horizontal="right"/>
    </xf>
    <xf numFmtId="227" fontId="129" fillId="0" borderId="0"/>
    <xf numFmtId="1" fontId="130" fillId="0" borderId="0"/>
    <xf numFmtId="0" fontId="1" fillId="0" borderId="0"/>
    <xf numFmtId="0" fontId="1" fillId="0" borderId="0"/>
    <xf numFmtId="0" fontId="1" fillId="0" borderId="0"/>
    <xf numFmtId="0" fontId="1" fillId="0" borderId="4" applyNumberFormat="0">
      <alignment horizontal="center"/>
      <protection locked="0"/>
    </xf>
    <xf numFmtId="0" fontId="131" fillId="0" borderId="0"/>
    <xf numFmtId="0" fontId="83" fillId="0" borderId="0" applyNumberFormat="0" applyFill="0" applyBorder="0" applyAlignment="0" applyProtection="0"/>
    <xf numFmtId="0" fontId="13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228" fontId="133" fillId="0" borderId="0" applyFont="0" applyFill="0" applyBorder="0" applyAlignment="0" applyProtection="0">
      <alignment horizontal="left" vertical="center"/>
    </xf>
    <xf numFmtId="0" fontId="93" fillId="51" borderId="104" applyFont="0" applyFill="0" applyBorder="0"/>
    <xf numFmtId="0" fontId="83" fillId="0" borderId="105"/>
    <xf numFmtId="0" fontId="134" fillId="0" borderId="3" applyNumberFormat="0" applyFill="0" applyBorder="0" applyAlignment="0" applyProtection="0">
      <alignment horizontal="center"/>
    </xf>
    <xf numFmtId="49" fontId="1" fillId="0" borderId="4" applyFont="0">
      <alignment horizontal="center" wrapText="1"/>
    </xf>
    <xf numFmtId="38" fontId="135" fillId="0" borderId="0" applyNumberFormat="0" applyFill="0" applyBorder="0" applyAlignment="0" applyProtection="0">
      <protection locked="0"/>
    </xf>
    <xf numFmtId="38" fontId="136" fillId="0" borderId="0" applyNumberFormat="0" applyFill="0" applyBorder="0" applyAlignment="0" applyProtection="0">
      <protection locked="0"/>
    </xf>
    <xf numFmtId="0" fontId="83" fillId="0" borderId="0" applyNumberFormat="0" applyFill="0" applyBorder="0" applyProtection="0">
      <alignment horizontal="center" wrapText="1"/>
    </xf>
    <xf numFmtId="0" fontId="70" fillId="0" borderId="0">
      <alignment horizontal="center" wrapText="1"/>
      <protection hidden="1"/>
    </xf>
    <xf numFmtId="38" fontId="137" fillId="0" borderId="0" applyNumberFormat="0" applyFill="0" applyBorder="0" applyAlignment="0" applyProtection="0">
      <protection locked="0"/>
    </xf>
    <xf numFmtId="4" fontId="93" fillId="52" borderId="104" applyNumberFormat="0" applyProtection="0">
      <alignment horizontal="right" wrapText="1"/>
    </xf>
    <xf numFmtId="229" fontId="138" fillId="0" borderId="0">
      <alignment horizontal="right"/>
    </xf>
    <xf numFmtId="230" fontId="1" fillId="0" borderId="0">
      <alignment horizontal="right"/>
    </xf>
    <xf numFmtId="230" fontId="1" fillId="0" borderId="0">
      <alignment horizontal="right"/>
    </xf>
    <xf numFmtId="38" fontId="70" fillId="0" borderId="0" applyFont="0" applyFill="0" applyBorder="0" applyAlignment="0" applyProtection="0"/>
    <xf numFmtId="231" fontId="139" fillId="0" borderId="0"/>
    <xf numFmtId="231" fontId="139" fillId="0" borderId="0"/>
    <xf numFmtId="231" fontId="139" fillId="0" borderId="0"/>
    <xf numFmtId="231" fontId="139" fillId="0" borderId="0"/>
    <xf numFmtId="231" fontId="139" fillId="0" borderId="0"/>
    <xf numFmtId="231" fontId="139" fillId="0" borderId="0"/>
    <xf numFmtId="231" fontId="139" fillId="0" borderId="0"/>
    <xf numFmtId="231" fontId="139" fillId="0" borderId="0"/>
    <xf numFmtId="208" fontId="57" fillId="0" borderId="0" applyFont="0" applyFill="0" applyBorder="0" applyAlignment="0" applyProtection="0">
      <protection locked="0"/>
    </xf>
    <xf numFmtId="40" fontId="57" fillId="0" borderId="0" applyFont="0" applyFill="0" applyBorder="0" applyAlignment="0" applyProtection="0">
      <protection locked="0"/>
    </xf>
    <xf numFmtId="232" fontId="64" fillId="0" borderId="0" applyFont="0" applyFill="0" applyBorder="0" applyProtection="0"/>
    <xf numFmtId="233" fontId="64" fillId="0" borderId="0" applyFont="0" applyFill="0" applyBorder="0" applyProtection="0"/>
    <xf numFmtId="41" fontId="1" fillId="0" borderId="0" applyFont="0" applyFill="0" applyBorder="0" applyAlignment="0" applyProtection="0"/>
    <xf numFmtId="42" fontId="70" fillId="0" borderId="0" applyFont="0" applyFill="0" applyBorder="0" applyAlignment="0" applyProtection="0"/>
    <xf numFmtId="0" fontId="140" fillId="0" borderId="0" applyFont="0" applyFill="0" applyBorder="0" applyAlignment="0" applyProtection="0">
      <alignment horizontal="right"/>
    </xf>
    <xf numFmtId="39" fontId="140" fillId="0" borderId="0" applyFont="0" applyFill="0" applyBorder="0" applyAlignment="0" applyProtection="0">
      <alignment horizontal="right"/>
    </xf>
    <xf numFmtId="234" fontId="1" fillId="0" borderId="0" applyFont="0" applyFill="0" applyBorder="0" applyAlignment="0" applyProtection="0">
      <alignment horizontal="right"/>
    </xf>
    <xf numFmtId="235" fontId="57" fillId="0" borderId="0" applyFont="0" applyFill="0" applyBorder="0" applyAlignment="0" applyProtection="0"/>
    <xf numFmtId="236" fontId="141" fillId="0" borderId="0" applyFont="0" applyFill="0" applyBorder="0" applyAlignment="0" applyProtection="0"/>
    <xf numFmtId="237" fontId="141" fillId="0" borderId="0" applyFont="0" applyFill="0" applyBorder="0" applyAlignment="0" applyProtection="0"/>
    <xf numFmtId="238" fontId="74" fillId="0" borderId="0" applyFont="0" applyFill="0" applyBorder="0" applyAlignment="0" applyProtection="0">
      <protection locked="0"/>
    </xf>
    <xf numFmtId="0" fontId="142"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56"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 fillId="0" borderId="0" applyFont="0" applyFill="0" applyBorder="0" applyAlignment="0" applyProtection="0"/>
    <xf numFmtId="40" fontId="1" fillId="0" borderId="0" applyFont="0" applyFill="0" applyBorder="0" applyProtection="0">
      <alignment horizontal="right"/>
    </xf>
    <xf numFmtId="37" fontId="144" fillId="0" borderId="0" applyFont="0" applyFill="0" applyBorder="0" applyAlignment="0" applyProtection="0"/>
    <xf numFmtId="0" fontId="1" fillId="0" borderId="0" applyFont="0" applyFill="0" applyBorder="0" applyAlignment="0" applyProtection="0"/>
    <xf numFmtId="239" fontId="57" fillId="0" borderId="0"/>
    <xf numFmtId="240" fontId="1" fillId="0" borderId="0" applyFont="0" applyFill="0" applyBorder="0" applyAlignment="0" applyProtection="0"/>
    <xf numFmtId="211" fontId="102" fillId="0" borderId="106"/>
    <xf numFmtId="211" fontId="102" fillId="0" borderId="106"/>
    <xf numFmtId="0" fontId="1" fillId="0" borderId="0">
      <protection locked="0"/>
    </xf>
    <xf numFmtId="0" fontId="145" fillId="0" borderId="0"/>
    <xf numFmtId="0" fontId="69" fillId="0" borderId="0"/>
    <xf numFmtId="211" fontId="69" fillId="0" borderId="0"/>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3" fontId="146" fillId="0" borderId="0" applyFont="0" applyFill="0" applyBorder="0" applyAlignment="0" applyProtection="0"/>
    <xf numFmtId="242" fontId="1" fillId="0" borderId="0" applyFont="0" applyFill="0" applyBorder="0" applyAlignment="0" applyProtection="0">
      <alignment horizontal="left"/>
    </xf>
    <xf numFmtId="0" fontId="145" fillId="0" borderId="0"/>
    <xf numFmtId="0" fontId="69" fillId="0" borderId="0"/>
    <xf numFmtId="0" fontId="69" fillId="0" borderId="0"/>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pplyAlignment="0">
      <alignment horizontal="left"/>
    </xf>
    <xf numFmtId="243" fontId="1" fillId="0" borderId="0" applyFont="0" applyFill="0" applyBorder="0" applyAlignment="0" applyProtection="0">
      <alignment horizontal="left"/>
    </xf>
    <xf numFmtId="244" fontId="1" fillId="0" borderId="0" applyFont="0" applyFill="0" applyBorder="0" applyAlignment="0" applyProtection="0">
      <alignment horizontal="left"/>
    </xf>
    <xf numFmtId="244" fontId="1" fillId="0" borderId="0" applyFont="0" applyFill="0" applyBorder="0" applyAlignment="0" applyProtection="0">
      <alignment horizontal="left"/>
    </xf>
    <xf numFmtId="245" fontId="1" fillId="0" borderId="0">
      <alignment horizontal="right"/>
    </xf>
    <xf numFmtId="246" fontId="1" fillId="0" borderId="0">
      <alignment horizontal="right"/>
    </xf>
    <xf numFmtId="0" fontId="147" fillId="0" borderId="105" applyBorder="0" applyProtection="0"/>
    <xf numFmtId="0" fontId="148" fillId="53" borderId="0">
      <alignment horizontal="center" vertical="center" wrapText="1"/>
    </xf>
    <xf numFmtId="0" fontId="149" fillId="0" borderId="0" applyFill="0" applyBorder="0" applyAlignment="0" applyProtection="0">
      <protection locked="0"/>
    </xf>
    <xf numFmtId="0" fontId="148" fillId="53" borderId="0">
      <alignment horizontal="center" vertical="center" wrapText="1"/>
    </xf>
    <xf numFmtId="211" fontId="150" fillId="0" borderId="0" applyFill="0" applyBorder="0">
      <alignment horizontal="left"/>
    </xf>
    <xf numFmtId="10" fontId="1" fillId="0" borderId="0"/>
    <xf numFmtId="0" fontId="151" fillId="0" borderId="0" applyNumberFormat="0" applyAlignment="0">
      <alignment horizontal="left"/>
    </xf>
    <xf numFmtId="0" fontId="71" fillId="0" borderId="0" applyNumberFormat="0" applyAlignment="0"/>
    <xf numFmtId="0" fontId="152" fillId="0" borderId="4" applyNumberFormat="0" applyFill="0" applyBorder="0" applyAlignment="0" applyProtection="0"/>
    <xf numFmtId="0" fontId="153" fillId="51" borderId="107" applyNumberFormat="0" applyFill="0" applyBorder="0" applyAlignment="0" applyProtection="0">
      <alignment horizontal="center" textRotation="255"/>
    </xf>
    <xf numFmtId="247" fontId="1" fillId="0" borderId="0" applyFill="0" applyBorder="0">
      <alignment horizontal="right"/>
      <protection locked="0"/>
    </xf>
    <xf numFmtId="0" fontId="154" fillId="0" borderId="8"/>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1" fontId="155" fillId="0" borderId="0"/>
    <xf numFmtId="211" fontId="155" fillId="0" borderId="0"/>
    <xf numFmtId="248" fontId="83" fillId="0" borderId="108" applyFont="0" applyFill="0" applyBorder="0" applyAlignment="0" applyProtection="0"/>
    <xf numFmtId="6" fontId="57" fillId="0" borderId="0" applyFont="0" applyFill="0" applyBorder="0" applyAlignment="0" applyProtection="0">
      <protection locked="0"/>
    </xf>
    <xf numFmtId="8" fontId="57" fillId="0" borderId="0" applyFont="0" applyFill="0" applyBorder="0" applyAlignment="0" applyProtection="0">
      <protection locked="0"/>
    </xf>
    <xf numFmtId="249" fontId="64" fillId="0" borderId="0" applyFont="0" applyFill="0" applyBorder="0" applyProtection="0"/>
    <xf numFmtId="250" fontId="64" fillId="0" borderId="0" applyFont="0" applyFill="0" applyBorder="0" applyProtection="0"/>
    <xf numFmtId="6" fontId="83" fillId="0" borderId="0">
      <alignment horizontal="center"/>
    </xf>
    <xf numFmtId="211" fontId="97" fillId="0" borderId="0" applyFont="0" applyFill="0" applyBorder="0" applyAlignment="0" applyProtection="0"/>
    <xf numFmtId="0" fontId="156" fillId="0" borderId="0" applyFont="0" applyFill="0" applyBorder="0" applyAlignment="0" applyProtection="0"/>
    <xf numFmtId="8" fontId="157" fillId="0" borderId="109">
      <protection locked="0"/>
    </xf>
    <xf numFmtId="251" fontId="1" fillId="0" borderId="0" applyFont="0" applyFill="0" applyBorder="0" applyAlignment="0" applyProtection="0">
      <alignment horizontal="right"/>
    </xf>
    <xf numFmtId="252" fontId="141" fillId="0" borderId="0" applyFont="0" applyFill="0" applyBorder="0" applyAlignment="0" applyProtection="0"/>
    <xf numFmtId="253" fontId="141" fillId="0" borderId="0" applyFont="0" applyFill="0" applyBorder="0" applyAlignment="0" applyProtection="0"/>
    <xf numFmtId="254" fontId="141" fillId="0" borderId="0" applyFont="0" applyFill="0" applyBorder="0" applyAlignment="0" applyProtection="0"/>
    <xf numFmtId="255" fontId="74" fillId="0" borderId="0" applyFont="0" applyFill="0" applyBorder="0" applyAlignment="0" applyProtection="0">
      <protection locked="0"/>
    </xf>
    <xf numFmtId="0" fontId="142" fillId="0" borderId="0" applyFont="0" applyFill="0" applyBorder="0" applyAlignment="0" applyProtection="0">
      <alignment horizontal="right"/>
    </xf>
    <xf numFmtId="44" fontId="1" fillId="0" borderId="0" applyFont="0" applyFill="0" applyBorder="0" applyAlignment="0" applyProtection="0"/>
    <xf numFmtId="44" fontId="15"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70" fillId="2" borderId="0" applyFont="0" applyFill="0" applyBorder="0" applyAlignment="0" applyProtection="0"/>
    <xf numFmtId="8" fontId="70" fillId="2" borderId="0" applyFont="0" applyFill="0" applyBorder="0" applyAlignment="0" applyProtection="0"/>
    <xf numFmtId="256" fontId="158" fillId="0" borderId="0" applyFont="0" applyFill="0" applyBorder="0" applyAlignment="0" applyProtection="0"/>
    <xf numFmtId="165" fontId="1" fillId="0" borderId="0" applyFont="0" applyFill="0" applyBorder="0" applyAlignment="0" applyProtection="0"/>
    <xf numFmtId="0" fontId="83" fillId="0" borderId="108" applyFont="0" applyFill="0" applyBorder="0" applyAlignment="0" applyProtection="0"/>
    <xf numFmtId="0" fontId="1" fillId="0" borderId="0">
      <protection locked="0"/>
    </xf>
    <xf numFmtId="257" fontId="1" fillId="0" borderId="0" applyFont="0" applyFill="0" applyBorder="0" applyAlignment="0" applyProtection="0">
      <alignment horizontal="left"/>
    </xf>
    <xf numFmtId="204" fontId="1" fillId="0" borderId="0" applyFont="0" applyFill="0" applyBorder="0" applyAlignment="0" applyProtection="0">
      <alignment horizontal="left"/>
    </xf>
    <xf numFmtId="204" fontId="1" fillId="0" borderId="0" applyFont="0" applyFill="0" applyBorder="0" applyAlignment="0" applyProtection="0">
      <alignment horizontal="left"/>
    </xf>
    <xf numFmtId="258" fontId="142" fillId="0" borderId="0" applyFill="0" applyBorder="0" applyProtection="0">
      <alignment vertical="center"/>
    </xf>
    <xf numFmtId="259" fontId="1" fillId="0" borderId="0" applyFill="0" applyBorder="0">
      <alignment horizontal="right"/>
    </xf>
    <xf numFmtId="197" fontId="1" fillId="2" borderId="0"/>
    <xf numFmtId="0" fontId="159" fillId="0" borderId="0" applyNumberFormat="0" applyFill="0" applyBorder="0" applyAlignment="0" applyProtection="0">
      <alignment horizontal="left"/>
    </xf>
    <xf numFmtId="0" fontId="160" fillId="0" borderId="0" applyNumberFormat="0" applyFill="0" applyBorder="0" applyAlignment="0" applyProtection="0">
      <alignment horizontal="left"/>
    </xf>
    <xf numFmtId="0" fontId="159" fillId="0" borderId="0" applyNumberFormat="0" applyFill="0" applyBorder="0" applyAlignment="0" applyProtection="0">
      <alignment horizontal="left"/>
    </xf>
    <xf numFmtId="0" fontId="161" fillId="0" borderId="0" applyNumberFormat="0" applyFill="0" applyBorder="0" applyAlignment="0" applyProtection="0">
      <alignment horizontal="right"/>
    </xf>
    <xf numFmtId="44" fontId="1" fillId="0" borderId="0" applyFont="0" applyFill="0" applyBorder="0" applyAlignment="0" applyProtection="0"/>
    <xf numFmtId="260" fontId="1" fillId="0" borderId="0" applyFont="0" applyFill="0" applyBorder="0" applyAlignment="0" applyProtection="0"/>
    <xf numFmtId="261" fontId="1" fillId="0" borderId="0" applyFont="0" applyFill="0" applyBorder="0" applyAlignment="0" applyProtection="0"/>
    <xf numFmtId="262" fontId="1" fillId="0" borderId="0" applyFont="0" applyFill="0" applyBorder="0" applyAlignment="0" applyProtection="0"/>
    <xf numFmtId="263" fontId="1" fillId="0" borderId="0" applyNumberFormat="0">
      <alignment horizontal="right"/>
    </xf>
    <xf numFmtId="239" fontId="1" fillId="0" borderId="4"/>
    <xf numFmtId="264" fontId="1" fillId="0" borderId="4">
      <alignment horizontal="left"/>
    </xf>
    <xf numFmtId="265" fontId="1" fillId="0" borderId="0" applyFont="0" applyFill="0" applyBorder="0" applyAlignment="0" applyProtection="0"/>
    <xf numFmtId="265" fontId="1" fillId="0" borderId="0" applyFont="0" applyFill="0" applyBorder="0" applyAlignment="0" applyProtection="0"/>
    <xf numFmtId="265" fontId="1" fillId="0" borderId="0" applyFont="0" applyFill="0" applyBorder="0" applyAlignment="0" applyProtection="0"/>
    <xf numFmtId="0" fontId="1" fillId="0" borderId="0">
      <protection locked="0"/>
    </xf>
    <xf numFmtId="0" fontId="69" fillId="0" borderId="0"/>
    <xf numFmtId="15" fontId="93" fillId="0" borderId="0" applyFill="0" applyBorder="0" applyAlignment="0"/>
    <xf numFmtId="266" fontId="93" fillId="38" borderId="0" applyFont="0" applyFill="0" applyBorder="0" applyAlignment="0" applyProtection="0"/>
    <xf numFmtId="267" fontId="162" fillId="38" borderId="9" applyFont="0" applyFill="0" applyBorder="0" applyAlignment="0" applyProtection="0"/>
    <xf numFmtId="208" fontId="83" fillId="38" borderId="0" applyFont="0" applyFill="0" applyBorder="0" applyAlignment="0" applyProtection="0"/>
    <xf numFmtId="17" fontId="93" fillId="0" borderId="0" applyFill="0" applyBorder="0">
      <alignment horizontal="right"/>
    </xf>
    <xf numFmtId="268" fontId="93" fillId="0" borderId="3"/>
    <xf numFmtId="269" fontId="83"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270" fontId="1" fillId="0" borderId="0" applyFont="0" applyFill="0" applyBorder="0" applyAlignment="0" applyProtection="0"/>
    <xf numFmtId="14" fontId="83" fillId="0" borderId="0" applyFont="0" applyFill="0" applyBorder="0" applyAlignment="0" applyProtection="0"/>
    <xf numFmtId="14" fontId="77" fillId="0" borderId="0" applyFill="0" applyBorder="0" applyAlignment="0"/>
    <xf numFmtId="14" fontId="94" fillId="0" borderId="0" applyFont="0" applyFill="0" applyBorder="0" applyAlignment="0"/>
    <xf numFmtId="14" fontId="1" fillId="0" borderId="0" applyFill="0" applyBorder="0">
      <alignment horizontal="center"/>
    </xf>
    <xf numFmtId="267" fontId="93" fillId="0" borderId="0" applyFill="0" applyBorder="0">
      <alignment horizontal="right"/>
    </xf>
    <xf numFmtId="271" fontId="1" fillId="0" borderId="0" applyFont="0" applyFill="0" applyBorder="0" applyAlignment="0" applyProtection="0"/>
    <xf numFmtId="17" fontId="163" fillId="38" borderId="0">
      <alignment horizontal="center"/>
      <protection locked="0"/>
    </xf>
    <xf numFmtId="272" fontId="95" fillId="0" borderId="0" applyFont="0" applyFill="0" applyBorder="0" applyAlignment="0" applyProtection="0">
      <alignment horizontal="center" vertical="center"/>
    </xf>
    <xf numFmtId="272" fontId="95" fillId="0" borderId="0" applyFont="0" applyFill="0" applyBorder="0" applyAlignment="0" applyProtection="0">
      <alignment horizontal="center" vertical="center"/>
    </xf>
    <xf numFmtId="14" fontId="128" fillId="0" borderId="0" applyFont="0" applyFill="0" applyBorder="0" applyAlignment="0" applyProtection="0">
      <alignment horizontal="center"/>
    </xf>
    <xf numFmtId="273" fontId="128" fillId="0" borderId="0" applyFont="0" applyFill="0" applyBorder="0" applyAlignment="0" applyProtection="0">
      <alignment horizontal="center"/>
    </xf>
    <xf numFmtId="0" fontId="110" fillId="0" borderId="110"/>
    <xf numFmtId="1" fontId="74" fillId="52" borderId="4">
      <alignment horizontal="center" wrapText="1"/>
    </xf>
    <xf numFmtId="39" fontId="1" fillId="41" borderId="4" applyNumberFormat="0">
      <alignment horizontal="center"/>
    </xf>
    <xf numFmtId="0" fontId="1" fillId="0" borderId="0"/>
    <xf numFmtId="274" fontId="129" fillId="0" borderId="0"/>
    <xf numFmtId="0" fontId="70" fillId="54" borderId="0"/>
    <xf numFmtId="0" fontId="164" fillId="2" borderId="0" applyNumberFormat="0" applyBorder="0" applyAlignment="0" applyProtection="0"/>
    <xf numFmtId="38" fontId="70" fillId="0" borderId="111">
      <alignment vertical="center"/>
    </xf>
    <xf numFmtId="275" fontId="1" fillId="0" borderId="0" applyFont="0" applyFill="0" applyBorder="0" applyAlignment="0" applyProtection="0"/>
    <xf numFmtId="276" fontId="1" fillId="0" borderId="0" applyFont="0" applyFill="0" applyBorder="0" applyAlignment="0" applyProtection="0"/>
    <xf numFmtId="1" fontId="99" fillId="0" borderId="112" applyNumberFormat="0">
      <alignment horizontal="center"/>
    </xf>
    <xf numFmtId="277" fontId="101" fillId="0" borderId="112">
      <alignment horizontal="center"/>
    </xf>
    <xf numFmtId="0" fontId="165" fillId="0" borderId="0">
      <protection locked="0"/>
    </xf>
    <xf numFmtId="0" fontId="166" fillId="0" borderId="0">
      <alignment horizontal="left" indent="1"/>
    </xf>
    <xf numFmtId="278" fontId="1" fillId="0" borderId="0"/>
    <xf numFmtId="279" fontId="1" fillId="0" borderId="0"/>
    <xf numFmtId="280" fontId="1" fillId="0" borderId="0"/>
    <xf numFmtId="280" fontId="167" fillId="55" borderId="0"/>
    <xf numFmtId="281" fontId="108" fillId="0" borderId="0" applyFont="0" applyFill="0" applyBorder="0" applyProtection="0"/>
    <xf numFmtId="282" fontId="108" fillId="0" borderId="0" applyFont="0" applyFill="0" applyBorder="0" applyProtection="0"/>
    <xf numFmtId="283" fontId="108" fillId="0" borderId="0" applyFont="0" applyFill="0" applyBorder="0" applyProtection="0"/>
    <xf numFmtId="278" fontId="1" fillId="0" borderId="0"/>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02" fillId="0" borderId="0" applyFont="0" applyFill="0" applyBorder="0" applyAlignment="0" applyProtection="0"/>
    <xf numFmtId="6" fontId="95" fillId="0" borderId="0" applyFont="0" applyFill="0" applyBorder="0" applyAlignment="0" applyProtection="0"/>
    <xf numFmtId="197" fontId="1" fillId="0" borderId="113" applyNumberFormat="0" applyFont="0" applyFill="0" applyAlignment="0" applyProtection="0"/>
    <xf numFmtId="0" fontId="110" fillId="0" borderId="110"/>
    <xf numFmtId="284" fontId="168" fillId="0" borderId="7" applyNumberFormat="0" applyBorder="0"/>
    <xf numFmtId="285" fontId="83" fillId="44" borderId="0" applyNumberFormat="0" applyBorder="0" applyAlignment="0" applyProtection="0">
      <alignment horizontal="right"/>
    </xf>
    <xf numFmtId="217" fontId="1" fillId="2" borderId="4">
      <alignment horizontal="center"/>
    </xf>
    <xf numFmtId="0" fontId="169" fillId="56" borderId="4">
      <protection locked="0"/>
    </xf>
    <xf numFmtId="286" fontId="170" fillId="0" borderId="114">
      <protection locked="0"/>
    </xf>
    <xf numFmtId="0" fontId="1" fillId="0" borderId="0" applyFont="0" applyBorder="0">
      <alignment horizontal="left" vertical="center" indent="1"/>
    </xf>
    <xf numFmtId="0" fontId="171" fillId="0" borderId="0">
      <protection locked="0"/>
    </xf>
    <xf numFmtId="0" fontId="171" fillId="0" borderId="0">
      <protection locked="0"/>
    </xf>
    <xf numFmtId="42" fontId="70" fillId="0" borderId="0" applyFill="0" applyBorder="0" applyAlignment="0"/>
    <xf numFmtId="211" fontId="97" fillId="0" borderId="0" applyFill="0" applyBorder="0" applyAlignment="0"/>
    <xf numFmtId="42" fontId="70" fillId="0" borderId="0" applyFill="0" applyBorder="0" applyAlignment="0"/>
    <xf numFmtId="220" fontId="1" fillId="0" borderId="0" applyFill="0" applyBorder="0" applyAlignment="0"/>
    <xf numFmtId="211" fontId="97" fillId="0" borderId="0" applyFill="0" applyBorder="0" applyAlignment="0"/>
    <xf numFmtId="0" fontId="172" fillId="0" borderId="0" applyNumberFormat="0" applyAlignment="0">
      <alignment horizontal="left"/>
    </xf>
    <xf numFmtId="17" fontId="173" fillId="57" borderId="0">
      <alignment horizontal="left"/>
    </xf>
    <xf numFmtId="0" fontId="1" fillId="58" borderId="0" applyNumberFormat="0" applyBorder="0" applyAlignment="0" applyProtection="0"/>
    <xf numFmtId="0" fontId="174" fillId="59" borderId="0" applyNumberFormat="0" applyBorder="0" applyAlignment="0">
      <protection locked="0"/>
    </xf>
    <xf numFmtId="0" fontId="175" fillId="58" borderId="0" applyNumberFormat="0" applyBorder="0" applyAlignment="0">
      <protection locked="0"/>
    </xf>
    <xf numFmtId="0" fontId="176" fillId="0" borderId="0" applyNumberFormat="0" applyFill="0" applyBorder="0" applyAlignment="0" applyProtection="0"/>
    <xf numFmtId="0" fontId="176" fillId="58" borderId="0" applyNumberFormat="0" applyBorder="0" applyAlignment="0"/>
    <xf numFmtId="0" fontId="106" fillId="0" borderId="95"/>
    <xf numFmtId="0" fontId="84" fillId="58" borderId="0" applyNumberFormat="0" applyBorder="0" applyAlignment="0">
      <protection locked="0"/>
    </xf>
    <xf numFmtId="0" fontId="169" fillId="44" borderId="4">
      <protection hidden="1"/>
    </xf>
    <xf numFmtId="287" fontId="177" fillId="60" borderId="4" applyNumberFormat="0" applyFont="0" applyBorder="0" applyAlignment="0" applyProtection="0">
      <alignment horizontal="center" vertical="center"/>
    </xf>
    <xf numFmtId="0"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9" fontId="1" fillId="0" borderId="0"/>
    <xf numFmtId="289" fontId="167" fillId="55" borderId="0"/>
    <xf numFmtId="217" fontId="1" fillId="0" borderId="0" applyFont="0" applyFill="0" applyBorder="0" applyAlignment="0" applyProtection="0"/>
    <xf numFmtId="0" fontId="178" fillId="61" borderId="0" applyNumberFormat="0" applyBorder="0" applyAlignment="0" applyProtection="0">
      <alignment horizontal="center" vertical="center"/>
    </xf>
    <xf numFmtId="37" fontId="1" fillId="0" borderId="3"/>
    <xf numFmtId="0" fontId="165" fillId="0" borderId="0">
      <protection locked="0"/>
    </xf>
    <xf numFmtId="0" fontId="165" fillId="0" borderId="0">
      <protection locked="0"/>
    </xf>
    <xf numFmtId="0" fontId="165" fillId="0" borderId="0">
      <protection locked="0"/>
    </xf>
    <xf numFmtId="0" fontId="165" fillId="0" borderId="0">
      <protection locked="0"/>
    </xf>
    <xf numFmtId="0" fontId="165" fillId="0" borderId="0">
      <protection locked="0"/>
    </xf>
    <xf numFmtId="0" fontId="165" fillId="0" borderId="0">
      <protection locked="0"/>
    </xf>
    <xf numFmtId="0" fontId="165" fillId="0" borderId="0">
      <protection locked="0"/>
    </xf>
    <xf numFmtId="290" fontId="108" fillId="0" borderId="0" applyFont="0" applyFill="0" applyBorder="0" applyProtection="0"/>
    <xf numFmtId="291" fontId="108" fillId="0" borderId="0" applyFont="0" applyFill="0" applyBorder="0" applyProtection="0"/>
    <xf numFmtId="292" fontId="108" fillId="0" borderId="0" applyFont="0" applyFill="0" applyBorder="0" applyProtection="0"/>
    <xf numFmtId="0" fontId="165" fillId="0" borderId="0">
      <protection locked="0"/>
    </xf>
    <xf numFmtId="0" fontId="165" fillId="0" borderId="0">
      <protection locked="0"/>
    </xf>
    <xf numFmtId="0" fontId="179" fillId="0" borderId="0" applyBorder="0">
      <alignment horizontal="right"/>
    </xf>
    <xf numFmtId="0" fontId="57" fillId="0" borderId="0"/>
    <xf numFmtId="293" fontId="1" fillId="0" borderId="0"/>
    <xf numFmtId="293" fontId="1" fillId="0" borderId="0"/>
    <xf numFmtId="0" fontId="1" fillId="0" borderId="0">
      <protection locked="0"/>
    </xf>
    <xf numFmtId="247" fontId="1" fillId="0" borderId="0"/>
    <xf numFmtId="294" fontId="1" fillId="38" borderId="0" applyFont="0" applyFill="0" applyBorder="0" applyAlignment="0"/>
    <xf numFmtId="2" fontId="129" fillId="0" borderId="0"/>
    <xf numFmtId="208" fontId="69" fillId="0" borderId="0">
      <alignment horizontal="right"/>
    </xf>
    <xf numFmtId="0" fontId="69" fillId="0" borderId="0"/>
    <xf numFmtId="0" fontId="180" fillId="0" borderId="0" applyNumberFormat="0" applyFill="0" applyBorder="0" applyAlignment="0" applyProtection="0">
      <alignment vertical="top"/>
      <protection locked="0"/>
    </xf>
    <xf numFmtId="0" fontId="1" fillId="0" borderId="0" applyFill="0" applyBorder="0" applyProtection="0">
      <alignment horizontal="left"/>
    </xf>
    <xf numFmtId="0" fontId="181" fillId="0" borderId="0" applyNumberFormat="0" applyFill="0" applyBorder="0" applyAlignment="0" applyProtection="0"/>
    <xf numFmtId="0" fontId="182" fillId="0" borderId="0"/>
    <xf numFmtId="0" fontId="183" fillId="62" borderId="115" applyNumberFormat="0" applyAlignment="0">
      <protection locked="0"/>
    </xf>
    <xf numFmtId="0" fontId="183" fillId="62" borderId="115" applyNumberFormat="0" applyAlignment="0">
      <protection locked="0"/>
    </xf>
    <xf numFmtId="0" fontId="69" fillId="63" borderId="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0" fontId="69" fillId="0" borderId="0" applyFont="0" applyFill="0" applyBorder="0" applyAlignment="0" applyProtection="0"/>
    <xf numFmtId="37" fontId="1" fillId="0" borderId="0" applyFill="0" applyBorder="0">
      <alignment horizontal="right"/>
    </xf>
    <xf numFmtId="37" fontId="1" fillId="0" borderId="0" applyFill="0" applyBorder="0">
      <alignment horizontal="center"/>
    </xf>
    <xf numFmtId="37" fontId="1" fillId="0" borderId="0" applyFill="0" applyBorder="0">
      <alignment horizontal="right"/>
    </xf>
    <xf numFmtId="39" fontId="1" fillId="0" borderId="0" applyFill="0" applyBorder="0">
      <alignment horizontal="right"/>
    </xf>
    <xf numFmtId="221" fontId="1" fillId="0" borderId="0" applyFill="0" applyBorder="0">
      <alignment horizontal="right"/>
    </xf>
    <xf numFmtId="0" fontId="95" fillId="0" borderId="0" applyFont="0" applyFill="0" applyBorder="0" applyAlignment="0" applyProtection="0">
      <alignment horizontal="center" vertical="center"/>
    </xf>
    <xf numFmtId="0" fontId="95" fillId="0" borderId="0" applyFont="0" applyFill="0" applyBorder="0" applyAlignment="0" applyProtection="0">
      <alignment horizontal="center" vertical="center"/>
    </xf>
    <xf numFmtId="0" fontId="72" fillId="0" borderId="0" applyNumberFormat="0" applyAlignment="0" applyProtection="0">
      <alignment horizontal="center"/>
      <protection locked="0"/>
    </xf>
    <xf numFmtId="0" fontId="72" fillId="0" borderId="0" applyNumberFormat="0" applyAlignment="0" applyProtection="0">
      <alignment horizontal="center"/>
      <protection locked="0"/>
    </xf>
    <xf numFmtId="40" fontId="1" fillId="38" borderId="2" applyFont="0" applyFill="0" applyBorder="0" applyAlignment="0" applyProtection="0"/>
    <xf numFmtId="3" fontId="184" fillId="0" borderId="10" applyNumberFormat="0" applyFill="0" applyBorder="0" applyAlignment="0" applyProtection="0"/>
    <xf numFmtId="0" fontId="185" fillId="0" borderId="0" applyNumberFormat="0" applyFill="0" applyBorder="0" applyAlignment="0" applyProtection="0"/>
    <xf numFmtId="38" fontId="83" fillId="41" borderId="0" applyNumberFormat="0" applyBorder="0" applyAlignment="0" applyProtection="0"/>
    <xf numFmtId="1" fontId="186" fillId="41" borderId="0">
      <alignment horizontal="center"/>
      <protection locked="0" hidden="1"/>
    </xf>
    <xf numFmtId="296" fontId="1" fillId="41" borderId="4" applyNumberFormat="0">
      <alignment horizontal="center"/>
    </xf>
    <xf numFmtId="0" fontId="74" fillId="0" borderId="116">
      <alignment horizontal="center"/>
    </xf>
    <xf numFmtId="297" fontId="187" fillId="0" borderId="0" applyFill="0" applyBorder="0" applyAlignment="0" applyProtection="0"/>
    <xf numFmtId="183" fontId="96" fillId="38" borderId="4" applyFill="0" applyBorder="0" applyAlignment="0" applyProtection="0"/>
    <xf numFmtId="298" fontId="1" fillId="0" borderId="0" applyFont="0" applyFill="0" applyBorder="0" applyAlignment="0" applyProtection="0">
      <alignment horizontal="right"/>
    </xf>
    <xf numFmtId="38" fontId="188" fillId="0" borderId="0" applyNumberFormat="0" applyFill="0" applyBorder="0" applyAlignment="0" applyProtection="0"/>
    <xf numFmtId="0" fontId="113" fillId="64" borderId="0"/>
    <xf numFmtId="0" fontId="189" fillId="42" borderId="0">
      <alignment horizontal="left"/>
    </xf>
    <xf numFmtId="0" fontId="190" fillId="0" borderId="0" applyNumberFormat="0" applyFill="0" applyBorder="0" applyAlignment="0" applyProtection="0"/>
    <xf numFmtId="0" fontId="118" fillId="0" borderId="11" applyNumberFormat="0" applyAlignment="0" applyProtection="0">
      <alignment horizontal="left" vertical="center"/>
    </xf>
    <xf numFmtId="0" fontId="118" fillId="0" borderId="10">
      <alignment horizontal="left" vertical="center"/>
    </xf>
    <xf numFmtId="0" fontId="191" fillId="0" borderId="0">
      <alignment horizontal="center"/>
    </xf>
    <xf numFmtId="0" fontId="74" fillId="0" borderId="0">
      <alignment horizontal="right" wrapText="1"/>
    </xf>
    <xf numFmtId="0" fontId="74" fillId="0" borderId="0" applyFill="0" applyAlignment="0" applyProtection="0">
      <protection locked="0"/>
    </xf>
    <xf numFmtId="0" fontId="74" fillId="0" borderId="3" applyFill="0" applyAlignment="0" applyProtection="0">
      <protection locked="0"/>
    </xf>
    <xf numFmtId="0" fontId="69" fillId="0" borderId="0">
      <protection locked="0"/>
    </xf>
    <xf numFmtId="0" fontId="69" fillId="0" borderId="0">
      <protection locked="0"/>
    </xf>
    <xf numFmtId="49" fontId="74" fillId="0" borderId="0" applyFill="0" applyBorder="0"/>
    <xf numFmtId="242" fontId="1" fillId="0" borderId="12" applyFill="0" applyBorder="0"/>
    <xf numFmtId="17" fontId="1" fillId="0" borderId="0" applyFill="0" applyBorder="0">
      <alignment horizontal="center"/>
    </xf>
    <xf numFmtId="0" fontId="108" fillId="65" borderId="99" applyFont="0" applyProtection="0">
      <alignment horizontal="right"/>
    </xf>
    <xf numFmtId="0" fontId="192" fillId="0" borderId="6">
      <alignment horizontal="center"/>
    </xf>
    <xf numFmtId="0" fontId="192" fillId="0" borderId="0">
      <alignment horizontal="center"/>
    </xf>
    <xf numFmtId="0" fontId="193" fillId="42" borderId="0" applyNumberFormat="0" applyFont="0" applyFill="0" applyBorder="0" applyAlignment="0">
      <alignment horizontal="centerContinuous"/>
    </xf>
    <xf numFmtId="0" fontId="194" fillId="66" borderId="0" applyNumberFormat="0" applyFont="0" applyBorder="0" applyAlignment="0" applyProtection="0"/>
    <xf numFmtId="0" fontId="174" fillId="0" borderId="117" applyNumberFormat="0" applyFill="0" applyAlignment="0" applyProtection="0"/>
    <xf numFmtId="37" fontId="195" fillId="0" borderId="0" applyNumberFormat="0" applyBorder="0">
      <alignment horizontal="center"/>
    </xf>
    <xf numFmtId="37" fontId="74" fillId="0" borderId="0"/>
    <xf numFmtId="0" fontId="196" fillId="0" borderId="0" applyNumberFormat="0" applyFill="0" applyBorder="0" applyAlignment="0" applyProtection="0">
      <alignment vertical="top"/>
      <protection locked="0"/>
    </xf>
    <xf numFmtId="299" fontId="197" fillId="0" borderId="0" applyNumberFormat="0" applyFill="0" applyBorder="0" applyAlignment="0" applyProtection="0"/>
    <xf numFmtId="208" fontId="95"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37" fontId="174" fillId="0" borderId="0" applyFill="0" applyBorder="0">
      <protection locked="0"/>
    </xf>
    <xf numFmtId="183" fontId="174" fillId="0" borderId="0" applyFill="0" applyBorder="0">
      <protection locked="0"/>
    </xf>
    <xf numFmtId="39" fontId="174" fillId="0" borderId="0" applyFill="0" applyBorder="0">
      <protection locked="0"/>
    </xf>
    <xf numFmtId="221" fontId="174" fillId="0" borderId="0" applyFill="0" applyBorder="0">
      <protection locked="0"/>
    </xf>
    <xf numFmtId="222" fontId="174" fillId="0" borderId="0" applyFill="0" applyBorder="0">
      <protection locked="0"/>
    </xf>
    <xf numFmtId="223" fontId="174" fillId="0" borderId="0" applyFill="0" applyBorder="0">
      <protection locked="0"/>
    </xf>
    <xf numFmtId="224" fontId="1" fillId="0" borderId="0" applyFill="0" applyBorder="0">
      <protection locked="0"/>
    </xf>
    <xf numFmtId="225" fontId="1" fillId="0" borderId="0" applyFill="0" applyBorder="0">
      <protection locked="0"/>
    </xf>
    <xf numFmtId="226" fontId="1" fillId="0" borderId="0" applyFill="0" applyBorder="0">
      <protection locked="0"/>
    </xf>
    <xf numFmtId="204" fontId="1" fillId="0" borderId="0" applyFill="0" applyBorder="0">
      <protection locked="0"/>
    </xf>
    <xf numFmtId="244" fontId="1" fillId="0" borderId="0" applyFill="0" applyBorder="0">
      <protection locked="0"/>
    </xf>
    <xf numFmtId="9" fontId="174" fillId="0" borderId="0" applyFill="0" applyBorder="0">
      <protection locked="0"/>
    </xf>
    <xf numFmtId="166" fontId="174" fillId="0" borderId="0" applyFill="0" applyBorder="0">
      <protection locked="0"/>
    </xf>
    <xf numFmtId="10" fontId="174" fillId="0" borderId="0" applyFill="0" applyBorder="0">
      <protection locked="0"/>
    </xf>
    <xf numFmtId="49" fontId="174" fillId="0" borderId="7" applyFill="0" applyBorder="0">
      <protection locked="0"/>
    </xf>
    <xf numFmtId="10" fontId="83" fillId="38" borderId="4" applyNumberFormat="0" applyBorder="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183" fontId="90" fillId="64" borderId="0"/>
    <xf numFmtId="0" fontId="198" fillId="67" borderId="0">
      <alignment horizontal="right"/>
    </xf>
    <xf numFmtId="8" fontId="83" fillId="38" borderId="0" applyFont="0" applyBorder="0" applyAlignment="0" applyProtection="0">
      <protection locked="0"/>
    </xf>
    <xf numFmtId="14" fontId="199" fillId="0" borderId="0"/>
    <xf numFmtId="280" fontId="167" fillId="55" borderId="0"/>
    <xf numFmtId="294" fontId="83" fillId="38" borderId="0" applyFont="0" applyBorder="0" applyAlignment="0">
      <protection locked="0"/>
    </xf>
    <xf numFmtId="0" fontId="199" fillId="0" borderId="0"/>
    <xf numFmtId="37" fontId="62" fillId="38" borderId="0"/>
    <xf numFmtId="37" fontId="68" fillId="38" borderId="0" applyFont="0" applyProtection="0"/>
    <xf numFmtId="37" fontId="62" fillId="38" borderId="0"/>
    <xf numFmtId="214" fontId="199" fillId="0" borderId="0">
      <alignment horizontal="right"/>
    </xf>
    <xf numFmtId="0" fontId="62" fillId="38" borderId="0"/>
    <xf numFmtId="10" fontId="83" fillId="38" borderId="0">
      <protection locked="0"/>
    </xf>
    <xf numFmtId="214" fontId="199" fillId="0" borderId="0">
      <alignment horizontal="right"/>
    </xf>
    <xf numFmtId="208" fontId="200" fillId="38" borderId="0" applyNumberFormat="0" applyBorder="0" applyAlignment="0">
      <protection locked="0"/>
    </xf>
    <xf numFmtId="0" fontId="1" fillId="0" borderId="4" applyNumberFormat="0">
      <alignment horizontal="left" wrapText="1"/>
      <protection locked="0"/>
    </xf>
    <xf numFmtId="300" fontId="201" fillId="0" borderId="0" applyFill="0" applyBorder="0" applyProtection="0">
      <alignment vertical="center"/>
    </xf>
    <xf numFmtId="258" fontId="201" fillId="0" borderId="0" applyFill="0" applyBorder="0" applyProtection="0">
      <alignment vertical="center"/>
    </xf>
    <xf numFmtId="301" fontId="201" fillId="0" borderId="0" applyFill="0" applyBorder="0" applyProtection="0">
      <alignment vertical="center"/>
    </xf>
    <xf numFmtId="302" fontId="201" fillId="0" borderId="0" applyFill="0" applyBorder="0" applyProtection="0">
      <alignment vertical="center"/>
    </xf>
    <xf numFmtId="303" fontId="1" fillId="0" borderId="0"/>
    <xf numFmtId="39" fontId="83" fillId="2" borderId="0"/>
    <xf numFmtId="38" fontId="202" fillId="0" borderId="0" applyNumberFormat="0" applyBorder="0" applyProtection="0">
      <alignment horizontal="left"/>
    </xf>
    <xf numFmtId="304" fontId="83" fillId="0" borderId="0" applyFill="0" applyBorder="0">
      <alignment horizontal="right"/>
      <protection locked="0"/>
    </xf>
    <xf numFmtId="0" fontId="59" fillId="46" borderId="96">
      <alignment horizontal="left" vertical="center" wrapText="1"/>
    </xf>
    <xf numFmtId="261" fontId="1" fillId="0" borderId="0" applyNumberFormat="0" applyFill="0" applyBorder="0" applyAlignment="0" applyProtection="0"/>
    <xf numFmtId="0" fontId="94" fillId="0" borderId="0" applyNumberFormat="0" applyFont="0" applyFill="0" applyBorder="0" applyAlignment="0" applyProtection="0"/>
    <xf numFmtId="0" fontId="1" fillId="38" borderId="4" applyNumberFormat="0" applyProtection="0">
      <alignment vertical="center" wrapText="1"/>
    </xf>
    <xf numFmtId="0" fontId="179" fillId="0" borderId="10">
      <alignment horizontal="right"/>
    </xf>
    <xf numFmtId="2" fontId="64" fillId="2" borderId="0"/>
    <xf numFmtId="0" fontId="1" fillId="0" borderId="0" applyNumberFormat="0" applyFont="0" applyFill="0" applyBorder="0">
      <alignment horizontal="left"/>
    </xf>
    <xf numFmtId="0" fontId="203" fillId="0" borderId="0" applyNumberFormat="0" applyFill="0" applyBorder="0" applyAlignment="0" applyProtection="0">
      <alignment vertical="top"/>
      <protection locked="0"/>
    </xf>
    <xf numFmtId="0" fontId="204" fillId="0" borderId="0" applyNumberFormat="0" applyFill="0" applyBorder="0" applyAlignment="0" applyProtection="0">
      <alignment vertical="top"/>
      <protection locked="0"/>
    </xf>
    <xf numFmtId="0" fontId="1" fillId="52" borderId="118" applyNumberFormat="0" applyFont="0" applyBorder="0" applyAlignment="0">
      <alignment horizontal="center" vertical="top"/>
    </xf>
    <xf numFmtId="0" fontId="205" fillId="0" borderId="0"/>
    <xf numFmtId="0" fontId="206" fillId="0" borderId="0">
      <alignment horizontal="left" vertical="center" indent="1"/>
    </xf>
    <xf numFmtId="212" fontId="57" fillId="0" borderId="3">
      <alignment horizontal="right"/>
    </xf>
    <xf numFmtId="212" fontId="57" fillId="0" borderId="3">
      <alignment horizontal="right"/>
    </xf>
    <xf numFmtId="212" fontId="57" fillId="0" borderId="3">
      <alignment horizontal="right"/>
    </xf>
    <xf numFmtId="212" fontId="57" fillId="0" borderId="0">
      <alignment horizontal="right"/>
    </xf>
    <xf numFmtId="212" fontId="57" fillId="0" borderId="0">
      <alignment horizontal="left"/>
    </xf>
    <xf numFmtId="0" fontId="83" fillId="41" borderId="0"/>
    <xf numFmtId="42" fontId="70" fillId="0" borderId="0" applyFill="0" applyBorder="0" applyAlignment="0"/>
    <xf numFmtId="211" fontId="97" fillId="0" borderId="0" applyFill="0" applyBorder="0" applyAlignment="0"/>
    <xf numFmtId="42" fontId="70" fillId="0" borderId="0" applyFill="0" applyBorder="0" applyAlignment="0"/>
    <xf numFmtId="220" fontId="1" fillId="0" borderId="0" applyFill="0" applyBorder="0" applyAlignment="0"/>
    <xf numFmtId="211" fontId="97" fillId="0" borderId="0" applyFill="0" applyBorder="0" applyAlignment="0"/>
    <xf numFmtId="183" fontId="207" fillId="45" borderId="0"/>
    <xf numFmtId="38" fontId="208" fillId="0" borderId="0" applyNumberFormat="0" applyFill="0" applyBorder="0" applyAlignment="0" applyProtection="0"/>
    <xf numFmtId="3" fontId="209" fillId="0" borderId="0" applyFill="0" applyBorder="0" applyAlignment="0" applyProtection="0"/>
    <xf numFmtId="9" fontId="93" fillId="41" borderId="0" applyNumberFormat="0" applyFont="0" applyBorder="0" applyAlignment="0">
      <protection locked="0"/>
    </xf>
    <xf numFmtId="14" fontId="93" fillId="0" borderId="3" applyFont="0" applyFill="0" applyBorder="0" applyAlignment="0" applyProtection="0"/>
    <xf numFmtId="0" fontId="177" fillId="0" borderId="0"/>
    <xf numFmtId="0" fontId="210" fillId="0" borderId="0"/>
    <xf numFmtId="305" fontId="1" fillId="38" borderId="3" applyFont="0" applyFill="0" applyBorder="0" applyAlignment="0" applyProtection="0">
      <alignment horizontal="right"/>
    </xf>
    <xf numFmtId="297" fontId="211" fillId="0" borderId="0" applyFill="0" applyBorder="0" applyAlignment="0" applyProtection="0"/>
    <xf numFmtId="37" fontId="179" fillId="0" borderId="0" applyBorder="0">
      <alignment horizontal="right"/>
    </xf>
    <xf numFmtId="0" fontId="104" fillId="41" borderId="3" applyNumberFormat="0" applyFont="0"/>
    <xf numFmtId="38" fontId="70" fillId="0" borderId="0" applyFont="0" applyFill="0" applyBorder="0" applyAlignment="0" applyProtection="0"/>
    <xf numFmtId="40" fontId="70" fillId="0" borderId="0" applyFont="0" applyFill="0" applyBorder="0" applyAlignment="0" applyProtection="0"/>
    <xf numFmtId="306" fontId="1" fillId="0" borderId="0" applyFont="0" applyFill="0" applyBorder="0" applyAlignment="0" applyProtection="0"/>
    <xf numFmtId="307" fontId="1" fillId="0" borderId="0" applyFont="0" applyFill="0" applyBorder="0" applyAlignment="0" applyProtection="0"/>
    <xf numFmtId="308" fontId="1" fillId="0" borderId="0" applyFont="0" applyFill="0" applyBorder="0" applyAlignment="0" applyProtection="0"/>
    <xf numFmtId="309" fontId="1" fillId="0" borderId="0" applyFont="0" applyFill="0" applyBorder="0" applyAlignment="0" applyProtection="0"/>
    <xf numFmtId="310" fontId="212" fillId="0" borderId="0" applyFont="0" applyFill="0" applyBorder="0"/>
    <xf numFmtId="311" fontId="1" fillId="0" borderId="0" applyFont="0" applyFill="0" applyBorder="0"/>
    <xf numFmtId="311" fontId="1" fillId="0" borderId="0" applyFont="0" applyFill="0" applyBorder="0"/>
    <xf numFmtId="312" fontId="1" fillId="0" borderId="0"/>
    <xf numFmtId="311" fontId="1" fillId="0" borderId="0" applyFont="0" applyFill="0" applyBorder="0"/>
    <xf numFmtId="313" fontId="1" fillId="0" borderId="0" applyFont="0" applyFill="0" applyBorder="0" applyAlignment="0" applyProtection="0"/>
    <xf numFmtId="314" fontId="1" fillId="0" borderId="0" applyFont="0" applyFill="0" applyBorder="0" applyAlignment="0" applyProtection="0"/>
    <xf numFmtId="315" fontId="1" fillId="0" borderId="0" applyFont="0" applyFill="0" applyBorder="0" applyAlignment="0" applyProtection="0"/>
    <xf numFmtId="309" fontId="1" fillId="0" borderId="0" applyFont="0" applyFill="0" applyBorder="0" applyAlignment="0" applyProtection="0"/>
    <xf numFmtId="0" fontId="165" fillId="0" borderId="0">
      <protection locked="0"/>
    </xf>
    <xf numFmtId="316" fontId="97" fillId="0" borderId="0" applyFont="0" applyFill="0" applyBorder="0" applyAlignment="0" applyProtection="0">
      <alignment horizontal="left" vertical="center"/>
    </xf>
    <xf numFmtId="239" fontId="1" fillId="0" borderId="0" applyFont="0" applyFill="0" applyBorder="0" applyAlignment="0" applyProtection="0"/>
    <xf numFmtId="317" fontId="83"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8" fontId="108" fillId="0" borderId="0" applyFont="0" applyFill="0" applyBorder="0" applyProtection="0"/>
    <xf numFmtId="319" fontId="108" fillId="0" borderId="0" applyFont="0" applyFill="0" applyBorder="0" applyProtection="0"/>
    <xf numFmtId="211" fontId="1" fillId="0" borderId="0" applyFont="0" applyFill="0" applyBorder="0" applyAlignment="0" applyProtection="0"/>
    <xf numFmtId="301" fontId="142" fillId="0" borderId="0" applyFill="0" applyBorder="0" applyProtection="0">
      <alignment vertical="center"/>
    </xf>
    <xf numFmtId="215" fontId="1" fillId="0" borderId="119">
      <alignment horizontal="right"/>
    </xf>
    <xf numFmtId="320" fontId="83" fillId="41" borderId="0" applyFont="0" applyBorder="0" applyAlignment="0" applyProtection="0">
      <alignment horizontal="right"/>
      <protection hidden="1"/>
    </xf>
    <xf numFmtId="0" fontId="213" fillId="0" borderId="0"/>
    <xf numFmtId="0" fontId="57" fillId="0" borderId="0"/>
    <xf numFmtId="0" fontId="214" fillId="0" borderId="120" applyNumberFormat="0" applyAlignment="0"/>
    <xf numFmtId="15" fontId="1" fillId="68" borderId="1" applyNumberFormat="0" applyBorder="0" applyAlignment="0">
      <alignment horizontal="center"/>
    </xf>
    <xf numFmtId="37" fontId="215" fillId="0" borderId="0"/>
    <xf numFmtId="0" fontId="1" fillId="0" borderId="121">
      <alignment horizontal="center"/>
    </xf>
    <xf numFmtId="0" fontId="1" fillId="41" borderId="4" applyNumberFormat="0" applyAlignment="0"/>
    <xf numFmtId="321" fontId="108" fillId="0" borderId="0" applyFont="0" applyFill="0" applyBorder="0" applyProtection="0"/>
    <xf numFmtId="322" fontId="108" fillId="0" borderId="0" applyFont="0" applyFill="0" applyBorder="0" applyProtection="0"/>
    <xf numFmtId="323" fontId="108" fillId="0" borderId="0" applyFont="0" applyFill="0" applyBorder="0" applyProtection="0"/>
    <xf numFmtId="324" fontId="108" fillId="0" borderId="0" applyFont="0" applyFill="0" applyBorder="0" applyProtection="0"/>
    <xf numFmtId="325" fontId="108" fillId="0" borderId="0" applyFont="0" applyFill="0" applyBorder="0" applyProtection="0"/>
    <xf numFmtId="0" fontId="57" fillId="0" borderId="0"/>
    <xf numFmtId="326" fontId="83" fillId="0" borderId="0" applyFont="0" applyFill="0" applyBorder="0" applyAlignment="0" applyProtection="0">
      <alignment horizontal="right"/>
    </xf>
    <xf numFmtId="327" fontId="57"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38" fontId="62" fillId="0" borderId="0" applyFont="0" applyFill="0" applyBorder="0" applyAlignment="0" applyProtection="0"/>
    <xf numFmtId="0" fontId="57" fillId="0" borderId="0" applyFont="0" applyFill="0" applyBorder="0" applyAlignment="0" applyProtection="0"/>
    <xf numFmtId="40" fontId="83" fillId="0" borderId="0" applyFont="0" applyFill="0" applyBorder="0" applyAlignment="0"/>
    <xf numFmtId="196" fontId="83" fillId="0" borderId="0" applyFont="0" applyFill="0" applyBorder="0" applyAlignment="0"/>
    <xf numFmtId="0" fontId="15" fillId="0" borderId="0"/>
    <xf numFmtId="0" fontId="15" fillId="0" borderId="0"/>
    <xf numFmtId="0" fontId="143" fillId="0" borderId="0"/>
    <xf numFmtId="0" fontId="1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3" fillId="0" borderId="0"/>
    <xf numFmtId="0" fontId="15" fillId="0" borderId="0"/>
    <xf numFmtId="0" fontId="15" fillId="0" borderId="0"/>
    <xf numFmtId="0" fontId="143" fillId="0" borderId="0"/>
    <xf numFmtId="0" fontId="15" fillId="0" borderId="0"/>
    <xf numFmtId="0" fontId="15" fillId="0" borderId="0"/>
    <xf numFmtId="0" fontId="143" fillId="0" borderId="0"/>
    <xf numFmtId="0" fontId="216" fillId="0" borderId="0"/>
    <xf numFmtId="0" fontId="1" fillId="0" borderId="0"/>
    <xf numFmtId="0" fontId="15" fillId="0" borderId="0"/>
    <xf numFmtId="0" fontId="216" fillId="0" borderId="0"/>
    <xf numFmtId="0" fontId="143" fillId="0" borderId="0"/>
    <xf numFmtId="0" fontId="143" fillId="0" borderId="0"/>
    <xf numFmtId="0" fontId="143" fillId="0" borderId="0"/>
    <xf numFmtId="0" fontId="143" fillId="0" borderId="0"/>
    <xf numFmtId="0" fontId="15" fillId="0" borderId="0"/>
    <xf numFmtId="0" fontId="143" fillId="0" borderId="0"/>
    <xf numFmtId="0" fontId="15" fillId="0" borderId="0"/>
    <xf numFmtId="0" fontId="15" fillId="0" borderId="0"/>
    <xf numFmtId="0" fontId="15" fillId="0" borderId="0"/>
    <xf numFmtId="0" fontId="15" fillId="0" borderId="0"/>
    <xf numFmtId="0" fontId="143" fillId="0" borderId="0"/>
    <xf numFmtId="0" fontId="15" fillId="0" borderId="0"/>
    <xf numFmtId="0" fontId="15" fillId="0" borderId="0"/>
    <xf numFmtId="0" fontId="143" fillId="0" borderId="0"/>
    <xf numFmtId="0" fontId="15" fillId="0" borderId="0"/>
    <xf numFmtId="0" fontId="15" fillId="0" borderId="0"/>
    <xf numFmtId="0" fontId="143" fillId="0" borderId="0"/>
    <xf numFmtId="0" fontId="15" fillId="0" borderId="0"/>
    <xf numFmtId="0" fontId="15" fillId="0" borderId="0"/>
    <xf numFmtId="0" fontId="1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56" fillId="0" borderId="0"/>
    <xf numFmtId="0" fontId="108" fillId="0" borderId="0"/>
    <xf numFmtId="0" fontId="143" fillId="0" borderId="0"/>
    <xf numFmtId="0" fontId="143" fillId="0" borderId="0"/>
    <xf numFmtId="0" fontId="1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3" fillId="0" borderId="0"/>
    <xf numFmtId="0" fontId="15" fillId="0" borderId="0"/>
    <xf numFmtId="0" fontId="15" fillId="0" borderId="0"/>
    <xf numFmtId="0" fontId="15" fillId="0" borderId="0"/>
    <xf numFmtId="0" fontId="15" fillId="0" borderId="0"/>
    <xf numFmtId="0" fontId="15" fillId="0" borderId="0"/>
    <xf numFmtId="0" fontId="108" fillId="0" borderId="0"/>
    <xf numFmtId="0" fontId="1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3" fillId="0" borderId="0"/>
    <xf numFmtId="0" fontId="143" fillId="0" borderId="0"/>
    <xf numFmtId="0" fontId="108"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 fillId="0" borderId="0"/>
    <xf numFmtId="0" fontId="15"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5" fillId="0" borderId="0"/>
    <xf numFmtId="0" fontId="15" fillId="0" borderId="0"/>
    <xf numFmtId="208" fontId="93" fillId="0" borderId="0" applyNumberFormat="0" applyFill="0" applyBorder="0" applyAlignment="0" applyProtection="0"/>
    <xf numFmtId="38" fontId="217" fillId="0" borderId="0" applyFill="0" applyBorder="0" applyProtection="0"/>
    <xf numFmtId="208" fontId="93" fillId="0" borderId="0" applyNumberFormat="0" applyFill="0" applyBorder="0" applyAlignment="0" applyProtection="0"/>
    <xf numFmtId="328" fontId="83" fillId="0" borderId="0" applyFont="0" applyFill="0" applyBorder="0" applyAlignment="0" applyProtection="0"/>
    <xf numFmtId="329" fontId="1" fillId="56" borderId="10">
      <alignment horizontal="center"/>
    </xf>
    <xf numFmtId="329" fontId="1" fillId="0" borderId="0">
      <alignment horizontal="center"/>
    </xf>
    <xf numFmtId="330" fontId="1" fillId="0" borderId="0">
      <alignment horizontal="center"/>
    </xf>
    <xf numFmtId="0" fontId="83" fillId="0" borderId="0" applyFont="0" applyFill="0" applyBorder="0" applyAlignment="0" applyProtection="0">
      <alignment horizontal="right"/>
    </xf>
    <xf numFmtId="331" fontId="83" fillId="0" borderId="0"/>
    <xf numFmtId="0" fontId="1" fillId="0" borderId="0" applyFont="0" applyAlignment="0">
      <alignment horizontal="center"/>
    </xf>
    <xf numFmtId="0" fontId="1" fillId="0" borderId="0" applyFont="0" applyAlignment="0">
      <alignment horizontal="center"/>
    </xf>
    <xf numFmtId="0" fontId="1" fillId="0" borderId="0" applyFont="0" applyAlignment="0">
      <alignment horizontal="center"/>
    </xf>
    <xf numFmtId="332" fontId="1" fillId="0" borderId="0"/>
    <xf numFmtId="6" fontId="218" fillId="0" borderId="0">
      <alignment horizontal="center"/>
    </xf>
    <xf numFmtId="0" fontId="70" fillId="0" borderId="0"/>
    <xf numFmtId="0" fontId="83" fillId="38" borderId="4">
      <alignment horizontal="center"/>
      <protection locked="0"/>
    </xf>
    <xf numFmtId="208" fontId="83" fillId="38" borderId="0">
      <protection locked="0"/>
    </xf>
    <xf numFmtId="0" fontId="83" fillId="38" borderId="0">
      <protection locked="0"/>
    </xf>
    <xf numFmtId="333" fontId="1" fillId="0" borderId="0">
      <alignment horizontal="center" vertical="center"/>
    </xf>
    <xf numFmtId="208" fontId="83" fillId="0" borderId="0"/>
    <xf numFmtId="334" fontId="1" fillId="0" borderId="0"/>
    <xf numFmtId="335" fontId="1" fillId="0" borderId="0">
      <protection locked="0"/>
    </xf>
    <xf numFmtId="336" fontId="83" fillId="0" borderId="0" applyFont="0" applyFill="0" applyBorder="0" applyAlignment="0" applyProtection="0"/>
    <xf numFmtId="337" fontId="83" fillId="0" borderId="0" applyFont="0" applyFill="0" applyBorder="0" applyAlignment="0" applyProtection="0"/>
    <xf numFmtId="0" fontId="1" fillId="69" borderId="4" applyNumberFormat="0" applyFont="0" applyBorder="0" applyAlignment="0" applyProtection="0"/>
    <xf numFmtId="240" fontId="219" fillId="0" borderId="122" applyNumberFormat="0" applyBorder="0" applyAlignment="0" applyProtection="0">
      <alignment horizontal="center" vertical="center"/>
    </xf>
    <xf numFmtId="0" fontId="1" fillId="70" borderId="123" applyNumberFormat="0" applyFont="0" applyAlignment="0" applyProtection="0"/>
    <xf numFmtId="0" fontId="1" fillId="70" borderId="123" applyNumberFormat="0" applyFont="0" applyAlignment="0" applyProtection="0"/>
    <xf numFmtId="0" fontId="15" fillId="33" borderId="26" applyNumberFormat="0" applyFont="0" applyAlignment="0" applyProtection="0"/>
    <xf numFmtId="164" fontId="220" fillId="0" borderId="0"/>
    <xf numFmtId="40" fontId="221" fillId="0" borderId="0" applyFill="0" applyBorder="0" applyProtection="0"/>
    <xf numFmtId="338" fontId="83" fillId="0" borderId="0" applyFont="0" applyFill="0" applyBorder="0" applyAlignment="0" applyProtection="0"/>
    <xf numFmtId="38" fontId="222" fillId="0" borderId="0"/>
    <xf numFmtId="37" fontId="57" fillId="0" borderId="0"/>
    <xf numFmtId="0" fontId="1" fillId="0" borderId="0"/>
    <xf numFmtId="0" fontId="1" fillId="0" borderId="0"/>
    <xf numFmtId="339" fontId="108" fillId="0" borderId="0" applyFont="0" applyFill="0" applyBorder="0" applyProtection="0"/>
    <xf numFmtId="340" fontId="108" fillId="0" borderId="0" applyFont="0" applyFill="0" applyBorder="0" applyProtection="0"/>
    <xf numFmtId="341" fontId="108" fillId="0" borderId="0" applyFont="0" applyFill="0" applyBorder="0" applyProtection="0"/>
    <xf numFmtId="0" fontId="1" fillId="0" borderId="0"/>
    <xf numFmtId="342" fontId="1" fillId="0" borderId="0"/>
    <xf numFmtId="342" fontId="1" fillId="0" borderId="0"/>
    <xf numFmtId="342" fontId="1" fillId="0" borderId="0"/>
    <xf numFmtId="37" fontId="1" fillId="0" borderId="0"/>
    <xf numFmtId="343" fontId="1" fillId="0" borderId="0" applyNumberFormat="0" applyFill="0" applyBorder="0" applyAlignment="0" applyProtection="0"/>
    <xf numFmtId="0" fontId="93"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23"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236" fontId="1" fillId="0" borderId="0" applyNumberFormat="0" applyFill="0" applyBorder="0" applyAlignment="0" applyProtection="0"/>
    <xf numFmtId="4" fontId="1" fillId="0" borderId="0"/>
    <xf numFmtId="344" fontId="83" fillId="0" borderId="0" applyFont="0" applyFill="0" applyBorder="0" applyAlignment="0" applyProtection="0"/>
    <xf numFmtId="220" fontId="1" fillId="0" borderId="0" applyFont="0" applyFill="0" applyBorder="0" applyAlignment="0" applyProtection="0"/>
    <xf numFmtId="286" fontId="1" fillId="0" borderId="0" applyFont="0" applyFill="0" applyBorder="0" applyAlignment="0" applyProtection="0"/>
    <xf numFmtId="40" fontId="224" fillId="0" borderId="0" applyFont="0" applyFill="0" applyBorder="0" applyAlignment="0" applyProtection="0"/>
    <xf numFmtId="38" fontId="224" fillId="0" borderId="0" applyFont="0" applyFill="0" applyBorder="0" applyAlignment="0" applyProtection="0"/>
    <xf numFmtId="0" fontId="1" fillId="0" borderId="0">
      <alignment horizontal="left" vertical="top"/>
      <protection locked="0"/>
    </xf>
    <xf numFmtId="0" fontId="225" fillId="0" borderId="0">
      <alignment horizontal="left"/>
    </xf>
    <xf numFmtId="345" fontId="1" fillId="0" borderId="0"/>
    <xf numFmtId="345" fontId="1" fillId="0" borderId="0"/>
    <xf numFmtId="40" fontId="77" fillId="59" borderId="0">
      <alignment horizontal="right"/>
    </xf>
    <xf numFmtId="0" fontId="226" fillId="46" borderId="0">
      <alignment horizontal="center"/>
    </xf>
    <xf numFmtId="0" fontId="227" fillId="71" borderId="0"/>
    <xf numFmtId="0" fontId="228" fillId="0" borderId="0"/>
    <xf numFmtId="9" fontId="229" fillId="0" borderId="0" applyBorder="0">
      <alignment horizontal="right"/>
    </xf>
    <xf numFmtId="0" fontId="228" fillId="0" borderId="0"/>
    <xf numFmtId="0" fontId="230" fillId="59" borderId="0" applyBorder="0">
      <alignment horizontal="centerContinuous"/>
    </xf>
    <xf numFmtId="0" fontId="231" fillId="71" borderId="0" applyBorder="0">
      <alignment horizontal="centerContinuous"/>
    </xf>
    <xf numFmtId="218" fontId="1" fillId="0" borderId="0" applyFont="0" applyFill="0" applyBorder="0" applyAlignment="0" applyProtection="0"/>
    <xf numFmtId="346" fontId="1" fillId="0" borderId="0" applyFont="0" applyFill="0" applyBorder="0" applyAlignment="0" applyProtection="0"/>
    <xf numFmtId="0" fontId="69" fillId="72" borderId="0" applyNumberFormat="0" applyFont="0" applyBorder="0" applyAlignment="0" applyProtection="0"/>
    <xf numFmtId="0" fontId="69" fillId="73" borderId="0" applyNumberFormat="0" applyFont="0" applyBorder="0" applyAlignment="0" applyProtection="0"/>
    <xf numFmtId="0" fontId="69" fillId="74" borderId="0" applyNumberFormat="0" applyFont="0" applyBorder="0" applyAlignment="0" applyProtection="0">
      <alignment horizontal="center"/>
    </xf>
    <xf numFmtId="0" fontId="69" fillId="75" borderId="124" applyNumberFormat="0" applyFont="0" applyBorder="0" applyAlignment="0" applyProtection="0"/>
    <xf numFmtId="0" fontId="69" fillId="76" borderId="124" applyNumberFormat="0" applyFont="0" applyBorder="0" applyAlignment="0"/>
    <xf numFmtId="0" fontId="69" fillId="77" borderId="124" applyNumberFormat="0" applyFont="0" applyBorder="0" applyAlignment="0"/>
    <xf numFmtId="0" fontId="83" fillId="78" borderId="0" applyNumberFormat="0" applyFont="0" applyBorder="0" applyAlignment="0" applyProtection="0">
      <alignment horizontal="center"/>
      <protection hidden="1"/>
    </xf>
    <xf numFmtId="0" fontId="232" fillId="0" borderId="0" applyFill="0" applyBorder="0" applyProtection="0">
      <alignment horizontal="left"/>
    </xf>
    <xf numFmtId="0" fontId="233" fillId="0" borderId="0" applyFill="0" applyBorder="0" applyProtection="0">
      <alignment horizontal="left"/>
    </xf>
    <xf numFmtId="0" fontId="1" fillId="0" borderId="0"/>
    <xf numFmtId="0" fontId="234" fillId="0" borderId="0"/>
    <xf numFmtId="0" fontId="1" fillId="43" borderId="0" applyNumberFormat="0" applyFont="0" applyBorder="0" applyAlignment="0" applyProtection="0">
      <protection hidden="1"/>
    </xf>
    <xf numFmtId="0" fontId="1" fillId="79" borderId="0" applyNumberFormat="0" applyFont="0" applyBorder="0" applyAlignment="0" applyProtection="0">
      <protection hidden="1"/>
    </xf>
    <xf numFmtId="0" fontId="1" fillId="80" borderId="0" applyNumberFormat="0" applyFont="0" applyBorder="0" applyAlignment="0" applyProtection="0">
      <protection hidden="1"/>
    </xf>
    <xf numFmtId="0" fontId="1" fillId="81" borderId="0" applyNumberFormat="0" applyFont="0" applyBorder="0" applyAlignment="0" applyProtection="0">
      <protection hidden="1"/>
    </xf>
    <xf numFmtId="0" fontId="1" fillId="82" borderId="0" applyNumberFormat="0" applyFont="0" applyBorder="0" applyAlignment="0" applyProtection="0">
      <protection hidden="1"/>
    </xf>
    <xf numFmtId="0" fontId="1" fillId="83" borderId="0" applyNumberFormat="0" applyFont="0" applyBorder="0" applyAlignment="0" applyProtection="0">
      <protection hidden="1"/>
    </xf>
    <xf numFmtId="347" fontId="83" fillId="0" borderId="0"/>
    <xf numFmtId="10" fontId="222" fillId="0" borderId="0"/>
    <xf numFmtId="14" fontId="95" fillId="0" borderId="0">
      <alignment horizontal="center" wrapText="1"/>
      <protection locked="0"/>
    </xf>
    <xf numFmtId="10" fontId="69" fillId="0" borderId="0"/>
    <xf numFmtId="348" fontId="141" fillId="0" borderId="0" applyFont="0" applyFill="0" applyBorder="0" applyAlignment="0" applyProtection="0"/>
    <xf numFmtId="349" fontId="57" fillId="0" borderId="0" applyFont="0" applyFill="0" applyBorder="0" applyAlignment="0" applyProtection="0"/>
    <xf numFmtId="350" fontId="1" fillId="0" borderId="0" applyFont="0" applyFill="0" applyBorder="0" applyAlignment="0" applyProtection="0"/>
    <xf numFmtId="351" fontId="1" fillId="0" borderId="0" applyFont="0" applyFill="0" applyBorder="0" applyAlignment="0" applyProtection="0"/>
    <xf numFmtId="0" fontId="83" fillId="0" borderId="0"/>
    <xf numFmtId="352" fontId="1" fillId="0" borderId="0" applyFont="0"/>
    <xf numFmtId="10" fontId="57" fillId="0" borderId="0" applyFont="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0" fontId="70" fillId="0" borderId="0" applyFont="0" applyFill="0" applyBorder="0" applyAlignment="0" applyProtection="0"/>
    <xf numFmtId="166" fontId="56" fillId="0" borderId="0" applyFont="0" applyFill="0" applyBorder="0" applyAlignment="0" applyProtection="0"/>
    <xf numFmtId="304" fontId="164" fillId="0" borderId="0" applyFill="0" applyBorder="0" applyAlignment="0" applyProtection="0"/>
    <xf numFmtId="166" fontId="56" fillId="0" borderId="0" applyFont="0" applyFill="0" applyBorder="0" applyAlignment="0" applyProtection="0"/>
    <xf numFmtId="353" fontId="164" fillId="38" borderId="4" applyFill="0" applyBorder="0" applyAlignment="0" applyProtection="0">
      <alignment horizontal="right"/>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57" fillId="38" borderId="0" applyFont="0" applyFill="0" applyBorder="0" applyAlignment="0" applyProtection="0"/>
    <xf numFmtId="0" fontId="57" fillId="38"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08" fillId="0" borderId="0" applyFont="0" applyFill="0" applyBorder="0" applyAlignment="0" applyProtection="0"/>
    <xf numFmtId="9" fontId="14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3" fillId="0" borderId="0" applyFont="0" applyFill="0" applyBorder="0" applyAlignment="0" applyProtection="0"/>
    <xf numFmtId="9" fontId="15" fillId="0" borderId="0" applyFont="0" applyFill="0" applyBorder="0" applyAlignment="0" applyProtection="0"/>
    <xf numFmtId="9" fontId="14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54" fontId="95" fillId="0" borderId="0" applyFont="0" applyFill="0" applyBorder="0" applyProtection="0">
      <alignment horizontal="right"/>
    </xf>
    <xf numFmtId="355" fontId="1" fillId="0" borderId="0" applyFont="0" applyFill="0" applyBorder="0" applyAlignment="0" applyProtection="0"/>
    <xf numFmtId="355" fontId="1" fillId="0" borderId="0" applyFont="0" applyFill="0" applyBorder="0" applyAlignment="0" applyProtection="0"/>
    <xf numFmtId="355" fontId="1" fillId="0" borderId="0" applyFont="0" applyFill="0" applyBorder="0" applyAlignment="0" applyProtection="0"/>
    <xf numFmtId="166" fontId="1" fillId="0" borderId="0" applyFill="0" applyBorder="0"/>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10" fontId="110" fillId="2" borderId="0"/>
    <xf numFmtId="0" fontId="102" fillId="0" borderId="0"/>
    <xf numFmtId="0" fontId="235" fillId="0" borderId="0" applyNumberFormat="0"/>
    <xf numFmtId="357" fontId="133" fillId="0" borderId="0" applyFont="0" applyFill="0" applyBorder="0" applyAlignment="0" applyProtection="0">
      <alignment horizontal="left" vertical="center"/>
    </xf>
    <xf numFmtId="37" fontId="236" fillId="0" borderId="0"/>
    <xf numFmtId="0" fontId="70" fillId="0" borderId="0" applyNumberFormat="0" applyFont="0" applyFill="0" applyBorder="0" applyAlignment="0" applyProtection="0">
      <alignment horizontal="left"/>
    </xf>
    <xf numFmtId="15" fontId="70" fillId="0" borderId="0" applyFont="0" applyFill="0" applyBorder="0" applyAlignment="0" applyProtection="0"/>
    <xf numFmtId="4" fontId="70" fillId="0" borderId="0" applyFont="0" applyFill="0" applyBorder="0" applyAlignment="0" applyProtection="0"/>
    <xf numFmtId="0" fontId="59" fillId="0" borderId="6">
      <alignment horizontal="center"/>
    </xf>
    <xf numFmtId="3" fontId="70" fillId="0" borderId="0" applyFont="0" applyFill="0" applyBorder="0" applyAlignment="0" applyProtection="0"/>
    <xf numFmtId="0" fontId="70" fillId="51" borderId="0" applyNumberFormat="0" applyFont="0" applyBorder="0" applyAlignment="0" applyProtection="0"/>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37" fontId="83" fillId="52" borderId="0"/>
    <xf numFmtId="208" fontId="237" fillId="0" borderId="0" applyNumberFormat="0" applyFill="0" applyBorder="0" applyAlignment="0" applyProtection="0"/>
    <xf numFmtId="0" fontId="238" fillId="84" borderId="0" applyNumberFormat="0" applyFont="0" applyBorder="0" applyAlignment="0">
      <alignment horizontal="center"/>
    </xf>
    <xf numFmtId="0" fontId="236" fillId="0" borderId="0" applyNumberFormat="0" applyProtection="0">
      <alignment horizontal="center" wrapText="1"/>
    </xf>
    <xf numFmtId="0" fontId="236" fillId="0" borderId="0" applyNumberFormat="0" applyProtection="0">
      <alignment horizontal="center" wrapText="1"/>
    </xf>
    <xf numFmtId="264" fontId="182" fillId="0" borderId="0" applyNumberFormat="0" applyFill="0" applyBorder="0" applyAlignment="0" applyProtection="0">
      <alignment horizontal="left"/>
    </xf>
    <xf numFmtId="0" fontId="1" fillId="0" borderId="0" applyNumberFormat="0" applyFont="0" applyFill="0" applyBorder="0">
      <alignment horizontal="right"/>
    </xf>
    <xf numFmtId="49" fontId="74" fillId="56" borderId="10" applyNumberFormat="0">
      <alignment vertical="center"/>
    </xf>
    <xf numFmtId="212" fontId="57" fillId="0" borderId="0">
      <alignment horizontal="center"/>
    </xf>
    <xf numFmtId="0" fontId="57" fillId="0" borderId="4"/>
    <xf numFmtId="0" fontId="57" fillId="0" borderId="4"/>
    <xf numFmtId="0" fontId="236" fillId="2" borderId="0">
      <alignment horizontal="center" wrapText="1"/>
    </xf>
    <xf numFmtId="0" fontId="236" fillId="2" borderId="0">
      <alignment horizontal="center" wrapText="1"/>
    </xf>
    <xf numFmtId="0" fontId="1" fillId="38" borderId="125"/>
    <xf numFmtId="0" fontId="1" fillId="38" borderId="125"/>
    <xf numFmtId="0" fontId="1" fillId="38" borderId="125"/>
    <xf numFmtId="0" fontId="57" fillId="85" borderId="0" applyNumberFormat="0" applyFont="0" applyBorder="0" applyAlignment="0" applyProtection="0"/>
    <xf numFmtId="0" fontId="238" fillId="1" borderId="10" applyNumberFormat="0" applyFont="0" applyAlignment="0">
      <alignment horizontal="center"/>
    </xf>
    <xf numFmtId="0" fontId="94" fillId="0" borderId="0"/>
    <xf numFmtId="0" fontId="1" fillId="0" borderId="0"/>
    <xf numFmtId="0" fontId="1" fillId="0" borderId="0"/>
    <xf numFmtId="0" fontId="1" fillId="0" borderId="0"/>
    <xf numFmtId="0" fontId="182" fillId="0" borderId="126"/>
    <xf numFmtId="0" fontId="239" fillId="0" borderId="0" applyNumberFormat="0" applyFill="0" applyBorder="0" applyAlignment="0">
      <alignment horizontal="center"/>
    </xf>
    <xf numFmtId="0" fontId="1" fillId="0" borderId="0" applyNumberFormat="0" applyFont="0" applyFill="0" applyBorder="0" applyAlignment="0" applyProtection="0"/>
    <xf numFmtId="271" fontId="1" fillId="0" borderId="0">
      <alignment horizontal="left"/>
    </xf>
    <xf numFmtId="0" fontId="71" fillId="0" borderId="0">
      <alignment vertical="center"/>
    </xf>
    <xf numFmtId="0" fontId="71" fillId="0" borderId="0">
      <alignment vertical="center"/>
    </xf>
    <xf numFmtId="0" fontId="56" fillId="0" borderId="0"/>
    <xf numFmtId="0" fontId="56" fillId="0" borderId="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74" fillId="0" borderId="0" applyNumberFormat="0" applyFill="0" applyBorder="0" applyProtection="0">
      <alignment horizontal="left"/>
    </xf>
    <xf numFmtId="0" fontId="1" fillId="0" borderId="0" applyNumberFormat="0" applyFill="0" applyBorder="0" applyAlignment="0" applyProtection="0"/>
    <xf numFmtId="0" fontId="74" fillId="0" borderId="0" applyNumberFormat="0" applyFill="0" applyBorder="0" applyProtection="0">
      <alignment horizontal="center"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1" fillId="0" borderId="0" applyNumberFormat="0" applyFill="0" applyBorder="0" applyAlignment="0" applyProtection="0"/>
    <xf numFmtId="0" fontId="56" fillId="0" borderId="0"/>
    <xf numFmtId="0" fontId="56"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56" fillId="0" borderId="0"/>
    <xf numFmtId="0" fontId="56" fillId="0" borderId="0"/>
    <xf numFmtId="0" fontId="1" fillId="0" borderId="0"/>
    <xf numFmtId="0" fontId="1" fillId="0" borderId="0" applyNumberFormat="0" applyFill="0" applyBorder="0" applyAlignment="0" applyProtection="0"/>
    <xf numFmtId="0" fontId="56" fillId="0" borderId="0"/>
    <xf numFmtId="1" fontId="1" fillId="0" borderId="0" applyFill="0" applyBorder="0">
      <alignment horizontal="center"/>
    </xf>
    <xf numFmtId="0" fontId="77" fillId="0" borderId="0" applyNumberFormat="0" applyBorder="0" applyAlignment="0"/>
    <xf numFmtId="0" fontId="236" fillId="0" borderId="0">
      <alignment horizontal="left"/>
    </xf>
    <xf numFmtId="0" fontId="236" fillId="0" borderId="0">
      <alignment horizontal="left"/>
    </xf>
    <xf numFmtId="0" fontId="240" fillId="0" borderId="0"/>
    <xf numFmtId="243" fontId="74" fillId="0" borderId="10"/>
    <xf numFmtId="244" fontId="1" fillId="0" borderId="10"/>
    <xf numFmtId="244" fontId="1" fillId="0" borderId="10"/>
    <xf numFmtId="242" fontId="74" fillId="0" borderId="10" applyFill="0" applyAlignment="0" applyProtection="0">
      <alignment horizontal="left"/>
    </xf>
    <xf numFmtId="358" fontId="236" fillId="38" borderId="4"/>
    <xf numFmtId="197" fontId="1" fillId="38" borderId="4"/>
    <xf numFmtId="197" fontId="1" fillId="38" borderId="4"/>
    <xf numFmtId="0" fontId="241" fillId="0" borderId="127" applyNumberFormat="0" applyAlignment="0" applyProtection="0"/>
    <xf numFmtId="0" fontId="242" fillId="0" borderId="127" applyNumberFormat="0" applyAlignment="0" applyProtection="0">
      <alignment horizontal="left" vertical="top"/>
    </xf>
    <xf numFmtId="0" fontId="243" fillId="0" borderId="0" applyNumberFormat="0" applyProtection="0">
      <alignment horizontal="left" vertical="top"/>
    </xf>
    <xf numFmtId="0" fontId="1" fillId="0" borderId="0" applyNumberFormat="0" applyFont="0" applyAlignment="0" applyProtection="0"/>
    <xf numFmtId="0" fontId="243" fillId="0" borderId="0" applyNumberFormat="0" applyFill="0" applyBorder="0" applyProtection="0"/>
    <xf numFmtId="0" fontId="244" fillId="0" borderId="0" applyNumberFormat="0" applyFill="0" applyBorder="0" applyProtection="0">
      <alignment vertical="top"/>
    </xf>
    <xf numFmtId="0" fontId="245" fillId="0" borderId="10" applyNumberFormat="0" applyProtection="0">
      <alignment horizontal="left" vertical="top"/>
    </xf>
    <xf numFmtId="0" fontId="245" fillId="0" borderId="10" applyNumberFormat="0" applyProtection="0">
      <alignment horizontal="right" vertical="top"/>
    </xf>
    <xf numFmtId="0" fontId="242" fillId="0" borderId="0" applyNumberFormat="0" applyProtection="0">
      <alignment horizontal="left" vertical="top"/>
    </xf>
    <xf numFmtId="0" fontId="242" fillId="0" borderId="0" applyNumberFormat="0" applyProtection="0">
      <alignment horizontal="right" vertical="top"/>
    </xf>
    <xf numFmtId="0" fontId="241" fillId="0" borderId="0" applyNumberFormat="0" applyProtection="0">
      <alignment horizontal="left" vertical="top"/>
    </xf>
    <xf numFmtId="0" fontId="241" fillId="0" borderId="0" applyNumberFormat="0" applyProtection="0">
      <alignment horizontal="right" vertical="top"/>
    </xf>
    <xf numFmtId="0" fontId="1" fillId="0" borderId="128" applyNumberFormat="0" applyFont="0" applyAlignment="0" applyProtection="0"/>
    <xf numFmtId="0" fontId="1" fillId="0" borderId="119" applyNumberFormat="0" applyFont="0" applyAlignment="0" applyProtection="0"/>
    <xf numFmtId="0" fontId="1" fillId="0" borderId="129" applyNumberFormat="0" applyFont="0" applyAlignment="0" applyProtection="0"/>
    <xf numFmtId="10" fontId="246" fillId="0" borderId="0" applyNumberFormat="0" applyFill="0" applyBorder="0" applyProtection="0">
      <alignment horizontal="right" vertical="top"/>
    </xf>
    <xf numFmtId="0" fontId="242" fillId="0" borderId="10" applyNumberFormat="0" applyFill="0" applyAlignment="0" applyProtection="0"/>
    <xf numFmtId="0" fontId="241" fillId="0" borderId="7" applyNumberFormat="0" applyFont="0" applyFill="0" applyAlignment="0" applyProtection="0">
      <alignment horizontal="left" vertical="top"/>
    </xf>
    <xf numFmtId="0" fontId="242" fillId="0" borderId="3" applyNumberFormat="0" applyFill="0" applyAlignment="0" applyProtection="0">
      <alignment vertical="top"/>
    </xf>
    <xf numFmtId="0" fontId="247" fillId="0" borderId="0" applyFill="0" applyBorder="0" applyProtection="0">
      <alignment horizontal="center" vertical="center"/>
    </xf>
    <xf numFmtId="0" fontId="247" fillId="0" borderId="0" applyFill="0" applyBorder="0" applyProtection="0"/>
    <xf numFmtId="0" fontId="74" fillId="0" borderId="0" applyFill="0" applyBorder="0" applyProtection="0">
      <alignment horizontal="left"/>
    </xf>
    <xf numFmtId="0" fontId="248" fillId="0" borderId="0" applyFill="0" applyBorder="0" applyProtection="0">
      <alignment horizontal="left" vertical="top"/>
    </xf>
    <xf numFmtId="0" fontId="1" fillId="44" borderId="0" applyNumberFormat="0" applyBorder="0" applyProtection="0">
      <alignment vertical="top" wrapText="1"/>
    </xf>
    <xf numFmtId="0" fontId="1" fillId="44" borderId="0" applyNumberFormat="0" applyBorder="0" applyProtection="0">
      <alignment vertical="top" wrapText="1"/>
    </xf>
    <xf numFmtId="0" fontId="1" fillId="44" borderId="0" applyNumberFormat="0" applyBorder="0" applyProtection="0">
      <alignment vertical="top" wrapText="1"/>
    </xf>
    <xf numFmtId="49" fontId="1" fillId="86" borderId="0" applyFont="0" applyBorder="0" applyAlignment="0" applyProtection="0"/>
    <xf numFmtId="49" fontId="1" fillId="86" borderId="0" applyFont="0" applyBorder="0" applyAlignment="0" applyProtection="0"/>
    <xf numFmtId="49" fontId="1" fillId="86" borderId="0" applyFont="0" applyBorder="0" applyAlignment="0" applyProtection="0"/>
    <xf numFmtId="49" fontId="1" fillId="0" borderId="0"/>
    <xf numFmtId="49" fontId="1" fillId="0" borderId="0"/>
    <xf numFmtId="49" fontId="1" fillId="0" borderId="0"/>
    <xf numFmtId="0" fontId="1" fillId="0" borderId="0"/>
    <xf numFmtId="14" fontId="1" fillId="0" borderId="0"/>
    <xf numFmtId="171" fontId="1" fillId="0" borderId="0"/>
    <xf numFmtId="171" fontId="1" fillId="0" borderId="0"/>
    <xf numFmtId="38" fontId="249" fillId="0" borderId="0" applyNumberFormat="0" applyFill="0" applyBorder="0" applyProtection="0">
      <alignment horizontal="center"/>
    </xf>
    <xf numFmtId="0" fontId="118" fillId="0" borderId="0" applyNumberFormat="0" applyFill="0" applyBorder="0" applyAlignment="0" applyProtection="0"/>
    <xf numFmtId="0" fontId="118" fillId="0" borderId="0" applyNumberFormat="0" applyFill="0" applyBorder="0" applyAlignment="0" applyProtection="0"/>
    <xf numFmtId="0" fontId="250" fillId="0" borderId="0" applyNumberFormat="0" applyFill="0" applyBorder="0" applyAlignment="0" applyProtection="0"/>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37" fontId="251" fillId="0" borderId="0" applyNumberFormat="0">
      <alignment horizontal="center"/>
    </xf>
    <xf numFmtId="0" fontId="252"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57" fillId="2" borderId="0"/>
    <xf numFmtId="164" fontId="108" fillId="0" borderId="7" applyNumberFormat="0" applyFont="0" applyFill="0" applyAlignment="0" applyProtection="0">
      <alignment horizontal="right" vertical="center"/>
    </xf>
    <xf numFmtId="0" fontId="57" fillId="0" borderId="13">
      <alignment horizontal="right"/>
    </xf>
    <xf numFmtId="293" fontId="1" fillId="0" borderId="13">
      <alignment horizontal="right"/>
    </xf>
    <xf numFmtId="293" fontId="1" fillId="0" borderId="13">
      <alignment horizontal="right"/>
    </xf>
    <xf numFmtId="37" fontId="253" fillId="0" borderId="3">
      <alignment horizontal="center"/>
    </xf>
    <xf numFmtId="37" fontId="83" fillId="44" borderId="0" applyNumberFormat="0" applyBorder="0" applyAlignment="0" applyProtection="0"/>
    <xf numFmtId="37" fontId="83" fillId="0" borderId="0"/>
    <xf numFmtId="37" fontId="83" fillId="0" borderId="0"/>
    <xf numFmtId="37" fontId="83" fillId="41" borderId="0" applyNumberFormat="0" applyBorder="0" applyAlignment="0" applyProtection="0"/>
    <xf numFmtId="3" fontId="162" fillId="0" borderId="117" applyProtection="0"/>
    <xf numFmtId="0" fontId="57" fillId="59" borderId="0" applyNumberFormat="0" applyFont="0" applyAlignment="0">
      <alignment horizontal="right"/>
    </xf>
    <xf numFmtId="226" fontId="212" fillId="0" borderId="0" applyFont="0" applyFill="0" applyBorder="0" applyAlignment="0" applyProtection="0"/>
    <xf numFmtId="359" fontId="1" fillId="0" borderId="0" applyFont="0" applyFill="0" applyBorder="0" applyAlignment="0" applyProtection="0"/>
    <xf numFmtId="359" fontId="1" fillId="0" borderId="0" applyFont="0" applyFill="0" applyBorder="0" applyAlignment="0" applyProtection="0"/>
    <xf numFmtId="0" fontId="70" fillId="87" borderId="0" applyNumberFormat="0" applyFont="0" applyBorder="0" applyAlignment="0" applyProtection="0">
      <protection locked="0"/>
    </xf>
    <xf numFmtId="0" fontId="70" fillId="87" borderId="0" applyNumberFormat="0" applyFont="0" applyBorder="0" applyAlignment="0" applyProtection="0">
      <protection locked="0"/>
    </xf>
    <xf numFmtId="0" fontId="94" fillId="41" borderId="12" applyNumberFormat="0" applyFont="0" applyFill="0" applyBorder="0" applyProtection="0">
      <alignment horizontal="center" wrapText="1"/>
    </xf>
    <xf numFmtId="0" fontId="254" fillId="38" borderId="14" applyNumberFormat="0" applyFill="0" applyBorder="0">
      <alignment horizontal="center"/>
    </xf>
    <xf numFmtId="211" fontId="95" fillId="0" borderId="0" applyFont="0" applyFill="0" applyBorder="0" applyProtection="0">
      <alignment horizontal="right"/>
    </xf>
    <xf numFmtId="0" fontId="58" fillId="0" borderId="0"/>
    <xf numFmtId="43" fontId="97" fillId="0" borderId="0" applyFont="0" applyFill="0" applyBorder="0" applyAlignment="0" applyProtection="0"/>
    <xf numFmtId="41" fontId="97" fillId="0" borderId="0" applyFont="0" applyFill="0" applyBorder="0" applyAlignment="0" applyProtection="0"/>
    <xf numFmtId="0" fontId="223" fillId="0" borderId="0"/>
    <xf numFmtId="44" fontId="97" fillId="0" borderId="0" applyFont="0" applyFill="0" applyBorder="0" applyAlignment="0" applyProtection="0"/>
    <xf numFmtId="42" fontId="97" fillId="0" borderId="0" applyFont="0" applyFill="0" applyBorder="0" applyAlignment="0" applyProtection="0"/>
    <xf numFmtId="0" fontId="1" fillId="0" borderId="0"/>
    <xf numFmtId="0" fontId="1" fillId="0" borderId="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alignment horizontal="left" wrapText="1"/>
    </xf>
    <xf numFmtId="0" fontId="1" fillId="0" borderId="0">
      <alignment horizontal="left" wrapText="1"/>
    </xf>
    <xf numFmtId="0" fontId="58" fillId="0" borderId="0"/>
    <xf numFmtId="0" fontId="58"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71" fillId="0" borderId="0">
      <alignment vertical="center"/>
    </xf>
    <xf numFmtId="0" fontId="71" fillId="0" borderId="0">
      <alignment vertical="center"/>
    </xf>
    <xf numFmtId="0" fontId="77" fillId="0" borderId="0">
      <alignment vertical="top"/>
    </xf>
    <xf numFmtId="0" fontId="1" fillId="0" borderId="0">
      <alignment vertical="top"/>
    </xf>
    <xf numFmtId="0" fontId="1" fillId="0" borderId="0"/>
    <xf numFmtId="0" fontId="1" fillId="0" borderId="0">
      <alignment vertical="top"/>
    </xf>
    <xf numFmtId="0" fontId="77" fillId="0" borderId="0">
      <alignment vertical="top"/>
    </xf>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alignment vertical="top"/>
    </xf>
    <xf numFmtId="0" fontId="1" fillId="0" borderId="0">
      <alignment vertical="top"/>
    </xf>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68" fillId="3" borderId="0" applyNumberFormat="0" applyBorder="0" applyAlignment="0" applyProtection="0"/>
    <xf numFmtId="0" fontId="15" fillId="3" borderId="0" applyNumberFormat="0" applyBorder="0" applyAlignment="0" applyProtection="0"/>
    <xf numFmtId="0" fontId="268" fillId="3" borderId="0" applyNumberFormat="0" applyBorder="0" applyAlignment="0" applyProtection="0"/>
    <xf numFmtId="0" fontId="15" fillId="3" borderId="0" applyNumberFormat="0" applyBorder="0" applyAlignment="0" applyProtection="0"/>
    <xf numFmtId="0" fontId="268" fillId="3" borderId="0" applyNumberFormat="0" applyBorder="0" applyAlignment="0" applyProtection="0"/>
    <xf numFmtId="0" fontId="15" fillId="3" borderId="0" applyNumberFormat="0" applyBorder="0" applyAlignment="0" applyProtection="0"/>
    <xf numFmtId="0" fontId="268" fillId="3" borderId="0" applyNumberFormat="0" applyBorder="0" applyAlignment="0" applyProtection="0"/>
    <xf numFmtId="0" fontId="15" fillId="3" borderId="0" applyNumberFormat="0" applyBorder="0" applyAlignment="0" applyProtection="0"/>
    <xf numFmtId="0" fontId="143" fillId="3" borderId="0" applyNumberFormat="0" applyBorder="0" applyAlignment="0" applyProtection="0"/>
    <xf numFmtId="0" fontId="216" fillId="90" borderId="0" applyNumberFormat="0" applyBorder="0" applyAlignment="0" applyProtection="0"/>
    <xf numFmtId="0" fontId="268" fillId="3" borderId="0" applyNumberFormat="0" applyBorder="0" applyAlignment="0" applyProtection="0"/>
    <xf numFmtId="0" fontId="15" fillId="3" borderId="0" applyNumberFormat="0" applyBorder="0" applyAlignment="0" applyProtection="0"/>
    <xf numFmtId="0" fontId="268" fillId="3" borderId="0" applyNumberFormat="0" applyBorder="0" applyAlignment="0" applyProtection="0"/>
    <xf numFmtId="0" fontId="15" fillId="3" borderId="0" applyNumberFormat="0" applyBorder="0" applyAlignment="0" applyProtection="0"/>
    <xf numFmtId="0" fontId="268" fillId="3" borderId="0" applyNumberFormat="0" applyBorder="0" applyAlignment="0" applyProtection="0"/>
    <xf numFmtId="0" fontId="268" fillId="3" borderId="0" applyNumberFormat="0" applyBorder="0" applyAlignment="0" applyProtection="0"/>
    <xf numFmtId="0" fontId="268" fillId="3" borderId="0" applyNumberFormat="0" applyBorder="0" applyAlignment="0" applyProtection="0"/>
    <xf numFmtId="0" fontId="268" fillId="3" borderId="0" applyNumberFormat="0" applyBorder="0" applyAlignment="0" applyProtection="0"/>
    <xf numFmtId="0" fontId="268" fillId="3" borderId="0" applyNumberFormat="0" applyBorder="0" applyAlignment="0" applyProtection="0"/>
    <xf numFmtId="0" fontId="268" fillId="3" borderId="0" applyNumberFormat="0" applyBorder="0" applyAlignment="0" applyProtection="0"/>
    <xf numFmtId="0" fontId="268" fillId="3" borderId="0" applyNumberFormat="0" applyBorder="0" applyAlignment="0" applyProtection="0"/>
    <xf numFmtId="0" fontId="268" fillId="3" borderId="0" applyNumberFormat="0" applyBorder="0" applyAlignment="0" applyProtection="0"/>
    <xf numFmtId="0" fontId="216" fillId="90" borderId="0" applyNumberFormat="0" applyBorder="0" applyAlignment="0" applyProtection="0"/>
    <xf numFmtId="0" fontId="268" fillId="3" borderId="0" applyNumberFormat="0" applyBorder="0" applyAlignment="0" applyProtection="0"/>
    <xf numFmtId="0" fontId="268" fillId="3" borderId="0" applyNumberFormat="0" applyBorder="0" applyAlignment="0" applyProtection="0"/>
    <xf numFmtId="0" fontId="268" fillId="3" borderId="0" applyNumberFormat="0" applyBorder="0" applyAlignment="0" applyProtection="0"/>
    <xf numFmtId="0" fontId="268" fillId="3" borderId="0" applyNumberFormat="0" applyBorder="0" applyAlignment="0" applyProtection="0"/>
    <xf numFmtId="0" fontId="268" fillId="3" borderId="0" applyNumberFormat="0" applyBorder="0" applyAlignment="0" applyProtection="0"/>
    <xf numFmtId="0" fontId="268" fillId="3" borderId="0" applyNumberFormat="0" applyBorder="0" applyAlignment="0" applyProtection="0"/>
    <xf numFmtId="0" fontId="268" fillId="3" borderId="0" applyNumberFormat="0" applyBorder="0" applyAlignment="0" applyProtection="0"/>
    <xf numFmtId="0" fontId="216" fillId="90" borderId="0" applyNumberFormat="0" applyBorder="0" applyAlignment="0" applyProtection="0"/>
    <xf numFmtId="0" fontId="216" fillId="90" borderId="0" applyNumberFormat="0" applyBorder="0" applyAlignment="0" applyProtection="0"/>
    <xf numFmtId="0" fontId="216" fillId="90"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68" fillId="4" borderId="0" applyNumberFormat="0" applyBorder="0" applyAlignment="0" applyProtection="0"/>
    <xf numFmtId="0" fontId="15" fillId="4" borderId="0" applyNumberFormat="0" applyBorder="0" applyAlignment="0" applyProtection="0"/>
    <xf numFmtId="0" fontId="268" fillId="4" borderId="0" applyNumberFormat="0" applyBorder="0" applyAlignment="0" applyProtection="0"/>
    <xf numFmtId="0" fontId="15" fillId="4" borderId="0" applyNumberFormat="0" applyBorder="0" applyAlignment="0" applyProtection="0"/>
    <xf numFmtId="0" fontId="268" fillId="4" borderId="0" applyNumberFormat="0" applyBorder="0" applyAlignment="0" applyProtection="0"/>
    <xf numFmtId="0" fontId="15" fillId="4" borderId="0" applyNumberFormat="0" applyBorder="0" applyAlignment="0" applyProtection="0"/>
    <xf numFmtId="0" fontId="268" fillId="4" borderId="0" applyNumberFormat="0" applyBorder="0" applyAlignment="0" applyProtection="0"/>
    <xf numFmtId="0" fontId="15" fillId="4" borderId="0" applyNumberFormat="0" applyBorder="0" applyAlignment="0" applyProtection="0"/>
    <xf numFmtId="0" fontId="143" fillId="4" borderId="0" applyNumberFormat="0" applyBorder="0" applyAlignment="0" applyProtection="0"/>
    <xf numFmtId="0" fontId="216" fillId="91" borderId="0" applyNumberFormat="0" applyBorder="0" applyAlignment="0" applyProtection="0"/>
    <xf numFmtId="0" fontId="268" fillId="4" borderId="0" applyNumberFormat="0" applyBorder="0" applyAlignment="0" applyProtection="0"/>
    <xf numFmtId="0" fontId="15" fillId="4" borderId="0" applyNumberFormat="0" applyBorder="0" applyAlignment="0" applyProtection="0"/>
    <xf numFmtId="0" fontId="268" fillId="4" borderId="0" applyNumberFormat="0" applyBorder="0" applyAlignment="0" applyProtection="0"/>
    <xf numFmtId="0" fontId="15" fillId="4" borderId="0" applyNumberFormat="0" applyBorder="0" applyAlignment="0" applyProtection="0"/>
    <xf numFmtId="0" fontId="268" fillId="4" borderId="0" applyNumberFormat="0" applyBorder="0" applyAlignment="0" applyProtection="0"/>
    <xf numFmtId="0" fontId="268" fillId="4" borderId="0" applyNumberFormat="0" applyBorder="0" applyAlignment="0" applyProtection="0"/>
    <xf numFmtId="0" fontId="268" fillId="4" borderId="0" applyNumberFormat="0" applyBorder="0" applyAlignment="0" applyProtection="0"/>
    <xf numFmtId="0" fontId="268" fillId="4" borderId="0" applyNumberFormat="0" applyBorder="0" applyAlignment="0" applyProtection="0"/>
    <xf numFmtId="0" fontId="268" fillId="4" borderId="0" applyNumberFormat="0" applyBorder="0" applyAlignment="0" applyProtection="0"/>
    <xf numFmtId="0" fontId="268" fillId="4" borderId="0" applyNumberFormat="0" applyBorder="0" applyAlignment="0" applyProtection="0"/>
    <xf numFmtId="0" fontId="268" fillId="4" borderId="0" applyNumberFormat="0" applyBorder="0" applyAlignment="0" applyProtection="0"/>
    <xf numFmtId="0" fontId="268" fillId="4" borderId="0" applyNumberFormat="0" applyBorder="0" applyAlignment="0" applyProtection="0"/>
    <xf numFmtId="0" fontId="216" fillId="91" borderId="0" applyNumberFormat="0" applyBorder="0" applyAlignment="0" applyProtection="0"/>
    <xf numFmtId="0" fontId="268" fillId="4" borderId="0" applyNumberFormat="0" applyBorder="0" applyAlignment="0" applyProtection="0"/>
    <xf numFmtId="0" fontId="268" fillId="4" borderId="0" applyNumberFormat="0" applyBorder="0" applyAlignment="0" applyProtection="0"/>
    <xf numFmtId="0" fontId="268" fillId="4" borderId="0" applyNumberFormat="0" applyBorder="0" applyAlignment="0" applyProtection="0"/>
    <xf numFmtId="0" fontId="268" fillId="4" borderId="0" applyNumberFormat="0" applyBorder="0" applyAlignment="0" applyProtection="0"/>
    <xf numFmtId="0" fontId="268" fillId="4" borderId="0" applyNumberFormat="0" applyBorder="0" applyAlignment="0" applyProtection="0"/>
    <xf numFmtId="0" fontId="268" fillId="4" borderId="0" applyNumberFormat="0" applyBorder="0" applyAlignment="0" applyProtection="0"/>
    <xf numFmtId="0" fontId="268" fillId="4" borderId="0" applyNumberFormat="0" applyBorder="0" applyAlignment="0" applyProtection="0"/>
    <xf numFmtId="0" fontId="216" fillId="91" borderId="0" applyNumberFormat="0" applyBorder="0" applyAlignment="0" applyProtection="0"/>
    <xf numFmtId="0" fontId="216" fillId="91" borderId="0" applyNumberFormat="0" applyBorder="0" applyAlignment="0" applyProtection="0"/>
    <xf numFmtId="0" fontId="216" fillId="91"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68" fillId="5" borderId="0" applyNumberFormat="0" applyBorder="0" applyAlignment="0" applyProtection="0"/>
    <xf numFmtId="0" fontId="15" fillId="5" borderId="0" applyNumberFormat="0" applyBorder="0" applyAlignment="0" applyProtection="0"/>
    <xf numFmtId="0" fontId="268" fillId="5" borderId="0" applyNumberFormat="0" applyBorder="0" applyAlignment="0" applyProtection="0"/>
    <xf numFmtId="0" fontId="15" fillId="5" borderId="0" applyNumberFormat="0" applyBorder="0" applyAlignment="0" applyProtection="0"/>
    <xf numFmtId="0" fontId="268" fillId="5" borderId="0" applyNumberFormat="0" applyBorder="0" applyAlignment="0" applyProtection="0"/>
    <xf numFmtId="0" fontId="15" fillId="5" borderId="0" applyNumberFormat="0" applyBorder="0" applyAlignment="0" applyProtection="0"/>
    <xf numFmtId="0" fontId="268" fillId="5" borderId="0" applyNumberFormat="0" applyBorder="0" applyAlignment="0" applyProtection="0"/>
    <xf numFmtId="0" fontId="15" fillId="5" borderId="0" applyNumberFormat="0" applyBorder="0" applyAlignment="0" applyProtection="0"/>
    <xf numFmtId="0" fontId="143" fillId="5" borderId="0" applyNumberFormat="0" applyBorder="0" applyAlignment="0" applyProtection="0"/>
    <xf numFmtId="0" fontId="216" fillId="92" borderId="0" applyNumberFormat="0" applyBorder="0" applyAlignment="0" applyProtection="0"/>
    <xf numFmtId="0" fontId="268" fillId="5" borderId="0" applyNumberFormat="0" applyBorder="0" applyAlignment="0" applyProtection="0"/>
    <xf numFmtId="0" fontId="15" fillId="5" borderId="0" applyNumberFormat="0" applyBorder="0" applyAlignment="0" applyProtection="0"/>
    <xf numFmtId="0" fontId="268" fillId="5" borderId="0" applyNumberFormat="0" applyBorder="0" applyAlignment="0" applyProtection="0"/>
    <xf numFmtId="0" fontId="15" fillId="5" borderId="0" applyNumberFormat="0" applyBorder="0" applyAlignment="0" applyProtection="0"/>
    <xf numFmtId="0" fontId="268" fillId="5" borderId="0" applyNumberFormat="0" applyBorder="0" applyAlignment="0" applyProtection="0"/>
    <xf numFmtId="0" fontId="268" fillId="5" borderId="0" applyNumberFormat="0" applyBorder="0" applyAlignment="0" applyProtection="0"/>
    <xf numFmtId="0" fontId="268" fillId="5" borderId="0" applyNumberFormat="0" applyBorder="0" applyAlignment="0" applyProtection="0"/>
    <xf numFmtId="0" fontId="268" fillId="5" borderId="0" applyNumberFormat="0" applyBorder="0" applyAlignment="0" applyProtection="0"/>
    <xf numFmtId="0" fontId="268" fillId="5" borderId="0" applyNumberFormat="0" applyBorder="0" applyAlignment="0" applyProtection="0"/>
    <xf numFmtId="0" fontId="268" fillId="5" borderId="0" applyNumberFormat="0" applyBorder="0" applyAlignment="0" applyProtection="0"/>
    <xf numFmtId="0" fontId="268" fillId="5" borderId="0" applyNumberFormat="0" applyBorder="0" applyAlignment="0" applyProtection="0"/>
    <xf numFmtId="0" fontId="268" fillId="5" borderId="0" applyNumberFormat="0" applyBorder="0" applyAlignment="0" applyProtection="0"/>
    <xf numFmtId="0" fontId="216" fillId="92" borderId="0" applyNumberFormat="0" applyBorder="0" applyAlignment="0" applyProtection="0"/>
    <xf numFmtId="0" fontId="268" fillId="5" borderId="0" applyNumberFormat="0" applyBorder="0" applyAlignment="0" applyProtection="0"/>
    <xf numFmtId="0" fontId="268" fillId="5" borderId="0" applyNumberFormat="0" applyBorder="0" applyAlignment="0" applyProtection="0"/>
    <xf numFmtId="0" fontId="268" fillId="5" borderId="0" applyNumberFormat="0" applyBorder="0" applyAlignment="0" applyProtection="0"/>
    <xf numFmtId="0" fontId="268" fillId="5" borderId="0" applyNumberFormat="0" applyBorder="0" applyAlignment="0" applyProtection="0"/>
    <xf numFmtId="0" fontId="268" fillId="5" borderId="0" applyNumberFormat="0" applyBorder="0" applyAlignment="0" applyProtection="0"/>
    <xf numFmtId="0" fontId="268" fillId="5" borderId="0" applyNumberFormat="0" applyBorder="0" applyAlignment="0" applyProtection="0"/>
    <xf numFmtId="0" fontId="268" fillId="5" borderId="0" applyNumberFormat="0" applyBorder="0" applyAlignment="0" applyProtection="0"/>
    <xf numFmtId="0" fontId="216" fillId="92" borderId="0" applyNumberFormat="0" applyBorder="0" applyAlignment="0" applyProtection="0"/>
    <xf numFmtId="0" fontId="216" fillId="92" borderId="0" applyNumberFormat="0" applyBorder="0" applyAlignment="0" applyProtection="0"/>
    <xf numFmtId="0" fontId="216" fillId="92"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68" fillId="6" borderId="0" applyNumberFormat="0" applyBorder="0" applyAlignment="0" applyProtection="0"/>
    <xf numFmtId="0" fontId="15" fillId="6" borderId="0" applyNumberFormat="0" applyBorder="0" applyAlignment="0" applyProtection="0"/>
    <xf numFmtId="0" fontId="268" fillId="6" borderId="0" applyNumberFormat="0" applyBorder="0" applyAlignment="0" applyProtection="0"/>
    <xf numFmtId="0" fontId="15" fillId="6" borderId="0" applyNumberFormat="0" applyBorder="0" applyAlignment="0" applyProtection="0"/>
    <xf numFmtId="0" fontId="268" fillId="6" borderId="0" applyNumberFormat="0" applyBorder="0" applyAlignment="0" applyProtection="0"/>
    <xf numFmtId="0" fontId="15" fillId="6" borderId="0" applyNumberFormat="0" applyBorder="0" applyAlignment="0" applyProtection="0"/>
    <xf numFmtId="0" fontId="268" fillId="6" borderId="0" applyNumberFormat="0" applyBorder="0" applyAlignment="0" applyProtection="0"/>
    <xf numFmtId="0" fontId="15" fillId="6" borderId="0" applyNumberFormat="0" applyBorder="0" applyAlignment="0" applyProtection="0"/>
    <xf numFmtId="0" fontId="143" fillId="6" borderId="0" applyNumberFormat="0" applyBorder="0" applyAlignment="0" applyProtection="0"/>
    <xf numFmtId="0" fontId="216" fillId="93" borderId="0" applyNumberFormat="0" applyBorder="0" applyAlignment="0" applyProtection="0"/>
    <xf numFmtId="0" fontId="268" fillId="6" borderId="0" applyNumberFormat="0" applyBorder="0" applyAlignment="0" applyProtection="0"/>
    <xf numFmtId="0" fontId="15" fillId="6" borderId="0" applyNumberFormat="0" applyBorder="0" applyAlignment="0" applyProtection="0"/>
    <xf numFmtId="0" fontId="268" fillId="6" borderId="0" applyNumberFormat="0" applyBorder="0" applyAlignment="0" applyProtection="0"/>
    <xf numFmtId="0" fontId="15" fillId="6" borderId="0" applyNumberFormat="0" applyBorder="0" applyAlignment="0" applyProtection="0"/>
    <xf numFmtId="0" fontId="268" fillId="6" borderId="0" applyNumberFormat="0" applyBorder="0" applyAlignment="0" applyProtection="0"/>
    <xf numFmtId="0" fontId="268" fillId="6" borderId="0" applyNumberFormat="0" applyBorder="0" applyAlignment="0" applyProtection="0"/>
    <xf numFmtId="0" fontId="268" fillId="6" borderId="0" applyNumberFormat="0" applyBorder="0" applyAlignment="0" applyProtection="0"/>
    <xf numFmtId="0" fontId="268" fillId="6" borderId="0" applyNumberFormat="0" applyBorder="0" applyAlignment="0" applyProtection="0"/>
    <xf numFmtId="0" fontId="268" fillId="6" borderId="0" applyNumberFormat="0" applyBorder="0" applyAlignment="0" applyProtection="0"/>
    <xf numFmtId="0" fontId="268" fillId="6" borderId="0" applyNumberFormat="0" applyBorder="0" applyAlignment="0" applyProtection="0"/>
    <xf numFmtId="0" fontId="268" fillId="6" borderId="0" applyNumberFormat="0" applyBorder="0" applyAlignment="0" applyProtection="0"/>
    <xf numFmtId="0" fontId="268" fillId="6" borderId="0" applyNumberFormat="0" applyBorder="0" applyAlignment="0" applyProtection="0"/>
    <xf numFmtId="0" fontId="216" fillId="93" borderId="0" applyNumberFormat="0" applyBorder="0" applyAlignment="0" applyProtection="0"/>
    <xf numFmtId="0" fontId="268" fillId="6" borderId="0" applyNumberFormat="0" applyBorder="0" applyAlignment="0" applyProtection="0"/>
    <xf numFmtId="0" fontId="268" fillId="6" borderId="0" applyNumberFormat="0" applyBorder="0" applyAlignment="0" applyProtection="0"/>
    <xf numFmtId="0" fontId="268" fillId="6" borderId="0" applyNumberFormat="0" applyBorder="0" applyAlignment="0" applyProtection="0"/>
    <xf numFmtId="0" fontId="268" fillId="6" borderId="0" applyNumberFormat="0" applyBorder="0" applyAlignment="0" applyProtection="0"/>
    <xf numFmtId="0" fontId="268" fillId="6" borderId="0" applyNumberFormat="0" applyBorder="0" applyAlignment="0" applyProtection="0"/>
    <xf numFmtId="0" fontId="268" fillId="6" borderId="0" applyNumberFormat="0" applyBorder="0" applyAlignment="0" applyProtection="0"/>
    <xf numFmtId="0" fontId="268" fillId="6"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68" fillId="7" borderId="0" applyNumberFormat="0" applyBorder="0" applyAlignment="0" applyProtection="0"/>
    <xf numFmtId="0" fontId="15" fillId="7" borderId="0" applyNumberFormat="0" applyBorder="0" applyAlignment="0" applyProtection="0"/>
    <xf numFmtId="0" fontId="268" fillId="7" borderId="0" applyNumberFormat="0" applyBorder="0" applyAlignment="0" applyProtection="0"/>
    <xf numFmtId="0" fontId="15" fillId="7" borderId="0" applyNumberFormat="0" applyBorder="0" applyAlignment="0" applyProtection="0"/>
    <xf numFmtId="0" fontId="268" fillId="7" borderId="0" applyNumberFormat="0" applyBorder="0" applyAlignment="0" applyProtection="0"/>
    <xf numFmtId="0" fontId="15" fillId="7" borderId="0" applyNumberFormat="0" applyBorder="0" applyAlignment="0" applyProtection="0"/>
    <xf numFmtId="0" fontId="268" fillId="7" borderId="0" applyNumberFormat="0" applyBorder="0" applyAlignment="0" applyProtection="0"/>
    <xf numFmtId="0" fontId="15" fillId="7" borderId="0" applyNumberFormat="0" applyBorder="0" applyAlignment="0" applyProtection="0"/>
    <xf numFmtId="0" fontId="143" fillId="7" borderId="0" applyNumberFormat="0" applyBorder="0" applyAlignment="0" applyProtection="0"/>
    <xf numFmtId="0" fontId="216" fillId="94" borderId="0" applyNumberFormat="0" applyBorder="0" applyAlignment="0" applyProtection="0"/>
    <xf numFmtId="0" fontId="268" fillId="7" borderId="0" applyNumberFormat="0" applyBorder="0" applyAlignment="0" applyProtection="0"/>
    <xf numFmtId="0" fontId="15" fillId="7" borderId="0" applyNumberFormat="0" applyBorder="0" applyAlignment="0" applyProtection="0"/>
    <xf numFmtId="0" fontId="268" fillId="7" borderId="0" applyNumberFormat="0" applyBorder="0" applyAlignment="0" applyProtection="0"/>
    <xf numFmtId="0" fontId="15" fillId="7" borderId="0" applyNumberFormat="0" applyBorder="0" applyAlignment="0" applyProtection="0"/>
    <xf numFmtId="0" fontId="268" fillId="7" borderId="0" applyNumberFormat="0" applyBorder="0" applyAlignment="0" applyProtection="0"/>
    <xf numFmtId="0" fontId="268" fillId="7" borderId="0" applyNumberFormat="0" applyBorder="0" applyAlignment="0" applyProtection="0"/>
    <xf numFmtId="0" fontId="268" fillId="7" borderId="0" applyNumberFormat="0" applyBorder="0" applyAlignment="0" applyProtection="0"/>
    <xf numFmtId="0" fontId="268" fillId="7" borderId="0" applyNumberFormat="0" applyBorder="0" applyAlignment="0" applyProtection="0"/>
    <xf numFmtId="0" fontId="268" fillId="7" borderId="0" applyNumberFormat="0" applyBorder="0" applyAlignment="0" applyProtection="0"/>
    <xf numFmtId="0" fontId="268" fillId="7" borderId="0" applyNumberFormat="0" applyBorder="0" applyAlignment="0" applyProtection="0"/>
    <xf numFmtId="0" fontId="268" fillId="7" borderId="0" applyNumberFormat="0" applyBorder="0" applyAlignment="0" applyProtection="0"/>
    <xf numFmtId="0" fontId="268" fillId="7" borderId="0" applyNumberFormat="0" applyBorder="0" applyAlignment="0" applyProtection="0"/>
    <xf numFmtId="0" fontId="216" fillId="94" borderId="0" applyNumberFormat="0" applyBorder="0" applyAlignment="0" applyProtection="0"/>
    <xf numFmtId="0" fontId="268" fillId="7" borderId="0" applyNumberFormat="0" applyBorder="0" applyAlignment="0" applyProtection="0"/>
    <xf numFmtId="0" fontId="268" fillId="7" borderId="0" applyNumberFormat="0" applyBorder="0" applyAlignment="0" applyProtection="0"/>
    <xf numFmtId="0" fontId="268" fillId="7" borderId="0" applyNumberFormat="0" applyBorder="0" applyAlignment="0" applyProtection="0"/>
    <xf numFmtId="0" fontId="268" fillId="7" borderId="0" applyNumberFormat="0" applyBorder="0" applyAlignment="0" applyProtection="0"/>
    <xf numFmtId="0" fontId="268" fillId="7" borderId="0" applyNumberFormat="0" applyBorder="0" applyAlignment="0" applyProtection="0"/>
    <xf numFmtId="0" fontId="268" fillId="7" borderId="0" applyNumberFormat="0" applyBorder="0" applyAlignment="0" applyProtection="0"/>
    <xf numFmtId="0" fontId="268" fillId="7" borderId="0" applyNumberFormat="0" applyBorder="0" applyAlignment="0" applyProtection="0"/>
    <xf numFmtId="0" fontId="216" fillId="94" borderId="0" applyNumberFormat="0" applyBorder="0" applyAlignment="0" applyProtection="0"/>
    <xf numFmtId="0" fontId="216" fillId="94" borderId="0" applyNumberFormat="0" applyBorder="0" applyAlignment="0" applyProtection="0"/>
    <xf numFmtId="0" fontId="216" fillId="94"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68" fillId="8" borderId="0" applyNumberFormat="0" applyBorder="0" applyAlignment="0" applyProtection="0"/>
    <xf numFmtId="0" fontId="15" fillId="8" borderId="0" applyNumberFormat="0" applyBorder="0" applyAlignment="0" applyProtection="0"/>
    <xf numFmtId="0" fontId="268" fillId="8" borderId="0" applyNumberFormat="0" applyBorder="0" applyAlignment="0" applyProtection="0"/>
    <xf numFmtId="0" fontId="15" fillId="8" borderId="0" applyNumberFormat="0" applyBorder="0" applyAlignment="0" applyProtection="0"/>
    <xf numFmtId="0" fontId="268" fillId="8" borderId="0" applyNumberFormat="0" applyBorder="0" applyAlignment="0" applyProtection="0"/>
    <xf numFmtId="0" fontId="15" fillId="8" borderId="0" applyNumberFormat="0" applyBorder="0" applyAlignment="0" applyProtection="0"/>
    <xf numFmtId="0" fontId="268" fillId="8" borderId="0" applyNumberFormat="0" applyBorder="0" applyAlignment="0" applyProtection="0"/>
    <xf numFmtId="0" fontId="15" fillId="8" borderId="0" applyNumberFormat="0" applyBorder="0" applyAlignment="0" applyProtection="0"/>
    <xf numFmtId="0" fontId="143" fillId="8" borderId="0" applyNumberFormat="0" applyBorder="0" applyAlignment="0" applyProtection="0"/>
    <xf numFmtId="0" fontId="216" fillId="95" borderId="0" applyNumberFormat="0" applyBorder="0" applyAlignment="0" applyProtection="0"/>
    <xf numFmtId="0" fontId="268" fillId="8" borderId="0" applyNumberFormat="0" applyBorder="0" applyAlignment="0" applyProtection="0"/>
    <xf numFmtId="0" fontId="15" fillId="8" borderId="0" applyNumberFormat="0" applyBorder="0" applyAlignment="0" applyProtection="0"/>
    <xf numFmtId="0" fontId="268" fillId="8" borderId="0" applyNumberFormat="0" applyBorder="0" applyAlignment="0" applyProtection="0"/>
    <xf numFmtId="0" fontId="15" fillId="8" borderId="0" applyNumberFormat="0" applyBorder="0" applyAlignment="0" applyProtection="0"/>
    <xf numFmtId="0" fontId="268" fillId="8" borderId="0" applyNumberFormat="0" applyBorder="0" applyAlignment="0" applyProtection="0"/>
    <xf numFmtId="0" fontId="268" fillId="8" borderId="0" applyNumberFormat="0" applyBorder="0" applyAlignment="0" applyProtection="0"/>
    <xf numFmtId="0" fontId="268" fillId="8" borderId="0" applyNumberFormat="0" applyBorder="0" applyAlignment="0" applyProtection="0"/>
    <xf numFmtId="0" fontId="268" fillId="8" borderId="0" applyNumberFormat="0" applyBorder="0" applyAlignment="0" applyProtection="0"/>
    <xf numFmtId="0" fontId="268" fillId="8" borderId="0" applyNumberFormat="0" applyBorder="0" applyAlignment="0" applyProtection="0"/>
    <xf numFmtId="0" fontId="268" fillId="8" borderId="0" applyNumberFormat="0" applyBorder="0" applyAlignment="0" applyProtection="0"/>
    <xf numFmtId="0" fontId="268" fillId="8" borderId="0" applyNumberFormat="0" applyBorder="0" applyAlignment="0" applyProtection="0"/>
    <xf numFmtId="0" fontId="268" fillId="8" borderId="0" applyNumberFormat="0" applyBorder="0" applyAlignment="0" applyProtection="0"/>
    <xf numFmtId="0" fontId="216" fillId="95" borderId="0" applyNumberFormat="0" applyBorder="0" applyAlignment="0" applyProtection="0"/>
    <xf numFmtId="0" fontId="268" fillId="8" borderId="0" applyNumberFormat="0" applyBorder="0" applyAlignment="0" applyProtection="0"/>
    <xf numFmtId="0" fontId="268" fillId="8" borderId="0" applyNumberFormat="0" applyBorder="0" applyAlignment="0" applyProtection="0"/>
    <xf numFmtId="0" fontId="268" fillId="8" borderId="0" applyNumberFormat="0" applyBorder="0" applyAlignment="0" applyProtection="0"/>
    <xf numFmtId="0" fontId="268" fillId="8" borderId="0" applyNumberFormat="0" applyBorder="0" applyAlignment="0" applyProtection="0"/>
    <xf numFmtId="0" fontId="268" fillId="8" borderId="0" applyNumberFormat="0" applyBorder="0" applyAlignment="0" applyProtection="0"/>
    <xf numFmtId="0" fontId="268" fillId="8" borderId="0" applyNumberFormat="0" applyBorder="0" applyAlignment="0" applyProtection="0"/>
    <xf numFmtId="0" fontId="268" fillId="8" borderId="0" applyNumberFormat="0" applyBorder="0" applyAlignment="0" applyProtection="0"/>
    <xf numFmtId="0" fontId="216" fillId="95" borderId="0" applyNumberFormat="0" applyBorder="0" applyAlignment="0" applyProtection="0"/>
    <xf numFmtId="0" fontId="216" fillId="95" borderId="0" applyNumberFormat="0" applyBorder="0" applyAlignment="0" applyProtection="0"/>
    <xf numFmtId="0" fontId="216" fillId="95"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1" fillId="0" borderId="0"/>
    <xf numFmtId="0" fontId="1" fillId="0" borderId="0"/>
    <xf numFmtId="0" fontId="1" fillId="0" borderId="0"/>
    <xf numFmtId="0" fontId="1" fillId="0" borderId="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68" fillId="9" borderId="0" applyNumberFormat="0" applyBorder="0" applyAlignment="0" applyProtection="0"/>
    <xf numFmtId="0" fontId="15" fillId="9" borderId="0" applyNumberFormat="0" applyBorder="0" applyAlignment="0" applyProtection="0"/>
    <xf numFmtId="0" fontId="268" fillId="9" borderId="0" applyNumberFormat="0" applyBorder="0" applyAlignment="0" applyProtection="0"/>
    <xf numFmtId="0" fontId="15" fillId="9" borderId="0" applyNumberFormat="0" applyBorder="0" applyAlignment="0" applyProtection="0"/>
    <xf numFmtId="0" fontId="268" fillId="9" borderId="0" applyNumberFormat="0" applyBorder="0" applyAlignment="0" applyProtection="0"/>
    <xf numFmtId="0" fontId="15" fillId="9" borderId="0" applyNumberFormat="0" applyBorder="0" applyAlignment="0" applyProtection="0"/>
    <xf numFmtId="0" fontId="268" fillId="9" borderId="0" applyNumberFormat="0" applyBorder="0" applyAlignment="0" applyProtection="0"/>
    <xf numFmtId="0" fontId="15" fillId="9" borderId="0" applyNumberFormat="0" applyBorder="0" applyAlignment="0" applyProtection="0"/>
    <xf numFmtId="0" fontId="143" fillId="9" borderId="0" applyNumberFormat="0" applyBorder="0" applyAlignment="0" applyProtection="0"/>
    <xf numFmtId="0" fontId="216" fillId="96" borderId="0" applyNumberFormat="0" applyBorder="0" applyAlignment="0" applyProtection="0"/>
    <xf numFmtId="0" fontId="268" fillId="9" borderId="0" applyNumberFormat="0" applyBorder="0" applyAlignment="0" applyProtection="0"/>
    <xf numFmtId="0" fontId="15" fillId="9" borderId="0" applyNumberFormat="0" applyBorder="0" applyAlignment="0" applyProtection="0"/>
    <xf numFmtId="0" fontId="268" fillId="9" borderId="0" applyNumberFormat="0" applyBorder="0" applyAlignment="0" applyProtection="0"/>
    <xf numFmtId="0" fontId="15" fillId="9" borderId="0" applyNumberFormat="0" applyBorder="0" applyAlignment="0" applyProtection="0"/>
    <xf numFmtId="0" fontId="268" fillId="9" borderId="0" applyNumberFormat="0" applyBorder="0" applyAlignment="0" applyProtection="0"/>
    <xf numFmtId="0" fontId="268" fillId="9" borderId="0" applyNumberFormat="0" applyBorder="0" applyAlignment="0" applyProtection="0"/>
    <xf numFmtId="0" fontId="268" fillId="9" borderId="0" applyNumberFormat="0" applyBorder="0" applyAlignment="0" applyProtection="0"/>
    <xf numFmtId="0" fontId="268" fillId="9" borderId="0" applyNumberFormat="0" applyBorder="0" applyAlignment="0" applyProtection="0"/>
    <xf numFmtId="0" fontId="268" fillId="9" borderId="0" applyNumberFormat="0" applyBorder="0" applyAlignment="0" applyProtection="0"/>
    <xf numFmtId="0" fontId="268" fillId="9" borderId="0" applyNumberFormat="0" applyBorder="0" applyAlignment="0" applyProtection="0"/>
    <xf numFmtId="0" fontId="268" fillId="9" borderId="0" applyNumberFormat="0" applyBorder="0" applyAlignment="0" applyProtection="0"/>
    <xf numFmtId="0" fontId="268" fillId="9" borderId="0" applyNumberFormat="0" applyBorder="0" applyAlignment="0" applyProtection="0"/>
    <xf numFmtId="0" fontId="216" fillId="96" borderId="0" applyNumberFormat="0" applyBorder="0" applyAlignment="0" applyProtection="0"/>
    <xf numFmtId="0" fontId="268" fillId="9" borderId="0" applyNumberFormat="0" applyBorder="0" applyAlignment="0" applyProtection="0"/>
    <xf numFmtId="0" fontId="268" fillId="9" borderId="0" applyNumberFormat="0" applyBorder="0" applyAlignment="0" applyProtection="0"/>
    <xf numFmtId="0" fontId="268" fillId="9" borderId="0" applyNumberFormat="0" applyBorder="0" applyAlignment="0" applyProtection="0"/>
    <xf numFmtId="0" fontId="268" fillId="9" borderId="0" applyNumberFormat="0" applyBorder="0" applyAlignment="0" applyProtection="0"/>
    <xf numFmtId="0" fontId="268" fillId="9" borderId="0" applyNumberFormat="0" applyBorder="0" applyAlignment="0" applyProtection="0"/>
    <xf numFmtId="0" fontId="268" fillId="9" borderId="0" applyNumberFormat="0" applyBorder="0" applyAlignment="0" applyProtection="0"/>
    <xf numFmtId="0" fontId="268" fillId="9"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68" fillId="10" borderId="0" applyNumberFormat="0" applyBorder="0" applyAlignment="0" applyProtection="0"/>
    <xf numFmtId="0" fontId="15" fillId="10" borderId="0" applyNumberFormat="0" applyBorder="0" applyAlignment="0" applyProtection="0"/>
    <xf numFmtId="0" fontId="268" fillId="10" borderId="0" applyNumberFormat="0" applyBorder="0" applyAlignment="0" applyProtection="0"/>
    <xf numFmtId="0" fontId="15" fillId="10" borderId="0" applyNumberFormat="0" applyBorder="0" applyAlignment="0" applyProtection="0"/>
    <xf numFmtId="0" fontId="268" fillId="10" borderId="0" applyNumberFormat="0" applyBorder="0" applyAlignment="0" applyProtection="0"/>
    <xf numFmtId="0" fontId="15" fillId="10" borderId="0" applyNumberFormat="0" applyBorder="0" applyAlignment="0" applyProtection="0"/>
    <xf numFmtId="0" fontId="268" fillId="10" borderId="0" applyNumberFormat="0" applyBorder="0" applyAlignment="0" applyProtection="0"/>
    <xf numFmtId="0" fontId="15" fillId="10" borderId="0" applyNumberFormat="0" applyBorder="0" applyAlignment="0" applyProtection="0"/>
    <xf numFmtId="0" fontId="143" fillId="10" borderId="0" applyNumberFormat="0" applyBorder="0" applyAlignment="0" applyProtection="0"/>
    <xf numFmtId="0" fontId="216" fillId="97" borderId="0" applyNumberFormat="0" applyBorder="0" applyAlignment="0" applyProtection="0"/>
    <xf numFmtId="0" fontId="268" fillId="10" borderId="0" applyNumberFormat="0" applyBorder="0" applyAlignment="0" applyProtection="0"/>
    <xf numFmtId="0" fontId="15" fillId="10" borderId="0" applyNumberFormat="0" applyBorder="0" applyAlignment="0" applyProtection="0"/>
    <xf numFmtId="0" fontId="268" fillId="10" borderId="0" applyNumberFormat="0" applyBorder="0" applyAlignment="0" applyProtection="0"/>
    <xf numFmtId="0" fontId="15" fillId="10" borderId="0" applyNumberFormat="0" applyBorder="0" applyAlignment="0" applyProtection="0"/>
    <xf numFmtId="0" fontId="268" fillId="10" borderId="0" applyNumberFormat="0" applyBorder="0" applyAlignment="0" applyProtection="0"/>
    <xf numFmtId="0" fontId="268" fillId="10" borderId="0" applyNumberFormat="0" applyBorder="0" applyAlignment="0" applyProtection="0"/>
    <xf numFmtId="0" fontId="268" fillId="10" borderId="0" applyNumberFormat="0" applyBorder="0" applyAlignment="0" applyProtection="0"/>
    <xf numFmtId="0" fontId="268" fillId="10" borderId="0" applyNumberFormat="0" applyBorder="0" applyAlignment="0" applyProtection="0"/>
    <xf numFmtId="0" fontId="268" fillId="10" borderId="0" applyNumberFormat="0" applyBorder="0" applyAlignment="0" applyProtection="0"/>
    <xf numFmtId="0" fontId="268" fillId="10" borderId="0" applyNumberFormat="0" applyBorder="0" applyAlignment="0" applyProtection="0"/>
    <xf numFmtId="0" fontId="268" fillId="10" borderId="0" applyNumberFormat="0" applyBorder="0" applyAlignment="0" applyProtection="0"/>
    <xf numFmtId="0" fontId="268" fillId="10" borderId="0" applyNumberFormat="0" applyBorder="0" applyAlignment="0" applyProtection="0"/>
    <xf numFmtId="0" fontId="216" fillId="97" borderId="0" applyNumberFormat="0" applyBorder="0" applyAlignment="0" applyProtection="0"/>
    <xf numFmtId="0" fontId="268" fillId="10" borderId="0" applyNumberFormat="0" applyBorder="0" applyAlignment="0" applyProtection="0"/>
    <xf numFmtId="0" fontId="268" fillId="10" borderId="0" applyNumberFormat="0" applyBorder="0" applyAlignment="0" applyProtection="0"/>
    <xf numFmtId="0" fontId="268" fillId="10" borderId="0" applyNumberFormat="0" applyBorder="0" applyAlignment="0" applyProtection="0"/>
    <xf numFmtId="0" fontId="268" fillId="10" borderId="0" applyNumberFormat="0" applyBorder="0" applyAlignment="0" applyProtection="0"/>
    <xf numFmtId="0" fontId="268" fillId="10" borderId="0" applyNumberFormat="0" applyBorder="0" applyAlignment="0" applyProtection="0"/>
    <xf numFmtId="0" fontId="268" fillId="10" borderId="0" applyNumberFormat="0" applyBorder="0" applyAlignment="0" applyProtection="0"/>
    <xf numFmtId="0" fontId="268" fillId="10" borderId="0" applyNumberFormat="0" applyBorder="0" applyAlignment="0" applyProtection="0"/>
    <xf numFmtId="0" fontId="216" fillId="97" borderId="0" applyNumberFormat="0" applyBorder="0" applyAlignment="0" applyProtection="0"/>
    <xf numFmtId="0" fontId="216" fillId="97" borderId="0" applyNumberFormat="0" applyBorder="0" applyAlignment="0" applyProtection="0"/>
    <xf numFmtId="0" fontId="216" fillId="97"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68" fillId="11" borderId="0" applyNumberFormat="0" applyBorder="0" applyAlignment="0" applyProtection="0"/>
    <xf numFmtId="0" fontId="15" fillId="11" borderId="0" applyNumberFormat="0" applyBorder="0" applyAlignment="0" applyProtection="0"/>
    <xf numFmtId="0" fontId="268" fillId="11" borderId="0" applyNumberFormat="0" applyBorder="0" applyAlignment="0" applyProtection="0"/>
    <xf numFmtId="0" fontId="15" fillId="11" borderId="0" applyNumberFormat="0" applyBorder="0" applyAlignment="0" applyProtection="0"/>
    <xf numFmtId="0" fontId="268" fillId="11" borderId="0" applyNumberFormat="0" applyBorder="0" applyAlignment="0" applyProtection="0"/>
    <xf numFmtId="0" fontId="15" fillId="11" borderId="0" applyNumberFormat="0" applyBorder="0" applyAlignment="0" applyProtection="0"/>
    <xf numFmtId="0" fontId="268" fillId="11" borderId="0" applyNumberFormat="0" applyBorder="0" applyAlignment="0" applyProtection="0"/>
    <xf numFmtId="0" fontId="15" fillId="11" borderId="0" applyNumberFormat="0" applyBorder="0" applyAlignment="0" applyProtection="0"/>
    <xf numFmtId="0" fontId="143" fillId="11" borderId="0" applyNumberFormat="0" applyBorder="0" applyAlignment="0" applyProtection="0"/>
    <xf numFmtId="0" fontId="216" fillId="98" borderId="0" applyNumberFormat="0" applyBorder="0" applyAlignment="0" applyProtection="0"/>
    <xf numFmtId="0" fontId="268" fillId="11" borderId="0" applyNumberFormat="0" applyBorder="0" applyAlignment="0" applyProtection="0"/>
    <xf numFmtId="0" fontId="15" fillId="11" borderId="0" applyNumberFormat="0" applyBorder="0" applyAlignment="0" applyProtection="0"/>
    <xf numFmtId="0" fontId="268" fillId="11" borderId="0" applyNumberFormat="0" applyBorder="0" applyAlignment="0" applyProtection="0"/>
    <xf numFmtId="0" fontId="15"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16" fillId="98"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16" fillId="98" borderId="0" applyNumberFormat="0" applyBorder="0" applyAlignment="0" applyProtection="0"/>
    <xf numFmtId="0" fontId="216" fillId="98" borderId="0" applyNumberFormat="0" applyBorder="0" applyAlignment="0" applyProtection="0"/>
    <xf numFmtId="0" fontId="216" fillId="98"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68" fillId="12" borderId="0" applyNumberFormat="0" applyBorder="0" applyAlignment="0" applyProtection="0"/>
    <xf numFmtId="0" fontId="15" fillId="12" borderId="0" applyNumberFormat="0" applyBorder="0" applyAlignment="0" applyProtection="0"/>
    <xf numFmtId="0" fontId="268" fillId="12" borderId="0" applyNumberFormat="0" applyBorder="0" applyAlignment="0" applyProtection="0"/>
    <xf numFmtId="0" fontId="15" fillId="12" borderId="0" applyNumberFormat="0" applyBorder="0" applyAlignment="0" applyProtection="0"/>
    <xf numFmtId="0" fontId="268" fillId="12" borderId="0" applyNumberFormat="0" applyBorder="0" applyAlignment="0" applyProtection="0"/>
    <xf numFmtId="0" fontId="15" fillId="12" borderId="0" applyNumberFormat="0" applyBorder="0" applyAlignment="0" applyProtection="0"/>
    <xf numFmtId="0" fontId="268" fillId="12" borderId="0" applyNumberFormat="0" applyBorder="0" applyAlignment="0" applyProtection="0"/>
    <xf numFmtId="0" fontId="15" fillId="12" borderId="0" applyNumberFormat="0" applyBorder="0" applyAlignment="0" applyProtection="0"/>
    <xf numFmtId="0" fontId="143" fillId="12" borderId="0" applyNumberFormat="0" applyBorder="0" applyAlignment="0" applyProtection="0"/>
    <xf numFmtId="0" fontId="216" fillId="93" borderId="0" applyNumberFormat="0" applyBorder="0" applyAlignment="0" applyProtection="0"/>
    <xf numFmtId="0" fontId="268" fillId="12" borderId="0" applyNumberFormat="0" applyBorder="0" applyAlignment="0" applyProtection="0"/>
    <xf numFmtId="0" fontId="15" fillId="12" borderId="0" applyNumberFormat="0" applyBorder="0" applyAlignment="0" applyProtection="0"/>
    <xf numFmtId="0" fontId="268" fillId="12" borderId="0" applyNumberFormat="0" applyBorder="0" applyAlignment="0" applyProtection="0"/>
    <xf numFmtId="0" fontId="15" fillId="12" borderId="0" applyNumberFormat="0" applyBorder="0" applyAlignment="0" applyProtection="0"/>
    <xf numFmtId="0" fontId="268" fillId="12" borderId="0" applyNumberFormat="0" applyBorder="0" applyAlignment="0" applyProtection="0"/>
    <xf numFmtId="0" fontId="268" fillId="12" borderId="0" applyNumberFormat="0" applyBorder="0" applyAlignment="0" applyProtection="0"/>
    <xf numFmtId="0" fontId="268" fillId="12" borderId="0" applyNumberFormat="0" applyBorder="0" applyAlignment="0" applyProtection="0"/>
    <xf numFmtId="0" fontId="268" fillId="12" borderId="0" applyNumberFormat="0" applyBorder="0" applyAlignment="0" applyProtection="0"/>
    <xf numFmtId="0" fontId="268" fillId="12" borderId="0" applyNumberFormat="0" applyBorder="0" applyAlignment="0" applyProtection="0"/>
    <xf numFmtId="0" fontId="268" fillId="12" borderId="0" applyNumberFormat="0" applyBorder="0" applyAlignment="0" applyProtection="0"/>
    <xf numFmtId="0" fontId="268" fillId="12" borderId="0" applyNumberFormat="0" applyBorder="0" applyAlignment="0" applyProtection="0"/>
    <xf numFmtId="0" fontId="268" fillId="12" borderId="0" applyNumberFormat="0" applyBorder="0" applyAlignment="0" applyProtection="0"/>
    <xf numFmtId="0" fontId="216" fillId="93" borderId="0" applyNumberFormat="0" applyBorder="0" applyAlignment="0" applyProtection="0"/>
    <xf numFmtId="0" fontId="268" fillId="12" borderId="0" applyNumberFormat="0" applyBorder="0" applyAlignment="0" applyProtection="0"/>
    <xf numFmtId="0" fontId="268" fillId="12" borderId="0" applyNumberFormat="0" applyBorder="0" applyAlignment="0" applyProtection="0"/>
    <xf numFmtId="0" fontId="268" fillId="12" borderId="0" applyNumberFormat="0" applyBorder="0" applyAlignment="0" applyProtection="0"/>
    <xf numFmtId="0" fontId="268" fillId="12" borderId="0" applyNumberFormat="0" applyBorder="0" applyAlignment="0" applyProtection="0"/>
    <xf numFmtId="0" fontId="268" fillId="12" borderId="0" applyNumberFormat="0" applyBorder="0" applyAlignment="0" applyProtection="0"/>
    <xf numFmtId="0" fontId="268" fillId="12" borderId="0" applyNumberFormat="0" applyBorder="0" applyAlignment="0" applyProtection="0"/>
    <xf numFmtId="0" fontId="268" fillId="12"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68" fillId="13" borderId="0" applyNumberFormat="0" applyBorder="0" applyAlignment="0" applyProtection="0"/>
    <xf numFmtId="0" fontId="15" fillId="13" borderId="0" applyNumberFormat="0" applyBorder="0" applyAlignment="0" applyProtection="0"/>
    <xf numFmtId="0" fontId="268" fillId="13" borderId="0" applyNumberFormat="0" applyBorder="0" applyAlignment="0" applyProtection="0"/>
    <xf numFmtId="0" fontId="15" fillId="13" borderId="0" applyNumberFormat="0" applyBorder="0" applyAlignment="0" applyProtection="0"/>
    <xf numFmtId="0" fontId="268" fillId="13" borderId="0" applyNumberFormat="0" applyBorder="0" applyAlignment="0" applyProtection="0"/>
    <xf numFmtId="0" fontId="15" fillId="13" borderId="0" applyNumberFormat="0" applyBorder="0" applyAlignment="0" applyProtection="0"/>
    <xf numFmtId="0" fontId="268" fillId="13" borderId="0" applyNumberFormat="0" applyBorder="0" applyAlignment="0" applyProtection="0"/>
    <xf numFmtId="0" fontId="15" fillId="13" borderId="0" applyNumberFormat="0" applyBorder="0" applyAlignment="0" applyProtection="0"/>
    <xf numFmtId="0" fontId="143" fillId="13" borderId="0" applyNumberFormat="0" applyBorder="0" applyAlignment="0" applyProtection="0"/>
    <xf numFmtId="0" fontId="216" fillId="96" borderId="0" applyNumberFormat="0" applyBorder="0" applyAlignment="0" applyProtection="0"/>
    <xf numFmtId="0" fontId="268" fillId="13" borderId="0" applyNumberFormat="0" applyBorder="0" applyAlignment="0" applyProtection="0"/>
    <xf numFmtId="0" fontId="15" fillId="13" borderId="0" applyNumberFormat="0" applyBorder="0" applyAlignment="0" applyProtection="0"/>
    <xf numFmtId="0" fontId="268" fillId="13" borderId="0" applyNumberFormat="0" applyBorder="0" applyAlignment="0" applyProtection="0"/>
    <xf numFmtId="0" fontId="15" fillId="13" borderId="0" applyNumberFormat="0" applyBorder="0" applyAlignment="0" applyProtection="0"/>
    <xf numFmtId="0" fontId="268" fillId="13" borderId="0" applyNumberFormat="0" applyBorder="0" applyAlignment="0" applyProtection="0"/>
    <xf numFmtId="0" fontId="268" fillId="13" borderId="0" applyNumberFormat="0" applyBorder="0" applyAlignment="0" applyProtection="0"/>
    <xf numFmtId="0" fontId="268" fillId="13" borderId="0" applyNumberFormat="0" applyBorder="0" applyAlignment="0" applyProtection="0"/>
    <xf numFmtId="0" fontId="268" fillId="13" borderId="0" applyNumberFormat="0" applyBorder="0" applyAlignment="0" applyProtection="0"/>
    <xf numFmtId="0" fontId="268" fillId="13" borderId="0" applyNumberFormat="0" applyBorder="0" applyAlignment="0" applyProtection="0"/>
    <xf numFmtId="0" fontId="268" fillId="13" borderId="0" applyNumberFormat="0" applyBorder="0" applyAlignment="0" applyProtection="0"/>
    <xf numFmtId="0" fontId="268" fillId="13" borderId="0" applyNumberFormat="0" applyBorder="0" applyAlignment="0" applyProtection="0"/>
    <xf numFmtId="0" fontId="268" fillId="13" borderId="0" applyNumberFormat="0" applyBorder="0" applyAlignment="0" applyProtection="0"/>
    <xf numFmtId="0" fontId="216" fillId="96" borderId="0" applyNumberFormat="0" applyBorder="0" applyAlignment="0" applyProtection="0"/>
    <xf numFmtId="0" fontId="268" fillId="13" borderId="0" applyNumberFormat="0" applyBorder="0" applyAlignment="0" applyProtection="0"/>
    <xf numFmtId="0" fontId="268" fillId="13" borderId="0" applyNumberFormat="0" applyBorder="0" applyAlignment="0" applyProtection="0"/>
    <xf numFmtId="0" fontId="268" fillId="13" borderId="0" applyNumberFormat="0" applyBorder="0" applyAlignment="0" applyProtection="0"/>
    <xf numFmtId="0" fontId="268" fillId="13" borderId="0" applyNumberFormat="0" applyBorder="0" applyAlignment="0" applyProtection="0"/>
    <xf numFmtId="0" fontId="268" fillId="13" borderId="0" applyNumberFormat="0" applyBorder="0" applyAlignment="0" applyProtection="0"/>
    <xf numFmtId="0" fontId="268" fillId="13" borderId="0" applyNumberFormat="0" applyBorder="0" applyAlignment="0" applyProtection="0"/>
    <xf numFmtId="0" fontId="268" fillId="13"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68" fillId="14" borderId="0" applyNumberFormat="0" applyBorder="0" applyAlignment="0" applyProtection="0"/>
    <xf numFmtId="0" fontId="15" fillId="14" borderId="0" applyNumberFormat="0" applyBorder="0" applyAlignment="0" applyProtection="0"/>
    <xf numFmtId="0" fontId="268" fillId="14" borderId="0" applyNumberFormat="0" applyBorder="0" applyAlignment="0" applyProtection="0"/>
    <xf numFmtId="0" fontId="15" fillId="14" borderId="0" applyNumberFormat="0" applyBorder="0" applyAlignment="0" applyProtection="0"/>
    <xf numFmtId="0" fontId="268" fillId="14" borderId="0" applyNumberFormat="0" applyBorder="0" applyAlignment="0" applyProtection="0"/>
    <xf numFmtId="0" fontId="15" fillId="14" borderId="0" applyNumberFormat="0" applyBorder="0" applyAlignment="0" applyProtection="0"/>
    <xf numFmtId="0" fontId="268" fillId="14" borderId="0" applyNumberFormat="0" applyBorder="0" applyAlignment="0" applyProtection="0"/>
    <xf numFmtId="0" fontId="15" fillId="14" borderId="0" applyNumberFormat="0" applyBorder="0" applyAlignment="0" applyProtection="0"/>
    <xf numFmtId="0" fontId="143" fillId="14" borderId="0" applyNumberFormat="0" applyBorder="0" applyAlignment="0" applyProtection="0"/>
    <xf numFmtId="0" fontId="216" fillId="99" borderId="0" applyNumberFormat="0" applyBorder="0" applyAlignment="0" applyProtection="0"/>
    <xf numFmtId="0" fontId="268" fillId="14" borderId="0" applyNumberFormat="0" applyBorder="0" applyAlignment="0" applyProtection="0"/>
    <xf numFmtId="0" fontId="15" fillId="14" borderId="0" applyNumberFormat="0" applyBorder="0" applyAlignment="0" applyProtection="0"/>
    <xf numFmtId="0" fontId="268" fillId="14" borderId="0" applyNumberFormat="0" applyBorder="0" applyAlignment="0" applyProtection="0"/>
    <xf numFmtId="0" fontId="15" fillId="14" borderId="0" applyNumberFormat="0" applyBorder="0" applyAlignment="0" applyProtection="0"/>
    <xf numFmtId="0" fontId="268" fillId="14" borderId="0" applyNumberFormat="0" applyBorder="0" applyAlignment="0" applyProtection="0"/>
    <xf numFmtId="0" fontId="268" fillId="14" borderId="0" applyNumberFormat="0" applyBorder="0" applyAlignment="0" applyProtection="0"/>
    <xf numFmtId="0" fontId="268" fillId="14" borderId="0" applyNumberFormat="0" applyBorder="0" applyAlignment="0" applyProtection="0"/>
    <xf numFmtId="0" fontId="268" fillId="14" borderId="0" applyNumberFormat="0" applyBorder="0" applyAlignment="0" applyProtection="0"/>
    <xf numFmtId="0" fontId="268" fillId="14" borderId="0" applyNumberFormat="0" applyBorder="0" applyAlignment="0" applyProtection="0"/>
    <xf numFmtId="0" fontId="268" fillId="14" borderId="0" applyNumberFormat="0" applyBorder="0" applyAlignment="0" applyProtection="0"/>
    <xf numFmtId="0" fontId="268" fillId="14" borderId="0" applyNumberFormat="0" applyBorder="0" applyAlignment="0" applyProtection="0"/>
    <xf numFmtId="0" fontId="268" fillId="14" borderId="0" applyNumberFormat="0" applyBorder="0" applyAlignment="0" applyProtection="0"/>
    <xf numFmtId="0" fontId="216" fillId="99" borderId="0" applyNumberFormat="0" applyBorder="0" applyAlignment="0" applyProtection="0"/>
    <xf numFmtId="0" fontId="268" fillId="14" borderId="0" applyNumberFormat="0" applyBorder="0" applyAlignment="0" applyProtection="0"/>
    <xf numFmtId="0" fontId="268" fillId="14" borderId="0" applyNumberFormat="0" applyBorder="0" applyAlignment="0" applyProtection="0"/>
    <xf numFmtId="0" fontId="268" fillId="14" borderId="0" applyNumberFormat="0" applyBorder="0" applyAlignment="0" applyProtection="0"/>
    <xf numFmtId="0" fontId="268" fillId="14" borderId="0" applyNumberFormat="0" applyBorder="0" applyAlignment="0" applyProtection="0"/>
    <xf numFmtId="0" fontId="268" fillId="14" borderId="0" applyNumberFormat="0" applyBorder="0" applyAlignment="0" applyProtection="0"/>
    <xf numFmtId="0" fontId="268" fillId="14" borderId="0" applyNumberFormat="0" applyBorder="0" applyAlignment="0" applyProtection="0"/>
    <xf numFmtId="0" fontId="268" fillId="14" borderId="0" applyNumberFormat="0" applyBorder="0" applyAlignment="0" applyProtection="0"/>
    <xf numFmtId="0" fontId="216" fillId="99" borderId="0" applyNumberFormat="0" applyBorder="0" applyAlignment="0" applyProtection="0"/>
    <xf numFmtId="0" fontId="216" fillId="99" borderId="0" applyNumberFormat="0" applyBorder="0" applyAlignment="0" applyProtection="0"/>
    <xf numFmtId="0" fontId="216" fillId="99"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69" fillId="100" borderId="0" applyNumberFormat="0" applyBorder="0" applyAlignment="0" applyProtection="0"/>
    <xf numFmtId="0" fontId="16" fillId="15" borderId="0" applyNumberFormat="0" applyBorder="0" applyAlignment="0" applyProtection="0"/>
    <xf numFmtId="0" fontId="269" fillId="100" borderId="0" applyNumberFormat="0" applyBorder="0" applyAlignment="0" applyProtection="0"/>
    <xf numFmtId="0" fontId="16" fillId="15" borderId="0" applyNumberFormat="0" applyBorder="0" applyAlignment="0" applyProtection="0"/>
    <xf numFmtId="0" fontId="269" fillId="100" borderId="0" applyNumberFormat="0" applyBorder="0" applyAlignment="0" applyProtection="0"/>
    <xf numFmtId="0" fontId="16" fillId="15" borderId="0" applyNumberFormat="0" applyBorder="0" applyAlignment="0" applyProtection="0"/>
    <xf numFmtId="0" fontId="269" fillId="100" borderId="0" applyNumberFormat="0" applyBorder="0" applyAlignment="0" applyProtection="0"/>
    <xf numFmtId="0" fontId="16" fillId="15" borderId="0" applyNumberFormat="0" applyBorder="0" applyAlignment="0" applyProtection="0"/>
    <xf numFmtId="0" fontId="269" fillId="100" borderId="0" applyNumberFormat="0" applyBorder="0" applyAlignment="0" applyProtection="0"/>
    <xf numFmtId="0" fontId="16" fillId="15" borderId="0" applyNumberFormat="0" applyBorder="0" applyAlignment="0" applyProtection="0"/>
    <xf numFmtId="0" fontId="269" fillId="100" borderId="0" applyNumberFormat="0" applyBorder="0" applyAlignment="0" applyProtection="0"/>
    <xf numFmtId="0" fontId="16" fillId="15" borderId="0" applyNumberFormat="0" applyBorder="0" applyAlignment="0" applyProtection="0"/>
    <xf numFmtId="0" fontId="270" fillId="15" borderId="0" applyNumberFormat="0" applyBorder="0" applyAlignment="0" applyProtection="0"/>
    <xf numFmtId="0" fontId="16" fillId="15" borderId="0" applyNumberFormat="0" applyBorder="0" applyAlignment="0" applyProtection="0"/>
    <xf numFmtId="0" fontId="270" fillId="15" borderId="0" applyNumberFormat="0" applyBorder="0" applyAlignment="0" applyProtection="0"/>
    <xf numFmtId="0" fontId="16" fillId="15" borderId="0" applyNumberFormat="0" applyBorder="0" applyAlignment="0" applyProtection="0"/>
    <xf numFmtId="0" fontId="270" fillId="15" borderId="0" applyNumberFormat="0" applyBorder="0" applyAlignment="0" applyProtection="0"/>
    <xf numFmtId="0" fontId="16" fillId="15" borderId="0" applyNumberFormat="0" applyBorder="0" applyAlignment="0" applyProtection="0"/>
    <xf numFmtId="0" fontId="270" fillId="15" borderId="0" applyNumberFormat="0" applyBorder="0" applyAlignment="0" applyProtection="0"/>
    <xf numFmtId="0" fontId="16" fillId="15" borderId="0" applyNumberFormat="0" applyBorder="0" applyAlignment="0" applyProtection="0"/>
    <xf numFmtId="0" fontId="269" fillId="100" borderId="0" applyNumberFormat="0" applyBorder="0" applyAlignment="0" applyProtection="0"/>
    <xf numFmtId="0" fontId="269" fillId="100" borderId="0" applyNumberFormat="0" applyBorder="0" applyAlignment="0" applyProtection="0"/>
    <xf numFmtId="0" fontId="270" fillId="15" borderId="0" applyNumberFormat="0" applyBorder="0" applyAlignment="0" applyProtection="0"/>
    <xf numFmtId="0" fontId="16" fillId="15" borderId="0" applyNumberFormat="0" applyBorder="0" applyAlignment="0" applyProtection="0"/>
    <xf numFmtId="0" fontId="270" fillId="15" borderId="0" applyNumberFormat="0" applyBorder="0" applyAlignment="0" applyProtection="0"/>
    <xf numFmtId="0" fontId="16" fillId="15" borderId="0" applyNumberFormat="0" applyBorder="0" applyAlignment="0" applyProtection="0"/>
    <xf numFmtId="0" fontId="270" fillId="15" borderId="0" applyNumberFormat="0" applyBorder="0" applyAlignment="0" applyProtection="0"/>
    <xf numFmtId="0" fontId="270" fillId="15" borderId="0" applyNumberFormat="0" applyBorder="0" applyAlignment="0" applyProtection="0"/>
    <xf numFmtId="0" fontId="270" fillId="15" borderId="0" applyNumberFormat="0" applyBorder="0" applyAlignment="0" applyProtection="0"/>
    <xf numFmtId="0" fontId="270" fillId="15" borderId="0" applyNumberFormat="0" applyBorder="0" applyAlignment="0" applyProtection="0"/>
    <xf numFmtId="0" fontId="270" fillId="15" borderId="0" applyNumberFormat="0" applyBorder="0" applyAlignment="0" applyProtection="0"/>
    <xf numFmtId="0" fontId="270" fillId="15" borderId="0" applyNumberFormat="0" applyBorder="0" applyAlignment="0" applyProtection="0"/>
    <xf numFmtId="0" fontId="270" fillId="15" borderId="0" applyNumberFormat="0" applyBorder="0" applyAlignment="0" applyProtection="0"/>
    <xf numFmtId="0" fontId="270" fillId="15" borderId="0" applyNumberFormat="0" applyBorder="0" applyAlignment="0" applyProtection="0"/>
    <xf numFmtId="0" fontId="269" fillId="100" borderId="0" applyNumberFormat="0" applyBorder="0" applyAlignment="0" applyProtection="0"/>
    <xf numFmtId="0" fontId="269" fillId="100" borderId="0" applyNumberFormat="0" applyBorder="0" applyAlignment="0" applyProtection="0"/>
    <xf numFmtId="0" fontId="270" fillId="15" borderId="0" applyNumberFormat="0" applyBorder="0" applyAlignment="0" applyProtection="0"/>
    <xf numFmtId="0" fontId="270" fillId="15" borderId="0" applyNumberFormat="0" applyBorder="0" applyAlignment="0" applyProtection="0"/>
    <xf numFmtId="0" fontId="270" fillId="15" borderId="0" applyNumberFormat="0" applyBorder="0" applyAlignment="0" applyProtection="0"/>
    <xf numFmtId="0" fontId="270" fillId="15" borderId="0" applyNumberFormat="0" applyBorder="0" applyAlignment="0" applyProtection="0"/>
    <xf numFmtId="0" fontId="270" fillId="15" borderId="0" applyNumberFormat="0" applyBorder="0" applyAlignment="0" applyProtection="0"/>
    <xf numFmtId="0" fontId="270" fillId="15" borderId="0" applyNumberFormat="0" applyBorder="0" applyAlignment="0" applyProtection="0"/>
    <xf numFmtId="0" fontId="270" fillId="15" borderId="0" applyNumberFormat="0" applyBorder="0" applyAlignment="0" applyProtection="0"/>
    <xf numFmtId="0" fontId="269" fillId="100" borderId="0" applyNumberFormat="0" applyBorder="0" applyAlignment="0" applyProtection="0"/>
    <xf numFmtId="0" fontId="269" fillId="100" borderId="0" applyNumberFormat="0" applyBorder="0" applyAlignment="0" applyProtection="0"/>
    <xf numFmtId="0" fontId="269" fillId="100" borderId="0" applyNumberFormat="0" applyBorder="0" applyAlignment="0" applyProtection="0"/>
    <xf numFmtId="0" fontId="269" fillId="100" borderId="0" applyNumberFormat="0" applyBorder="0" applyAlignment="0" applyProtection="0"/>
    <xf numFmtId="0" fontId="269" fillId="100" borderId="0" applyNumberFormat="0" applyBorder="0" applyAlignment="0" applyProtection="0"/>
    <xf numFmtId="0" fontId="16" fillId="15" borderId="0" applyNumberFormat="0" applyBorder="0" applyAlignment="0" applyProtection="0"/>
    <xf numFmtId="0" fontId="269" fillId="100" borderId="0" applyNumberFormat="0" applyBorder="0" applyAlignment="0" applyProtection="0"/>
    <xf numFmtId="0" fontId="16" fillId="15" borderId="0" applyNumberFormat="0" applyBorder="0" applyAlignment="0" applyProtection="0"/>
    <xf numFmtId="0" fontId="269" fillId="100" borderId="0" applyNumberFormat="0" applyBorder="0" applyAlignment="0" applyProtection="0"/>
    <xf numFmtId="0" fontId="16" fillId="15" borderId="0" applyNumberFormat="0" applyBorder="0" applyAlignment="0" applyProtection="0"/>
    <xf numFmtId="0" fontId="269" fillId="100" borderId="0" applyNumberFormat="0" applyBorder="0" applyAlignment="0" applyProtection="0"/>
    <xf numFmtId="0" fontId="16" fillId="15" borderId="0" applyNumberFormat="0" applyBorder="0" applyAlignment="0" applyProtection="0"/>
    <xf numFmtId="0" fontId="269" fillId="97" borderId="0" applyNumberFormat="0" applyBorder="0" applyAlignment="0" applyProtection="0"/>
    <xf numFmtId="0" fontId="16" fillId="16" borderId="0" applyNumberFormat="0" applyBorder="0" applyAlignment="0" applyProtection="0"/>
    <xf numFmtId="0" fontId="269" fillId="97" borderId="0" applyNumberFormat="0" applyBorder="0" applyAlignment="0" applyProtection="0"/>
    <xf numFmtId="0" fontId="16" fillId="16" borderId="0" applyNumberFormat="0" applyBorder="0" applyAlignment="0" applyProtection="0"/>
    <xf numFmtId="0" fontId="269" fillId="97" borderId="0" applyNumberFormat="0" applyBorder="0" applyAlignment="0" applyProtection="0"/>
    <xf numFmtId="0" fontId="16" fillId="16" borderId="0" applyNumberFormat="0" applyBorder="0" applyAlignment="0" applyProtection="0"/>
    <xf numFmtId="0" fontId="269" fillId="97" borderId="0" applyNumberFormat="0" applyBorder="0" applyAlignment="0" applyProtection="0"/>
    <xf numFmtId="0" fontId="16" fillId="16" borderId="0" applyNumberFormat="0" applyBorder="0" applyAlignment="0" applyProtection="0"/>
    <xf numFmtId="0" fontId="269" fillId="97" borderId="0" applyNumberFormat="0" applyBorder="0" applyAlignment="0" applyProtection="0"/>
    <xf numFmtId="0" fontId="16" fillId="16" borderId="0" applyNumberFormat="0" applyBorder="0" applyAlignment="0" applyProtection="0"/>
    <xf numFmtId="0" fontId="269" fillId="97" borderId="0" applyNumberFormat="0" applyBorder="0" applyAlignment="0" applyProtection="0"/>
    <xf numFmtId="0" fontId="16" fillId="16" borderId="0" applyNumberFormat="0" applyBorder="0" applyAlignment="0" applyProtection="0"/>
    <xf numFmtId="0" fontId="270" fillId="16" borderId="0" applyNumberFormat="0" applyBorder="0" applyAlignment="0" applyProtection="0"/>
    <xf numFmtId="0" fontId="16" fillId="16" borderId="0" applyNumberFormat="0" applyBorder="0" applyAlignment="0" applyProtection="0"/>
    <xf numFmtId="0" fontId="270" fillId="16" borderId="0" applyNumberFormat="0" applyBorder="0" applyAlignment="0" applyProtection="0"/>
    <xf numFmtId="0" fontId="16" fillId="16" borderId="0" applyNumberFormat="0" applyBorder="0" applyAlignment="0" applyProtection="0"/>
    <xf numFmtId="0" fontId="270" fillId="16" borderId="0" applyNumberFormat="0" applyBorder="0" applyAlignment="0" applyProtection="0"/>
    <xf numFmtId="0" fontId="16" fillId="16" borderId="0" applyNumberFormat="0" applyBorder="0" applyAlignment="0" applyProtection="0"/>
    <xf numFmtId="0" fontId="270" fillId="16" borderId="0" applyNumberFormat="0" applyBorder="0" applyAlignment="0" applyProtection="0"/>
    <xf numFmtId="0" fontId="16" fillId="16" borderId="0" applyNumberFormat="0" applyBorder="0" applyAlignment="0" applyProtection="0"/>
    <xf numFmtId="0" fontId="269" fillId="97" borderId="0" applyNumberFormat="0" applyBorder="0" applyAlignment="0" applyProtection="0"/>
    <xf numFmtId="0" fontId="269" fillId="97" borderId="0" applyNumberFormat="0" applyBorder="0" applyAlignment="0" applyProtection="0"/>
    <xf numFmtId="0" fontId="270" fillId="16" borderId="0" applyNumberFormat="0" applyBorder="0" applyAlignment="0" applyProtection="0"/>
    <xf numFmtId="0" fontId="16" fillId="16" borderId="0" applyNumberFormat="0" applyBorder="0" applyAlignment="0" applyProtection="0"/>
    <xf numFmtId="0" fontId="270" fillId="16" borderId="0" applyNumberFormat="0" applyBorder="0" applyAlignment="0" applyProtection="0"/>
    <xf numFmtId="0" fontId="16" fillId="16" borderId="0" applyNumberFormat="0" applyBorder="0" applyAlignment="0" applyProtection="0"/>
    <xf numFmtId="0" fontId="270" fillId="16" borderId="0" applyNumberFormat="0" applyBorder="0" applyAlignment="0" applyProtection="0"/>
    <xf numFmtId="0" fontId="270" fillId="16" borderId="0" applyNumberFormat="0" applyBorder="0" applyAlignment="0" applyProtection="0"/>
    <xf numFmtId="0" fontId="270" fillId="16" borderId="0" applyNumberFormat="0" applyBorder="0" applyAlignment="0" applyProtection="0"/>
    <xf numFmtId="0" fontId="270" fillId="16" borderId="0" applyNumberFormat="0" applyBorder="0" applyAlignment="0" applyProtection="0"/>
    <xf numFmtId="0" fontId="270" fillId="16" borderId="0" applyNumberFormat="0" applyBorder="0" applyAlignment="0" applyProtection="0"/>
    <xf numFmtId="0" fontId="270" fillId="16" borderId="0" applyNumberFormat="0" applyBorder="0" applyAlignment="0" applyProtection="0"/>
    <xf numFmtId="0" fontId="270" fillId="16" borderId="0" applyNumberFormat="0" applyBorder="0" applyAlignment="0" applyProtection="0"/>
    <xf numFmtId="0" fontId="270" fillId="16" borderId="0" applyNumberFormat="0" applyBorder="0" applyAlignment="0" applyProtection="0"/>
    <xf numFmtId="0" fontId="269" fillId="97" borderId="0" applyNumberFormat="0" applyBorder="0" applyAlignment="0" applyProtection="0"/>
    <xf numFmtId="0" fontId="269" fillId="97" borderId="0" applyNumberFormat="0" applyBorder="0" applyAlignment="0" applyProtection="0"/>
    <xf numFmtId="0" fontId="270" fillId="16" borderId="0" applyNumberFormat="0" applyBorder="0" applyAlignment="0" applyProtection="0"/>
    <xf numFmtId="0" fontId="270" fillId="16" borderId="0" applyNumberFormat="0" applyBorder="0" applyAlignment="0" applyProtection="0"/>
    <xf numFmtId="0" fontId="270" fillId="16" borderId="0" applyNumberFormat="0" applyBorder="0" applyAlignment="0" applyProtection="0"/>
    <xf numFmtId="0" fontId="270" fillId="16" borderId="0" applyNumberFormat="0" applyBorder="0" applyAlignment="0" applyProtection="0"/>
    <xf numFmtId="0" fontId="270" fillId="16" borderId="0" applyNumberFormat="0" applyBorder="0" applyAlignment="0" applyProtection="0"/>
    <xf numFmtId="0" fontId="270" fillId="16" borderId="0" applyNumberFormat="0" applyBorder="0" applyAlignment="0" applyProtection="0"/>
    <xf numFmtId="0" fontId="270" fillId="16" borderId="0" applyNumberFormat="0" applyBorder="0" applyAlignment="0" applyProtection="0"/>
    <xf numFmtId="0" fontId="269" fillId="97" borderId="0" applyNumberFormat="0" applyBorder="0" applyAlignment="0" applyProtection="0"/>
    <xf numFmtId="0" fontId="269" fillId="97" borderId="0" applyNumberFormat="0" applyBorder="0" applyAlignment="0" applyProtection="0"/>
    <xf numFmtId="0" fontId="269" fillId="97" borderId="0" applyNumberFormat="0" applyBorder="0" applyAlignment="0" applyProtection="0"/>
    <xf numFmtId="0" fontId="269" fillId="97" borderId="0" applyNumberFormat="0" applyBorder="0" applyAlignment="0" applyProtection="0"/>
    <xf numFmtId="0" fontId="269" fillId="97" borderId="0" applyNumberFormat="0" applyBorder="0" applyAlignment="0" applyProtection="0"/>
    <xf numFmtId="0" fontId="16" fillId="16" borderId="0" applyNumberFormat="0" applyBorder="0" applyAlignment="0" applyProtection="0"/>
    <xf numFmtId="0" fontId="269" fillId="97" borderId="0" applyNumberFormat="0" applyBorder="0" applyAlignment="0" applyProtection="0"/>
    <xf numFmtId="0" fontId="16" fillId="16" borderId="0" applyNumberFormat="0" applyBorder="0" applyAlignment="0" applyProtection="0"/>
    <xf numFmtId="0" fontId="269" fillId="97" borderId="0" applyNumberFormat="0" applyBorder="0" applyAlignment="0" applyProtection="0"/>
    <xf numFmtId="0" fontId="16" fillId="16" borderId="0" applyNumberFormat="0" applyBorder="0" applyAlignment="0" applyProtection="0"/>
    <xf numFmtId="0" fontId="269" fillId="97" borderId="0" applyNumberFormat="0" applyBorder="0" applyAlignment="0" applyProtection="0"/>
    <xf numFmtId="0" fontId="16" fillId="16" borderId="0" applyNumberFormat="0" applyBorder="0" applyAlignment="0" applyProtection="0"/>
    <xf numFmtId="0" fontId="269" fillId="98" borderId="0" applyNumberFormat="0" applyBorder="0" applyAlignment="0" applyProtection="0"/>
    <xf numFmtId="0" fontId="16" fillId="17" borderId="0" applyNumberFormat="0" applyBorder="0" applyAlignment="0" applyProtection="0"/>
    <xf numFmtId="0" fontId="269" fillId="98" borderId="0" applyNumberFormat="0" applyBorder="0" applyAlignment="0" applyProtection="0"/>
    <xf numFmtId="0" fontId="16" fillId="17" borderId="0" applyNumberFormat="0" applyBorder="0" applyAlignment="0" applyProtection="0"/>
    <xf numFmtId="0" fontId="269" fillId="98" borderId="0" applyNumberFormat="0" applyBorder="0" applyAlignment="0" applyProtection="0"/>
    <xf numFmtId="0" fontId="16" fillId="17" borderId="0" applyNumberFormat="0" applyBorder="0" applyAlignment="0" applyProtection="0"/>
    <xf numFmtId="0" fontId="269" fillId="98" borderId="0" applyNumberFormat="0" applyBorder="0" applyAlignment="0" applyProtection="0"/>
    <xf numFmtId="0" fontId="16" fillId="17" borderId="0" applyNumberFormat="0" applyBorder="0" applyAlignment="0" applyProtection="0"/>
    <xf numFmtId="0" fontId="269" fillId="98" borderId="0" applyNumberFormat="0" applyBorder="0" applyAlignment="0" applyProtection="0"/>
    <xf numFmtId="0" fontId="16" fillId="17" borderId="0" applyNumberFormat="0" applyBorder="0" applyAlignment="0" applyProtection="0"/>
    <xf numFmtId="0" fontId="269" fillId="98" borderId="0" applyNumberFormat="0" applyBorder="0" applyAlignment="0" applyProtection="0"/>
    <xf numFmtId="0" fontId="16" fillId="17" borderId="0" applyNumberFormat="0" applyBorder="0" applyAlignment="0" applyProtection="0"/>
    <xf numFmtId="0" fontId="270" fillId="17" borderId="0" applyNumberFormat="0" applyBorder="0" applyAlignment="0" applyProtection="0"/>
    <xf numFmtId="0" fontId="16" fillId="17" borderId="0" applyNumberFormat="0" applyBorder="0" applyAlignment="0" applyProtection="0"/>
    <xf numFmtId="0" fontId="270" fillId="17" borderId="0" applyNumberFormat="0" applyBorder="0" applyAlignment="0" applyProtection="0"/>
    <xf numFmtId="0" fontId="16" fillId="17" borderId="0" applyNumberFormat="0" applyBorder="0" applyAlignment="0" applyProtection="0"/>
    <xf numFmtId="0" fontId="270" fillId="17" borderId="0" applyNumberFormat="0" applyBorder="0" applyAlignment="0" applyProtection="0"/>
    <xf numFmtId="0" fontId="16" fillId="17" borderId="0" applyNumberFormat="0" applyBorder="0" applyAlignment="0" applyProtection="0"/>
    <xf numFmtId="0" fontId="270" fillId="17" borderId="0" applyNumberFormat="0" applyBorder="0" applyAlignment="0" applyProtection="0"/>
    <xf numFmtId="0" fontId="16" fillId="17" borderId="0" applyNumberFormat="0" applyBorder="0" applyAlignment="0" applyProtection="0"/>
    <xf numFmtId="0" fontId="269" fillId="98" borderId="0" applyNumberFormat="0" applyBorder="0" applyAlignment="0" applyProtection="0"/>
    <xf numFmtId="0" fontId="269" fillId="98" borderId="0" applyNumberFormat="0" applyBorder="0" applyAlignment="0" applyProtection="0"/>
    <xf numFmtId="0" fontId="270" fillId="17" borderId="0" applyNumberFormat="0" applyBorder="0" applyAlignment="0" applyProtection="0"/>
    <xf numFmtId="0" fontId="16" fillId="17" borderId="0" applyNumberFormat="0" applyBorder="0" applyAlignment="0" applyProtection="0"/>
    <xf numFmtId="0" fontId="270" fillId="17" borderId="0" applyNumberFormat="0" applyBorder="0" applyAlignment="0" applyProtection="0"/>
    <xf numFmtId="0" fontId="16" fillId="17" borderId="0" applyNumberFormat="0" applyBorder="0" applyAlignment="0" applyProtection="0"/>
    <xf numFmtId="0" fontId="270" fillId="17" borderId="0" applyNumberFormat="0" applyBorder="0" applyAlignment="0" applyProtection="0"/>
    <xf numFmtId="0" fontId="270" fillId="17" borderId="0" applyNumberFormat="0" applyBorder="0" applyAlignment="0" applyProtection="0"/>
    <xf numFmtId="0" fontId="270" fillId="17" borderId="0" applyNumberFormat="0" applyBorder="0" applyAlignment="0" applyProtection="0"/>
    <xf numFmtId="0" fontId="270" fillId="17" borderId="0" applyNumberFormat="0" applyBorder="0" applyAlignment="0" applyProtection="0"/>
    <xf numFmtId="0" fontId="270" fillId="17" borderId="0" applyNumberFormat="0" applyBorder="0" applyAlignment="0" applyProtection="0"/>
    <xf numFmtId="0" fontId="270" fillId="17" borderId="0" applyNumberFormat="0" applyBorder="0" applyAlignment="0" applyProtection="0"/>
    <xf numFmtId="0" fontId="270" fillId="17" borderId="0" applyNumberFormat="0" applyBorder="0" applyAlignment="0" applyProtection="0"/>
    <xf numFmtId="0" fontId="270" fillId="17" borderId="0" applyNumberFormat="0" applyBorder="0" applyAlignment="0" applyProtection="0"/>
    <xf numFmtId="0" fontId="269" fillId="98" borderId="0" applyNumberFormat="0" applyBorder="0" applyAlignment="0" applyProtection="0"/>
    <xf numFmtId="0" fontId="269" fillId="98" borderId="0" applyNumberFormat="0" applyBorder="0" applyAlignment="0" applyProtection="0"/>
    <xf numFmtId="0" fontId="270" fillId="17" borderId="0" applyNumberFormat="0" applyBorder="0" applyAlignment="0" applyProtection="0"/>
    <xf numFmtId="0" fontId="270" fillId="17" borderId="0" applyNumberFormat="0" applyBorder="0" applyAlignment="0" applyProtection="0"/>
    <xf numFmtId="0" fontId="270" fillId="17" borderId="0" applyNumberFormat="0" applyBorder="0" applyAlignment="0" applyProtection="0"/>
    <xf numFmtId="0" fontId="270" fillId="17" borderId="0" applyNumberFormat="0" applyBorder="0" applyAlignment="0" applyProtection="0"/>
    <xf numFmtId="0" fontId="270" fillId="17" borderId="0" applyNumberFormat="0" applyBorder="0" applyAlignment="0" applyProtection="0"/>
    <xf numFmtId="0" fontId="270" fillId="17" borderId="0" applyNumberFormat="0" applyBorder="0" applyAlignment="0" applyProtection="0"/>
    <xf numFmtId="0" fontId="270" fillId="17" borderId="0" applyNumberFormat="0" applyBorder="0" applyAlignment="0" applyProtection="0"/>
    <xf numFmtId="0" fontId="269" fillId="98" borderId="0" applyNumberFormat="0" applyBorder="0" applyAlignment="0" applyProtection="0"/>
    <xf numFmtId="0" fontId="269" fillId="98" borderId="0" applyNumberFormat="0" applyBorder="0" applyAlignment="0" applyProtection="0"/>
    <xf numFmtId="0" fontId="269" fillId="98" borderId="0" applyNumberFormat="0" applyBorder="0" applyAlignment="0" applyProtection="0"/>
    <xf numFmtId="0" fontId="269" fillId="98" borderId="0" applyNumberFormat="0" applyBorder="0" applyAlignment="0" applyProtection="0"/>
    <xf numFmtId="0" fontId="269" fillId="98" borderId="0" applyNumberFormat="0" applyBorder="0" applyAlignment="0" applyProtection="0"/>
    <xf numFmtId="0" fontId="16" fillId="17" borderId="0" applyNumberFormat="0" applyBorder="0" applyAlignment="0" applyProtection="0"/>
    <xf numFmtId="0" fontId="269" fillId="98" borderId="0" applyNumberFormat="0" applyBorder="0" applyAlignment="0" applyProtection="0"/>
    <xf numFmtId="0" fontId="16" fillId="17" borderId="0" applyNumberFormat="0" applyBorder="0" applyAlignment="0" applyProtection="0"/>
    <xf numFmtId="0" fontId="269" fillId="98" borderId="0" applyNumberFormat="0" applyBorder="0" applyAlignment="0" applyProtection="0"/>
    <xf numFmtId="0" fontId="16" fillId="17" borderId="0" applyNumberFormat="0" applyBorder="0" applyAlignment="0" applyProtection="0"/>
    <xf numFmtId="0" fontId="269" fillId="98" borderId="0" applyNumberFormat="0" applyBorder="0" applyAlignment="0" applyProtection="0"/>
    <xf numFmtId="0" fontId="16" fillId="17" borderId="0" applyNumberFormat="0" applyBorder="0" applyAlignment="0" applyProtection="0"/>
    <xf numFmtId="0" fontId="269" fillId="101" borderId="0" applyNumberFormat="0" applyBorder="0" applyAlignment="0" applyProtection="0"/>
    <xf numFmtId="0" fontId="16" fillId="18" borderId="0" applyNumberFormat="0" applyBorder="0" applyAlignment="0" applyProtection="0"/>
    <xf numFmtId="0" fontId="269" fillId="101" borderId="0" applyNumberFormat="0" applyBorder="0" applyAlignment="0" applyProtection="0"/>
    <xf numFmtId="0" fontId="16" fillId="18" borderId="0" applyNumberFormat="0" applyBorder="0" applyAlignment="0" applyProtection="0"/>
    <xf numFmtId="0" fontId="269" fillId="101" borderId="0" applyNumberFormat="0" applyBorder="0" applyAlignment="0" applyProtection="0"/>
    <xf numFmtId="0" fontId="16" fillId="18" borderId="0" applyNumberFormat="0" applyBorder="0" applyAlignment="0" applyProtection="0"/>
    <xf numFmtId="0" fontId="269" fillId="101" borderId="0" applyNumberFormat="0" applyBorder="0" applyAlignment="0" applyProtection="0"/>
    <xf numFmtId="0" fontId="16" fillId="18" borderId="0" applyNumberFormat="0" applyBorder="0" applyAlignment="0" applyProtection="0"/>
    <xf numFmtId="0" fontId="269" fillId="101" borderId="0" applyNumberFormat="0" applyBorder="0" applyAlignment="0" applyProtection="0"/>
    <xf numFmtId="0" fontId="16" fillId="18" borderId="0" applyNumberFormat="0" applyBorder="0" applyAlignment="0" applyProtection="0"/>
    <xf numFmtId="0" fontId="269" fillId="101" borderId="0" applyNumberFormat="0" applyBorder="0" applyAlignment="0" applyProtection="0"/>
    <xf numFmtId="0" fontId="16" fillId="18" borderId="0" applyNumberFormat="0" applyBorder="0" applyAlignment="0" applyProtection="0"/>
    <xf numFmtId="0" fontId="270" fillId="18" borderId="0" applyNumberFormat="0" applyBorder="0" applyAlignment="0" applyProtection="0"/>
    <xf numFmtId="0" fontId="16" fillId="18" borderId="0" applyNumberFormat="0" applyBorder="0" applyAlignment="0" applyProtection="0"/>
    <xf numFmtId="0" fontId="270" fillId="18" borderId="0" applyNumberFormat="0" applyBorder="0" applyAlignment="0" applyProtection="0"/>
    <xf numFmtId="0" fontId="16" fillId="18" borderId="0" applyNumberFormat="0" applyBorder="0" applyAlignment="0" applyProtection="0"/>
    <xf numFmtId="0" fontId="270" fillId="18" borderId="0" applyNumberFormat="0" applyBorder="0" applyAlignment="0" applyProtection="0"/>
    <xf numFmtId="0" fontId="16" fillId="18" borderId="0" applyNumberFormat="0" applyBorder="0" applyAlignment="0" applyProtection="0"/>
    <xf numFmtId="0" fontId="270" fillId="18" borderId="0" applyNumberFormat="0" applyBorder="0" applyAlignment="0" applyProtection="0"/>
    <xf numFmtId="0" fontId="16" fillId="18" borderId="0" applyNumberFormat="0" applyBorder="0" applyAlignment="0" applyProtection="0"/>
    <xf numFmtId="0" fontId="269" fillId="101" borderId="0" applyNumberFormat="0" applyBorder="0" applyAlignment="0" applyProtection="0"/>
    <xf numFmtId="0" fontId="269" fillId="101" borderId="0" applyNumberFormat="0" applyBorder="0" applyAlignment="0" applyProtection="0"/>
    <xf numFmtId="0" fontId="270" fillId="18" borderId="0" applyNumberFormat="0" applyBorder="0" applyAlignment="0" applyProtection="0"/>
    <xf numFmtId="0" fontId="16" fillId="18" borderId="0" applyNumberFormat="0" applyBorder="0" applyAlignment="0" applyProtection="0"/>
    <xf numFmtId="0" fontId="270" fillId="18" borderId="0" applyNumberFormat="0" applyBorder="0" applyAlignment="0" applyProtection="0"/>
    <xf numFmtId="0" fontId="16" fillId="18" borderId="0" applyNumberFormat="0" applyBorder="0" applyAlignment="0" applyProtection="0"/>
    <xf numFmtId="0" fontId="270" fillId="18" borderId="0" applyNumberFormat="0" applyBorder="0" applyAlignment="0" applyProtection="0"/>
    <xf numFmtId="0" fontId="270" fillId="18" borderId="0" applyNumberFormat="0" applyBorder="0" applyAlignment="0" applyProtection="0"/>
    <xf numFmtId="0" fontId="270" fillId="18" borderId="0" applyNumberFormat="0" applyBorder="0" applyAlignment="0" applyProtection="0"/>
    <xf numFmtId="0" fontId="270" fillId="18" borderId="0" applyNumberFormat="0" applyBorder="0" applyAlignment="0" applyProtection="0"/>
    <xf numFmtId="0" fontId="270" fillId="18" borderId="0" applyNumberFormat="0" applyBorder="0" applyAlignment="0" applyProtection="0"/>
    <xf numFmtId="0" fontId="270" fillId="18" borderId="0" applyNumberFormat="0" applyBorder="0" applyAlignment="0" applyProtection="0"/>
    <xf numFmtId="0" fontId="270" fillId="18" borderId="0" applyNumberFormat="0" applyBorder="0" applyAlignment="0" applyProtection="0"/>
    <xf numFmtId="0" fontId="270" fillId="18" borderId="0" applyNumberFormat="0" applyBorder="0" applyAlignment="0" applyProtection="0"/>
    <xf numFmtId="0" fontId="269" fillId="101" borderId="0" applyNumberFormat="0" applyBorder="0" applyAlignment="0" applyProtection="0"/>
    <xf numFmtId="0" fontId="269" fillId="101" borderId="0" applyNumberFormat="0" applyBorder="0" applyAlignment="0" applyProtection="0"/>
    <xf numFmtId="0" fontId="270" fillId="18" borderId="0" applyNumberFormat="0" applyBorder="0" applyAlignment="0" applyProtection="0"/>
    <xf numFmtId="0" fontId="270" fillId="18" borderId="0" applyNumberFormat="0" applyBorder="0" applyAlignment="0" applyProtection="0"/>
    <xf numFmtId="0" fontId="270" fillId="18" borderId="0" applyNumberFormat="0" applyBorder="0" applyAlignment="0" applyProtection="0"/>
    <xf numFmtId="0" fontId="270" fillId="18" borderId="0" applyNumberFormat="0" applyBorder="0" applyAlignment="0" applyProtection="0"/>
    <xf numFmtId="0" fontId="270" fillId="18" borderId="0" applyNumberFormat="0" applyBorder="0" applyAlignment="0" applyProtection="0"/>
    <xf numFmtId="0" fontId="270" fillId="18" borderId="0" applyNumberFormat="0" applyBorder="0" applyAlignment="0" applyProtection="0"/>
    <xf numFmtId="0" fontId="270" fillId="18" borderId="0" applyNumberFormat="0" applyBorder="0" applyAlignment="0" applyProtection="0"/>
    <xf numFmtId="0" fontId="269" fillId="101" borderId="0" applyNumberFormat="0" applyBorder="0" applyAlignment="0" applyProtection="0"/>
    <xf numFmtId="0" fontId="269" fillId="101" borderId="0" applyNumberFormat="0" applyBorder="0" applyAlignment="0" applyProtection="0"/>
    <xf numFmtId="0" fontId="269" fillId="101" borderId="0" applyNumberFormat="0" applyBorder="0" applyAlignment="0" applyProtection="0"/>
    <xf numFmtId="0" fontId="269" fillId="101" borderId="0" applyNumberFormat="0" applyBorder="0" applyAlignment="0" applyProtection="0"/>
    <xf numFmtId="0" fontId="269" fillId="101" borderId="0" applyNumberFormat="0" applyBorder="0" applyAlignment="0" applyProtection="0"/>
    <xf numFmtId="0" fontId="16" fillId="18" borderId="0" applyNumberFormat="0" applyBorder="0" applyAlignment="0" applyProtection="0"/>
    <xf numFmtId="0" fontId="269" fillId="101" borderId="0" applyNumberFormat="0" applyBorder="0" applyAlignment="0" applyProtection="0"/>
    <xf numFmtId="0" fontId="16" fillId="18" borderId="0" applyNumberFormat="0" applyBorder="0" applyAlignment="0" applyProtection="0"/>
    <xf numFmtId="0" fontId="269" fillId="101" borderId="0" applyNumberFormat="0" applyBorder="0" applyAlignment="0" applyProtection="0"/>
    <xf numFmtId="0" fontId="16" fillId="18" borderId="0" applyNumberFormat="0" applyBorder="0" applyAlignment="0" applyProtection="0"/>
    <xf numFmtId="0" fontId="269" fillId="101" borderId="0" applyNumberFormat="0" applyBorder="0" applyAlignment="0" applyProtection="0"/>
    <xf numFmtId="0" fontId="16" fillId="18" borderId="0" applyNumberFormat="0" applyBorder="0" applyAlignment="0" applyProtection="0"/>
    <xf numFmtId="0" fontId="269" fillId="102" borderId="0" applyNumberFormat="0" applyBorder="0" applyAlignment="0" applyProtection="0"/>
    <xf numFmtId="0" fontId="16" fillId="19" borderId="0" applyNumberFormat="0" applyBorder="0" applyAlignment="0" applyProtection="0"/>
    <xf numFmtId="0" fontId="269" fillId="102" borderId="0" applyNumberFormat="0" applyBorder="0" applyAlignment="0" applyProtection="0"/>
    <xf numFmtId="0" fontId="16" fillId="19" borderId="0" applyNumberFormat="0" applyBorder="0" applyAlignment="0" applyProtection="0"/>
    <xf numFmtId="0" fontId="269" fillId="102" borderId="0" applyNumberFormat="0" applyBorder="0" applyAlignment="0" applyProtection="0"/>
    <xf numFmtId="0" fontId="16" fillId="19" borderId="0" applyNumberFormat="0" applyBorder="0" applyAlignment="0" applyProtection="0"/>
    <xf numFmtId="0" fontId="269" fillId="102" borderId="0" applyNumberFormat="0" applyBorder="0" applyAlignment="0" applyProtection="0"/>
    <xf numFmtId="0" fontId="16" fillId="19" borderId="0" applyNumberFormat="0" applyBorder="0" applyAlignment="0" applyProtection="0"/>
    <xf numFmtId="0" fontId="269" fillId="102" borderId="0" applyNumberFormat="0" applyBorder="0" applyAlignment="0" applyProtection="0"/>
    <xf numFmtId="0" fontId="16" fillId="19" borderId="0" applyNumberFormat="0" applyBorder="0" applyAlignment="0" applyProtection="0"/>
    <xf numFmtId="0" fontId="269" fillId="102" borderId="0" applyNumberFormat="0" applyBorder="0" applyAlignment="0" applyProtection="0"/>
    <xf numFmtId="0" fontId="16" fillId="19" borderId="0" applyNumberFormat="0" applyBorder="0" applyAlignment="0" applyProtection="0"/>
    <xf numFmtId="0" fontId="270" fillId="19" borderId="0" applyNumberFormat="0" applyBorder="0" applyAlignment="0" applyProtection="0"/>
    <xf numFmtId="0" fontId="16" fillId="19" borderId="0" applyNumberFormat="0" applyBorder="0" applyAlignment="0" applyProtection="0"/>
    <xf numFmtId="0" fontId="270" fillId="19" borderId="0" applyNumberFormat="0" applyBorder="0" applyAlignment="0" applyProtection="0"/>
    <xf numFmtId="0" fontId="16" fillId="19" borderId="0" applyNumberFormat="0" applyBorder="0" applyAlignment="0" applyProtection="0"/>
    <xf numFmtId="0" fontId="270" fillId="19" borderId="0" applyNumberFormat="0" applyBorder="0" applyAlignment="0" applyProtection="0"/>
    <xf numFmtId="0" fontId="16" fillId="19" borderId="0" applyNumberFormat="0" applyBorder="0" applyAlignment="0" applyProtection="0"/>
    <xf numFmtId="0" fontId="270" fillId="19" borderId="0" applyNumberFormat="0" applyBorder="0" applyAlignment="0" applyProtection="0"/>
    <xf numFmtId="0" fontId="16" fillId="19" borderId="0" applyNumberFormat="0" applyBorder="0" applyAlignment="0" applyProtection="0"/>
    <xf numFmtId="0" fontId="269" fillId="102" borderId="0" applyNumberFormat="0" applyBorder="0" applyAlignment="0" applyProtection="0"/>
    <xf numFmtId="0" fontId="269" fillId="102" borderId="0" applyNumberFormat="0" applyBorder="0" applyAlignment="0" applyProtection="0"/>
    <xf numFmtId="0" fontId="270" fillId="19" borderId="0" applyNumberFormat="0" applyBorder="0" applyAlignment="0" applyProtection="0"/>
    <xf numFmtId="0" fontId="16" fillId="19" borderId="0" applyNumberFormat="0" applyBorder="0" applyAlignment="0" applyProtection="0"/>
    <xf numFmtId="0" fontId="270" fillId="19" borderId="0" applyNumberFormat="0" applyBorder="0" applyAlignment="0" applyProtection="0"/>
    <xf numFmtId="0" fontId="16" fillId="19" borderId="0" applyNumberFormat="0" applyBorder="0" applyAlignment="0" applyProtection="0"/>
    <xf numFmtId="0" fontId="270" fillId="19" borderId="0" applyNumberFormat="0" applyBorder="0" applyAlignment="0" applyProtection="0"/>
    <xf numFmtId="0" fontId="270" fillId="19" borderId="0" applyNumberFormat="0" applyBorder="0" applyAlignment="0" applyProtection="0"/>
    <xf numFmtId="0" fontId="270" fillId="19" borderId="0" applyNumberFormat="0" applyBorder="0" applyAlignment="0" applyProtection="0"/>
    <xf numFmtId="0" fontId="270" fillId="19" borderId="0" applyNumberFormat="0" applyBorder="0" applyAlignment="0" applyProtection="0"/>
    <xf numFmtId="0" fontId="270" fillId="19" borderId="0" applyNumberFormat="0" applyBorder="0" applyAlignment="0" applyProtection="0"/>
    <xf numFmtId="0" fontId="270" fillId="19" borderId="0" applyNumberFormat="0" applyBorder="0" applyAlignment="0" applyProtection="0"/>
    <xf numFmtId="0" fontId="270" fillId="19" borderId="0" applyNumberFormat="0" applyBorder="0" applyAlignment="0" applyProtection="0"/>
    <xf numFmtId="0" fontId="270" fillId="19" borderId="0" applyNumberFormat="0" applyBorder="0" applyAlignment="0" applyProtection="0"/>
    <xf numFmtId="0" fontId="269" fillId="102" borderId="0" applyNumberFormat="0" applyBorder="0" applyAlignment="0" applyProtection="0"/>
    <xf numFmtId="0" fontId="269" fillId="102" borderId="0" applyNumberFormat="0" applyBorder="0" applyAlignment="0" applyProtection="0"/>
    <xf numFmtId="0" fontId="270" fillId="19" borderId="0" applyNumberFormat="0" applyBorder="0" applyAlignment="0" applyProtection="0"/>
    <xf numFmtId="0" fontId="270" fillId="19" borderId="0" applyNumberFormat="0" applyBorder="0" applyAlignment="0" applyProtection="0"/>
    <xf numFmtId="0" fontId="270" fillId="19" borderId="0" applyNumberFormat="0" applyBorder="0" applyAlignment="0" applyProtection="0"/>
    <xf numFmtId="0" fontId="270" fillId="19" borderId="0" applyNumberFormat="0" applyBorder="0" applyAlignment="0" applyProtection="0"/>
    <xf numFmtId="0" fontId="270" fillId="19" borderId="0" applyNumberFormat="0" applyBorder="0" applyAlignment="0" applyProtection="0"/>
    <xf numFmtId="0" fontId="270" fillId="19" borderId="0" applyNumberFormat="0" applyBorder="0" applyAlignment="0" applyProtection="0"/>
    <xf numFmtId="0" fontId="270" fillId="19" borderId="0" applyNumberFormat="0" applyBorder="0" applyAlignment="0" applyProtection="0"/>
    <xf numFmtId="0" fontId="269" fillId="102" borderId="0" applyNumberFormat="0" applyBorder="0" applyAlignment="0" applyProtection="0"/>
    <xf numFmtId="0" fontId="269" fillId="102" borderId="0" applyNumberFormat="0" applyBorder="0" applyAlignment="0" applyProtection="0"/>
    <xf numFmtId="0" fontId="269" fillId="102" borderId="0" applyNumberFormat="0" applyBorder="0" applyAlignment="0" applyProtection="0"/>
    <xf numFmtId="0" fontId="269" fillId="102" borderId="0" applyNumberFormat="0" applyBorder="0" applyAlignment="0" applyProtection="0"/>
    <xf numFmtId="0" fontId="269" fillId="102" borderId="0" applyNumberFormat="0" applyBorder="0" applyAlignment="0" applyProtection="0"/>
    <xf numFmtId="0" fontId="16" fillId="19" borderId="0" applyNumberFormat="0" applyBorder="0" applyAlignment="0" applyProtection="0"/>
    <xf numFmtId="0" fontId="269" fillId="102" borderId="0" applyNumberFormat="0" applyBorder="0" applyAlignment="0" applyProtection="0"/>
    <xf numFmtId="0" fontId="16" fillId="19" borderId="0" applyNumberFormat="0" applyBorder="0" applyAlignment="0" applyProtection="0"/>
    <xf numFmtId="0" fontId="269" fillId="102" borderId="0" applyNumberFormat="0" applyBorder="0" applyAlignment="0" applyProtection="0"/>
    <xf numFmtId="0" fontId="16" fillId="19" borderId="0" applyNumberFormat="0" applyBorder="0" applyAlignment="0" applyProtection="0"/>
    <xf numFmtId="0" fontId="269" fillId="102" borderId="0" applyNumberFormat="0" applyBorder="0" applyAlignment="0" applyProtection="0"/>
    <xf numFmtId="0" fontId="16" fillId="19" borderId="0" applyNumberFormat="0" applyBorder="0" applyAlignment="0" applyProtection="0"/>
    <xf numFmtId="0" fontId="269" fillId="103" borderId="0" applyNumberFormat="0" applyBorder="0" applyAlignment="0" applyProtection="0"/>
    <xf numFmtId="0" fontId="16" fillId="20" borderId="0" applyNumberFormat="0" applyBorder="0" applyAlignment="0" applyProtection="0"/>
    <xf numFmtId="0" fontId="269" fillId="103" borderId="0" applyNumberFormat="0" applyBorder="0" applyAlignment="0" applyProtection="0"/>
    <xf numFmtId="0" fontId="16" fillId="20" borderId="0" applyNumberFormat="0" applyBorder="0" applyAlignment="0" applyProtection="0"/>
    <xf numFmtId="0" fontId="269" fillId="103" borderId="0" applyNumberFormat="0" applyBorder="0" applyAlignment="0" applyProtection="0"/>
    <xf numFmtId="0" fontId="16" fillId="20" borderId="0" applyNumberFormat="0" applyBorder="0" applyAlignment="0" applyProtection="0"/>
    <xf numFmtId="0" fontId="269" fillId="103" borderId="0" applyNumberFormat="0" applyBorder="0" applyAlignment="0" applyProtection="0"/>
    <xf numFmtId="0" fontId="16" fillId="20" borderId="0" applyNumberFormat="0" applyBorder="0" applyAlignment="0" applyProtection="0"/>
    <xf numFmtId="0" fontId="269" fillId="103" borderId="0" applyNumberFormat="0" applyBorder="0" applyAlignment="0" applyProtection="0"/>
    <xf numFmtId="0" fontId="16" fillId="20" borderId="0" applyNumberFormat="0" applyBorder="0" applyAlignment="0" applyProtection="0"/>
    <xf numFmtId="0" fontId="269" fillId="103" borderId="0" applyNumberFormat="0" applyBorder="0" applyAlignment="0" applyProtection="0"/>
    <xf numFmtId="0" fontId="16" fillId="20" borderId="0" applyNumberFormat="0" applyBorder="0" applyAlignment="0" applyProtection="0"/>
    <xf numFmtId="0" fontId="270" fillId="20" borderId="0" applyNumberFormat="0" applyBorder="0" applyAlignment="0" applyProtection="0"/>
    <xf numFmtId="0" fontId="16" fillId="20" borderId="0" applyNumberFormat="0" applyBorder="0" applyAlignment="0" applyProtection="0"/>
    <xf numFmtId="0" fontId="270" fillId="20" borderId="0" applyNumberFormat="0" applyBorder="0" applyAlignment="0" applyProtection="0"/>
    <xf numFmtId="0" fontId="16" fillId="20" borderId="0" applyNumberFormat="0" applyBorder="0" applyAlignment="0" applyProtection="0"/>
    <xf numFmtId="0" fontId="270" fillId="20" borderId="0" applyNumberFormat="0" applyBorder="0" applyAlignment="0" applyProtection="0"/>
    <xf numFmtId="0" fontId="16" fillId="20" borderId="0" applyNumberFormat="0" applyBorder="0" applyAlignment="0" applyProtection="0"/>
    <xf numFmtId="0" fontId="270" fillId="20" borderId="0" applyNumberFormat="0" applyBorder="0" applyAlignment="0" applyProtection="0"/>
    <xf numFmtId="0" fontId="16" fillId="20" borderId="0" applyNumberFormat="0" applyBorder="0" applyAlignment="0" applyProtection="0"/>
    <xf numFmtId="0" fontId="269" fillId="103" borderId="0" applyNumberFormat="0" applyBorder="0" applyAlignment="0" applyProtection="0"/>
    <xf numFmtId="0" fontId="269" fillId="103" borderId="0" applyNumberFormat="0" applyBorder="0" applyAlignment="0" applyProtection="0"/>
    <xf numFmtId="0" fontId="270" fillId="20" borderId="0" applyNumberFormat="0" applyBorder="0" applyAlignment="0" applyProtection="0"/>
    <xf numFmtId="0" fontId="16" fillId="20" borderId="0" applyNumberFormat="0" applyBorder="0" applyAlignment="0" applyProtection="0"/>
    <xf numFmtId="0" fontId="270" fillId="20" borderId="0" applyNumberFormat="0" applyBorder="0" applyAlignment="0" applyProtection="0"/>
    <xf numFmtId="0" fontId="16" fillId="20" borderId="0" applyNumberFormat="0" applyBorder="0" applyAlignment="0" applyProtection="0"/>
    <xf numFmtId="0" fontId="270" fillId="20" borderId="0" applyNumberFormat="0" applyBorder="0" applyAlignment="0" applyProtection="0"/>
    <xf numFmtId="0" fontId="270" fillId="20" borderId="0" applyNumberFormat="0" applyBorder="0" applyAlignment="0" applyProtection="0"/>
    <xf numFmtId="0" fontId="270" fillId="20" borderId="0" applyNumberFormat="0" applyBorder="0" applyAlignment="0" applyProtection="0"/>
    <xf numFmtId="0" fontId="270" fillId="20" borderId="0" applyNumberFormat="0" applyBorder="0" applyAlignment="0" applyProtection="0"/>
    <xf numFmtId="0" fontId="270" fillId="20" borderId="0" applyNumberFormat="0" applyBorder="0" applyAlignment="0" applyProtection="0"/>
    <xf numFmtId="0" fontId="270" fillId="20" borderId="0" applyNumberFormat="0" applyBorder="0" applyAlignment="0" applyProtection="0"/>
    <xf numFmtId="0" fontId="270" fillId="20" borderId="0" applyNumberFormat="0" applyBorder="0" applyAlignment="0" applyProtection="0"/>
    <xf numFmtId="0" fontId="270" fillId="20" borderId="0" applyNumberFormat="0" applyBorder="0" applyAlignment="0" applyProtection="0"/>
    <xf numFmtId="0" fontId="269" fillId="103" borderId="0" applyNumberFormat="0" applyBorder="0" applyAlignment="0" applyProtection="0"/>
    <xf numFmtId="0" fontId="269" fillId="103" borderId="0" applyNumberFormat="0" applyBorder="0" applyAlignment="0" applyProtection="0"/>
    <xf numFmtId="0" fontId="270" fillId="20" borderId="0" applyNumberFormat="0" applyBorder="0" applyAlignment="0" applyProtection="0"/>
    <xf numFmtId="0" fontId="270" fillId="20" borderId="0" applyNumberFormat="0" applyBorder="0" applyAlignment="0" applyProtection="0"/>
    <xf numFmtId="0" fontId="270" fillId="20" borderId="0" applyNumberFormat="0" applyBorder="0" applyAlignment="0" applyProtection="0"/>
    <xf numFmtId="0" fontId="270" fillId="20" borderId="0" applyNumberFormat="0" applyBorder="0" applyAlignment="0" applyProtection="0"/>
    <xf numFmtId="0" fontId="270" fillId="20" borderId="0" applyNumberFormat="0" applyBorder="0" applyAlignment="0" applyProtection="0"/>
    <xf numFmtId="0" fontId="270" fillId="20" borderId="0" applyNumberFormat="0" applyBorder="0" applyAlignment="0" applyProtection="0"/>
    <xf numFmtId="0" fontId="270" fillId="20" borderId="0" applyNumberFormat="0" applyBorder="0" applyAlignment="0" applyProtection="0"/>
    <xf numFmtId="0" fontId="269" fillId="103" borderId="0" applyNumberFormat="0" applyBorder="0" applyAlignment="0" applyProtection="0"/>
    <xf numFmtId="0" fontId="269" fillId="103" borderId="0" applyNumberFormat="0" applyBorder="0" applyAlignment="0" applyProtection="0"/>
    <xf numFmtId="0" fontId="269" fillId="103" borderId="0" applyNumberFormat="0" applyBorder="0" applyAlignment="0" applyProtection="0"/>
    <xf numFmtId="0" fontId="269" fillId="103" borderId="0" applyNumberFormat="0" applyBorder="0" applyAlignment="0" applyProtection="0"/>
    <xf numFmtId="0" fontId="269" fillId="103" borderId="0" applyNumberFormat="0" applyBorder="0" applyAlignment="0" applyProtection="0"/>
    <xf numFmtId="0" fontId="16" fillId="20" borderId="0" applyNumberFormat="0" applyBorder="0" applyAlignment="0" applyProtection="0"/>
    <xf numFmtId="0" fontId="269" fillId="103" borderId="0" applyNumberFormat="0" applyBorder="0" applyAlignment="0" applyProtection="0"/>
    <xf numFmtId="0" fontId="16" fillId="20" borderId="0" applyNumberFormat="0" applyBorder="0" applyAlignment="0" applyProtection="0"/>
    <xf numFmtId="0" fontId="269" fillId="103" borderId="0" applyNumberFormat="0" applyBorder="0" applyAlignment="0" applyProtection="0"/>
    <xf numFmtId="0" fontId="16" fillId="20" borderId="0" applyNumberFormat="0" applyBorder="0" applyAlignment="0" applyProtection="0"/>
    <xf numFmtId="0" fontId="269" fillId="103" borderId="0" applyNumberFormat="0" applyBorder="0" applyAlignment="0" applyProtection="0"/>
    <xf numFmtId="0" fontId="16" fillId="20" borderId="0" applyNumberFormat="0" applyBorder="0" applyAlignment="0" applyProtection="0"/>
    <xf numFmtId="0" fontId="69" fillId="0" borderId="0">
      <protection locked="0"/>
    </xf>
    <xf numFmtId="0" fontId="216" fillId="104" borderId="0" applyNumberFormat="0" applyBorder="0" applyAlignment="0" applyProtection="0"/>
    <xf numFmtId="0" fontId="216" fillId="105" borderId="0" applyNumberFormat="0" applyBorder="0" applyAlignment="0" applyProtection="0"/>
    <xf numFmtId="0" fontId="269" fillId="106" borderId="0" applyNumberFormat="0" applyBorder="0" applyAlignment="0" applyProtection="0"/>
    <xf numFmtId="0" fontId="269" fillId="107" borderId="0" applyNumberFormat="0" applyBorder="0" applyAlignment="0" applyProtection="0"/>
    <xf numFmtId="0" fontId="16" fillId="21" borderId="0" applyNumberFormat="0" applyBorder="0" applyAlignment="0" applyProtection="0"/>
    <xf numFmtId="0" fontId="269" fillId="107" borderId="0" applyNumberFormat="0" applyBorder="0" applyAlignment="0" applyProtection="0"/>
    <xf numFmtId="0" fontId="16" fillId="21" borderId="0" applyNumberFormat="0" applyBorder="0" applyAlignment="0" applyProtection="0"/>
    <xf numFmtId="0" fontId="269" fillId="107" borderId="0" applyNumberFormat="0" applyBorder="0" applyAlignment="0" applyProtection="0"/>
    <xf numFmtId="0" fontId="16" fillId="21" borderId="0" applyNumberFormat="0" applyBorder="0" applyAlignment="0" applyProtection="0"/>
    <xf numFmtId="0" fontId="269" fillId="107" borderId="0" applyNumberFormat="0" applyBorder="0" applyAlignment="0" applyProtection="0"/>
    <xf numFmtId="0" fontId="16" fillId="21" borderId="0" applyNumberFormat="0" applyBorder="0" applyAlignment="0" applyProtection="0"/>
    <xf numFmtId="0" fontId="269" fillId="107" borderId="0" applyNumberFormat="0" applyBorder="0" applyAlignment="0" applyProtection="0"/>
    <xf numFmtId="0" fontId="16" fillId="21" borderId="0" applyNumberFormat="0" applyBorder="0" applyAlignment="0" applyProtection="0"/>
    <xf numFmtId="0" fontId="269" fillId="107" borderId="0" applyNumberFormat="0" applyBorder="0" applyAlignment="0" applyProtection="0"/>
    <xf numFmtId="0" fontId="16" fillId="21" borderId="0" applyNumberFormat="0" applyBorder="0" applyAlignment="0" applyProtection="0"/>
    <xf numFmtId="0" fontId="270" fillId="21" borderId="0" applyNumberFormat="0" applyBorder="0" applyAlignment="0" applyProtection="0"/>
    <xf numFmtId="0" fontId="16" fillId="21" borderId="0" applyNumberFormat="0" applyBorder="0" applyAlignment="0" applyProtection="0"/>
    <xf numFmtId="0" fontId="270" fillId="21" borderId="0" applyNumberFormat="0" applyBorder="0" applyAlignment="0" applyProtection="0"/>
    <xf numFmtId="0" fontId="16" fillId="21" borderId="0" applyNumberFormat="0" applyBorder="0" applyAlignment="0" applyProtection="0"/>
    <xf numFmtId="0" fontId="270" fillId="21" borderId="0" applyNumberFormat="0" applyBorder="0" applyAlignment="0" applyProtection="0"/>
    <xf numFmtId="0" fontId="16" fillId="21" borderId="0" applyNumberFormat="0" applyBorder="0" applyAlignment="0" applyProtection="0"/>
    <xf numFmtId="0" fontId="270" fillId="21" borderId="0" applyNumberFormat="0" applyBorder="0" applyAlignment="0" applyProtection="0"/>
    <xf numFmtId="0" fontId="16" fillId="21" borderId="0" applyNumberFormat="0" applyBorder="0" applyAlignment="0" applyProtection="0"/>
    <xf numFmtId="0" fontId="269" fillId="107" borderId="0" applyNumberFormat="0" applyBorder="0" applyAlignment="0" applyProtection="0"/>
    <xf numFmtId="0" fontId="269" fillId="107" borderId="0" applyNumberFormat="0" applyBorder="0" applyAlignment="0" applyProtection="0"/>
    <xf numFmtId="0" fontId="270" fillId="21" borderId="0" applyNumberFormat="0" applyBorder="0" applyAlignment="0" applyProtection="0"/>
    <xf numFmtId="0" fontId="16" fillId="21" borderId="0" applyNumberFormat="0" applyBorder="0" applyAlignment="0" applyProtection="0"/>
    <xf numFmtId="0" fontId="270" fillId="21" borderId="0" applyNumberFormat="0" applyBorder="0" applyAlignment="0" applyProtection="0"/>
    <xf numFmtId="0" fontId="16" fillId="21" borderId="0" applyNumberFormat="0" applyBorder="0" applyAlignment="0" applyProtection="0"/>
    <xf numFmtId="0" fontId="270" fillId="21" borderId="0" applyNumberFormat="0" applyBorder="0" applyAlignment="0" applyProtection="0"/>
    <xf numFmtId="0" fontId="270" fillId="21" borderId="0" applyNumberFormat="0" applyBorder="0" applyAlignment="0" applyProtection="0"/>
    <xf numFmtId="0" fontId="270" fillId="21" borderId="0" applyNumberFormat="0" applyBorder="0" applyAlignment="0" applyProtection="0"/>
    <xf numFmtId="0" fontId="270" fillId="21" borderId="0" applyNumberFormat="0" applyBorder="0" applyAlignment="0" applyProtection="0"/>
    <xf numFmtId="0" fontId="270" fillId="21" borderId="0" applyNumberFormat="0" applyBorder="0" applyAlignment="0" applyProtection="0"/>
    <xf numFmtId="0" fontId="270" fillId="21" borderId="0" applyNumberFormat="0" applyBorder="0" applyAlignment="0" applyProtection="0"/>
    <xf numFmtId="0" fontId="270" fillId="21" borderId="0" applyNumberFormat="0" applyBorder="0" applyAlignment="0" applyProtection="0"/>
    <xf numFmtId="0" fontId="270" fillId="21" borderId="0" applyNumberFormat="0" applyBorder="0" applyAlignment="0" applyProtection="0"/>
    <xf numFmtId="0" fontId="269" fillId="107" borderId="0" applyNumberFormat="0" applyBorder="0" applyAlignment="0" applyProtection="0"/>
    <xf numFmtId="0" fontId="269" fillId="107" borderId="0" applyNumberFormat="0" applyBorder="0" applyAlignment="0" applyProtection="0"/>
    <xf numFmtId="0" fontId="270" fillId="21" borderId="0" applyNumberFormat="0" applyBorder="0" applyAlignment="0" applyProtection="0"/>
    <xf numFmtId="0" fontId="270" fillId="21" borderId="0" applyNumberFormat="0" applyBorder="0" applyAlignment="0" applyProtection="0"/>
    <xf numFmtId="0" fontId="270" fillId="21" borderId="0" applyNumberFormat="0" applyBorder="0" applyAlignment="0" applyProtection="0"/>
    <xf numFmtId="0" fontId="270" fillId="21" borderId="0" applyNumberFormat="0" applyBorder="0" applyAlignment="0" applyProtection="0"/>
    <xf numFmtId="0" fontId="270" fillId="21" borderId="0" applyNumberFormat="0" applyBorder="0" applyAlignment="0" applyProtection="0"/>
    <xf numFmtId="0" fontId="270" fillId="21" borderId="0" applyNumberFormat="0" applyBorder="0" applyAlignment="0" applyProtection="0"/>
    <xf numFmtId="0" fontId="270" fillId="21" borderId="0" applyNumberFormat="0" applyBorder="0" applyAlignment="0" applyProtection="0"/>
    <xf numFmtId="0" fontId="269" fillId="107" borderId="0" applyNumberFormat="0" applyBorder="0" applyAlignment="0" applyProtection="0"/>
    <xf numFmtId="0" fontId="269" fillId="107" borderId="0" applyNumberFormat="0" applyBorder="0" applyAlignment="0" applyProtection="0"/>
    <xf numFmtId="0" fontId="269" fillId="107" borderId="0" applyNumberFormat="0" applyBorder="0" applyAlignment="0" applyProtection="0"/>
    <xf numFmtId="0" fontId="269" fillId="107" borderId="0" applyNumberFormat="0" applyBorder="0" applyAlignment="0" applyProtection="0"/>
    <xf numFmtId="0" fontId="269" fillId="107" borderId="0" applyNumberFormat="0" applyBorder="0" applyAlignment="0" applyProtection="0"/>
    <xf numFmtId="0" fontId="16" fillId="21" borderId="0" applyNumberFormat="0" applyBorder="0" applyAlignment="0" applyProtection="0"/>
    <xf numFmtId="0" fontId="269" fillId="107" borderId="0" applyNumberFormat="0" applyBorder="0" applyAlignment="0" applyProtection="0"/>
    <xf numFmtId="0" fontId="16" fillId="21" borderId="0" applyNumberFormat="0" applyBorder="0" applyAlignment="0" applyProtection="0"/>
    <xf numFmtId="0" fontId="269" fillId="107" borderId="0" applyNumberFormat="0" applyBorder="0" applyAlignment="0" applyProtection="0"/>
    <xf numFmtId="0" fontId="16" fillId="21" borderId="0" applyNumberFormat="0" applyBorder="0" applyAlignment="0" applyProtection="0"/>
    <xf numFmtId="0" fontId="269" fillId="107" borderId="0" applyNumberFormat="0" applyBorder="0" applyAlignment="0" applyProtection="0"/>
    <xf numFmtId="0" fontId="16" fillId="21" borderId="0" applyNumberFormat="0" applyBorder="0" applyAlignment="0" applyProtection="0"/>
    <xf numFmtId="0" fontId="216" fillId="104" borderId="0" applyNumberFormat="0" applyBorder="0" applyAlignment="0" applyProtection="0"/>
    <xf numFmtId="0" fontId="216" fillId="108" borderId="0" applyNumberFormat="0" applyBorder="0" applyAlignment="0" applyProtection="0"/>
    <xf numFmtId="0" fontId="269" fillId="109" borderId="0" applyNumberFormat="0" applyBorder="0" applyAlignment="0" applyProtection="0"/>
    <xf numFmtId="0" fontId="269" fillId="47" borderId="0" applyNumberFormat="0" applyBorder="0" applyAlignment="0" applyProtection="0"/>
    <xf numFmtId="0" fontId="16" fillId="22" borderId="0" applyNumberFormat="0" applyBorder="0" applyAlignment="0" applyProtection="0"/>
    <xf numFmtId="0" fontId="269" fillId="47" borderId="0" applyNumberFormat="0" applyBorder="0" applyAlignment="0" applyProtection="0"/>
    <xf numFmtId="0" fontId="16" fillId="22" borderId="0" applyNumberFormat="0" applyBorder="0" applyAlignment="0" applyProtection="0"/>
    <xf numFmtId="0" fontId="269" fillId="47" borderId="0" applyNumberFormat="0" applyBorder="0" applyAlignment="0" applyProtection="0"/>
    <xf numFmtId="0" fontId="16" fillId="22" borderId="0" applyNumberFormat="0" applyBorder="0" applyAlignment="0" applyProtection="0"/>
    <xf numFmtId="0" fontId="269" fillId="47" borderId="0" applyNumberFormat="0" applyBorder="0" applyAlignment="0" applyProtection="0"/>
    <xf numFmtId="0" fontId="16" fillId="22" borderId="0" applyNumberFormat="0" applyBorder="0" applyAlignment="0" applyProtection="0"/>
    <xf numFmtId="0" fontId="269" fillId="47" borderId="0" applyNumberFormat="0" applyBorder="0" applyAlignment="0" applyProtection="0"/>
    <xf numFmtId="0" fontId="16" fillId="22" borderId="0" applyNumberFormat="0" applyBorder="0" applyAlignment="0" applyProtection="0"/>
    <xf numFmtId="0" fontId="269" fillId="47" borderId="0" applyNumberFormat="0" applyBorder="0" applyAlignment="0" applyProtection="0"/>
    <xf numFmtId="0" fontId="16" fillId="22" borderId="0" applyNumberFormat="0" applyBorder="0" applyAlignment="0" applyProtection="0"/>
    <xf numFmtId="0" fontId="270" fillId="22" borderId="0" applyNumberFormat="0" applyBorder="0" applyAlignment="0" applyProtection="0"/>
    <xf numFmtId="0" fontId="16" fillId="22" borderId="0" applyNumberFormat="0" applyBorder="0" applyAlignment="0" applyProtection="0"/>
    <xf numFmtId="0" fontId="270" fillId="22" borderId="0" applyNumberFormat="0" applyBorder="0" applyAlignment="0" applyProtection="0"/>
    <xf numFmtId="0" fontId="16" fillId="22" borderId="0" applyNumberFormat="0" applyBorder="0" applyAlignment="0" applyProtection="0"/>
    <xf numFmtId="0" fontId="270" fillId="22" borderId="0" applyNumberFormat="0" applyBorder="0" applyAlignment="0" applyProtection="0"/>
    <xf numFmtId="0" fontId="16" fillId="22" borderId="0" applyNumberFormat="0" applyBorder="0" applyAlignment="0" applyProtection="0"/>
    <xf numFmtId="0" fontId="270" fillId="22" borderId="0" applyNumberFormat="0" applyBorder="0" applyAlignment="0" applyProtection="0"/>
    <xf numFmtId="0" fontId="16" fillId="22" borderId="0" applyNumberFormat="0" applyBorder="0" applyAlignment="0" applyProtection="0"/>
    <xf numFmtId="0" fontId="269" fillId="47" borderId="0" applyNumberFormat="0" applyBorder="0" applyAlignment="0" applyProtection="0"/>
    <xf numFmtId="0" fontId="269" fillId="47" borderId="0" applyNumberFormat="0" applyBorder="0" applyAlignment="0" applyProtection="0"/>
    <xf numFmtId="0" fontId="270" fillId="22" borderId="0" applyNumberFormat="0" applyBorder="0" applyAlignment="0" applyProtection="0"/>
    <xf numFmtId="0" fontId="16" fillId="22" borderId="0" applyNumberFormat="0" applyBorder="0" applyAlignment="0" applyProtection="0"/>
    <xf numFmtId="0" fontId="270" fillId="22" borderId="0" applyNumberFormat="0" applyBorder="0" applyAlignment="0" applyProtection="0"/>
    <xf numFmtId="0" fontId="16" fillId="22" borderId="0" applyNumberFormat="0" applyBorder="0" applyAlignment="0" applyProtection="0"/>
    <xf numFmtId="0" fontId="270" fillId="22" borderId="0" applyNumberFormat="0" applyBorder="0" applyAlignment="0" applyProtection="0"/>
    <xf numFmtId="0" fontId="270" fillId="22" borderId="0" applyNumberFormat="0" applyBorder="0" applyAlignment="0" applyProtection="0"/>
    <xf numFmtId="0" fontId="270" fillId="22" borderId="0" applyNumberFormat="0" applyBorder="0" applyAlignment="0" applyProtection="0"/>
    <xf numFmtId="0" fontId="270" fillId="22" borderId="0" applyNumberFormat="0" applyBorder="0" applyAlignment="0" applyProtection="0"/>
    <xf numFmtId="0" fontId="270" fillId="22" borderId="0" applyNumberFormat="0" applyBorder="0" applyAlignment="0" applyProtection="0"/>
    <xf numFmtId="0" fontId="270" fillId="22" borderId="0" applyNumberFormat="0" applyBorder="0" applyAlignment="0" applyProtection="0"/>
    <xf numFmtId="0" fontId="270" fillId="22" borderId="0" applyNumberFormat="0" applyBorder="0" applyAlignment="0" applyProtection="0"/>
    <xf numFmtId="0" fontId="270" fillId="22" borderId="0" applyNumberFormat="0" applyBorder="0" applyAlignment="0" applyProtection="0"/>
    <xf numFmtId="0" fontId="269" fillId="47" borderId="0" applyNumberFormat="0" applyBorder="0" applyAlignment="0" applyProtection="0"/>
    <xf numFmtId="0" fontId="269" fillId="47" borderId="0" applyNumberFormat="0" applyBorder="0" applyAlignment="0" applyProtection="0"/>
    <xf numFmtId="0" fontId="270" fillId="22" borderId="0" applyNumberFormat="0" applyBorder="0" applyAlignment="0" applyProtection="0"/>
    <xf numFmtId="0" fontId="270" fillId="22" borderId="0" applyNumberFormat="0" applyBorder="0" applyAlignment="0" applyProtection="0"/>
    <xf numFmtId="0" fontId="270" fillId="22" borderId="0" applyNumberFormat="0" applyBorder="0" applyAlignment="0" applyProtection="0"/>
    <xf numFmtId="0" fontId="270" fillId="22" borderId="0" applyNumberFormat="0" applyBorder="0" applyAlignment="0" applyProtection="0"/>
    <xf numFmtId="0" fontId="270" fillId="22" borderId="0" applyNumberFormat="0" applyBorder="0" applyAlignment="0" applyProtection="0"/>
    <xf numFmtId="0" fontId="270" fillId="22" borderId="0" applyNumberFormat="0" applyBorder="0" applyAlignment="0" applyProtection="0"/>
    <xf numFmtId="0" fontId="270" fillId="22" borderId="0" applyNumberFormat="0" applyBorder="0" applyAlignment="0" applyProtection="0"/>
    <xf numFmtId="0" fontId="269" fillId="47" borderId="0" applyNumberFormat="0" applyBorder="0" applyAlignment="0" applyProtection="0"/>
    <xf numFmtId="0" fontId="269" fillId="47" borderId="0" applyNumberFormat="0" applyBorder="0" applyAlignment="0" applyProtection="0"/>
    <xf numFmtId="0" fontId="269" fillId="47" borderId="0" applyNumberFormat="0" applyBorder="0" applyAlignment="0" applyProtection="0"/>
    <xf numFmtId="0" fontId="269" fillId="47" borderId="0" applyNumberFormat="0" applyBorder="0" applyAlignment="0" applyProtection="0"/>
    <xf numFmtId="0" fontId="269" fillId="47" borderId="0" applyNumberFormat="0" applyBorder="0" applyAlignment="0" applyProtection="0"/>
    <xf numFmtId="0" fontId="16" fillId="22" borderId="0" applyNumberFormat="0" applyBorder="0" applyAlignment="0" applyProtection="0"/>
    <xf numFmtId="0" fontId="269" fillId="47" borderId="0" applyNumberFormat="0" applyBorder="0" applyAlignment="0" applyProtection="0"/>
    <xf numFmtId="0" fontId="16" fillId="22" borderId="0" applyNumberFormat="0" applyBorder="0" applyAlignment="0" applyProtection="0"/>
    <xf numFmtId="0" fontId="269" fillId="47" borderId="0" applyNumberFormat="0" applyBorder="0" applyAlignment="0" applyProtection="0"/>
    <xf numFmtId="0" fontId="16" fillId="22" borderId="0" applyNumberFormat="0" applyBorder="0" applyAlignment="0" applyProtection="0"/>
    <xf numFmtId="0" fontId="269" fillId="47" borderId="0" applyNumberFormat="0" applyBorder="0" applyAlignment="0" applyProtection="0"/>
    <xf numFmtId="0" fontId="16" fillId="22" borderId="0" applyNumberFormat="0" applyBorder="0" applyAlignment="0" applyProtection="0"/>
    <xf numFmtId="0" fontId="216" fillId="104" borderId="0" applyNumberFormat="0" applyBorder="0" applyAlignment="0" applyProtection="0"/>
    <xf numFmtId="0" fontId="216" fillId="104" borderId="0" applyNumberFormat="0" applyBorder="0" applyAlignment="0" applyProtection="0"/>
    <xf numFmtId="0" fontId="269" fillId="108" borderId="0" applyNumberFormat="0" applyBorder="0" applyAlignment="0" applyProtection="0"/>
    <xf numFmtId="0" fontId="269" fillId="110" borderId="0" applyNumberFormat="0" applyBorder="0" applyAlignment="0" applyProtection="0"/>
    <xf numFmtId="0" fontId="16" fillId="23" borderId="0" applyNumberFormat="0" applyBorder="0" applyAlignment="0" applyProtection="0"/>
    <xf numFmtId="0" fontId="269" fillId="110" borderId="0" applyNumberFormat="0" applyBorder="0" applyAlignment="0" applyProtection="0"/>
    <xf numFmtId="0" fontId="16" fillId="23" borderId="0" applyNumberFormat="0" applyBorder="0" applyAlignment="0" applyProtection="0"/>
    <xf numFmtId="0" fontId="269" fillId="110" borderId="0" applyNumberFormat="0" applyBorder="0" applyAlignment="0" applyProtection="0"/>
    <xf numFmtId="0" fontId="16" fillId="23" borderId="0" applyNumberFormat="0" applyBorder="0" applyAlignment="0" applyProtection="0"/>
    <xf numFmtId="0" fontId="269" fillId="110" borderId="0" applyNumberFormat="0" applyBorder="0" applyAlignment="0" applyProtection="0"/>
    <xf numFmtId="0" fontId="16" fillId="23" borderId="0" applyNumberFormat="0" applyBorder="0" applyAlignment="0" applyProtection="0"/>
    <xf numFmtId="0" fontId="269" fillId="110" borderId="0" applyNumberFormat="0" applyBorder="0" applyAlignment="0" applyProtection="0"/>
    <xf numFmtId="0" fontId="16" fillId="23" borderId="0" applyNumberFormat="0" applyBorder="0" applyAlignment="0" applyProtection="0"/>
    <xf numFmtId="0" fontId="269" fillId="110" borderId="0" applyNumberFormat="0" applyBorder="0" applyAlignment="0" applyProtection="0"/>
    <xf numFmtId="0" fontId="16" fillId="23" borderId="0" applyNumberFormat="0" applyBorder="0" applyAlignment="0" applyProtection="0"/>
    <xf numFmtId="0" fontId="270" fillId="23" borderId="0" applyNumberFormat="0" applyBorder="0" applyAlignment="0" applyProtection="0"/>
    <xf numFmtId="0" fontId="16" fillId="23" borderId="0" applyNumberFormat="0" applyBorder="0" applyAlignment="0" applyProtection="0"/>
    <xf numFmtId="0" fontId="270" fillId="23" borderId="0" applyNumberFormat="0" applyBorder="0" applyAlignment="0" applyProtection="0"/>
    <xf numFmtId="0" fontId="16" fillId="23" borderId="0" applyNumberFormat="0" applyBorder="0" applyAlignment="0" applyProtection="0"/>
    <xf numFmtId="0" fontId="270" fillId="23" borderId="0" applyNumberFormat="0" applyBorder="0" applyAlignment="0" applyProtection="0"/>
    <xf numFmtId="0" fontId="16" fillId="23" borderId="0" applyNumberFormat="0" applyBorder="0" applyAlignment="0" applyProtection="0"/>
    <xf numFmtId="0" fontId="270" fillId="23" borderId="0" applyNumberFormat="0" applyBorder="0" applyAlignment="0" applyProtection="0"/>
    <xf numFmtId="0" fontId="16" fillId="23" borderId="0" applyNumberFormat="0" applyBorder="0" applyAlignment="0" applyProtection="0"/>
    <xf numFmtId="0" fontId="269" fillId="110" borderId="0" applyNumberFormat="0" applyBorder="0" applyAlignment="0" applyProtection="0"/>
    <xf numFmtId="0" fontId="269" fillId="110" borderId="0" applyNumberFormat="0" applyBorder="0" applyAlignment="0" applyProtection="0"/>
    <xf numFmtId="0" fontId="270" fillId="23" borderId="0" applyNumberFormat="0" applyBorder="0" applyAlignment="0" applyProtection="0"/>
    <xf numFmtId="0" fontId="16" fillId="23" borderId="0" applyNumberFormat="0" applyBorder="0" applyAlignment="0" applyProtection="0"/>
    <xf numFmtId="0" fontId="270" fillId="23" borderId="0" applyNumberFormat="0" applyBorder="0" applyAlignment="0" applyProtection="0"/>
    <xf numFmtId="0" fontId="16" fillId="23" borderId="0" applyNumberFormat="0" applyBorder="0" applyAlignment="0" applyProtection="0"/>
    <xf numFmtId="0" fontId="270" fillId="23" borderId="0" applyNumberFormat="0" applyBorder="0" applyAlignment="0" applyProtection="0"/>
    <xf numFmtId="0" fontId="270" fillId="23" borderId="0" applyNumberFormat="0" applyBorder="0" applyAlignment="0" applyProtection="0"/>
    <xf numFmtId="0" fontId="270" fillId="23" borderId="0" applyNumberFormat="0" applyBorder="0" applyAlignment="0" applyProtection="0"/>
    <xf numFmtId="0" fontId="270" fillId="23" borderId="0" applyNumberFormat="0" applyBorder="0" applyAlignment="0" applyProtection="0"/>
    <xf numFmtId="0" fontId="270" fillId="23" borderId="0" applyNumberFormat="0" applyBorder="0" applyAlignment="0" applyProtection="0"/>
    <xf numFmtId="0" fontId="270" fillId="23" borderId="0" applyNumberFormat="0" applyBorder="0" applyAlignment="0" applyProtection="0"/>
    <xf numFmtId="0" fontId="270" fillId="23" borderId="0" applyNumberFormat="0" applyBorder="0" applyAlignment="0" applyProtection="0"/>
    <xf numFmtId="0" fontId="270" fillId="23" borderId="0" applyNumberFormat="0" applyBorder="0" applyAlignment="0" applyProtection="0"/>
    <xf numFmtId="0" fontId="269" fillId="110" borderId="0" applyNumberFormat="0" applyBorder="0" applyAlignment="0" applyProtection="0"/>
    <xf numFmtId="0" fontId="269" fillId="110" borderId="0" applyNumberFormat="0" applyBorder="0" applyAlignment="0" applyProtection="0"/>
    <xf numFmtId="0" fontId="270" fillId="23" borderId="0" applyNumberFormat="0" applyBorder="0" applyAlignment="0" applyProtection="0"/>
    <xf numFmtId="0" fontId="270" fillId="23" borderId="0" applyNumberFormat="0" applyBorder="0" applyAlignment="0" applyProtection="0"/>
    <xf numFmtId="0" fontId="270" fillId="23" borderId="0" applyNumberFormat="0" applyBorder="0" applyAlignment="0" applyProtection="0"/>
    <xf numFmtId="0" fontId="270" fillId="23" borderId="0" applyNumberFormat="0" applyBorder="0" applyAlignment="0" applyProtection="0"/>
    <xf numFmtId="0" fontId="270" fillId="23" borderId="0" applyNumberFormat="0" applyBorder="0" applyAlignment="0" applyProtection="0"/>
    <xf numFmtId="0" fontId="270" fillId="23" borderId="0" applyNumberFormat="0" applyBorder="0" applyAlignment="0" applyProtection="0"/>
    <xf numFmtId="0" fontId="270" fillId="23" borderId="0" applyNumberFormat="0" applyBorder="0" applyAlignment="0" applyProtection="0"/>
    <xf numFmtId="0" fontId="269" fillId="110" borderId="0" applyNumberFormat="0" applyBorder="0" applyAlignment="0" applyProtection="0"/>
    <xf numFmtId="0" fontId="269" fillId="110" borderId="0" applyNumberFormat="0" applyBorder="0" applyAlignment="0" applyProtection="0"/>
    <xf numFmtId="0" fontId="269" fillId="110" borderId="0" applyNumberFormat="0" applyBorder="0" applyAlignment="0" applyProtection="0"/>
    <xf numFmtId="0" fontId="269" fillId="110" borderId="0" applyNumberFormat="0" applyBorder="0" applyAlignment="0" applyProtection="0"/>
    <xf numFmtId="0" fontId="269" fillId="110" borderId="0" applyNumberFormat="0" applyBorder="0" applyAlignment="0" applyProtection="0"/>
    <xf numFmtId="0" fontId="16" fillId="23" borderId="0" applyNumberFormat="0" applyBorder="0" applyAlignment="0" applyProtection="0"/>
    <xf numFmtId="0" fontId="269" fillId="110" borderId="0" applyNumberFormat="0" applyBorder="0" applyAlignment="0" applyProtection="0"/>
    <xf numFmtId="0" fontId="16" fillId="23" borderId="0" applyNumberFormat="0" applyBorder="0" applyAlignment="0" applyProtection="0"/>
    <xf numFmtId="0" fontId="269" fillId="110" borderId="0" applyNumberFormat="0" applyBorder="0" applyAlignment="0" applyProtection="0"/>
    <xf numFmtId="0" fontId="16" fillId="23" borderId="0" applyNumberFormat="0" applyBorder="0" applyAlignment="0" applyProtection="0"/>
    <xf numFmtId="0" fontId="269" fillId="110" borderId="0" applyNumberFormat="0" applyBorder="0" applyAlignment="0" applyProtection="0"/>
    <xf numFmtId="0" fontId="16" fillId="23" borderId="0" applyNumberFormat="0" applyBorder="0" applyAlignment="0" applyProtection="0"/>
    <xf numFmtId="0" fontId="216" fillId="104" borderId="0" applyNumberFormat="0" applyBorder="0" applyAlignment="0" applyProtection="0"/>
    <xf numFmtId="0" fontId="216" fillId="108" borderId="0" applyNumberFormat="0" applyBorder="0" applyAlignment="0" applyProtection="0"/>
    <xf numFmtId="0" fontId="269" fillId="108" borderId="0" applyNumberFormat="0" applyBorder="0" applyAlignment="0" applyProtection="0"/>
    <xf numFmtId="0" fontId="269" fillId="101" borderId="0" applyNumberFormat="0" applyBorder="0" applyAlignment="0" applyProtection="0"/>
    <xf numFmtId="0" fontId="16" fillId="24" borderId="0" applyNumberFormat="0" applyBorder="0" applyAlignment="0" applyProtection="0"/>
    <xf numFmtId="0" fontId="269" fillId="101" borderId="0" applyNumberFormat="0" applyBorder="0" applyAlignment="0" applyProtection="0"/>
    <xf numFmtId="0" fontId="16" fillId="24" borderId="0" applyNumberFormat="0" applyBorder="0" applyAlignment="0" applyProtection="0"/>
    <xf numFmtId="0" fontId="269" fillId="101" borderId="0" applyNumberFormat="0" applyBorder="0" applyAlignment="0" applyProtection="0"/>
    <xf numFmtId="0" fontId="16" fillId="24" borderId="0" applyNumberFormat="0" applyBorder="0" applyAlignment="0" applyProtection="0"/>
    <xf numFmtId="0" fontId="269" fillId="101" borderId="0" applyNumberFormat="0" applyBorder="0" applyAlignment="0" applyProtection="0"/>
    <xf numFmtId="0" fontId="16" fillId="24" borderId="0" applyNumberFormat="0" applyBorder="0" applyAlignment="0" applyProtection="0"/>
    <xf numFmtId="0" fontId="269" fillId="101" borderId="0" applyNumberFormat="0" applyBorder="0" applyAlignment="0" applyProtection="0"/>
    <xf numFmtId="0" fontId="16" fillId="24" borderId="0" applyNumberFormat="0" applyBorder="0" applyAlignment="0" applyProtection="0"/>
    <xf numFmtId="0" fontId="269" fillId="101" borderId="0" applyNumberFormat="0" applyBorder="0" applyAlignment="0" applyProtection="0"/>
    <xf numFmtId="0" fontId="16" fillId="24" borderId="0" applyNumberFormat="0" applyBorder="0" applyAlignment="0" applyProtection="0"/>
    <xf numFmtId="0" fontId="270" fillId="24" borderId="0" applyNumberFormat="0" applyBorder="0" applyAlignment="0" applyProtection="0"/>
    <xf numFmtId="0" fontId="16" fillId="24" borderId="0" applyNumberFormat="0" applyBorder="0" applyAlignment="0" applyProtection="0"/>
    <xf numFmtId="0" fontId="270" fillId="24" borderId="0" applyNumberFormat="0" applyBorder="0" applyAlignment="0" applyProtection="0"/>
    <xf numFmtId="0" fontId="16" fillId="24" borderId="0" applyNumberFormat="0" applyBorder="0" applyAlignment="0" applyProtection="0"/>
    <xf numFmtId="0" fontId="270" fillId="24" borderId="0" applyNumberFormat="0" applyBorder="0" applyAlignment="0" applyProtection="0"/>
    <xf numFmtId="0" fontId="16" fillId="24" borderId="0" applyNumberFormat="0" applyBorder="0" applyAlignment="0" applyProtection="0"/>
    <xf numFmtId="0" fontId="270" fillId="24" borderId="0" applyNumberFormat="0" applyBorder="0" applyAlignment="0" applyProtection="0"/>
    <xf numFmtId="0" fontId="16" fillId="24" borderId="0" applyNumberFormat="0" applyBorder="0" applyAlignment="0" applyProtection="0"/>
    <xf numFmtId="0" fontId="269" fillId="101" borderId="0" applyNumberFormat="0" applyBorder="0" applyAlignment="0" applyProtection="0"/>
    <xf numFmtId="0" fontId="269" fillId="101" borderId="0" applyNumberFormat="0" applyBorder="0" applyAlignment="0" applyProtection="0"/>
    <xf numFmtId="0" fontId="270" fillId="24" borderId="0" applyNumberFormat="0" applyBorder="0" applyAlignment="0" applyProtection="0"/>
    <xf numFmtId="0" fontId="16" fillId="24" borderId="0" applyNumberFormat="0" applyBorder="0" applyAlignment="0" applyProtection="0"/>
    <xf numFmtId="0" fontId="270" fillId="24" borderId="0" applyNumberFormat="0" applyBorder="0" applyAlignment="0" applyProtection="0"/>
    <xf numFmtId="0" fontId="16" fillId="24" borderId="0" applyNumberFormat="0" applyBorder="0" applyAlignment="0" applyProtection="0"/>
    <xf numFmtId="0" fontId="270" fillId="24" borderId="0" applyNumberFormat="0" applyBorder="0" applyAlignment="0" applyProtection="0"/>
    <xf numFmtId="0" fontId="270" fillId="24" borderId="0" applyNumberFormat="0" applyBorder="0" applyAlignment="0" applyProtection="0"/>
    <xf numFmtId="0" fontId="270" fillId="24" borderId="0" applyNumberFormat="0" applyBorder="0" applyAlignment="0" applyProtection="0"/>
    <xf numFmtId="0" fontId="270" fillId="24" borderId="0" applyNumberFormat="0" applyBorder="0" applyAlignment="0" applyProtection="0"/>
    <xf numFmtId="0" fontId="270" fillId="24" borderId="0" applyNumberFormat="0" applyBorder="0" applyAlignment="0" applyProtection="0"/>
    <xf numFmtId="0" fontId="270" fillId="24" borderId="0" applyNumberFormat="0" applyBorder="0" applyAlignment="0" applyProtection="0"/>
    <xf numFmtId="0" fontId="270" fillId="24" borderId="0" applyNumberFormat="0" applyBorder="0" applyAlignment="0" applyProtection="0"/>
    <xf numFmtId="0" fontId="270" fillId="24" borderId="0" applyNumberFormat="0" applyBorder="0" applyAlignment="0" applyProtection="0"/>
    <xf numFmtId="0" fontId="269" fillId="101" borderId="0" applyNumberFormat="0" applyBorder="0" applyAlignment="0" applyProtection="0"/>
    <xf numFmtId="0" fontId="269" fillId="101" borderId="0" applyNumberFormat="0" applyBorder="0" applyAlignment="0" applyProtection="0"/>
    <xf numFmtId="0" fontId="270" fillId="24" borderId="0" applyNumberFormat="0" applyBorder="0" applyAlignment="0" applyProtection="0"/>
    <xf numFmtId="0" fontId="270" fillId="24" borderId="0" applyNumberFormat="0" applyBorder="0" applyAlignment="0" applyProtection="0"/>
    <xf numFmtId="0" fontId="270" fillId="24" borderId="0" applyNumberFormat="0" applyBorder="0" applyAlignment="0" applyProtection="0"/>
    <xf numFmtId="0" fontId="270" fillId="24" borderId="0" applyNumberFormat="0" applyBorder="0" applyAlignment="0" applyProtection="0"/>
    <xf numFmtId="0" fontId="270" fillId="24" borderId="0" applyNumberFormat="0" applyBorder="0" applyAlignment="0" applyProtection="0"/>
    <xf numFmtId="0" fontId="270" fillId="24" borderId="0" applyNumberFormat="0" applyBorder="0" applyAlignment="0" applyProtection="0"/>
    <xf numFmtId="0" fontId="270" fillId="24" borderId="0" applyNumberFormat="0" applyBorder="0" applyAlignment="0" applyProtection="0"/>
    <xf numFmtId="0" fontId="269" fillId="101" borderId="0" applyNumberFormat="0" applyBorder="0" applyAlignment="0" applyProtection="0"/>
    <xf numFmtId="0" fontId="269" fillId="101" borderId="0" applyNumberFormat="0" applyBorder="0" applyAlignment="0" applyProtection="0"/>
    <xf numFmtId="0" fontId="269" fillId="101" borderId="0" applyNumberFormat="0" applyBorder="0" applyAlignment="0" applyProtection="0"/>
    <xf numFmtId="0" fontId="269" fillId="101" borderId="0" applyNumberFormat="0" applyBorder="0" applyAlignment="0" applyProtection="0"/>
    <xf numFmtId="0" fontId="269" fillId="101" borderId="0" applyNumberFormat="0" applyBorder="0" applyAlignment="0" applyProtection="0"/>
    <xf numFmtId="0" fontId="16" fillId="24" borderId="0" applyNumberFormat="0" applyBorder="0" applyAlignment="0" applyProtection="0"/>
    <xf numFmtId="0" fontId="269" fillId="101" borderId="0" applyNumberFormat="0" applyBorder="0" applyAlignment="0" applyProtection="0"/>
    <xf numFmtId="0" fontId="16" fillId="24" borderId="0" applyNumberFormat="0" applyBorder="0" applyAlignment="0" applyProtection="0"/>
    <xf numFmtId="0" fontId="269" fillId="101" borderId="0" applyNumberFormat="0" applyBorder="0" applyAlignment="0" applyProtection="0"/>
    <xf numFmtId="0" fontId="16" fillId="24" borderId="0" applyNumberFormat="0" applyBorder="0" applyAlignment="0" applyProtection="0"/>
    <xf numFmtId="0" fontId="269" fillId="101" borderId="0" applyNumberFormat="0" applyBorder="0" applyAlignment="0" applyProtection="0"/>
    <xf numFmtId="0" fontId="16" fillId="24" borderId="0" applyNumberFormat="0" applyBorder="0" applyAlignment="0" applyProtection="0"/>
    <xf numFmtId="0" fontId="216" fillId="104" borderId="0" applyNumberFormat="0" applyBorder="0" applyAlignment="0" applyProtection="0"/>
    <xf numFmtId="0" fontId="216" fillId="104" borderId="0" applyNumberFormat="0" applyBorder="0" applyAlignment="0" applyProtection="0"/>
    <xf numFmtId="0" fontId="269" fillId="106" borderId="0" applyNumberFormat="0" applyBorder="0" applyAlignment="0" applyProtection="0"/>
    <xf numFmtId="0" fontId="269" fillId="102" borderId="0" applyNumberFormat="0" applyBorder="0" applyAlignment="0" applyProtection="0"/>
    <xf numFmtId="0" fontId="16" fillId="25" borderId="0" applyNumberFormat="0" applyBorder="0" applyAlignment="0" applyProtection="0"/>
    <xf numFmtId="0" fontId="269" fillId="102" borderId="0" applyNumberFormat="0" applyBorder="0" applyAlignment="0" applyProtection="0"/>
    <xf numFmtId="0" fontId="16" fillId="25" borderId="0" applyNumberFormat="0" applyBorder="0" applyAlignment="0" applyProtection="0"/>
    <xf numFmtId="0" fontId="269" fillId="102" borderId="0" applyNumberFormat="0" applyBorder="0" applyAlignment="0" applyProtection="0"/>
    <xf numFmtId="0" fontId="16" fillId="25" borderId="0" applyNumberFormat="0" applyBorder="0" applyAlignment="0" applyProtection="0"/>
    <xf numFmtId="0" fontId="269" fillId="102" borderId="0" applyNumberFormat="0" applyBorder="0" applyAlignment="0" applyProtection="0"/>
    <xf numFmtId="0" fontId="16" fillId="25" borderId="0" applyNumberFormat="0" applyBorder="0" applyAlignment="0" applyProtection="0"/>
    <xf numFmtId="0" fontId="269" fillId="102" borderId="0" applyNumberFormat="0" applyBorder="0" applyAlignment="0" applyProtection="0"/>
    <xf numFmtId="0" fontId="16" fillId="25" borderId="0" applyNumberFormat="0" applyBorder="0" applyAlignment="0" applyProtection="0"/>
    <xf numFmtId="0" fontId="269" fillId="102" borderId="0" applyNumberFormat="0" applyBorder="0" applyAlignment="0" applyProtection="0"/>
    <xf numFmtId="0" fontId="16" fillId="25" borderId="0" applyNumberFormat="0" applyBorder="0" applyAlignment="0" applyProtection="0"/>
    <xf numFmtId="0" fontId="270" fillId="25" borderId="0" applyNumberFormat="0" applyBorder="0" applyAlignment="0" applyProtection="0"/>
    <xf numFmtId="0" fontId="16" fillId="25" borderId="0" applyNumberFormat="0" applyBorder="0" applyAlignment="0" applyProtection="0"/>
    <xf numFmtId="0" fontId="270" fillId="25" borderId="0" applyNumberFormat="0" applyBorder="0" applyAlignment="0" applyProtection="0"/>
    <xf numFmtId="0" fontId="16" fillId="25" borderId="0" applyNumberFormat="0" applyBorder="0" applyAlignment="0" applyProtection="0"/>
    <xf numFmtId="0" fontId="270" fillId="25" borderId="0" applyNumberFormat="0" applyBorder="0" applyAlignment="0" applyProtection="0"/>
    <xf numFmtId="0" fontId="16" fillId="25" borderId="0" applyNumberFormat="0" applyBorder="0" applyAlignment="0" applyProtection="0"/>
    <xf numFmtId="0" fontId="270" fillId="25" borderId="0" applyNumberFormat="0" applyBorder="0" applyAlignment="0" applyProtection="0"/>
    <xf numFmtId="0" fontId="16" fillId="25" borderId="0" applyNumberFormat="0" applyBorder="0" applyAlignment="0" applyProtection="0"/>
    <xf numFmtId="0" fontId="269" fillId="102" borderId="0" applyNumberFormat="0" applyBorder="0" applyAlignment="0" applyProtection="0"/>
    <xf numFmtId="0" fontId="269" fillId="102" borderId="0" applyNumberFormat="0" applyBorder="0" applyAlignment="0" applyProtection="0"/>
    <xf numFmtId="0" fontId="270" fillId="25" borderId="0" applyNumberFormat="0" applyBorder="0" applyAlignment="0" applyProtection="0"/>
    <xf numFmtId="0" fontId="16" fillId="25" borderId="0" applyNumberFormat="0" applyBorder="0" applyAlignment="0" applyProtection="0"/>
    <xf numFmtId="0" fontId="270" fillId="25" borderId="0" applyNumberFormat="0" applyBorder="0" applyAlignment="0" applyProtection="0"/>
    <xf numFmtId="0" fontId="16" fillId="25" borderId="0" applyNumberFormat="0" applyBorder="0" applyAlignment="0" applyProtection="0"/>
    <xf numFmtId="0" fontId="270" fillId="25" borderId="0" applyNumberFormat="0" applyBorder="0" applyAlignment="0" applyProtection="0"/>
    <xf numFmtId="0" fontId="270" fillId="25" borderId="0" applyNumberFormat="0" applyBorder="0" applyAlignment="0" applyProtection="0"/>
    <xf numFmtId="0" fontId="270" fillId="25" borderId="0" applyNumberFormat="0" applyBorder="0" applyAlignment="0" applyProtection="0"/>
    <xf numFmtId="0" fontId="270" fillId="25" borderId="0" applyNumberFormat="0" applyBorder="0" applyAlignment="0" applyProtection="0"/>
    <xf numFmtId="0" fontId="270" fillId="25" borderId="0" applyNumberFormat="0" applyBorder="0" applyAlignment="0" applyProtection="0"/>
    <xf numFmtId="0" fontId="270" fillId="25" borderId="0" applyNumberFormat="0" applyBorder="0" applyAlignment="0" applyProtection="0"/>
    <xf numFmtId="0" fontId="270" fillId="25" borderId="0" applyNumberFormat="0" applyBorder="0" applyAlignment="0" applyProtection="0"/>
    <xf numFmtId="0" fontId="270" fillId="25" borderId="0" applyNumberFormat="0" applyBorder="0" applyAlignment="0" applyProtection="0"/>
    <xf numFmtId="0" fontId="269" fillId="102" borderId="0" applyNumberFormat="0" applyBorder="0" applyAlignment="0" applyProtection="0"/>
    <xf numFmtId="0" fontId="269" fillId="102" borderId="0" applyNumberFormat="0" applyBorder="0" applyAlignment="0" applyProtection="0"/>
    <xf numFmtId="0" fontId="270" fillId="25" borderId="0" applyNumberFormat="0" applyBorder="0" applyAlignment="0" applyProtection="0"/>
    <xf numFmtId="0" fontId="270" fillId="25" borderId="0" applyNumberFormat="0" applyBorder="0" applyAlignment="0" applyProtection="0"/>
    <xf numFmtId="0" fontId="270" fillId="25" borderId="0" applyNumberFormat="0" applyBorder="0" applyAlignment="0" applyProtection="0"/>
    <xf numFmtId="0" fontId="270" fillId="25" borderId="0" applyNumberFormat="0" applyBorder="0" applyAlignment="0" applyProtection="0"/>
    <xf numFmtId="0" fontId="270" fillId="25" borderId="0" applyNumberFormat="0" applyBorder="0" applyAlignment="0" applyProtection="0"/>
    <xf numFmtId="0" fontId="270" fillId="25" borderId="0" applyNumberFormat="0" applyBorder="0" applyAlignment="0" applyProtection="0"/>
    <xf numFmtId="0" fontId="270" fillId="25" borderId="0" applyNumberFormat="0" applyBorder="0" applyAlignment="0" applyProtection="0"/>
    <xf numFmtId="0" fontId="269" fillId="102" borderId="0" applyNumberFormat="0" applyBorder="0" applyAlignment="0" applyProtection="0"/>
    <xf numFmtId="0" fontId="269" fillId="102" borderId="0" applyNumberFormat="0" applyBorder="0" applyAlignment="0" applyProtection="0"/>
    <xf numFmtId="0" fontId="269" fillId="102" borderId="0" applyNumberFormat="0" applyBorder="0" applyAlignment="0" applyProtection="0"/>
    <xf numFmtId="0" fontId="269" fillId="102" borderId="0" applyNumberFormat="0" applyBorder="0" applyAlignment="0" applyProtection="0"/>
    <xf numFmtId="0" fontId="269" fillId="102" borderId="0" applyNumberFormat="0" applyBorder="0" applyAlignment="0" applyProtection="0"/>
    <xf numFmtId="0" fontId="16" fillId="25" borderId="0" applyNumberFormat="0" applyBorder="0" applyAlignment="0" applyProtection="0"/>
    <xf numFmtId="0" fontId="269" fillId="102" borderId="0" applyNumberFormat="0" applyBorder="0" applyAlignment="0" applyProtection="0"/>
    <xf numFmtId="0" fontId="16" fillId="25" borderId="0" applyNumberFormat="0" applyBorder="0" applyAlignment="0" applyProtection="0"/>
    <xf numFmtId="0" fontId="269" fillId="102" borderId="0" applyNumberFormat="0" applyBorder="0" applyAlignment="0" applyProtection="0"/>
    <xf numFmtId="0" fontId="16" fillId="25" borderId="0" applyNumberFormat="0" applyBorder="0" applyAlignment="0" applyProtection="0"/>
    <xf numFmtId="0" fontId="269" fillId="102" borderId="0" applyNumberFormat="0" applyBorder="0" applyAlignment="0" applyProtection="0"/>
    <xf numFmtId="0" fontId="16" fillId="25" borderId="0" applyNumberFormat="0" applyBorder="0" applyAlignment="0" applyProtection="0"/>
    <xf numFmtId="0" fontId="216" fillId="111" borderId="0" applyNumberFormat="0" applyBorder="0" applyAlignment="0" applyProtection="0"/>
    <xf numFmtId="0" fontId="216" fillId="111" borderId="0" applyNumberFormat="0" applyBorder="0" applyAlignment="0" applyProtection="0"/>
    <xf numFmtId="0" fontId="269" fillId="112" borderId="0" applyNumberFormat="0" applyBorder="0" applyAlignment="0" applyProtection="0"/>
    <xf numFmtId="0" fontId="269" fillId="113" borderId="0" applyNumberFormat="0" applyBorder="0" applyAlignment="0" applyProtection="0"/>
    <xf numFmtId="0" fontId="16" fillId="26" borderId="0" applyNumberFormat="0" applyBorder="0" applyAlignment="0" applyProtection="0"/>
    <xf numFmtId="0" fontId="269" fillId="113" borderId="0" applyNumberFormat="0" applyBorder="0" applyAlignment="0" applyProtection="0"/>
    <xf numFmtId="0" fontId="16" fillId="26" borderId="0" applyNumberFormat="0" applyBorder="0" applyAlignment="0" applyProtection="0"/>
    <xf numFmtId="0" fontId="269" fillId="113" borderId="0" applyNumberFormat="0" applyBorder="0" applyAlignment="0" applyProtection="0"/>
    <xf numFmtId="0" fontId="16" fillId="26" borderId="0" applyNumberFormat="0" applyBorder="0" applyAlignment="0" applyProtection="0"/>
    <xf numFmtId="0" fontId="269" fillId="113" borderId="0" applyNumberFormat="0" applyBorder="0" applyAlignment="0" applyProtection="0"/>
    <xf numFmtId="0" fontId="16" fillId="26" borderId="0" applyNumberFormat="0" applyBorder="0" applyAlignment="0" applyProtection="0"/>
    <xf numFmtId="0" fontId="269" fillId="113" borderId="0" applyNumberFormat="0" applyBorder="0" applyAlignment="0" applyProtection="0"/>
    <xf numFmtId="0" fontId="16" fillId="26" borderId="0" applyNumberFormat="0" applyBorder="0" applyAlignment="0" applyProtection="0"/>
    <xf numFmtId="0" fontId="269" fillId="113" borderId="0" applyNumberFormat="0" applyBorder="0" applyAlignment="0" applyProtection="0"/>
    <xf numFmtId="0" fontId="16" fillId="26" borderId="0" applyNumberFormat="0" applyBorder="0" applyAlignment="0" applyProtection="0"/>
    <xf numFmtId="0" fontId="270" fillId="26" borderId="0" applyNumberFormat="0" applyBorder="0" applyAlignment="0" applyProtection="0"/>
    <xf numFmtId="0" fontId="16" fillId="26" borderId="0" applyNumberFormat="0" applyBorder="0" applyAlignment="0" applyProtection="0"/>
    <xf numFmtId="0" fontId="270" fillId="26" borderId="0" applyNumberFormat="0" applyBorder="0" applyAlignment="0" applyProtection="0"/>
    <xf numFmtId="0" fontId="16" fillId="26" borderId="0" applyNumberFormat="0" applyBorder="0" applyAlignment="0" applyProtection="0"/>
    <xf numFmtId="0" fontId="270" fillId="26" borderId="0" applyNumberFormat="0" applyBorder="0" applyAlignment="0" applyProtection="0"/>
    <xf numFmtId="0" fontId="16" fillId="26" borderId="0" applyNumberFormat="0" applyBorder="0" applyAlignment="0" applyProtection="0"/>
    <xf numFmtId="0" fontId="270" fillId="26" borderId="0" applyNumberFormat="0" applyBorder="0" applyAlignment="0" applyProtection="0"/>
    <xf numFmtId="0" fontId="16" fillId="26" borderId="0" applyNumberFormat="0" applyBorder="0" applyAlignment="0" applyProtection="0"/>
    <xf numFmtId="0" fontId="269" fillId="113" borderId="0" applyNumberFormat="0" applyBorder="0" applyAlignment="0" applyProtection="0"/>
    <xf numFmtId="0" fontId="269" fillId="113" borderId="0" applyNumberFormat="0" applyBorder="0" applyAlignment="0" applyProtection="0"/>
    <xf numFmtId="0" fontId="270" fillId="26" borderId="0" applyNumberFormat="0" applyBorder="0" applyAlignment="0" applyProtection="0"/>
    <xf numFmtId="0" fontId="16" fillId="26" borderId="0" applyNumberFormat="0" applyBorder="0" applyAlignment="0" applyProtection="0"/>
    <xf numFmtId="0" fontId="270" fillId="26" borderId="0" applyNumberFormat="0" applyBorder="0" applyAlignment="0" applyProtection="0"/>
    <xf numFmtId="0" fontId="16" fillId="26" borderId="0" applyNumberFormat="0" applyBorder="0" applyAlignment="0" applyProtection="0"/>
    <xf numFmtId="0" fontId="270" fillId="26" borderId="0" applyNumberFormat="0" applyBorder="0" applyAlignment="0" applyProtection="0"/>
    <xf numFmtId="0" fontId="270" fillId="26" borderId="0" applyNumberFormat="0" applyBorder="0" applyAlignment="0" applyProtection="0"/>
    <xf numFmtId="0" fontId="270" fillId="26" borderId="0" applyNumberFormat="0" applyBorder="0" applyAlignment="0" applyProtection="0"/>
    <xf numFmtId="0" fontId="270" fillId="26" borderId="0" applyNumberFormat="0" applyBorder="0" applyAlignment="0" applyProtection="0"/>
    <xf numFmtId="0" fontId="270" fillId="26" borderId="0" applyNumberFormat="0" applyBorder="0" applyAlignment="0" applyProtection="0"/>
    <xf numFmtId="0" fontId="270" fillId="26" borderId="0" applyNumberFormat="0" applyBorder="0" applyAlignment="0" applyProtection="0"/>
    <xf numFmtId="0" fontId="270" fillId="26" borderId="0" applyNumberFormat="0" applyBorder="0" applyAlignment="0" applyProtection="0"/>
    <xf numFmtId="0" fontId="270" fillId="26" borderId="0" applyNumberFormat="0" applyBorder="0" applyAlignment="0" applyProtection="0"/>
    <xf numFmtId="0" fontId="269" fillId="113" borderId="0" applyNumberFormat="0" applyBorder="0" applyAlignment="0" applyProtection="0"/>
    <xf numFmtId="0" fontId="269" fillId="113" borderId="0" applyNumberFormat="0" applyBorder="0" applyAlignment="0" applyProtection="0"/>
    <xf numFmtId="0" fontId="270" fillId="26" borderId="0" applyNumberFormat="0" applyBorder="0" applyAlignment="0" applyProtection="0"/>
    <xf numFmtId="0" fontId="270" fillId="26" borderId="0" applyNumberFormat="0" applyBorder="0" applyAlignment="0" applyProtection="0"/>
    <xf numFmtId="0" fontId="270" fillId="26" borderId="0" applyNumberFormat="0" applyBorder="0" applyAlignment="0" applyProtection="0"/>
    <xf numFmtId="0" fontId="270" fillId="26" borderId="0" applyNumberFormat="0" applyBorder="0" applyAlignment="0" applyProtection="0"/>
    <xf numFmtId="0" fontId="270" fillId="26" borderId="0" applyNumberFormat="0" applyBorder="0" applyAlignment="0" applyProtection="0"/>
    <xf numFmtId="0" fontId="270" fillId="26" borderId="0" applyNumberFormat="0" applyBorder="0" applyAlignment="0" applyProtection="0"/>
    <xf numFmtId="0" fontId="270" fillId="26" borderId="0" applyNumberFormat="0" applyBorder="0" applyAlignment="0" applyProtection="0"/>
    <xf numFmtId="0" fontId="269" fillId="113" borderId="0" applyNumberFormat="0" applyBorder="0" applyAlignment="0" applyProtection="0"/>
    <xf numFmtId="0" fontId="269" fillId="113" borderId="0" applyNumberFormat="0" applyBorder="0" applyAlignment="0" applyProtection="0"/>
    <xf numFmtId="0" fontId="269" fillId="113" borderId="0" applyNumberFormat="0" applyBorder="0" applyAlignment="0" applyProtection="0"/>
    <xf numFmtId="0" fontId="269" fillId="113" borderId="0" applyNumberFormat="0" applyBorder="0" applyAlignment="0" applyProtection="0"/>
    <xf numFmtId="0" fontId="269" fillId="113" borderId="0" applyNumberFormat="0" applyBorder="0" applyAlignment="0" applyProtection="0"/>
    <xf numFmtId="0" fontId="16" fillId="26" borderId="0" applyNumberFormat="0" applyBorder="0" applyAlignment="0" applyProtection="0"/>
    <xf numFmtId="0" fontId="269" fillId="113" borderId="0" applyNumberFormat="0" applyBorder="0" applyAlignment="0" applyProtection="0"/>
    <xf numFmtId="0" fontId="16" fillId="26" borderId="0" applyNumberFormat="0" applyBorder="0" applyAlignment="0" applyProtection="0"/>
    <xf numFmtId="0" fontId="269" fillId="113" borderId="0" applyNumberFormat="0" applyBorder="0" applyAlignment="0" applyProtection="0"/>
    <xf numFmtId="0" fontId="16" fillId="26" borderId="0" applyNumberFormat="0" applyBorder="0" applyAlignment="0" applyProtection="0"/>
    <xf numFmtId="0" fontId="269" fillId="113" borderId="0" applyNumberFormat="0" applyBorder="0" applyAlignment="0" applyProtection="0"/>
    <xf numFmtId="0" fontId="16" fillId="26" borderId="0" applyNumberFormat="0" applyBorder="0" applyAlignment="0" applyProtection="0"/>
    <xf numFmtId="0" fontId="223" fillId="0" borderId="105">
      <alignment vertical="top" wrapText="1"/>
    </xf>
    <xf numFmtId="215" fontId="1" fillId="0" borderId="4">
      <alignment horizontal="center" vertical="center" wrapText="1"/>
    </xf>
    <xf numFmtId="0" fontId="72" fillId="41" borderId="0" applyNumberFormat="0" applyFill="0" applyBorder="0" applyAlignment="0" applyProtection="0"/>
    <xf numFmtId="0" fontId="95" fillId="0" borderId="0">
      <alignment horizontal="center" wrapText="1"/>
      <protection locked="0"/>
    </xf>
    <xf numFmtId="0" fontId="95" fillId="0" borderId="0">
      <alignment horizontal="center" wrapText="1"/>
      <protection locked="0"/>
    </xf>
    <xf numFmtId="0" fontId="95" fillId="0" borderId="0">
      <alignment horizontal="center" wrapText="1"/>
      <protection locked="0"/>
    </xf>
    <xf numFmtId="0" fontId="95" fillId="0" borderId="0">
      <alignment horizontal="center" wrapText="1"/>
      <protection locked="0"/>
    </xf>
    <xf numFmtId="0" fontId="1" fillId="0" borderId="0"/>
    <xf numFmtId="0" fontId="271" fillId="91" borderId="0" applyNumberFormat="0" applyBorder="0" applyAlignment="0" applyProtection="0"/>
    <xf numFmtId="0" fontId="17" fillId="27" borderId="0" applyNumberFormat="0" applyBorder="0" applyAlignment="0" applyProtection="0"/>
    <xf numFmtId="0" fontId="271" fillId="91" borderId="0" applyNumberFormat="0" applyBorder="0" applyAlignment="0" applyProtection="0"/>
    <xf numFmtId="0" fontId="17" fillId="27" borderId="0" applyNumberFormat="0" applyBorder="0" applyAlignment="0" applyProtection="0"/>
    <xf numFmtId="0" fontId="271" fillId="91" borderId="0" applyNumberFormat="0" applyBorder="0" applyAlignment="0" applyProtection="0"/>
    <xf numFmtId="0" fontId="17" fillId="27" borderId="0" applyNumberFormat="0" applyBorder="0" applyAlignment="0" applyProtection="0"/>
    <xf numFmtId="0" fontId="271" fillId="91" borderId="0" applyNumberFormat="0" applyBorder="0" applyAlignment="0" applyProtection="0"/>
    <xf numFmtId="0" fontId="17" fillId="27" borderId="0" applyNumberFormat="0" applyBorder="0" applyAlignment="0" applyProtection="0"/>
    <xf numFmtId="0" fontId="271" fillId="91" borderId="0" applyNumberFormat="0" applyBorder="0" applyAlignment="0" applyProtection="0"/>
    <xf numFmtId="0" fontId="17" fillId="27" borderId="0" applyNumberFormat="0" applyBorder="0" applyAlignment="0" applyProtection="0"/>
    <xf numFmtId="0" fontId="271" fillId="91" borderId="0" applyNumberFormat="0" applyBorder="0" applyAlignment="0" applyProtection="0"/>
    <xf numFmtId="0" fontId="17" fillId="27" borderId="0" applyNumberFormat="0" applyBorder="0" applyAlignment="0" applyProtection="0"/>
    <xf numFmtId="0" fontId="272" fillId="27" borderId="0" applyNumberFormat="0" applyBorder="0" applyAlignment="0" applyProtection="0"/>
    <xf numFmtId="0" fontId="17" fillId="27" borderId="0" applyNumberFormat="0" applyBorder="0" applyAlignment="0" applyProtection="0"/>
    <xf numFmtId="0" fontId="272" fillId="27" borderId="0" applyNumberFormat="0" applyBorder="0" applyAlignment="0" applyProtection="0"/>
    <xf numFmtId="0" fontId="17" fillId="27" borderId="0" applyNumberFormat="0" applyBorder="0" applyAlignment="0" applyProtection="0"/>
    <xf numFmtId="0" fontId="272" fillId="27" borderId="0" applyNumberFormat="0" applyBorder="0" applyAlignment="0" applyProtection="0"/>
    <xf numFmtId="0" fontId="17" fillId="27" borderId="0" applyNumberFormat="0" applyBorder="0" applyAlignment="0" applyProtection="0"/>
    <xf numFmtId="0" fontId="272" fillId="27" borderId="0" applyNumberFormat="0" applyBorder="0" applyAlignment="0" applyProtection="0"/>
    <xf numFmtId="0" fontId="17" fillId="27" borderId="0" applyNumberFormat="0" applyBorder="0" applyAlignment="0" applyProtection="0"/>
    <xf numFmtId="0" fontId="271" fillId="91" borderId="0" applyNumberFormat="0" applyBorder="0" applyAlignment="0" applyProtection="0"/>
    <xf numFmtId="0" fontId="271" fillId="91" borderId="0" applyNumberFormat="0" applyBorder="0" applyAlignment="0" applyProtection="0"/>
    <xf numFmtId="0" fontId="272" fillId="27" borderId="0" applyNumberFormat="0" applyBorder="0" applyAlignment="0" applyProtection="0"/>
    <xf numFmtId="0" fontId="17" fillId="27" borderId="0" applyNumberFormat="0" applyBorder="0" applyAlignment="0" applyProtection="0"/>
    <xf numFmtId="0" fontId="272" fillId="27" borderId="0" applyNumberFormat="0" applyBorder="0" applyAlignment="0" applyProtection="0"/>
    <xf numFmtId="0" fontId="17" fillId="27" borderId="0" applyNumberFormat="0" applyBorder="0" applyAlignment="0" applyProtection="0"/>
    <xf numFmtId="0" fontId="272" fillId="27" borderId="0" applyNumberFormat="0" applyBorder="0" applyAlignment="0" applyProtection="0"/>
    <xf numFmtId="0" fontId="272" fillId="27" borderId="0" applyNumberFormat="0" applyBorder="0" applyAlignment="0" applyProtection="0"/>
    <xf numFmtId="0" fontId="272" fillId="27" borderId="0" applyNumberFormat="0" applyBorder="0" applyAlignment="0" applyProtection="0"/>
    <xf numFmtId="0" fontId="272" fillId="27" borderId="0" applyNumberFormat="0" applyBorder="0" applyAlignment="0" applyProtection="0"/>
    <xf numFmtId="0" fontId="272" fillId="27" borderId="0" applyNumberFormat="0" applyBorder="0" applyAlignment="0" applyProtection="0"/>
    <xf numFmtId="0" fontId="272" fillId="27" borderId="0" applyNumberFormat="0" applyBorder="0" applyAlignment="0" applyProtection="0"/>
    <xf numFmtId="0" fontId="272" fillId="27" borderId="0" applyNumberFormat="0" applyBorder="0" applyAlignment="0" applyProtection="0"/>
    <xf numFmtId="0" fontId="272" fillId="27" borderId="0" applyNumberFormat="0" applyBorder="0" applyAlignment="0" applyProtection="0"/>
    <xf numFmtId="0" fontId="271" fillId="91" borderId="0" applyNumberFormat="0" applyBorder="0" applyAlignment="0" applyProtection="0"/>
    <xf numFmtId="0" fontId="271" fillId="91" borderId="0" applyNumberFormat="0" applyBorder="0" applyAlignment="0" applyProtection="0"/>
    <xf numFmtId="0" fontId="272" fillId="27" borderId="0" applyNumberFormat="0" applyBorder="0" applyAlignment="0" applyProtection="0"/>
    <xf numFmtId="0" fontId="272" fillId="27" borderId="0" applyNumberFormat="0" applyBorder="0" applyAlignment="0" applyProtection="0"/>
    <xf numFmtId="0" fontId="272" fillId="27" borderId="0" applyNumberFormat="0" applyBorder="0" applyAlignment="0" applyProtection="0"/>
    <xf numFmtId="0" fontId="272" fillId="27" borderId="0" applyNumberFormat="0" applyBorder="0" applyAlignment="0" applyProtection="0"/>
    <xf numFmtId="0" fontId="272" fillId="27" borderId="0" applyNumberFormat="0" applyBorder="0" applyAlignment="0" applyProtection="0"/>
    <xf numFmtId="0" fontId="272" fillId="27" borderId="0" applyNumberFormat="0" applyBorder="0" applyAlignment="0" applyProtection="0"/>
    <xf numFmtId="0" fontId="272" fillId="27" borderId="0" applyNumberFormat="0" applyBorder="0" applyAlignment="0" applyProtection="0"/>
    <xf numFmtId="0" fontId="271" fillId="91" borderId="0" applyNumberFormat="0" applyBorder="0" applyAlignment="0" applyProtection="0"/>
    <xf numFmtId="0" fontId="271" fillId="91" borderId="0" applyNumberFormat="0" applyBorder="0" applyAlignment="0" applyProtection="0"/>
    <xf numFmtId="0" fontId="271" fillId="91" borderId="0" applyNumberFormat="0" applyBorder="0" applyAlignment="0" applyProtection="0"/>
    <xf numFmtId="0" fontId="271" fillId="91" borderId="0" applyNumberFormat="0" applyBorder="0" applyAlignment="0" applyProtection="0"/>
    <xf numFmtId="0" fontId="271" fillId="91" borderId="0" applyNumberFormat="0" applyBorder="0" applyAlignment="0" applyProtection="0"/>
    <xf numFmtId="0" fontId="17" fillId="27" borderId="0" applyNumberFormat="0" applyBorder="0" applyAlignment="0" applyProtection="0"/>
    <xf numFmtId="0" fontId="271" fillId="91" borderId="0" applyNumberFormat="0" applyBorder="0" applyAlignment="0" applyProtection="0"/>
    <xf numFmtId="0" fontId="17" fillId="27" borderId="0" applyNumberFormat="0" applyBorder="0" applyAlignment="0" applyProtection="0"/>
    <xf numFmtId="0" fontId="271" fillId="91" borderId="0" applyNumberFormat="0" applyBorder="0" applyAlignment="0" applyProtection="0"/>
    <xf numFmtId="0" fontId="17" fillId="27" borderId="0" applyNumberFormat="0" applyBorder="0" applyAlignment="0" applyProtection="0"/>
    <xf numFmtId="0" fontId="271" fillId="91" borderId="0" applyNumberFormat="0" applyBorder="0" applyAlignment="0" applyProtection="0"/>
    <xf numFmtId="0" fontId="17" fillId="27" borderId="0" applyNumberFormat="0" applyBorder="0" applyAlignment="0" applyProtection="0"/>
    <xf numFmtId="360" fontId="1" fillId="0" borderId="0"/>
    <xf numFmtId="0" fontId="273" fillId="0" borderId="0"/>
    <xf numFmtId="0" fontId="247" fillId="0" borderId="94" applyNumberFormat="0" applyFont="0" applyFill="0" applyAlignment="0" applyProtection="0">
      <alignment horizontal="center"/>
    </xf>
    <xf numFmtId="0" fontId="236" fillId="1" borderId="2" applyNumberFormat="0" applyAlignment="0" applyProtection="0"/>
    <xf numFmtId="0" fontId="236" fillId="1" borderId="2" applyNumberFormat="0" applyAlignment="0" applyProtection="0"/>
    <xf numFmtId="361" fontId="77" fillId="0" borderId="0" applyFill="0" applyBorder="0" applyAlignment="0"/>
    <xf numFmtId="361" fontId="77" fillId="0" borderId="0" applyFill="0" applyBorder="0" applyAlignment="0"/>
    <xf numFmtId="361" fontId="77" fillId="0" borderId="0" applyFill="0" applyBorder="0" applyAlignment="0"/>
    <xf numFmtId="361" fontId="77" fillId="0" borderId="0" applyFill="0" applyBorder="0" applyAlignment="0"/>
    <xf numFmtId="0" fontId="274" fillId="58" borderId="135" applyNumberFormat="0" applyAlignment="0" applyProtection="0"/>
    <xf numFmtId="0" fontId="18" fillId="28" borderId="20" applyNumberFormat="0" applyAlignment="0" applyProtection="0"/>
    <xf numFmtId="0" fontId="274" fillId="58" borderId="135" applyNumberFormat="0" applyAlignment="0" applyProtection="0"/>
    <xf numFmtId="0" fontId="18" fillId="28" borderId="20" applyNumberFormat="0" applyAlignment="0" applyProtection="0"/>
    <xf numFmtId="0" fontId="274" fillId="58" borderId="135" applyNumberFormat="0" applyAlignment="0" applyProtection="0"/>
    <xf numFmtId="0" fontId="18" fillId="28" borderId="20" applyNumberFormat="0" applyAlignment="0" applyProtection="0"/>
    <xf numFmtId="0" fontId="274" fillId="58" borderId="135" applyNumberFormat="0" applyAlignment="0" applyProtection="0"/>
    <xf numFmtId="0" fontId="18" fillId="28" borderId="20" applyNumberFormat="0" applyAlignment="0" applyProtection="0"/>
    <xf numFmtId="0" fontId="274" fillId="58" borderId="135" applyNumberFormat="0" applyAlignment="0" applyProtection="0"/>
    <xf numFmtId="0" fontId="18" fillId="28" borderId="20" applyNumberFormat="0" applyAlignment="0" applyProtection="0"/>
    <xf numFmtId="0" fontId="274" fillId="58" borderId="135" applyNumberFormat="0" applyAlignment="0" applyProtection="0"/>
    <xf numFmtId="0" fontId="18" fillId="28" borderId="20" applyNumberFormat="0" applyAlignment="0" applyProtection="0"/>
    <xf numFmtId="0" fontId="275" fillId="28" borderId="20" applyNumberFormat="0" applyAlignment="0" applyProtection="0"/>
    <xf numFmtId="0" fontId="18" fillId="28" borderId="20" applyNumberFormat="0" applyAlignment="0" applyProtection="0"/>
    <xf numFmtId="0" fontId="275" fillId="28" borderId="20" applyNumberFormat="0" applyAlignment="0" applyProtection="0"/>
    <xf numFmtId="0" fontId="18" fillId="28" borderId="20" applyNumberFormat="0" applyAlignment="0" applyProtection="0"/>
    <xf numFmtId="0" fontId="275" fillId="28" borderId="20" applyNumberFormat="0" applyAlignment="0" applyProtection="0"/>
    <xf numFmtId="0" fontId="18" fillId="28" borderId="20" applyNumberFormat="0" applyAlignment="0" applyProtection="0"/>
    <xf numFmtId="0" fontId="275" fillId="28" borderId="20" applyNumberFormat="0" applyAlignment="0" applyProtection="0"/>
    <xf numFmtId="0" fontId="18" fillId="28" borderId="20" applyNumberFormat="0" applyAlignment="0" applyProtection="0"/>
    <xf numFmtId="0" fontId="274" fillId="58" borderId="135" applyNumberFormat="0" applyAlignment="0" applyProtection="0"/>
    <xf numFmtId="0" fontId="274" fillId="58" borderId="135" applyNumberFormat="0" applyAlignment="0" applyProtection="0"/>
    <xf numFmtId="0" fontId="275" fillId="28" borderId="20" applyNumberFormat="0" applyAlignment="0" applyProtection="0"/>
    <xf numFmtId="0" fontId="18" fillId="28" borderId="20" applyNumberFormat="0" applyAlignment="0" applyProtection="0"/>
    <xf numFmtId="0" fontId="275" fillId="28" borderId="20" applyNumberFormat="0" applyAlignment="0" applyProtection="0"/>
    <xf numFmtId="0" fontId="18" fillId="28" borderId="20" applyNumberFormat="0" applyAlignment="0" applyProtection="0"/>
    <xf numFmtId="0" fontId="275" fillId="28" borderId="20" applyNumberFormat="0" applyAlignment="0" applyProtection="0"/>
    <xf numFmtId="0" fontId="275" fillId="28" borderId="20" applyNumberFormat="0" applyAlignment="0" applyProtection="0"/>
    <xf numFmtId="0" fontId="275" fillId="28" borderId="20" applyNumberFormat="0" applyAlignment="0" applyProtection="0"/>
    <xf numFmtId="0" fontId="275" fillId="28" borderId="20" applyNumberFormat="0" applyAlignment="0" applyProtection="0"/>
    <xf numFmtId="0" fontId="275" fillId="28" borderId="20" applyNumberFormat="0" applyAlignment="0" applyProtection="0"/>
    <xf numFmtId="0" fontId="275" fillId="28" borderId="20" applyNumberFormat="0" applyAlignment="0" applyProtection="0"/>
    <xf numFmtId="0" fontId="275" fillId="28" borderId="20" applyNumberFormat="0" applyAlignment="0" applyProtection="0"/>
    <xf numFmtId="0" fontId="275" fillId="28" borderId="20" applyNumberFormat="0" applyAlignment="0" applyProtection="0"/>
    <xf numFmtId="0" fontId="274" fillId="58" borderId="135" applyNumberFormat="0" applyAlignment="0" applyProtection="0"/>
    <xf numFmtId="0" fontId="274" fillId="58" borderId="135" applyNumberFormat="0" applyAlignment="0" applyProtection="0"/>
    <xf numFmtId="0" fontId="275" fillId="28" borderId="20" applyNumberFormat="0" applyAlignment="0" applyProtection="0"/>
    <xf numFmtId="0" fontId="275" fillId="28" borderId="20" applyNumberFormat="0" applyAlignment="0" applyProtection="0"/>
    <xf numFmtId="0" fontId="275" fillId="28" borderId="20" applyNumberFormat="0" applyAlignment="0" applyProtection="0"/>
    <xf numFmtId="0" fontId="275" fillId="28" borderId="20" applyNumberFormat="0" applyAlignment="0" applyProtection="0"/>
    <xf numFmtId="0" fontId="275" fillId="28" borderId="20" applyNumberFormat="0" applyAlignment="0" applyProtection="0"/>
    <xf numFmtId="0" fontId="275" fillId="28" borderId="20" applyNumberFormat="0" applyAlignment="0" applyProtection="0"/>
    <xf numFmtId="0" fontId="275" fillId="28" borderId="20" applyNumberFormat="0" applyAlignment="0" applyProtection="0"/>
    <xf numFmtId="0" fontId="274" fillId="58" borderId="135" applyNumberFormat="0" applyAlignment="0" applyProtection="0"/>
    <xf numFmtId="0" fontId="274" fillId="58" borderId="135" applyNumberFormat="0" applyAlignment="0" applyProtection="0"/>
    <xf numFmtId="0" fontId="274" fillId="58" borderId="135" applyNumberFormat="0" applyAlignment="0" applyProtection="0"/>
    <xf numFmtId="0" fontId="274" fillId="58" borderId="135" applyNumberFormat="0" applyAlignment="0" applyProtection="0"/>
    <xf numFmtId="0" fontId="274" fillId="58" borderId="135" applyNumberFormat="0" applyAlignment="0" applyProtection="0"/>
    <xf numFmtId="0" fontId="18" fillId="28" borderId="20" applyNumberFormat="0" applyAlignment="0" applyProtection="0"/>
    <xf numFmtId="0" fontId="274" fillId="58" borderId="135" applyNumberFormat="0" applyAlignment="0" applyProtection="0"/>
    <xf numFmtId="0" fontId="18" fillId="28" borderId="20" applyNumberFormat="0" applyAlignment="0" applyProtection="0"/>
    <xf numFmtId="0" fontId="274" fillId="58" borderId="135" applyNumberFormat="0" applyAlignment="0" applyProtection="0"/>
    <xf numFmtId="0" fontId="18" fillId="28" borderId="20" applyNumberFormat="0" applyAlignment="0" applyProtection="0"/>
    <xf numFmtId="0" fontId="274" fillId="58" borderId="135" applyNumberFormat="0" applyAlignment="0" applyProtection="0"/>
    <xf numFmtId="0" fontId="18" fillId="28" borderId="20" applyNumberFormat="0" applyAlignment="0" applyProtection="0"/>
    <xf numFmtId="45" fontId="72" fillId="41" borderId="0" applyFont="0" applyFill="0" applyBorder="0">
      <alignment horizontal="center"/>
    </xf>
    <xf numFmtId="0" fontId="276" fillId="114" borderId="136" applyNumberFormat="0" applyAlignment="0" applyProtection="0"/>
    <xf numFmtId="0" fontId="19" fillId="29" borderId="21" applyNumberFormat="0" applyAlignment="0" applyProtection="0"/>
    <xf numFmtId="0" fontId="276" fillId="114" borderId="136" applyNumberFormat="0" applyAlignment="0" applyProtection="0"/>
    <xf numFmtId="0" fontId="19" fillId="29" borderId="21" applyNumberFormat="0" applyAlignment="0" applyProtection="0"/>
    <xf numFmtId="0" fontId="276" fillId="114" borderId="136" applyNumberFormat="0" applyAlignment="0" applyProtection="0"/>
    <xf numFmtId="0" fontId="19" fillId="29" borderId="21" applyNumberFormat="0" applyAlignment="0" applyProtection="0"/>
    <xf numFmtId="0" fontId="276" fillId="114" borderId="136" applyNumberFormat="0" applyAlignment="0" applyProtection="0"/>
    <xf numFmtId="0" fontId="19" fillId="29" borderId="21" applyNumberFormat="0" applyAlignment="0" applyProtection="0"/>
    <xf numFmtId="0" fontId="276" fillId="114" borderId="136" applyNumberFormat="0" applyAlignment="0" applyProtection="0"/>
    <xf numFmtId="0" fontId="19" fillId="29" borderId="21" applyNumberFormat="0" applyAlignment="0" applyProtection="0"/>
    <xf numFmtId="0" fontId="276" fillId="114" borderId="136" applyNumberFormat="0" applyAlignment="0" applyProtection="0"/>
    <xf numFmtId="0" fontId="19" fillId="29" borderId="21" applyNumberFormat="0" applyAlignment="0" applyProtection="0"/>
    <xf numFmtId="0" fontId="277" fillId="29" borderId="21" applyNumberFormat="0" applyAlignment="0" applyProtection="0"/>
    <xf numFmtId="0" fontId="19" fillId="29" borderId="21" applyNumberFormat="0" applyAlignment="0" applyProtection="0"/>
    <xf numFmtId="0" fontId="277" fillId="29" borderId="21" applyNumberFormat="0" applyAlignment="0" applyProtection="0"/>
    <xf numFmtId="0" fontId="19" fillId="29" borderId="21" applyNumberFormat="0" applyAlignment="0" applyProtection="0"/>
    <xf numFmtId="0" fontId="277" fillId="29" borderId="21" applyNumberFormat="0" applyAlignment="0" applyProtection="0"/>
    <xf numFmtId="0" fontId="19" fillId="29" borderId="21" applyNumberFormat="0" applyAlignment="0" applyProtection="0"/>
    <xf numFmtId="0" fontId="277" fillId="29" borderId="21" applyNumberFormat="0" applyAlignment="0" applyProtection="0"/>
    <xf numFmtId="0" fontId="19" fillId="29" borderId="21" applyNumberFormat="0" applyAlignment="0" applyProtection="0"/>
    <xf numFmtId="0" fontId="276" fillId="114" borderId="136" applyNumberFormat="0" applyAlignment="0" applyProtection="0"/>
    <xf numFmtId="0" fontId="276" fillId="114" borderId="136" applyNumberFormat="0" applyAlignment="0" applyProtection="0"/>
    <xf numFmtId="0" fontId="277" fillId="29" borderId="21" applyNumberFormat="0" applyAlignment="0" applyProtection="0"/>
    <xf numFmtId="0" fontId="19" fillId="29" borderId="21" applyNumberFormat="0" applyAlignment="0" applyProtection="0"/>
    <xf numFmtId="0" fontId="277" fillId="29" borderId="21" applyNumberFormat="0" applyAlignment="0" applyProtection="0"/>
    <xf numFmtId="0" fontId="19" fillId="29" borderId="21" applyNumberFormat="0" applyAlignment="0" applyProtection="0"/>
    <xf numFmtId="0" fontId="277" fillId="29" borderId="21" applyNumberFormat="0" applyAlignment="0" applyProtection="0"/>
    <xf numFmtId="0" fontId="277" fillId="29" borderId="21" applyNumberFormat="0" applyAlignment="0" applyProtection="0"/>
    <xf numFmtId="0" fontId="277" fillId="29" borderId="21" applyNumberFormat="0" applyAlignment="0" applyProtection="0"/>
    <xf numFmtId="0" fontId="277" fillId="29" borderId="21" applyNumberFormat="0" applyAlignment="0" applyProtection="0"/>
    <xf numFmtId="0" fontId="277" fillId="29" borderId="21" applyNumberFormat="0" applyAlignment="0" applyProtection="0"/>
    <xf numFmtId="0" fontId="277" fillId="29" borderId="21" applyNumberFormat="0" applyAlignment="0" applyProtection="0"/>
    <xf numFmtId="0" fontId="277" fillId="29" borderId="21" applyNumberFormat="0" applyAlignment="0" applyProtection="0"/>
    <xf numFmtId="0" fontId="277" fillId="29" borderId="21" applyNumberFormat="0" applyAlignment="0" applyProtection="0"/>
    <xf numFmtId="0" fontId="276" fillId="114" borderId="136" applyNumberFormat="0" applyAlignment="0" applyProtection="0"/>
    <xf numFmtId="0" fontId="276" fillId="114" borderId="136" applyNumberFormat="0" applyAlignment="0" applyProtection="0"/>
    <xf numFmtId="0" fontId="277" fillId="29" borderId="21" applyNumberFormat="0" applyAlignment="0" applyProtection="0"/>
    <xf numFmtId="0" fontId="277" fillId="29" borderId="21" applyNumberFormat="0" applyAlignment="0" applyProtection="0"/>
    <xf numFmtId="0" fontId="277" fillId="29" borderId="21" applyNumberFormat="0" applyAlignment="0" applyProtection="0"/>
    <xf numFmtId="0" fontId="277" fillId="29" borderId="21" applyNumberFormat="0" applyAlignment="0" applyProtection="0"/>
    <xf numFmtId="0" fontId="277" fillId="29" borderId="21" applyNumberFormat="0" applyAlignment="0" applyProtection="0"/>
    <xf numFmtId="0" fontId="277" fillId="29" borderId="21" applyNumberFormat="0" applyAlignment="0" applyProtection="0"/>
    <xf numFmtId="0" fontId="277" fillId="29" borderId="21" applyNumberFormat="0" applyAlignment="0" applyProtection="0"/>
    <xf numFmtId="0" fontId="276" fillId="114" borderId="136" applyNumberFormat="0" applyAlignment="0" applyProtection="0"/>
    <xf numFmtId="0" fontId="276" fillId="114" borderId="136" applyNumberFormat="0" applyAlignment="0" applyProtection="0"/>
    <xf numFmtId="0" fontId="276" fillId="114" borderId="136" applyNumberFormat="0" applyAlignment="0" applyProtection="0"/>
    <xf numFmtId="0" fontId="276" fillId="114" borderId="136" applyNumberFormat="0" applyAlignment="0" applyProtection="0"/>
    <xf numFmtId="0" fontId="276" fillId="114" borderId="136" applyNumberFormat="0" applyAlignment="0" applyProtection="0"/>
    <xf numFmtId="0" fontId="19" fillId="29" borderId="21" applyNumberFormat="0" applyAlignment="0" applyProtection="0"/>
    <xf numFmtId="0" fontId="276" fillId="114" borderId="136" applyNumberFormat="0" applyAlignment="0" applyProtection="0"/>
    <xf numFmtId="0" fontId="19" fillId="29" borderId="21" applyNumberFormat="0" applyAlignment="0" applyProtection="0"/>
    <xf numFmtId="0" fontId="276" fillId="114" borderId="136" applyNumberFormat="0" applyAlignment="0" applyProtection="0"/>
    <xf numFmtId="0" fontId="19" fillId="29" borderId="21" applyNumberFormat="0" applyAlignment="0" applyProtection="0"/>
    <xf numFmtId="0" fontId="276" fillId="114" borderId="136" applyNumberFormat="0" applyAlignment="0" applyProtection="0"/>
    <xf numFmtId="0" fontId="19" fillId="29" borderId="21" applyNumberFormat="0" applyAlignment="0" applyProtection="0"/>
    <xf numFmtId="3" fontId="84" fillId="2" borderId="4" applyFont="0" applyFill="0" applyProtection="0">
      <alignment horizontal="right"/>
    </xf>
    <xf numFmtId="3" fontId="84" fillId="2" borderId="4" applyFont="0" applyFill="0" applyProtection="0">
      <alignment horizontal="right"/>
    </xf>
    <xf numFmtId="3" fontId="84" fillId="2" borderId="4" applyFont="0" applyFill="0" applyProtection="0">
      <alignment horizontal="right"/>
    </xf>
    <xf numFmtId="3" fontId="278" fillId="0" borderId="0">
      <protection locked="0"/>
    </xf>
    <xf numFmtId="0" fontId="227" fillId="45" borderId="0">
      <alignment horizontal="left"/>
    </xf>
    <xf numFmtId="0" fontId="279" fillId="45" borderId="0">
      <alignment horizontal="right"/>
    </xf>
    <xf numFmtId="0" fontId="99" fillId="59" borderId="0">
      <alignment horizontal="center"/>
    </xf>
    <xf numFmtId="0" fontId="74" fillId="0" borderId="4">
      <alignment horizontal="left" wrapText="1"/>
    </xf>
    <xf numFmtId="0" fontId="279" fillId="45" borderId="0">
      <alignment horizontal="right"/>
    </xf>
    <xf numFmtId="0" fontId="280" fillId="59" borderId="0">
      <alignment horizontal="left"/>
    </xf>
    <xf numFmtId="43" fontId="1"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0" fontId="142"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81"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0" fontId="282" fillId="0" borderId="14" applyFont="0" applyBorder="0" applyProtection="0">
      <alignment vertical="top" wrapText="1"/>
    </xf>
    <xf numFmtId="0" fontId="283" fillId="0" borderId="0">
      <alignment horizontal="left" vertical="center" indent="1"/>
    </xf>
    <xf numFmtId="0" fontId="151" fillId="0" borderId="0" applyNumberFormat="0" applyAlignment="0">
      <alignment horizontal="left"/>
    </xf>
    <xf numFmtId="0" fontId="151" fillId="0" borderId="0" applyNumberFormat="0" applyAlignment="0">
      <alignment horizontal="left"/>
    </xf>
    <xf numFmtId="0" fontId="151" fillId="0" borderId="0" applyNumberFormat="0" applyAlignment="0">
      <alignment horizontal="left"/>
    </xf>
    <xf numFmtId="0" fontId="151" fillId="0" borderId="0" applyNumberFormat="0" applyAlignment="0">
      <alignment horizontal="left"/>
    </xf>
    <xf numFmtId="44" fontId="1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43"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0" fontId="1" fillId="115" borderId="0" applyNumberFormat="0" applyBorder="0" applyAlignment="0" applyProtection="0"/>
    <xf numFmtId="14" fontId="70" fillId="0" borderId="0"/>
    <xf numFmtId="14" fontId="70" fillId="0" borderId="0"/>
    <xf numFmtId="14" fontId="70" fillId="0" borderId="0"/>
    <xf numFmtId="14" fontId="70" fillId="0" borderId="0"/>
    <xf numFmtId="14" fontId="70" fillId="0" borderId="0"/>
    <xf numFmtId="14" fontId="70" fillId="0" borderId="0"/>
    <xf numFmtId="39" fontId="56" fillId="0" borderId="0">
      <alignment horizontal="center"/>
    </xf>
    <xf numFmtId="217" fontId="1" fillId="0" borderId="0">
      <alignment horizontal="right"/>
    </xf>
    <xf numFmtId="1" fontId="1" fillId="0" borderId="0">
      <alignment horizontal="right"/>
    </xf>
    <xf numFmtId="1" fontId="1" fillId="0" borderId="0">
      <alignment horizontal="right"/>
    </xf>
    <xf numFmtId="363" fontId="1" fillId="0" borderId="0">
      <alignment horizontal="right"/>
    </xf>
    <xf numFmtId="49" fontId="1" fillId="0" borderId="0">
      <alignment horizontal="left"/>
    </xf>
    <xf numFmtId="49" fontId="1" fillId="0" borderId="0">
      <alignment horizontal="right"/>
    </xf>
    <xf numFmtId="364" fontId="1" fillId="0" borderId="0">
      <alignment horizontal="left"/>
    </xf>
    <xf numFmtId="0" fontId="10" fillId="116" borderId="0" applyNumberFormat="0" applyBorder="0" applyAlignment="0" applyProtection="0"/>
    <xf numFmtId="0" fontId="10" fillId="117" borderId="0" applyNumberFormat="0" applyBorder="0" applyAlignment="0" applyProtection="0"/>
    <xf numFmtId="0" fontId="10" fillId="118" borderId="0" applyNumberFormat="0" applyBorder="0" applyAlignment="0" applyProtection="0"/>
    <xf numFmtId="0" fontId="172" fillId="0" borderId="0" applyNumberFormat="0" applyAlignment="0">
      <alignment horizontal="left"/>
    </xf>
    <xf numFmtId="0" fontId="172" fillId="0" borderId="0" applyNumberFormat="0" applyAlignment="0">
      <alignment horizontal="left"/>
    </xf>
    <xf numFmtId="0" fontId="172" fillId="0" borderId="0" applyNumberFormat="0" applyAlignment="0">
      <alignment horizontal="left"/>
    </xf>
    <xf numFmtId="0" fontId="172" fillId="0" borderId="0" applyNumberFormat="0" applyAlignment="0">
      <alignment horizontal="left"/>
    </xf>
    <xf numFmtId="9" fontId="284" fillId="0" borderId="4" applyNumberFormat="0" applyBorder="0" applyAlignment="0">
      <protection locked="0"/>
    </xf>
    <xf numFmtId="288" fontId="285" fillId="0" borderId="0" applyFont="0" applyFill="0" applyBorder="0" applyAlignment="0" applyProtection="0"/>
    <xf numFmtId="288" fontId="285" fillId="0" borderId="0" applyFont="0" applyFill="0" applyBorder="0" applyAlignment="0" applyProtection="0"/>
    <xf numFmtId="288" fontId="1" fillId="0" borderId="0" applyFont="0" applyFill="0" applyBorder="0" applyAlignment="0" applyProtection="0"/>
    <xf numFmtId="0" fontId="286" fillId="0" borderId="0" applyNumberFormat="0" applyFill="0" applyBorder="0" applyAlignment="0" applyProtection="0"/>
    <xf numFmtId="0" fontId="20" fillId="0" borderId="0" applyNumberFormat="0" applyFill="0" applyBorder="0" applyAlignment="0" applyProtection="0"/>
    <xf numFmtId="0" fontId="286" fillId="0" borderId="0" applyNumberFormat="0" applyFill="0" applyBorder="0" applyAlignment="0" applyProtection="0"/>
    <xf numFmtId="0" fontId="20" fillId="0" borderId="0" applyNumberFormat="0" applyFill="0" applyBorder="0" applyAlignment="0" applyProtection="0"/>
    <xf numFmtId="0" fontId="286" fillId="0" borderId="0" applyNumberFormat="0" applyFill="0" applyBorder="0" applyAlignment="0" applyProtection="0"/>
    <xf numFmtId="0" fontId="20" fillId="0" borderId="0" applyNumberFormat="0" applyFill="0" applyBorder="0" applyAlignment="0" applyProtection="0"/>
    <xf numFmtId="0" fontId="286" fillId="0" borderId="0" applyNumberFormat="0" applyFill="0" applyBorder="0" applyAlignment="0" applyProtection="0"/>
    <xf numFmtId="0" fontId="20" fillId="0" borderId="0" applyNumberFormat="0" applyFill="0" applyBorder="0" applyAlignment="0" applyProtection="0"/>
    <xf numFmtId="0" fontId="286" fillId="0" borderId="0" applyNumberFormat="0" applyFill="0" applyBorder="0" applyAlignment="0" applyProtection="0"/>
    <xf numFmtId="0" fontId="20" fillId="0" borderId="0" applyNumberFormat="0" applyFill="0" applyBorder="0" applyAlignment="0" applyProtection="0"/>
    <xf numFmtId="0" fontId="286" fillId="0" borderId="0" applyNumberFormat="0" applyFill="0" applyBorder="0" applyAlignment="0" applyProtection="0"/>
    <xf numFmtId="0" fontId="20" fillId="0" borderId="0" applyNumberFormat="0" applyFill="0" applyBorder="0" applyAlignment="0" applyProtection="0"/>
    <xf numFmtId="0" fontId="287" fillId="0" borderId="0" applyNumberFormat="0" applyFill="0" applyBorder="0" applyAlignment="0" applyProtection="0"/>
    <xf numFmtId="0" fontId="20" fillId="0" borderId="0" applyNumberFormat="0" applyFill="0" applyBorder="0" applyAlignment="0" applyProtection="0"/>
    <xf numFmtId="0" fontId="287" fillId="0" borderId="0" applyNumberFormat="0" applyFill="0" applyBorder="0" applyAlignment="0" applyProtection="0"/>
    <xf numFmtId="0" fontId="20" fillId="0" borderId="0" applyNumberFormat="0" applyFill="0" applyBorder="0" applyAlignment="0" applyProtection="0"/>
    <xf numFmtId="0" fontId="287" fillId="0" borderId="0" applyNumberFormat="0" applyFill="0" applyBorder="0" applyAlignment="0" applyProtection="0"/>
    <xf numFmtId="0" fontId="20" fillId="0" borderId="0" applyNumberFormat="0" applyFill="0" applyBorder="0" applyAlignment="0" applyProtection="0"/>
    <xf numFmtId="0" fontId="287" fillId="0" borderId="0" applyNumberFormat="0" applyFill="0" applyBorder="0" applyAlignment="0" applyProtection="0"/>
    <xf numFmtId="0" fontId="20"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7" fillId="0" borderId="0" applyNumberFormat="0" applyFill="0" applyBorder="0" applyAlignment="0" applyProtection="0"/>
    <xf numFmtId="0" fontId="20" fillId="0" borderId="0" applyNumberFormat="0" applyFill="0" applyBorder="0" applyAlignment="0" applyProtection="0"/>
    <xf numFmtId="0" fontId="287" fillId="0" borderId="0" applyNumberFormat="0" applyFill="0" applyBorder="0" applyAlignment="0" applyProtection="0"/>
    <xf numFmtId="0" fontId="20"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0" fillId="0" borderId="0" applyNumberFormat="0" applyFill="0" applyBorder="0" applyAlignment="0" applyProtection="0"/>
    <xf numFmtId="0" fontId="286" fillId="0" borderId="0" applyNumberFormat="0" applyFill="0" applyBorder="0" applyAlignment="0" applyProtection="0"/>
    <xf numFmtId="0" fontId="20" fillId="0" borderId="0" applyNumberFormat="0" applyFill="0" applyBorder="0" applyAlignment="0" applyProtection="0"/>
    <xf numFmtId="0" fontId="286" fillId="0" borderId="0" applyNumberFormat="0" applyFill="0" applyBorder="0" applyAlignment="0" applyProtection="0"/>
    <xf numFmtId="0" fontId="20" fillId="0" borderId="0" applyNumberFormat="0" applyFill="0" applyBorder="0" applyAlignment="0" applyProtection="0"/>
    <xf numFmtId="0" fontId="286" fillId="0" borderId="0" applyNumberFormat="0" applyFill="0" applyBorder="0" applyAlignment="0" applyProtection="0"/>
    <xf numFmtId="0" fontId="20" fillId="0" borderId="0" applyNumberForma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164" fontId="281" fillId="0" borderId="0" applyNumberFormat="0" applyFont="0" applyFill="0" applyBorder="0" applyAlignment="0">
      <alignment horizontal="center"/>
    </xf>
    <xf numFmtId="0" fontId="289" fillId="92" borderId="0" applyNumberFormat="0" applyBorder="0" applyAlignment="0" applyProtection="0"/>
    <xf numFmtId="0" fontId="21" fillId="30" borderId="0" applyNumberFormat="0" applyBorder="0" applyAlignment="0" applyProtection="0"/>
    <xf numFmtId="0" fontId="289" fillId="92" borderId="0" applyNumberFormat="0" applyBorder="0" applyAlignment="0" applyProtection="0"/>
    <xf numFmtId="0" fontId="21" fillId="30" borderId="0" applyNumberFormat="0" applyBorder="0" applyAlignment="0" applyProtection="0"/>
    <xf numFmtId="0" fontId="289" fillId="92" borderId="0" applyNumberFormat="0" applyBorder="0" applyAlignment="0" applyProtection="0"/>
    <xf numFmtId="0" fontId="21" fillId="30" borderId="0" applyNumberFormat="0" applyBorder="0" applyAlignment="0" applyProtection="0"/>
    <xf numFmtId="0" fontId="289" fillId="92" borderId="0" applyNumberFormat="0" applyBorder="0" applyAlignment="0" applyProtection="0"/>
    <xf numFmtId="0" fontId="21" fillId="30" borderId="0" applyNumberFormat="0" applyBorder="0" applyAlignment="0" applyProtection="0"/>
    <xf numFmtId="0" fontId="289" fillId="92" borderId="0" applyNumberFormat="0" applyBorder="0" applyAlignment="0" applyProtection="0"/>
    <xf numFmtId="0" fontId="21" fillId="30" borderId="0" applyNumberFormat="0" applyBorder="0" applyAlignment="0" applyProtection="0"/>
    <xf numFmtId="0" fontId="289" fillId="92" borderId="0" applyNumberFormat="0" applyBorder="0" applyAlignment="0" applyProtection="0"/>
    <xf numFmtId="0" fontId="21" fillId="30" borderId="0" applyNumberFormat="0" applyBorder="0" applyAlignment="0" applyProtection="0"/>
    <xf numFmtId="0" fontId="290" fillId="30" borderId="0" applyNumberFormat="0" applyBorder="0" applyAlignment="0" applyProtection="0"/>
    <xf numFmtId="0" fontId="21" fillId="30" borderId="0" applyNumberFormat="0" applyBorder="0" applyAlignment="0" applyProtection="0"/>
    <xf numFmtId="0" fontId="290" fillId="30" borderId="0" applyNumberFormat="0" applyBorder="0" applyAlignment="0" applyProtection="0"/>
    <xf numFmtId="0" fontId="21" fillId="30" borderId="0" applyNumberFormat="0" applyBorder="0" applyAlignment="0" applyProtection="0"/>
    <xf numFmtId="0" fontId="290" fillId="30" borderId="0" applyNumberFormat="0" applyBorder="0" applyAlignment="0" applyProtection="0"/>
    <xf numFmtId="0" fontId="21" fillId="30" borderId="0" applyNumberFormat="0" applyBorder="0" applyAlignment="0" applyProtection="0"/>
    <xf numFmtId="0" fontId="290" fillId="30" borderId="0" applyNumberFormat="0" applyBorder="0" applyAlignment="0" applyProtection="0"/>
    <xf numFmtId="0" fontId="21" fillId="30" borderId="0" applyNumberFormat="0" applyBorder="0" applyAlignment="0" applyProtection="0"/>
    <xf numFmtId="0" fontId="289" fillId="92" borderId="0" applyNumberFormat="0" applyBorder="0" applyAlignment="0" applyProtection="0"/>
    <xf numFmtId="0" fontId="289" fillId="92" borderId="0" applyNumberFormat="0" applyBorder="0" applyAlignment="0" applyProtection="0"/>
    <xf numFmtId="0" fontId="290" fillId="30" borderId="0" applyNumberFormat="0" applyBorder="0" applyAlignment="0" applyProtection="0"/>
    <xf numFmtId="0" fontId="21" fillId="30" borderId="0" applyNumberFormat="0" applyBorder="0" applyAlignment="0" applyProtection="0"/>
    <xf numFmtId="0" fontId="290" fillId="30" borderId="0" applyNumberFormat="0" applyBorder="0" applyAlignment="0" applyProtection="0"/>
    <xf numFmtId="0" fontId="21" fillId="30" borderId="0" applyNumberFormat="0" applyBorder="0" applyAlignment="0" applyProtection="0"/>
    <xf numFmtId="0" fontId="290" fillId="30" borderId="0" applyNumberFormat="0" applyBorder="0" applyAlignment="0" applyProtection="0"/>
    <xf numFmtId="0" fontId="290" fillId="30" borderId="0" applyNumberFormat="0" applyBorder="0" applyAlignment="0" applyProtection="0"/>
    <xf numFmtId="0" fontId="290" fillId="30" borderId="0" applyNumberFormat="0" applyBorder="0" applyAlignment="0" applyProtection="0"/>
    <xf numFmtId="0" fontId="290" fillId="30" borderId="0" applyNumberFormat="0" applyBorder="0" applyAlignment="0" applyProtection="0"/>
    <xf numFmtId="0" fontId="290" fillId="30" borderId="0" applyNumberFormat="0" applyBorder="0" applyAlignment="0" applyProtection="0"/>
    <xf numFmtId="0" fontId="290" fillId="30" borderId="0" applyNumberFormat="0" applyBorder="0" applyAlignment="0" applyProtection="0"/>
    <xf numFmtId="0" fontId="290" fillId="30" borderId="0" applyNumberFormat="0" applyBorder="0" applyAlignment="0" applyProtection="0"/>
    <xf numFmtId="0" fontId="290" fillId="30" borderId="0" applyNumberFormat="0" applyBorder="0" applyAlignment="0" applyProtection="0"/>
    <xf numFmtId="0" fontId="289" fillId="92" borderId="0" applyNumberFormat="0" applyBorder="0" applyAlignment="0" applyProtection="0"/>
    <xf numFmtId="0" fontId="289" fillId="92" borderId="0" applyNumberFormat="0" applyBorder="0" applyAlignment="0" applyProtection="0"/>
    <xf numFmtId="0" fontId="290" fillId="30" borderId="0" applyNumberFormat="0" applyBorder="0" applyAlignment="0" applyProtection="0"/>
    <xf numFmtId="0" fontId="290" fillId="30" borderId="0" applyNumberFormat="0" applyBorder="0" applyAlignment="0" applyProtection="0"/>
    <xf numFmtId="0" fontId="290" fillId="30" borderId="0" applyNumberFormat="0" applyBorder="0" applyAlignment="0" applyProtection="0"/>
    <xf numFmtId="0" fontId="290" fillId="30" borderId="0" applyNumberFormat="0" applyBorder="0" applyAlignment="0" applyProtection="0"/>
    <xf numFmtId="0" fontId="290" fillId="30" borderId="0" applyNumberFormat="0" applyBorder="0" applyAlignment="0" applyProtection="0"/>
    <xf numFmtId="0" fontId="290" fillId="30" borderId="0" applyNumberFormat="0" applyBorder="0" applyAlignment="0" applyProtection="0"/>
    <xf numFmtId="0" fontId="290" fillId="30" borderId="0" applyNumberFormat="0" applyBorder="0" applyAlignment="0" applyProtection="0"/>
    <xf numFmtId="0" fontId="289" fillId="92" borderId="0" applyNumberFormat="0" applyBorder="0" applyAlignment="0" applyProtection="0"/>
    <xf numFmtId="0" fontId="289" fillId="92" borderId="0" applyNumberFormat="0" applyBorder="0" applyAlignment="0" applyProtection="0"/>
    <xf numFmtId="0" fontId="289" fillId="92" borderId="0" applyNumberFormat="0" applyBorder="0" applyAlignment="0" applyProtection="0"/>
    <xf numFmtId="0" fontId="289" fillId="92" borderId="0" applyNumberFormat="0" applyBorder="0" applyAlignment="0" applyProtection="0"/>
    <xf numFmtId="0" fontId="289" fillId="92" borderId="0" applyNumberFormat="0" applyBorder="0" applyAlignment="0" applyProtection="0"/>
    <xf numFmtId="0" fontId="21" fillId="30" borderId="0" applyNumberFormat="0" applyBorder="0" applyAlignment="0" applyProtection="0"/>
    <xf numFmtId="0" fontId="289" fillId="92" borderId="0" applyNumberFormat="0" applyBorder="0" applyAlignment="0" applyProtection="0"/>
    <xf numFmtId="0" fontId="21" fillId="30" borderId="0" applyNumberFormat="0" applyBorder="0" applyAlignment="0" applyProtection="0"/>
    <xf numFmtId="0" fontId="289" fillId="92" borderId="0" applyNumberFormat="0" applyBorder="0" applyAlignment="0" applyProtection="0"/>
    <xf numFmtId="0" fontId="21" fillId="30" borderId="0" applyNumberFormat="0" applyBorder="0" applyAlignment="0" applyProtection="0"/>
    <xf numFmtId="0" fontId="289" fillId="92" borderId="0" applyNumberFormat="0" applyBorder="0" applyAlignment="0" applyProtection="0"/>
    <xf numFmtId="0" fontId="21" fillId="30" borderId="0" applyNumberFormat="0" applyBorder="0" applyAlignment="0" applyProtection="0"/>
    <xf numFmtId="38" fontId="83" fillId="41" borderId="0" applyNumberFormat="0" applyBorder="0" applyAlignment="0" applyProtection="0"/>
    <xf numFmtId="38" fontId="83" fillId="41" borderId="0" applyNumberFormat="0" applyBorder="0" applyAlignment="0" applyProtection="0"/>
    <xf numFmtId="0" fontId="1" fillId="41" borderId="4" applyNumberFormat="0" applyFont="0" applyBorder="0" applyProtection="0">
      <alignment horizontal="center" vertical="center"/>
    </xf>
    <xf numFmtId="0" fontId="1" fillId="41" borderId="4" applyNumberFormat="0" applyFont="0" applyBorder="0" applyAlignment="0" applyProtection="0">
      <alignment horizontal="center"/>
    </xf>
    <xf numFmtId="0" fontId="1" fillId="41" borderId="4" applyNumberFormat="0" applyFont="0" applyBorder="0" applyAlignment="0" applyProtection="0">
      <alignment horizontal="center"/>
    </xf>
    <xf numFmtId="0" fontId="291" fillId="0" borderId="137" applyNumberFormat="0" applyFill="0" applyAlignment="0" applyProtection="0"/>
    <xf numFmtId="0" fontId="22" fillId="0" borderId="22" applyNumberFormat="0" applyFill="0" applyAlignment="0" applyProtection="0"/>
    <xf numFmtId="0" fontId="291" fillId="0" borderId="137" applyNumberFormat="0" applyFill="0" applyAlignment="0" applyProtection="0"/>
    <xf numFmtId="0" fontId="22" fillId="0" borderId="22" applyNumberFormat="0" applyFill="0" applyAlignment="0" applyProtection="0"/>
    <xf numFmtId="0" fontId="291" fillId="0" borderId="137" applyNumberFormat="0" applyFill="0" applyAlignment="0" applyProtection="0"/>
    <xf numFmtId="0" fontId="22" fillId="0" borderId="22" applyNumberFormat="0" applyFill="0" applyAlignment="0" applyProtection="0"/>
    <xf numFmtId="0" fontId="291" fillId="0" borderId="137" applyNumberFormat="0" applyFill="0" applyAlignment="0" applyProtection="0"/>
    <xf numFmtId="0" fontId="22" fillId="0" borderId="22" applyNumberFormat="0" applyFill="0" applyAlignment="0" applyProtection="0"/>
    <xf numFmtId="0" fontId="291" fillId="0" borderId="137" applyNumberFormat="0" applyFill="0" applyAlignment="0" applyProtection="0"/>
    <xf numFmtId="0" fontId="22" fillId="0" borderId="22" applyNumberFormat="0" applyFill="0" applyAlignment="0" applyProtection="0"/>
    <xf numFmtId="0" fontId="291" fillId="0" borderId="137" applyNumberFormat="0" applyFill="0" applyAlignment="0" applyProtection="0"/>
    <xf numFmtId="0" fontId="22" fillId="0" borderId="22" applyNumberFormat="0" applyFill="0" applyAlignment="0" applyProtection="0"/>
    <xf numFmtId="0" fontId="292" fillId="0" borderId="22" applyNumberFormat="0" applyFill="0" applyAlignment="0" applyProtection="0"/>
    <xf numFmtId="0" fontId="22" fillId="0" borderId="22" applyNumberFormat="0" applyFill="0" applyAlignment="0" applyProtection="0"/>
    <xf numFmtId="0" fontId="292" fillId="0" borderId="22" applyNumberFormat="0" applyFill="0" applyAlignment="0" applyProtection="0"/>
    <xf numFmtId="0" fontId="22" fillId="0" borderId="22" applyNumberFormat="0" applyFill="0" applyAlignment="0" applyProtection="0"/>
    <xf numFmtId="0" fontId="292" fillId="0" borderId="22" applyNumberFormat="0" applyFill="0" applyAlignment="0" applyProtection="0"/>
    <xf numFmtId="0" fontId="22" fillId="0" borderId="22" applyNumberFormat="0" applyFill="0" applyAlignment="0" applyProtection="0"/>
    <xf numFmtId="0" fontId="292" fillId="0" borderId="22" applyNumberFormat="0" applyFill="0" applyAlignment="0" applyProtection="0"/>
    <xf numFmtId="0" fontId="22" fillId="0" borderId="22" applyNumberFormat="0" applyFill="0" applyAlignment="0" applyProtection="0"/>
    <xf numFmtId="0" fontId="291" fillId="0" borderId="137" applyNumberFormat="0" applyFill="0" applyAlignment="0" applyProtection="0"/>
    <xf numFmtId="0" fontId="186" fillId="0" borderId="0" applyNumberFormat="0" applyFill="0" applyBorder="0" applyAlignment="0" applyProtection="0"/>
    <xf numFmtId="0" fontId="293" fillId="0" borderId="137" applyNumberFormat="0" applyFill="0" applyAlignment="0" applyProtection="0"/>
    <xf numFmtId="0" fontId="293" fillId="0" borderId="137" applyNumberFormat="0" applyFill="0" applyAlignment="0" applyProtection="0"/>
    <xf numFmtId="0" fontId="293" fillId="0" borderId="137" applyNumberFormat="0" applyFill="0" applyAlignment="0" applyProtection="0"/>
    <xf numFmtId="0" fontId="293" fillId="0" borderId="137"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91" fillId="0" borderId="137" applyNumberFormat="0" applyFill="0" applyAlignment="0" applyProtection="0"/>
    <xf numFmtId="0" fontId="292" fillId="0" borderId="22" applyNumberFormat="0" applyFill="0" applyAlignment="0" applyProtection="0"/>
    <xf numFmtId="0" fontId="22" fillId="0" borderId="22" applyNumberFormat="0" applyFill="0" applyAlignment="0" applyProtection="0"/>
    <xf numFmtId="0" fontId="292" fillId="0" borderId="22" applyNumberFormat="0" applyFill="0" applyAlignment="0" applyProtection="0"/>
    <xf numFmtId="0" fontId="22" fillId="0" borderId="22" applyNumberFormat="0" applyFill="0" applyAlignment="0" applyProtection="0"/>
    <xf numFmtId="0" fontId="292" fillId="0" borderId="22" applyNumberFormat="0" applyFill="0" applyAlignment="0" applyProtection="0"/>
    <xf numFmtId="0" fontId="292" fillId="0" borderId="22" applyNumberFormat="0" applyFill="0" applyAlignment="0" applyProtection="0"/>
    <xf numFmtId="0" fontId="292" fillId="0" borderId="22" applyNumberFormat="0" applyFill="0" applyAlignment="0" applyProtection="0"/>
    <xf numFmtId="0" fontId="292" fillId="0" borderId="22" applyNumberFormat="0" applyFill="0" applyAlignment="0" applyProtection="0"/>
    <xf numFmtId="0" fontId="292" fillId="0" borderId="22" applyNumberFormat="0" applyFill="0" applyAlignment="0" applyProtection="0"/>
    <xf numFmtId="0" fontId="292" fillId="0" borderId="22" applyNumberFormat="0" applyFill="0" applyAlignment="0" applyProtection="0"/>
    <xf numFmtId="0" fontId="292" fillId="0" borderId="22" applyNumberFormat="0" applyFill="0" applyAlignment="0" applyProtection="0"/>
    <xf numFmtId="0" fontId="292" fillId="0" borderId="22" applyNumberFormat="0" applyFill="0" applyAlignment="0" applyProtection="0"/>
    <xf numFmtId="0" fontId="291" fillId="0" borderId="137" applyNumberFormat="0" applyFill="0" applyAlignment="0" applyProtection="0"/>
    <xf numFmtId="0" fontId="293" fillId="0" borderId="137" applyNumberFormat="0" applyFill="0" applyAlignment="0" applyProtection="0"/>
    <xf numFmtId="0" fontId="291" fillId="0" borderId="137" applyNumberFormat="0" applyFill="0" applyAlignment="0" applyProtection="0"/>
    <xf numFmtId="0" fontId="292" fillId="0" borderId="22" applyNumberFormat="0" applyFill="0" applyAlignment="0" applyProtection="0"/>
    <xf numFmtId="0" fontId="292" fillId="0" borderId="22" applyNumberFormat="0" applyFill="0" applyAlignment="0" applyProtection="0"/>
    <xf numFmtId="0" fontId="292" fillId="0" borderId="22" applyNumberFormat="0" applyFill="0" applyAlignment="0" applyProtection="0"/>
    <xf numFmtId="0" fontId="292" fillId="0" borderId="22" applyNumberFormat="0" applyFill="0" applyAlignment="0" applyProtection="0"/>
    <xf numFmtId="0" fontId="292" fillId="0" borderId="22" applyNumberFormat="0" applyFill="0" applyAlignment="0" applyProtection="0"/>
    <xf numFmtId="0" fontId="292" fillId="0" borderId="22" applyNumberFormat="0" applyFill="0" applyAlignment="0" applyProtection="0"/>
    <xf numFmtId="0" fontId="292" fillId="0" borderId="22" applyNumberFormat="0" applyFill="0" applyAlignment="0" applyProtection="0"/>
    <xf numFmtId="0" fontId="291" fillId="0" borderId="137" applyNumberFormat="0" applyFill="0" applyAlignment="0" applyProtection="0"/>
    <xf numFmtId="0" fontId="291" fillId="0" borderId="137" applyNumberFormat="0" applyFill="0" applyAlignment="0" applyProtection="0"/>
    <xf numFmtId="0" fontId="291" fillId="0" borderId="137"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91" fillId="0" borderId="137" applyNumberFormat="0" applyFill="0" applyAlignment="0" applyProtection="0"/>
    <xf numFmtId="0" fontId="291" fillId="0" borderId="137"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91" fillId="0" borderId="137" applyNumberFormat="0" applyFill="0" applyAlignment="0" applyProtection="0"/>
    <xf numFmtId="0" fontId="291" fillId="0" borderId="137" applyNumberFormat="0" applyFill="0" applyAlignment="0" applyProtection="0"/>
    <xf numFmtId="0" fontId="291" fillId="0" borderId="137" applyNumberFormat="0" applyFill="0" applyAlignment="0" applyProtection="0"/>
    <xf numFmtId="0" fontId="291" fillId="0" borderId="137" applyNumberFormat="0" applyFill="0" applyAlignment="0" applyProtection="0"/>
    <xf numFmtId="0" fontId="291" fillId="0" borderId="137" applyNumberFormat="0" applyFill="0" applyAlignment="0" applyProtection="0"/>
    <xf numFmtId="0" fontId="291" fillId="0" borderId="137" applyNumberFormat="0" applyFill="0" applyAlignment="0" applyProtection="0"/>
    <xf numFmtId="0" fontId="291" fillId="0" borderId="137" applyNumberFormat="0" applyFill="0" applyAlignment="0" applyProtection="0"/>
    <xf numFmtId="0" fontId="294" fillId="0" borderId="138" applyNumberFormat="0" applyFill="0" applyAlignment="0" applyProtection="0"/>
    <xf numFmtId="0" fontId="23" fillId="0" borderId="23" applyNumberFormat="0" applyFill="0" applyAlignment="0" applyProtection="0"/>
    <xf numFmtId="0" fontId="294" fillId="0" borderId="138" applyNumberFormat="0" applyFill="0" applyAlignment="0" applyProtection="0"/>
    <xf numFmtId="0" fontId="23" fillId="0" borderId="23" applyNumberFormat="0" applyFill="0" applyAlignment="0" applyProtection="0"/>
    <xf numFmtId="0" fontId="294" fillId="0" borderId="138" applyNumberFormat="0" applyFill="0" applyAlignment="0" applyProtection="0"/>
    <xf numFmtId="0" fontId="23" fillId="0" borderId="23" applyNumberFormat="0" applyFill="0" applyAlignment="0" applyProtection="0"/>
    <xf numFmtId="0" fontId="294" fillId="0" borderId="138" applyNumberFormat="0" applyFill="0" applyAlignment="0" applyProtection="0"/>
    <xf numFmtId="0" fontId="23" fillId="0" borderId="23" applyNumberFormat="0" applyFill="0" applyAlignment="0" applyProtection="0"/>
    <xf numFmtId="0" fontId="294" fillId="0" borderId="138" applyNumberFormat="0" applyFill="0" applyAlignment="0" applyProtection="0"/>
    <xf numFmtId="0" fontId="23" fillId="0" borderId="23" applyNumberFormat="0" applyFill="0" applyAlignment="0" applyProtection="0"/>
    <xf numFmtId="0" fontId="294" fillId="0" borderId="138" applyNumberFormat="0" applyFill="0" applyAlignment="0" applyProtection="0"/>
    <xf numFmtId="0" fontId="23" fillId="0" borderId="23" applyNumberFormat="0" applyFill="0" applyAlignment="0" applyProtection="0"/>
    <xf numFmtId="0" fontId="295" fillId="0" borderId="23" applyNumberFormat="0" applyFill="0" applyAlignment="0" applyProtection="0"/>
    <xf numFmtId="0" fontId="23" fillId="0" borderId="23" applyNumberFormat="0" applyFill="0" applyAlignment="0" applyProtection="0"/>
    <xf numFmtId="0" fontId="295" fillId="0" borderId="23" applyNumberFormat="0" applyFill="0" applyAlignment="0" applyProtection="0"/>
    <xf numFmtId="0" fontId="23" fillId="0" borderId="23" applyNumberFormat="0" applyFill="0" applyAlignment="0" applyProtection="0"/>
    <xf numFmtId="0" fontId="295" fillId="0" borderId="23" applyNumberFormat="0" applyFill="0" applyAlignment="0" applyProtection="0"/>
    <xf numFmtId="0" fontId="23" fillId="0" borderId="23" applyNumberFormat="0" applyFill="0" applyAlignment="0" applyProtection="0"/>
    <xf numFmtId="0" fontId="295" fillId="0" borderId="23" applyNumberFormat="0" applyFill="0" applyAlignment="0" applyProtection="0"/>
    <xf numFmtId="0" fontId="23" fillId="0" borderId="23" applyNumberFormat="0" applyFill="0" applyAlignment="0" applyProtection="0"/>
    <xf numFmtId="0" fontId="294" fillId="0" borderId="138" applyNumberFormat="0" applyFill="0" applyAlignment="0" applyProtection="0"/>
    <xf numFmtId="0" fontId="186" fillId="0" borderId="0" applyNumberFormat="0" applyFill="0" applyBorder="0" applyAlignment="0" applyProtection="0"/>
    <xf numFmtId="0" fontId="296" fillId="0" borderId="138" applyNumberFormat="0" applyFill="0" applyAlignment="0" applyProtection="0"/>
    <xf numFmtId="0" fontId="296" fillId="0" borderId="138" applyNumberFormat="0" applyFill="0" applyAlignment="0" applyProtection="0"/>
    <xf numFmtId="0" fontId="296" fillId="0" borderId="138" applyNumberFormat="0" applyFill="0" applyAlignment="0" applyProtection="0"/>
    <xf numFmtId="0" fontId="296" fillId="0" borderId="138"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94" fillId="0" borderId="138" applyNumberFormat="0" applyFill="0" applyAlignment="0" applyProtection="0"/>
    <xf numFmtId="0" fontId="295" fillId="0" borderId="23" applyNumberFormat="0" applyFill="0" applyAlignment="0" applyProtection="0"/>
    <xf numFmtId="0" fontId="23" fillId="0" borderId="23" applyNumberFormat="0" applyFill="0" applyAlignment="0" applyProtection="0"/>
    <xf numFmtId="0" fontId="295" fillId="0" borderId="23" applyNumberFormat="0" applyFill="0" applyAlignment="0" applyProtection="0"/>
    <xf numFmtId="0" fontId="23" fillId="0" borderId="23" applyNumberFormat="0" applyFill="0" applyAlignment="0" applyProtection="0"/>
    <xf numFmtId="0" fontId="295" fillId="0" borderId="23" applyNumberFormat="0" applyFill="0" applyAlignment="0" applyProtection="0"/>
    <xf numFmtId="0" fontId="295" fillId="0" borderId="23" applyNumberFormat="0" applyFill="0" applyAlignment="0" applyProtection="0"/>
    <xf numFmtId="0" fontId="295" fillId="0" borderId="23" applyNumberFormat="0" applyFill="0" applyAlignment="0" applyProtection="0"/>
    <xf numFmtId="0" fontId="295" fillId="0" borderId="23" applyNumberFormat="0" applyFill="0" applyAlignment="0" applyProtection="0"/>
    <xf numFmtId="0" fontId="295" fillId="0" borderId="23" applyNumberFormat="0" applyFill="0" applyAlignment="0" applyProtection="0"/>
    <xf numFmtId="0" fontId="295" fillId="0" borderId="23" applyNumberFormat="0" applyFill="0" applyAlignment="0" applyProtection="0"/>
    <xf numFmtId="0" fontId="295" fillId="0" borderId="23" applyNumberFormat="0" applyFill="0" applyAlignment="0" applyProtection="0"/>
    <xf numFmtId="0" fontId="295" fillId="0" borderId="23" applyNumberFormat="0" applyFill="0" applyAlignment="0" applyProtection="0"/>
    <xf numFmtId="0" fontId="294" fillId="0" borderId="138" applyNumberFormat="0" applyFill="0" applyAlignment="0" applyProtection="0"/>
    <xf numFmtId="0" fontId="296" fillId="0" borderId="138" applyNumberFormat="0" applyFill="0" applyAlignment="0" applyProtection="0"/>
    <xf numFmtId="0" fontId="294" fillId="0" borderId="138" applyNumberFormat="0" applyFill="0" applyAlignment="0" applyProtection="0"/>
    <xf numFmtId="0" fontId="295" fillId="0" borderId="23" applyNumberFormat="0" applyFill="0" applyAlignment="0" applyProtection="0"/>
    <xf numFmtId="0" fontId="295" fillId="0" borderId="23" applyNumberFormat="0" applyFill="0" applyAlignment="0" applyProtection="0"/>
    <xf numFmtId="0" fontId="295" fillId="0" borderId="23" applyNumberFormat="0" applyFill="0" applyAlignment="0" applyProtection="0"/>
    <xf numFmtId="0" fontId="295" fillId="0" borderId="23" applyNumberFormat="0" applyFill="0" applyAlignment="0" applyProtection="0"/>
    <xf numFmtId="0" fontId="295" fillId="0" borderId="23" applyNumberFormat="0" applyFill="0" applyAlignment="0" applyProtection="0"/>
    <xf numFmtId="0" fontId="295" fillId="0" borderId="23" applyNumberFormat="0" applyFill="0" applyAlignment="0" applyProtection="0"/>
    <xf numFmtId="0" fontId="295" fillId="0" borderId="23" applyNumberFormat="0" applyFill="0" applyAlignment="0" applyProtection="0"/>
    <xf numFmtId="0" fontId="294" fillId="0" borderId="138" applyNumberFormat="0" applyFill="0" applyAlignment="0" applyProtection="0"/>
    <xf numFmtId="0" fontId="294" fillId="0" borderId="138" applyNumberFormat="0" applyFill="0" applyAlignment="0" applyProtection="0"/>
    <xf numFmtId="0" fontId="294" fillId="0" borderId="138"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94" fillId="0" borderId="138" applyNumberFormat="0" applyFill="0" applyAlignment="0" applyProtection="0"/>
    <xf numFmtId="0" fontId="294" fillId="0" borderId="138"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94" fillId="0" borderId="138" applyNumberFormat="0" applyFill="0" applyAlignment="0" applyProtection="0"/>
    <xf numFmtId="0" fontId="294" fillId="0" borderId="138" applyNumberFormat="0" applyFill="0" applyAlignment="0" applyProtection="0"/>
    <xf numFmtId="0" fontId="294" fillId="0" borderId="138" applyNumberFormat="0" applyFill="0" applyAlignment="0" applyProtection="0"/>
    <xf numFmtId="0" fontId="294" fillId="0" borderId="138" applyNumberFormat="0" applyFill="0" applyAlignment="0" applyProtection="0"/>
    <xf numFmtId="0" fontId="294" fillId="0" borderId="138" applyNumberFormat="0" applyFill="0" applyAlignment="0" applyProtection="0"/>
    <xf numFmtId="0" fontId="294" fillId="0" borderId="138" applyNumberFormat="0" applyFill="0" applyAlignment="0" applyProtection="0"/>
    <xf numFmtId="0" fontId="294" fillId="0" borderId="138" applyNumberFormat="0" applyFill="0" applyAlignment="0" applyProtection="0"/>
    <xf numFmtId="0" fontId="297" fillId="0" borderId="139" applyNumberFormat="0" applyFill="0" applyAlignment="0" applyProtection="0"/>
    <xf numFmtId="0" fontId="24" fillId="0" borderId="24" applyNumberFormat="0" applyFill="0" applyAlignment="0" applyProtection="0"/>
    <xf numFmtId="0" fontId="297" fillId="0" borderId="139" applyNumberFormat="0" applyFill="0" applyAlignment="0" applyProtection="0"/>
    <xf numFmtId="0" fontId="24" fillId="0" borderId="24" applyNumberFormat="0" applyFill="0" applyAlignment="0" applyProtection="0"/>
    <xf numFmtId="0" fontId="297" fillId="0" borderId="139" applyNumberFormat="0" applyFill="0" applyAlignment="0" applyProtection="0"/>
    <xf numFmtId="0" fontId="24" fillId="0" borderId="24" applyNumberFormat="0" applyFill="0" applyAlignment="0" applyProtection="0"/>
    <xf numFmtId="0" fontId="297" fillId="0" borderId="139" applyNumberFormat="0" applyFill="0" applyAlignment="0" applyProtection="0"/>
    <xf numFmtId="0" fontId="24" fillId="0" borderId="24" applyNumberFormat="0" applyFill="0" applyAlignment="0" applyProtection="0"/>
    <xf numFmtId="0" fontId="297" fillId="0" borderId="139" applyNumberFormat="0" applyFill="0" applyAlignment="0" applyProtection="0"/>
    <xf numFmtId="0" fontId="24" fillId="0" borderId="24" applyNumberFormat="0" applyFill="0" applyAlignment="0" applyProtection="0"/>
    <xf numFmtId="0" fontId="297" fillId="0" borderId="139" applyNumberFormat="0" applyFill="0" applyAlignment="0" applyProtection="0"/>
    <xf numFmtId="0" fontId="24" fillId="0" borderId="24" applyNumberFormat="0" applyFill="0" applyAlignment="0" applyProtection="0"/>
    <xf numFmtId="0" fontId="298" fillId="0" borderId="24" applyNumberFormat="0" applyFill="0" applyAlignment="0" applyProtection="0"/>
    <xf numFmtId="0" fontId="24" fillId="0" borderId="24" applyNumberFormat="0" applyFill="0" applyAlignment="0" applyProtection="0"/>
    <xf numFmtId="0" fontId="298" fillId="0" borderId="24" applyNumberFormat="0" applyFill="0" applyAlignment="0" applyProtection="0"/>
    <xf numFmtId="0" fontId="24" fillId="0" borderId="24" applyNumberFormat="0" applyFill="0" applyAlignment="0" applyProtection="0"/>
    <xf numFmtId="0" fontId="298" fillId="0" borderId="24" applyNumberFormat="0" applyFill="0" applyAlignment="0" applyProtection="0"/>
    <xf numFmtId="0" fontId="24" fillId="0" borderId="24" applyNumberFormat="0" applyFill="0" applyAlignment="0" applyProtection="0"/>
    <xf numFmtId="0" fontId="298" fillId="0" borderId="24" applyNumberFormat="0" applyFill="0" applyAlignment="0" applyProtection="0"/>
    <xf numFmtId="0" fontId="24" fillId="0" borderId="24" applyNumberFormat="0" applyFill="0" applyAlignment="0" applyProtection="0"/>
    <xf numFmtId="0" fontId="297" fillId="0" borderId="139" applyNumberFormat="0" applyFill="0" applyAlignment="0" applyProtection="0"/>
    <xf numFmtId="0" fontId="297" fillId="0" borderId="139" applyNumberFormat="0" applyFill="0" applyAlignment="0" applyProtection="0"/>
    <xf numFmtId="0" fontId="298" fillId="0" borderId="24" applyNumberFormat="0" applyFill="0" applyAlignment="0" applyProtection="0"/>
    <xf numFmtId="0" fontId="24" fillId="0" borderId="24" applyNumberFormat="0" applyFill="0" applyAlignment="0" applyProtection="0"/>
    <xf numFmtId="0" fontId="298" fillId="0" borderId="24" applyNumberFormat="0" applyFill="0" applyAlignment="0" applyProtection="0"/>
    <xf numFmtId="0" fontId="24" fillId="0" borderId="24" applyNumberFormat="0" applyFill="0" applyAlignment="0" applyProtection="0"/>
    <xf numFmtId="0" fontId="298" fillId="0" borderId="24" applyNumberFormat="0" applyFill="0" applyAlignment="0" applyProtection="0"/>
    <xf numFmtId="0" fontId="298" fillId="0" borderId="24" applyNumberFormat="0" applyFill="0" applyAlignment="0" applyProtection="0"/>
    <xf numFmtId="0" fontId="298" fillId="0" borderId="24" applyNumberFormat="0" applyFill="0" applyAlignment="0" applyProtection="0"/>
    <xf numFmtId="0" fontId="298" fillId="0" borderId="24" applyNumberFormat="0" applyFill="0" applyAlignment="0" applyProtection="0"/>
    <xf numFmtId="0" fontId="298" fillId="0" borderId="24" applyNumberFormat="0" applyFill="0" applyAlignment="0" applyProtection="0"/>
    <xf numFmtId="0" fontId="298" fillId="0" borderId="24" applyNumberFormat="0" applyFill="0" applyAlignment="0" applyProtection="0"/>
    <xf numFmtId="0" fontId="298" fillId="0" borderId="24" applyNumberFormat="0" applyFill="0" applyAlignment="0" applyProtection="0"/>
    <xf numFmtId="0" fontId="298" fillId="0" borderId="24" applyNumberFormat="0" applyFill="0" applyAlignment="0" applyProtection="0"/>
    <xf numFmtId="0" fontId="297" fillId="0" borderId="139" applyNumberFormat="0" applyFill="0" applyAlignment="0" applyProtection="0"/>
    <xf numFmtId="0" fontId="297" fillId="0" borderId="139" applyNumberFormat="0" applyFill="0" applyAlignment="0" applyProtection="0"/>
    <xf numFmtId="0" fontId="298" fillId="0" borderId="24" applyNumberFormat="0" applyFill="0" applyAlignment="0" applyProtection="0"/>
    <xf numFmtId="0" fontId="298" fillId="0" borderId="24" applyNumberFormat="0" applyFill="0" applyAlignment="0" applyProtection="0"/>
    <xf numFmtId="0" fontId="298" fillId="0" borderId="24" applyNumberFormat="0" applyFill="0" applyAlignment="0" applyProtection="0"/>
    <xf numFmtId="0" fontId="298" fillId="0" borderId="24" applyNumberFormat="0" applyFill="0" applyAlignment="0" applyProtection="0"/>
    <xf numFmtId="0" fontId="298" fillId="0" borderId="24" applyNumberFormat="0" applyFill="0" applyAlignment="0" applyProtection="0"/>
    <xf numFmtId="0" fontId="298" fillId="0" borderId="24" applyNumberFormat="0" applyFill="0" applyAlignment="0" applyProtection="0"/>
    <xf numFmtId="0" fontId="298" fillId="0" borderId="24" applyNumberFormat="0" applyFill="0" applyAlignment="0" applyProtection="0"/>
    <xf numFmtId="0" fontId="297" fillId="0" borderId="139" applyNumberFormat="0" applyFill="0" applyAlignment="0" applyProtection="0"/>
    <xf numFmtId="0" fontId="297" fillId="0" borderId="139" applyNumberFormat="0" applyFill="0" applyAlignment="0" applyProtection="0"/>
    <xf numFmtId="0" fontId="297" fillId="0" borderId="139" applyNumberFormat="0" applyFill="0" applyAlignment="0" applyProtection="0"/>
    <xf numFmtId="0" fontId="297" fillId="0" borderId="139" applyNumberFormat="0" applyFill="0" applyAlignment="0" applyProtection="0"/>
    <xf numFmtId="0" fontId="297" fillId="0" borderId="139" applyNumberFormat="0" applyFill="0" applyAlignment="0" applyProtection="0"/>
    <xf numFmtId="0" fontId="24" fillId="0" borderId="24" applyNumberFormat="0" applyFill="0" applyAlignment="0" applyProtection="0"/>
    <xf numFmtId="0" fontId="297" fillId="0" borderId="139" applyNumberFormat="0" applyFill="0" applyAlignment="0" applyProtection="0"/>
    <xf numFmtId="0" fontId="24" fillId="0" borderId="24" applyNumberFormat="0" applyFill="0" applyAlignment="0" applyProtection="0"/>
    <xf numFmtId="0" fontId="297" fillId="0" borderId="139" applyNumberFormat="0" applyFill="0" applyAlignment="0" applyProtection="0"/>
    <xf numFmtId="0" fontId="24" fillId="0" borderId="24" applyNumberFormat="0" applyFill="0" applyAlignment="0" applyProtection="0"/>
    <xf numFmtId="0" fontId="297" fillId="0" borderId="139" applyNumberFormat="0" applyFill="0" applyAlignment="0" applyProtection="0"/>
    <xf numFmtId="0" fontId="24" fillId="0" borderId="24" applyNumberFormat="0" applyFill="0" applyAlignment="0" applyProtection="0"/>
    <xf numFmtId="0" fontId="297" fillId="0" borderId="0" applyNumberFormat="0" applyFill="0" applyBorder="0" applyAlignment="0" applyProtection="0"/>
    <xf numFmtId="0" fontId="24" fillId="0" borderId="0" applyNumberFormat="0" applyFill="0" applyBorder="0" applyAlignment="0" applyProtection="0"/>
    <xf numFmtId="0" fontId="297" fillId="0" borderId="0" applyNumberFormat="0" applyFill="0" applyBorder="0" applyAlignment="0" applyProtection="0"/>
    <xf numFmtId="0" fontId="24" fillId="0" borderId="0" applyNumberFormat="0" applyFill="0" applyBorder="0" applyAlignment="0" applyProtection="0"/>
    <xf numFmtId="0" fontId="297" fillId="0" borderId="0" applyNumberFormat="0" applyFill="0" applyBorder="0" applyAlignment="0" applyProtection="0"/>
    <xf numFmtId="0" fontId="24" fillId="0" borderId="0" applyNumberFormat="0" applyFill="0" applyBorder="0" applyAlignment="0" applyProtection="0"/>
    <xf numFmtId="0" fontId="297" fillId="0" borderId="0" applyNumberFormat="0" applyFill="0" applyBorder="0" applyAlignment="0" applyProtection="0"/>
    <xf numFmtId="0" fontId="24" fillId="0" borderId="0" applyNumberFormat="0" applyFill="0" applyBorder="0" applyAlignment="0" applyProtection="0"/>
    <xf numFmtId="0" fontId="297" fillId="0" borderId="0" applyNumberFormat="0" applyFill="0" applyBorder="0" applyAlignment="0" applyProtection="0"/>
    <xf numFmtId="0" fontId="24" fillId="0" borderId="0" applyNumberFormat="0" applyFill="0" applyBorder="0" applyAlignment="0" applyProtection="0"/>
    <xf numFmtId="0" fontId="297" fillId="0" borderId="0" applyNumberFormat="0" applyFill="0" applyBorder="0" applyAlignment="0" applyProtection="0"/>
    <xf numFmtId="0" fontId="24" fillId="0" borderId="0" applyNumberFormat="0" applyFill="0" applyBorder="0" applyAlignment="0" applyProtection="0"/>
    <xf numFmtId="0" fontId="298" fillId="0" borderId="0" applyNumberFormat="0" applyFill="0" applyBorder="0" applyAlignment="0" applyProtection="0"/>
    <xf numFmtId="0" fontId="24" fillId="0" borderId="0" applyNumberFormat="0" applyFill="0" applyBorder="0" applyAlignment="0" applyProtection="0"/>
    <xf numFmtId="0" fontId="298" fillId="0" borderId="0" applyNumberFormat="0" applyFill="0" applyBorder="0" applyAlignment="0" applyProtection="0"/>
    <xf numFmtId="0" fontId="24" fillId="0" borderId="0" applyNumberFormat="0" applyFill="0" applyBorder="0" applyAlignment="0" applyProtection="0"/>
    <xf numFmtId="0" fontId="298" fillId="0" borderId="0" applyNumberFormat="0" applyFill="0" applyBorder="0" applyAlignment="0" applyProtection="0"/>
    <xf numFmtId="0" fontId="24" fillId="0" borderId="0" applyNumberFormat="0" applyFill="0" applyBorder="0" applyAlignment="0" applyProtection="0"/>
    <xf numFmtId="0" fontId="298" fillId="0" borderId="0" applyNumberFormat="0" applyFill="0" applyBorder="0" applyAlignment="0" applyProtection="0"/>
    <xf numFmtId="0" fontId="24"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4" fillId="0" borderId="0" applyNumberFormat="0" applyFill="0" applyBorder="0" applyAlignment="0" applyProtection="0"/>
    <xf numFmtId="0" fontId="298" fillId="0" borderId="0" applyNumberFormat="0" applyFill="0" applyBorder="0" applyAlignment="0" applyProtection="0"/>
    <xf numFmtId="0" fontId="24"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4" fillId="0" borderId="0" applyNumberFormat="0" applyFill="0" applyBorder="0" applyAlignment="0" applyProtection="0"/>
    <xf numFmtId="0" fontId="297" fillId="0" borderId="0" applyNumberFormat="0" applyFill="0" applyBorder="0" applyAlignment="0" applyProtection="0"/>
    <xf numFmtId="0" fontId="24" fillId="0" borderId="0" applyNumberFormat="0" applyFill="0" applyBorder="0" applyAlignment="0" applyProtection="0"/>
    <xf numFmtId="0" fontId="297" fillId="0" borderId="0" applyNumberFormat="0" applyFill="0" applyBorder="0" applyAlignment="0" applyProtection="0"/>
    <xf numFmtId="0" fontId="24" fillId="0" borderId="0" applyNumberFormat="0" applyFill="0" applyBorder="0" applyAlignment="0" applyProtection="0"/>
    <xf numFmtId="0" fontId="297" fillId="0" borderId="0" applyNumberFormat="0" applyFill="0" applyBorder="0" applyAlignment="0" applyProtection="0"/>
    <xf numFmtId="0" fontId="24" fillId="0" borderId="0" applyNumberFormat="0" applyFill="0" applyBorder="0" applyAlignment="0" applyProtection="0"/>
    <xf numFmtId="0" fontId="74" fillId="2" borderId="2" applyFont="0" applyBorder="0">
      <alignment horizontal="center" wrapText="1"/>
    </xf>
    <xf numFmtId="0" fontId="1" fillId="0" borderId="0" applyNumberFormat="0" applyFill="0" applyBorder="0" applyProtection="0">
      <alignment wrapText="1"/>
    </xf>
    <xf numFmtId="0" fontId="1" fillId="0" borderId="0" applyNumberFormat="0" applyFill="0" applyBorder="0" applyProtection="0">
      <alignment horizontal="justify" vertical="top" wrapText="1"/>
    </xf>
    <xf numFmtId="3" fontId="1" fillId="119" borderId="4" applyFont="0" applyProtection="0">
      <alignment horizontal="right" vertical="center"/>
    </xf>
    <xf numFmtId="3" fontId="1" fillId="119" borderId="4" applyFont="0" applyProtection="0">
      <alignment horizontal="right"/>
    </xf>
    <xf numFmtId="3" fontId="1" fillId="119" borderId="4" applyFont="0" applyProtection="0">
      <alignment horizontal="right"/>
    </xf>
    <xf numFmtId="10" fontId="1" fillId="119" borderId="4" applyFont="0" applyProtection="0">
      <alignment horizontal="right"/>
    </xf>
    <xf numFmtId="9" fontId="1" fillId="119" borderId="4" applyFont="0" applyProtection="0">
      <alignment horizontal="right"/>
    </xf>
    <xf numFmtId="0" fontId="1" fillId="119" borderId="2" applyNumberFormat="0" applyFont="0" applyBorder="0" applyProtection="0">
      <alignment horizontal="left" vertical="center"/>
    </xf>
    <xf numFmtId="0" fontId="299" fillId="0" borderId="14" applyBorder="0"/>
    <xf numFmtId="239" fontId="300" fillId="0" borderId="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57" fillId="0" borderId="0"/>
    <xf numFmtId="10" fontId="83" fillId="38" borderId="4" applyNumberFormat="0" applyBorder="0" applyAlignment="0" applyProtection="0"/>
    <xf numFmtId="10" fontId="83" fillId="38" borderId="4" applyNumberFormat="0" applyBorder="0" applyAlignment="0" applyProtection="0"/>
    <xf numFmtId="0" fontId="301" fillId="95" borderId="135" applyNumberFormat="0" applyAlignment="0" applyProtection="0"/>
    <xf numFmtId="0" fontId="25" fillId="31" borderId="20" applyNumberFormat="0" applyAlignment="0" applyProtection="0"/>
    <xf numFmtId="0" fontId="301" fillId="95" borderId="135" applyNumberFormat="0" applyAlignment="0" applyProtection="0"/>
    <xf numFmtId="0" fontId="25" fillId="31" borderId="20" applyNumberFormat="0" applyAlignment="0" applyProtection="0"/>
    <xf numFmtId="0" fontId="301" fillId="95" borderId="135" applyNumberFormat="0" applyAlignment="0" applyProtection="0"/>
    <xf numFmtId="0" fontId="25" fillId="31" borderId="20" applyNumberFormat="0" applyAlignment="0" applyProtection="0"/>
    <xf numFmtId="0" fontId="301" fillId="95" borderId="135" applyNumberFormat="0" applyAlignment="0" applyProtection="0"/>
    <xf numFmtId="0" fontId="25" fillId="31" borderId="20" applyNumberFormat="0" applyAlignment="0" applyProtection="0"/>
    <xf numFmtId="0" fontId="301" fillId="95" borderId="135" applyNumberFormat="0" applyAlignment="0" applyProtection="0"/>
    <xf numFmtId="0" fontId="25" fillId="31" borderId="20" applyNumberFormat="0" applyAlignment="0" applyProtection="0"/>
    <xf numFmtId="0" fontId="301" fillId="95" borderId="135" applyNumberFormat="0" applyAlignment="0" applyProtection="0"/>
    <xf numFmtId="0" fontId="25" fillId="31" borderId="20" applyNumberFormat="0" applyAlignment="0" applyProtection="0"/>
    <xf numFmtId="0" fontId="302" fillId="31" borderId="20" applyNumberFormat="0" applyAlignment="0" applyProtection="0"/>
    <xf numFmtId="0" fontId="25" fillId="31" borderId="20" applyNumberFormat="0" applyAlignment="0" applyProtection="0"/>
    <xf numFmtId="0" fontId="302" fillId="31" borderId="20" applyNumberFormat="0" applyAlignment="0" applyProtection="0"/>
    <xf numFmtId="0" fontId="25" fillId="31" borderId="20" applyNumberFormat="0" applyAlignment="0" applyProtection="0"/>
    <xf numFmtId="0" fontId="302" fillId="31" borderId="20" applyNumberFormat="0" applyAlignment="0" applyProtection="0"/>
    <xf numFmtId="0" fontId="25" fillId="31" borderId="20" applyNumberFormat="0" applyAlignment="0" applyProtection="0"/>
    <xf numFmtId="0" fontId="302" fillId="31" borderId="20" applyNumberFormat="0" applyAlignment="0" applyProtection="0"/>
    <xf numFmtId="0" fontId="25" fillId="31" borderId="20" applyNumberFormat="0" applyAlignment="0" applyProtection="0"/>
    <xf numFmtId="0" fontId="301" fillId="95" borderId="135" applyNumberFormat="0" applyAlignment="0" applyProtection="0"/>
    <xf numFmtId="0" fontId="302" fillId="31" borderId="20" applyNumberFormat="0" applyAlignment="0" applyProtection="0"/>
    <xf numFmtId="0" fontId="25" fillId="31" borderId="20" applyNumberFormat="0" applyAlignment="0" applyProtection="0"/>
    <xf numFmtId="0" fontId="302" fillId="31" borderId="20" applyNumberFormat="0" applyAlignment="0" applyProtection="0"/>
    <xf numFmtId="0" fontId="25" fillId="31" borderId="20" applyNumberFormat="0" applyAlignment="0" applyProtection="0"/>
    <xf numFmtId="0" fontId="302" fillId="31" borderId="20" applyNumberFormat="0" applyAlignment="0" applyProtection="0"/>
    <xf numFmtId="0" fontId="302" fillId="31" borderId="20" applyNumberFormat="0" applyAlignment="0" applyProtection="0"/>
    <xf numFmtId="0" fontId="302" fillId="31" borderId="20" applyNumberFormat="0" applyAlignment="0" applyProtection="0"/>
    <xf numFmtId="0" fontId="302" fillId="31" borderId="20" applyNumberFormat="0" applyAlignment="0" applyProtection="0"/>
    <xf numFmtId="0" fontId="302" fillId="31" borderId="20" applyNumberFormat="0" applyAlignment="0" applyProtection="0"/>
    <xf numFmtId="0" fontId="302" fillId="31" borderId="20" applyNumberFormat="0" applyAlignment="0" applyProtection="0"/>
    <xf numFmtId="0" fontId="302" fillId="31" borderId="20" applyNumberFormat="0" applyAlignment="0" applyProtection="0"/>
    <xf numFmtId="0" fontId="302" fillId="31" borderId="20" applyNumberFormat="0" applyAlignment="0" applyProtection="0"/>
    <xf numFmtId="0" fontId="301" fillId="95" borderId="135" applyNumberFormat="0" applyAlignment="0" applyProtection="0"/>
    <xf numFmtId="0" fontId="302" fillId="31" borderId="20" applyNumberFormat="0" applyAlignment="0" applyProtection="0"/>
    <xf numFmtId="0" fontId="302" fillId="31" borderId="20" applyNumberFormat="0" applyAlignment="0" applyProtection="0"/>
    <xf numFmtId="0" fontId="302" fillId="31" borderId="20" applyNumberFormat="0" applyAlignment="0" applyProtection="0"/>
    <xf numFmtId="0" fontId="302" fillId="31" borderId="20" applyNumberFormat="0" applyAlignment="0" applyProtection="0"/>
    <xf numFmtId="0" fontId="302" fillId="31" borderId="20" applyNumberFormat="0" applyAlignment="0" applyProtection="0"/>
    <xf numFmtId="0" fontId="302" fillId="31" borderId="20" applyNumberFormat="0" applyAlignment="0" applyProtection="0"/>
    <xf numFmtId="0" fontId="302" fillId="31" borderId="20" applyNumberFormat="0" applyAlignment="0" applyProtection="0"/>
    <xf numFmtId="0" fontId="301" fillId="95" borderId="135" applyNumberFormat="0" applyAlignment="0" applyProtection="0"/>
    <xf numFmtId="0" fontId="301" fillId="95" borderId="135" applyNumberFormat="0" applyAlignment="0" applyProtection="0"/>
    <xf numFmtId="0" fontId="25" fillId="31" borderId="20" applyNumberFormat="0" applyAlignment="0" applyProtection="0"/>
    <xf numFmtId="0" fontId="25" fillId="31" borderId="20" applyNumberFormat="0" applyAlignment="0" applyProtection="0"/>
    <xf numFmtId="0" fontId="25" fillId="31" borderId="20" applyNumberFormat="0" applyAlignment="0" applyProtection="0"/>
    <xf numFmtId="0" fontId="25" fillId="31" borderId="20" applyNumberFormat="0" applyAlignment="0" applyProtection="0"/>
    <xf numFmtId="3" fontId="1" fillId="86" borderId="4" applyFont="0">
      <alignment horizontal="right" vertical="center"/>
      <protection locked="0"/>
    </xf>
    <xf numFmtId="0" fontId="227" fillId="45" borderId="0">
      <alignment horizontal="left"/>
    </xf>
    <xf numFmtId="0" fontId="303" fillId="59" borderId="0">
      <alignment horizontal="left"/>
    </xf>
    <xf numFmtId="0" fontId="304" fillId="0" borderId="140" applyNumberFormat="0" applyFill="0" applyAlignment="0" applyProtection="0"/>
    <xf numFmtId="0" fontId="26" fillId="0" borderId="25" applyNumberFormat="0" applyFill="0" applyAlignment="0" applyProtection="0"/>
    <xf numFmtId="0" fontId="304" fillId="0" borderId="140" applyNumberFormat="0" applyFill="0" applyAlignment="0" applyProtection="0"/>
    <xf numFmtId="0" fontId="26" fillId="0" borderId="25" applyNumberFormat="0" applyFill="0" applyAlignment="0" applyProtection="0"/>
    <xf numFmtId="0" fontId="304" fillId="0" borderId="140" applyNumberFormat="0" applyFill="0" applyAlignment="0" applyProtection="0"/>
    <xf numFmtId="0" fontId="26" fillId="0" borderId="25" applyNumberFormat="0" applyFill="0" applyAlignment="0" applyProtection="0"/>
    <xf numFmtId="0" fontId="304" fillId="0" borderId="140" applyNumberFormat="0" applyFill="0" applyAlignment="0" applyProtection="0"/>
    <xf numFmtId="0" fontId="26" fillId="0" borderId="25" applyNumberFormat="0" applyFill="0" applyAlignment="0" applyProtection="0"/>
    <xf numFmtId="0" fontId="304" fillId="0" borderId="140" applyNumberFormat="0" applyFill="0" applyAlignment="0" applyProtection="0"/>
    <xf numFmtId="0" fontId="26" fillId="0" borderId="25" applyNumberFormat="0" applyFill="0" applyAlignment="0" applyProtection="0"/>
    <xf numFmtId="0" fontId="304" fillId="0" borderId="140" applyNumberFormat="0" applyFill="0" applyAlignment="0" applyProtection="0"/>
    <xf numFmtId="0" fontId="26" fillId="0" borderId="25" applyNumberFormat="0" applyFill="0" applyAlignment="0" applyProtection="0"/>
    <xf numFmtId="0" fontId="305" fillId="0" borderId="25" applyNumberFormat="0" applyFill="0" applyAlignment="0" applyProtection="0"/>
    <xf numFmtId="0" fontId="26" fillId="0" borderId="25" applyNumberFormat="0" applyFill="0" applyAlignment="0" applyProtection="0"/>
    <xf numFmtId="0" fontId="305" fillId="0" borderId="25" applyNumberFormat="0" applyFill="0" applyAlignment="0" applyProtection="0"/>
    <xf numFmtId="0" fontId="26" fillId="0" borderId="25" applyNumberFormat="0" applyFill="0" applyAlignment="0" applyProtection="0"/>
    <xf numFmtId="0" fontId="305" fillId="0" borderId="25" applyNumberFormat="0" applyFill="0" applyAlignment="0" applyProtection="0"/>
    <xf numFmtId="0" fontId="26" fillId="0" borderId="25" applyNumberFormat="0" applyFill="0" applyAlignment="0" applyProtection="0"/>
    <xf numFmtId="0" fontId="305" fillId="0" borderId="25" applyNumberFormat="0" applyFill="0" applyAlignment="0" applyProtection="0"/>
    <xf numFmtId="0" fontId="26" fillId="0" borderId="25" applyNumberFormat="0" applyFill="0" applyAlignment="0" applyProtection="0"/>
    <xf numFmtId="0" fontId="304" fillId="0" borderId="140" applyNumberFormat="0" applyFill="0" applyAlignment="0" applyProtection="0"/>
    <xf numFmtId="0" fontId="304" fillId="0" borderId="140" applyNumberFormat="0" applyFill="0" applyAlignment="0" applyProtection="0"/>
    <xf numFmtId="0" fontId="305" fillId="0" borderId="25" applyNumberFormat="0" applyFill="0" applyAlignment="0" applyProtection="0"/>
    <xf numFmtId="0" fontId="26" fillId="0" borderId="25" applyNumberFormat="0" applyFill="0" applyAlignment="0" applyProtection="0"/>
    <xf numFmtId="0" fontId="305" fillId="0" borderId="25" applyNumberFormat="0" applyFill="0" applyAlignment="0" applyProtection="0"/>
    <xf numFmtId="0" fontId="26" fillId="0" borderId="25" applyNumberFormat="0" applyFill="0" applyAlignment="0" applyProtection="0"/>
    <xf numFmtId="0" fontId="305" fillId="0" borderId="25" applyNumberFormat="0" applyFill="0" applyAlignment="0" applyProtection="0"/>
    <xf numFmtId="0" fontId="305" fillId="0" borderId="25" applyNumberFormat="0" applyFill="0" applyAlignment="0" applyProtection="0"/>
    <xf numFmtId="0" fontId="305" fillId="0" borderId="25" applyNumberFormat="0" applyFill="0" applyAlignment="0" applyProtection="0"/>
    <xf numFmtId="0" fontId="305" fillId="0" borderId="25" applyNumberFormat="0" applyFill="0" applyAlignment="0" applyProtection="0"/>
    <xf numFmtId="0" fontId="305" fillId="0" borderId="25" applyNumberFormat="0" applyFill="0" applyAlignment="0" applyProtection="0"/>
    <xf numFmtId="0" fontId="305" fillId="0" borderId="25" applyNumberFormat="0" applyFill="0" applyAlignment="0" applyProtection="0"/>
    <xf numFmtId="0" fontId="305" fillId="0" borderId="25" applyNumberFormat="0" applyFill="0" applyAlignment="0" applyProtection="0"/>
    <xf numFmtId="0" fontId="305" fillId="0" borderId="25" applyNumberFormat="0" applyFill="0" applyAlignment="0" applyProtection="0"/>
    <xf numFmtId="0" fontId="304" fillId="0" borderId="140" applyNumberFormat="0" applyFill="0" applyAlignment="0" applyProtection="0"/>
    <xf numFmtId="0" fontId="304" fillId="0" borderId="140" applyNumberFormat="0" applyFill="0" applyAlignment="0" applyProtection="0"/>
    <xf numFmtId="0" fontId="305" fillId="0" borderId="25" applyNumberFormat="0" applyFill="0" applyAlignment="0" applyProtection="0"/>
    <xf numFmtId="0" fontId="305" fillId="0" borderId="25" applyNumberFormat="0" applyFill="0" applyAlignment="0" applyProtection="0"/>
    <xf numFmtId="0" fontId="305" fillId="0" borderId="25" applyNumberFormat="0" applyFill="0" applyAlignment="0" applyProtection="0"/>
    <xf numFmtId="0" fontId="305" fillId="0" borderId="25" applyNumberFormat="0" applyFill="0" applyAlignment="0" applyProtection="0"/>
    <xf numFmtId="0" fontId="305" fillId="0" borderId="25" applyNumberFormat="0" applyFill="0" applyAlignment="0" applyProtection="0"/>
    <xf numFmtId="0" fontId="305" fillId="0" borderId="25" applyNumberFormat="0" applyFill="0" applyAlignment="0" applyProtection="0"/>
    <xf numFmtId="0" fontId="305" fillId="0" borderId="25" applyNumberFormat="0" applyFill="0" applyAlignment="0" applyProtection="0"/>
    <xf numFmtId="0" fontId="304" fillId="0" borderId="140" applyNumberFormat="0" applyFill="0" applyAlignment="0" applyProtection="0"/>
    <xf numFmtId="0" fontId="304" fillId="0" borderId="140" applyNumberFormat="0" applyFill="0" applyAlignment="0" applyProtection="0"/>
    <xf numFmtId="0" fontId="304" fillId="0" borderId="140" applyNumberFormat="0" applyFill="0" applyAlignment="0" applyProtection="0"/>
    <xf numFmtId="0" fontId="304" fillId="0" borderId="140" applyNumberFormat="0" applyFill="0" applyAlignment="0" applyProtection="0"/>
    <xf numFmtId="0" fontId="304" fillId="0" borderId="140" applyNumberFormat="0" applyFill="0" applyAlignment="0" applyProtection="0"/>
    <xf numFmtId="0" fontId="26" fillId="0" borderId="25" applyNumberFormat="0" applyFill="0" applyAlignment="0" applyProtection="0"/>
    <xf numFmtId="0" fontId="304" fillId="0" borderId="140" applyNumberFormat="0" applyFill="0" applyAlignment="0" applyProtection="0"/>
    <xf numFmtId="0" fontId="26" fillId="0" borderId="25" applyNumberFormat="0" applyFill="0" applyAlignment="0" applyProtection="0"/>
    <xf numFmtId="0" fontId="304" fillId="0" borderId="140" applyNumberFormat="0" applyFill="0" applyAlignment="0" applyProtection="0"/>
    <xf numFmtId="0" fontId="26" fillId="0" borderId="25" applyNumberFormat="0" applyFill="0" applyAlignment="0" applyProtection="0"/>
    <xf numFmtId="0" fontId="304" fillId="0" borderId="140" applyNumberFormat="0" applyFill="0" applyAlignment="0" applyProtection="0"/>
    <xf numFmtId="0" fontId="26" fillId="0" borderId="25" applyNumberFormat="0" applyFill="0" applyAlignment="0" applyProtection="0"/>
    <xf numFmtId="14" fontId="120" fillId="0" borderId="0">
      <alignment horizontal="center"/>
    </xf>
    <xf numFmtId="14" fontId="120" fillId="0" borderId="0">
      <alignment horizontal="center"/>
    </xf>
    <xf numFmtId="14" fontId="120" fillId="0" borderId="0">
      <alignment horizontal="center"/>
    </xf>
    <xf numFmtId="0" fontId="306" fillId="39" borderId="0" applyNumberFormat="0" applyBorder="0" applyAlignment="0" applyProtection="0"/>
    <xf numFmtId="0" fontId="27" fillId="32" borderId="0" applyNumberFormat="0" applyBorder="0" applyAlignment="0" applyProtection="0"/>
    <xf numFmtId="0" fontId="306" fillId="39" borderId="0" applyNumberFormat="0" applyBorder="0" applyAlignment="0" applyProtection="0"/>
    <xf numFmtId="0" fontId="27" fillId="32" borderId="0" applyNumberFormat="0" applyBorder="0" applyAlignment="0" applyProtection="0"/>
    <xf numFmtId="0" fontId="306" fillId="39" borderId="0" applyNumberFormat="0" applyBorder="0" applyAlignment="0" applyProtection="0"/>
    <xf numFmtId="0" fontId="27" fillId="32" borderId="0" applyNumberFormat="0" applyBorder="0" applyAlignment="0" applyProtection="0"/>
    <xf numFmtId="0" fontId="306" fillId="39" borderId="0" applyNumberFormat="0" applyBorder="0" applyAlignment="0" applyProtection="0"/>
    <xf numFmtId="0" fontId="27" fillId="32" borderId="0" applyNumberFormat="0" applyBorder="0" applyAlignment="0" applyProtection="0"/>
    <xf numFmtId="0" fontId="306" fillId="39" borderId="0" applyNumberFormat="0" applyBorder="0" applyAlignment="0" applyProtection="0"/>
    <xf numFmtId="0" fontId="27" fillId="32" borderId="0" applyNumberFormat="0" applyBorder="0" applyAlignment="0" applyProtection="0"/>
    <xf numFmtId="0" fontId="306" fillId="39" borderId="0" applyNumberFormat="0" applyBorder="0" applyAlignment="0" applyProtection="0"/>
    <xf numFmtId="0" fontId="27" fillId="32" borderId="0" applyNumberFormat="0" applyBorder="0" applyAlignment="0" applyProtection="0"/>
    <xf numFmtId="0" fontId="307" fillId="32" borderId="0" applyNumberFormat="0" applyBorder="0" applyAlignment="0" applyProtection="0"/>
    <xf numFmtId="0" fontId="27" fillId="32" borderId="0" applyNumberFormat="0" applyBorder="0" applyAlignment="0" applyProtection="0"/>
    <xf numFmtId="0" fontId="307" fillId="32" borderId="0" applyNumberFormat="0" applyBorder="0" applyAlignment="0" applyProtection="0"/>
    <xf numFmtId="0" fontId="27" fillId="32" borderId="0" applyNumberFormat="0" applyBorder="0" applyAlignment="0" applyProtection="0"/>
    <xf numFmtId="0" fontId="307" fillId="32" borderId="0" applyNumberFormat="0" applyBorder="0" applyAlignment="0" applyProtection="0"/>
    <xf numFmtId="0" fontId="27" fillId="32" borderId="0" applyNumberFormat="0" applyBorder="0" applyAlignment="0" applyProtection="0"/>
    <xf numFmtId="0" fontId="307" fillId="32" borderId="0" applyNumberFormat="0" applyBorder="0" applyAlignment="0" applyProtection="0"/>
    <xf numFmtId="0" fontId="27" fillId="32" borderId="0" applyNumberFormat="0" applyBorder="0" applyAlignment="0" applyProtection="0"/>
    <xf numFmtId="0" fontId="306" fillId="39" borderId="0" applyNumberFormat="0" applyBorder="0" applyAlignment="0" applyProtection="0"/>
    <xf numFmtId="0" fontId="306" fillId="39" borderId="0" applyNumberFormat="0" applyBorder="0" applyAlignment="0" applyProtection="0"/>
    <xf numFmtId="0" fontId="307" fillId="32" borderId="0" applyNumberFormat="0" applyBorder="0" applyAlignment="0" applyProtection="0"/>
    <xf numFmtId="0" fontId="27" fillId="32" borderId="0" applyNumberFormat="0" applyBorder="0" applyAlignment="0" applyProtection="0"/>
    <xf numFmtId="0" fontId="307" fillId="32" borderId="0" applyNumberFormat="0" applyBorder="0" applyAlignment="0" applyProtection="0"/>
    <xf numFmtId="0" fontId="27" fillId="32" borderId="0" applyNumberFormat="0" applyBorder="0" applyAlignment="0" applyProtection="0"/>
    <xf numFmtId="0" fontId="307" fillId="32" borderId="0" applyNumberFormat="0" applyBorder="0" applyAlignment="0" applyProtection="0"/>
    <xf numFmtId="0" fontId="307" fillId="32" borderId="0" applyNumberFormat="0" applyBorder="0" applyAlignment="0" applyProtection="0"/>
    <xf numFmtId="0" fontId="307" fillId="32" borderId="0" applyNumberFormat="0" applyBorder="0" applyAlignment="0" applyProtection="0"/>
    <xf numFmtId="0" fontId="307" fillId="32" borderId="0" applyNumberFormat="0" applyBorder="0" applyAlignment="0" applyProtection="0"/>
    <xf numFmtId="0" fontId="307" fillId="32" borderId="0" applyNumberFormat="0" applyBorder="0" applyAlignment="0" applyProtection="0"/>
    <xf numFmtId="0" fontId="307" fillId="32" borderId="0" applyNumberFormat="0" applyBorder="0" applyAlignment="0" applyProtection="0"/>
    <xf numFmtId="0" fontId="307" fillId="32" borderId="0" applyNumberFormat="0" applyBorder="0" applyAlignment="0" applyProtection="0"/>
    <xf numFmtId="0" fontId="307" fillId="32" borderId="0" applyNumberFormat="0" applyBorder="0" applyAlignment="0" applyProtection="0"/>
    <xf numFmtId="0" fontId="306" fillId="39" borderId="0" applyNumberFormat="0" applyBorder="0" applyAlignment="0" applyProtection="0"/>
    <xf numFmtId="0" fontId="306" fillId="39" borderId="0" applyNumberFormat="0" applyBorder="0" applyAlignment="0" applyProtection="0"/>
    <xf numFmtId="0" fontId="307" fillId="32" borderId="0" applyNumberFormat="0" applyBorder="0" applyAlignment="0" applyProtection="0"/>
    <xf numFmtId="0" fontId="307" fillId="32" borderId="0" applyNumberFormat="0" applyBorder="0" applyAlignment="0" applyProtection="0"/>
    <xf numFmtId="0" fontId="307" fillId="32" borderId="0" applyNumberFormat="0" applyBorder="0" applyAlignment="0" applyProtection="0"/>
    <xf numFmtId="0" fontId="307" fillId="32" borderId="0" applyNumberFormat="0" applyBorder="0" applyAlignment="0" applyProtection="0"/>
    <xf numFmtId="0" fontId="307" fillId="32" borderId="0" applyNumberFormat="0" applyBorder="0" applyAlignment="0" applyProtection="0"/>
    <xf numFmtId="0" fontId="307" fillId="32" borderId="0" applyNumberFormat="0" applyBorder="0" applyAlignment="0" applyProtection="0"/>
    <xf numFmtId="0" fontId="307" fillId="32" borderId="0" applyNumberFormat="0" applyBorder="0" applyAlignment="0" applyProtection="0"/>
    <xf numFmtId="0" fontId="306" fillId="39" borderId="0" applyNumberFormat="0" applyBorder="0" applyAlignment="0" applyProtection="0"/>
    <xf numFmtId="0" fontId="306" fillId="39" borderId="0" applyNumberFormat="0" applyBorder="0" applyAlignment="0" applyProtection="0"/>
    <xf numFmtId="0" fontId="306" fillId="39" borderId="0" applyNumberFormat="0" applyBorder="0" applyAlignment="0" applyProtection="0"/>
    <xf numFmtId="0" fontId="306" fillId="39" borderId="0" applyNumberFormat="0" applyBorder="0" applyAlignment="0" applyProtection="0"/>
    <xf numFmtId="0" fontId="306" fillId="39" borderId="0" applyNumberFormat="0" applyBorder="0" applyAlignment="0" applyProtection="0"/>
    <xf numFmtId="0" fontId="27" fillId="32" borderId="0" applyNumberFormat="0" applyBorder="0" applyAlignment="0" applyProtection="0"/>
    <xf numFmtId="0" fontId="306" fillId="39" borderId="0" applyNumberFormat="0" applyBorder="0" applyAlignment="0" applyProtection="0"/>
    <xf numFmtId="0" fontId="27" fillId="32" borderId="0" applyNumberFormat="0" applyBorder="0" applyAlignment="0" applyProtection="0"/>
    <xf numFmtId="0" fontId="306" fillId="39" borderId="0" applyNumberFormat="0" applyBorder="0" applyAlignment="0" applyProtection="0"/>
    <xf numFmtId="0" fontId="27" fillId="32" borderId="0" applyNumberFormat="0" applyBorder="0" applyAlignment="0" applyProtection="0"/>
    <xf numFmtId="0" fontId="306" fillId="39" borderId="0" applyNumberFormat="0" applyBorder="0" applyAlignment="0" applyProtection="0"/>
    <xf numFmtId="0" fontId="27" fillId="32" borderId="0" applyNumberFormat="0" applyBorder="0" applyAlignment="0" applyProtection="0"/>
    <xf numFmtId="0" fontId="308" fillId="0" borderId="0"/>
    <xf numFmtId="0" fontId="1" fillId="0" borderId="0"/>
    <xf numFmtId="0" fontId="1" fillId="0" borderId="0"/>
    <xf numFmtId="0" fontId="1" fillId="0" borderId="0"/>
    <xf numFmtId="0" fontId="143" fillId="0" borderId="0"/>
    <xf numFmtId="0" fontId="143" fillId="0" borderId="0"/>
    <xf numFmtId="0" fontId="15" fillId="0" borderId="0"/>
    <xf numFmtId="0" fontId="1" fillId="0" borderId="0">
      <alignment vertical="top"/>
    </xf>
    <xf numFmtId="0" fontId="1" fillId="0" borderId="0"/>
    <xf numFmtId="0" fontId="1" fillId="0" borderId="0"/>
    <xf numFmtId="0" fontId="143" fillId="0" borderId="0"/>
    <xf numFmtId="0" fontId="1" fillId="0" borderId="0">
      <alignment vertical="top"/>
    </xf>
    <xf numFmtId="0" fontId="1" fillId="0" borderId="0"/>
    <xf numFmtId="0" fontId="1" fillId="0" borderId="0"/>
    <xf numFmtId="0" fontId="143" fillId="0" borderId="0"/>
    <xf numFmtId="0" fontId="1" fillId="0" borderId="0"/>
    <xf numFmtId="0" fontId="15" fillId="0" borderId="0"/>
    <xf numFmtId="0" fontId="1" fillId="0" borderId="0">
      <alignment vertical="top"/>
    </xf>
    <xf numFmtId="0" fontId="1" fillId="0" borderId="0"/>
    <xf numFmtId="0" fontId="1" fillId="0" borderId="0"/>
    <xf numFmtId="0" fontId="143" fillId="0" borderId="0"/>
    <xf numFmtId="0" fontId="1" fillId="0" borderId="0">
      <alignment vertical="top"/>
    </xf>
    <xf numFmtId="0" fontId="1" fillId="0" borderId="0"/>
    <xf numFmtId="0" fontId="1" fillId="0" borderId="0"/>
    <xf numFmtId="0" fontId="143" fillId="0" borderId="0"/>
    <xf numFmtId="0" fontId="143" fillId="0" borderId="0"/>
    <xf numFmtId="0" fontId="1" fillId="0" borderId="0"/>
    <xf numFmtId="0" fontId="1" fillId="0" borderId="0"/>
    <xf numFmtId="0" fontId="143" fillId="0" borderId="0"/>
    <xf numFmtId="0" fontId="1" fillId="0" borderId="0"/>
    <xf numFmtId="0" fontId="1" fillId="0" borderId="0">
      <alignment vertical="top"/>
    </xf>
    <xf numFmtId="0" fontId="1" fillId="0" borderId="0"/>
    <xf numFmtId="0" fontId="1" fillId="0" borderId="0"/>
    <xf numFmtId="0" fontId="1" fillId="0" borderId="0">
      <alignment vertical="top"/>
    </xf>
    <xf numFmtId="0" fontId="1" fillId="0" borderId="0">
      <alignment vertical="top"/>
    </xf>
    <xf numFmtId="0" fontId="143" fillId="0" borderId="0"/>
    <xf numFmtId="0" fontId="1" fillId="0" borderId="0">
      <alignment vertical="top"/>
    </xf>
    <xf numFmtId="0" fontId="143" fillId="0" borderId="0"/>
    <xf numFmtId="0" fontId="143" fillId="0" borderId="0"/>
    <xf numFmtId="0" fontId="15" fillId="0" borderId="0"/>
    <xf numFmtId="0" fontId="143" fillId="0" borderId="0"/>
    <xf numFmtId="0" fontId="1" fillId="0" borderId="0"/>
    <xf numFmtId="0" fontId="1" fillId="0" borderId="0"/>
    <xf numFmtId="0" fontId="143" fillId="0" borderId="0"/>
    <xf numFmtId="0" fontId="216" fillId="0" borderId="0"/>
    <xf numFmtId="0" fontId="56" fillId="0" borderId="0">
      <alignment horizontal="left" wrapText="1"/>
    </xf>
    <xf numFmtId="0" fontId="1" fillId="0" borderId="0"/>
    <xf numFmtId="0" fontId="1" fillId="0" borderId="0"/>
    <xf numFmtId="0" fontId="1" fillId="0" borderId="0">
      <alignment vertical="top"/>
    </xf>
    <xf numFmtId="0" fontId="1" fillId="0" borderId="0">
      <alignment vertical="top"/>
    </xf>
    <xf numFmtId="0" fontId="143" fillId="0" borderId="0"/>
    <xf numFmtId="0" fontId="1" fillId="0" borderId="0"/>
    <xf numFmtId="0" fontId="1" fillId="0" borderId="0">
      <alignment vertical="top"/>
    </xf>
    <xf numFmtId="0" fontId="1" fillId="0" borderId="0">
      <alignment vertical="top"/>
    </xf>
    <xf numFmtId="0" fontId="1" fillId="0" borderId="0"/>
    <xf numFmtId="0" fontId="143" fillId="0" borderId="0"/>
    <xf numFmtId="0" fontId="216" fillId="0" borderId="0">
      <alignment vertical="top"/>
    </xf>
    <xf numFmtId="0" fontId="143" fillId="0" borderId="0"/>
    <xf numFmtId="0" fontId="1" fillId="0" borderId="0"/>
    <xf numFmtId="0" fontId="143" fillId="0" borderId="0"/>
    <xf numFmtId="0" fontId="216" fillId="0" borderId="0"/>
    <xf numFmtId="0" fontId="143" fillId="0" borderId="0"/>
    <xf numFmtId="0" fontId="143" fillId="0" borderId="0"/>
    <xf numFmtId="0" fontId="15" fillId="0" borderId="0"/>
    <xf numFmtId="0" fontId="1" fillId="0" borderId="0"/>
    <xf numFmtId="0" fontId="1" fillId="0" borderId="0"/>
    <xf numFmtId="0" fontId="1" fillId="0" borderId="0">
      <alignment horizontal="left" wrapText="1"/>
    </xf>
    <xf numFmtId="0" fontId="143" fillId="0" borderId="0"/>
    <xf numFmtId="0" fontId="309" fillId="0" borderId="0"/>
    <xf numFmtId="0" fontId="1" fillId="0" borderId="0">
      <alignment vertical="top"/>
    </xf>
    <xf numFmtId="0" fontId="1" fillId="0" borderId="0"/>
    <xf numFmtId="0" fontId="1" fillId="0" borderId="0"/>
    <xf numFmtId="0" fontId="216" fillId="0" borderId="0"/>
    <xf numFmtId="0" fontId="143" fillId="0" borderId="0"/>
    <xf numFmtId="0" fontId="1" fillId="0" borderId="0"/>
    <xf numFmtId="0" fontId="1" fillId="0" borderId="0">
      <alignment vertical="top"/>
    </xf>
    <xf numFmtId="0" fontId="1" fillId="0" borderId="0"/>
    <xf numFmtId="0" fontId="1" fillId="0" borderId="0"/>
    <xf numFmtId="0" fontId="56" fillId="0" borderId="0"/>
    <xf numFmtId="0" fontId="1" fillId="0" borderId="0"/>
    <xf numFmtId="0" fontId="1" fillId="0" borderId="0"/>
    <xf numFmtId="0" fontId="56" fillId="0" borderId="0"/>
    <xf numFmtId="0" fontId="1" fillId="0" borderId="0">
      <alignment vertical="top"/>
    </xf>
    <xf numFmtId="0" fontId="1" fillId="0" borderId="0"/>
    <xf numFmtId="0" fontId="1" fillId="0" borderId="0"/>
    <xf numFmtId="365" fontId="143" fillId="0" borderId="0"/>
    <xf numFmtId="0" fontId="1" fillId="0" borderId="0"/>
    <xf numFmtId="0" fontId="1" fillId="0" borderId="0"/>
    <xf numFmtId="0" fontId="1" fillId="0" borderId="0"/>
    <xf numFmtId="0" fontId="1" fillId="0" borderId="0">
      <alignment vertical="top"/>
    </xf>
    <xf numFmtId="0" fontId="1" fillId="0" borderId="0"/>
    <xf numFmtId="0" fontId="1" fillId="0" borderId="0"/>
    <xf numFmtId="211" fontId="182" fillId="0" borderId="6"/>
    <xf numFmtId="0" fontId="1"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5" fillId="33" borderId="26" applyNumberFormat="0" applyFont="0" applyAlignment="0" applyProtection="0"/>
    <xf numFmtId="0" fontId="1" fillId="70" borderId="141" applyNumberFormat="0" applyFont="0" applyAlignment="0" applyProtection="0"/>
    <xf numFmtId="0" fontId="15" fillId="33" borderId="26" applyNumberFormat="0" applyFont="0" applyAlignment="0" applyProtection="0"/>
    <xf numFmtId="0" fontId="1" fillId="70" borderId="141" applyNumberFormat="0" applyFont="0" applyAlignment="0" applyProtection="0"/>
    <xf numFmtId="0" fontId="15" fillId="33" borderId="26" applyNumberFormat="0" applyFont="0" applyAlignment="0" applyProtection="0"/>
    <xf numFmtId="0" fontId="1" fillId="70" borderId="141" applyNumberFormat="0" applyFont="0" applyAlignment="0" applyProtection="0"/>
    <xf numFmtId="0" fontId="15" fillId="33" borderId="26" applyNumberFormat="0" applyFont="0" applyAlignment="0" applyProtection="0"/>
    <xf numFmtId="0" fontId="1" fillId="70" borderId="141" applyNumberFormat="0" applyFont="0" applyAlignment="0" applyProtection="0"/>
    <xf numFmtId="0" fontId="15" fillId="33" borderId="26" applyNumberFormat="0" applyFont="0" applyAlignment="0" applyProtection="0"/>
    <xf numFmtId="0" fontId="268" fillId="33" borderId="26" applyNumberFormat="0" applyFont="0" applyAlignment="0" applyProtection="0"/>
    <xf numFmtId="0" fontId="15" fillId="33" borderId="26" applyNumberFormat="0" applyFont="0" applyAlignment="0" applyProtection="0"/>
    <xf numFmtId="0" fontId="268" fillId="33" borderId="26" applyNumberFormat="0" applyFont="0" applyAlignment="0" applyProtection="0"/>
    <xf numFmtId="0" fontId="15" fillId="33" borderId="26" applyNumberFormat="0" applyFont="0" applyAlignment="0" applyProtection="0"/>
    <xf numFmtId="0" fontId="268" fillId="33" borderId="26" applyNumberFormat="0" applyFont="0" applyAlignment="0" applyProtection="0"/>
    <xf numFmtId="0" fontId="15" fillId="33" borderId="26" applyNumberFormat="0" applyFont="0" applyAlignment="0" applyProtection="0"/>
    <xf numFmtId="0" fontId="268" fillId="33" borderId="26" applyNumberFormat="0" applyFont="0" applyAlignment="0" applyProtection="0"/>
    <xf numFmtId="0" fontId="15" fillId="33" borderId="26" applyNumberFormat="0" applyFont="0" applyAlignment="0" applyProtection="0"/>
    <xf numFmtId="0" fontId="56"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56" fillId="70" borderId="141" applyNumberFormat="0" applyFont="0" applyAlignment="0" applyProtection="0"/>
    <xf numFmtId="0" fontId="56" fillId="70" borderId="141" applyNumberFormat="0" applyFont="0" applyAlignment="0" applyProtection="0"/>
    <xf numFmtId="0" fontId="56" fillId="70" borderId="141" applyNumberFormat="0" applyFont="0" applyAlignment="0" applyProtection="0"/>
    <xf numFmtId="0" fontId="1" fillId="70" borderId="141" applyNumberFormat="0" applyFont="0" applyAlignment="0" applyProtection="0"/>
    <xf numFmtId="0" fontId="268" fillId="33" borderId="26" applyNumberFormat="0" applyFont="0" applyAlignment="0" applyProtection="0"/>
    <xf numFmtId="0" fontId="15" fillId="33" borderId="26" applyNumberFormat="0" applyFont="0" applyAlignment="0" applyProtection="0"/>
    <xf numFmtId="0" fontId="268" fillId="33" borderId="26" applyNumberFormat="0" applyFont="0" applyAlignment="0" applyProtection="0"/>
    <xf numFmtId="0" fontId="15" fillId="33" borderId="26" applyNumberFormat="0" applyFont="0" applyAlignment="0" applyProtection="0"/>
    <xf numFmtId="0" fontId="268" fillId="33" borderId="26" applyNumberFormat="0" applyFont="0" applyAlignment="0" applyProtection="0"/>
    <xf numFmtId="0" fontId="268" fillId="33" borderId="26" applyNumberFormat="0" applyFont="0" applyAlignment="0" applyProtection="0"/>
    <xf numFmtId="0" fontId="268" fillId="33" borderId="26" applyNumberFormat="0" applyFont="0" applyAlignment="0" applyProtection="0"/>
    <xf numFmtId="0" fontId="268" fillId="33" borderId="26" applyNumberFormat="0" applyFont="0" applyAlignment="0" applyProtection="0"/>
    <xf numFmtId="0" fontId="268" fillId="33" borderId="26" applyNumberFormat="0" applyFont="0" applyAlignment="0" applyProtection="0"/>
    <xf numFmtId="0" fontId="268" fillId="33" borderId="26" applyNumberFormat="0" applyFont="0" applyAlignment="0" applyProtection="0"/>
    <xf numFmtId="0" fontId="268" fillId="33" borderId="26" applyNumberFormat="0" applyFont="0" applyAlignment="0" applyProtection="0"/>
    <xf numFmtId="0" fontId="268" fillId="33" borderId="26" applyNumberFormat="0" applyFont="0" applyAlignment="0" applyProtection="0"/>
    <xf numFmtId="0" fontId="56"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268" fillId="33" borderId="26" applyNumberFormat="0" applyFont="0" applyAlignment="0" applyProtection="0"/>
    <xf numFmtId="0" fontId="268" fillId="33" borderId="26" applyNumberFormat="0" applyFont="0" applyAlignment="0" applyProtection="0"/>
    <xf numFmtId="0" fontId="268" fillId="33" borderId="26" applyNumberFormat="0" applyFont="0" applyAlignment="0" applyProtection="0"/>
    <xf numFmtId="0" fontId="268" fillId="33" borderId="26" applyNumberFormat="0" applyFont="0" applyAlignment="0" applyProtection="0"/>
    <xf numFmtId="0" fontId="268" fillId="33" borderId="26" applyNumberFormat="0" applyFont="0" applyAlignment="0" applyProtection="0"/>
    <xf numFmtId="0" fontId="268" fillId="33" borderId="26" applyNumberFormat="0" applyFont="0" applyAlignment="0" applyProtection="0"/>
    <xf numFmtId="0" fontId="268" fillId="33" borderId="26" applyNumberFormat="0" applyFont="0" applyAlignment="0" applyProtection="0"/>
    <xf numFmtId="0" fontId="56"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43" fillId="33" borderId="26"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43" fillId="33" borderId="26" applyNumberFormat="0" applyFont="0" applyAlignment="0" applyProtection="0"/>
    <xf numFmtId="0" fontId="56" fillId="70" borderId="141" applyNumberFormat="0" applyFont="0" applyAlignment="0" applyProtection="0"/>
    <xf numFmtId="0" fontId="56" fillId="70" borderId="141" applyNumberFormat="0" applyFont="0" applyAlignment="0" applyProtection="0"/>
    <xf numFmtId="0" fontId="56"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43" fillId="33" borderId="26" applyNumberFormat="0" applyFont="0" applyAlignment="0" applyProtection="0"/>
    <xf numFmtId="0" fontId="56" fillId="70" borderId="141" applyNumberFormat="0" applyFont="0" applyAlignment="0" applyProtection="0"/>
    <xf numFmtId="0" fontId="56" fillId="70" borderId="141" applyNumberFormat="0" applyFont="0" applyAlignment="0" applyProtection="0"/>
    <xf numFmtId="0" fontId="56"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38" fontId="57" fillId="0" borderId="0"/>
    <xf numFmtId="38" fontId="57" fillId="0" borderId="0"/>
    <xf numFmtId="38" fontId="57" fillId="0" borderId="0"/>
    <xf numFmtId="38" fontId="57" fillId="0" borderId="0"/>
    <xf numFmtId="38" fontId="57" fillId="0" borderId="0"/>
    <xf numFmtId="38" fontId="57" fillId="0" borderId="0"/>
    <xf numFmtId="366" fontId="1" fillId="0" borderId="0"/>
    <xf numFmtId="3" fontId="1" fillId="56" borderId="142" applyFont="0">
      <alignment horizontal="right" vertical="center"/>
      <protection locked="0"/>
    </xf>
    <xf numFmtId="0" fontId="310" fillId="58" borderId="143" applyNumberFormat="0" applyAlignment="0" applyProtection="0"/>
    <xf numFmtId="0" fontId="28" fillId="28" borderId="27" applyNumberFormat="0" applyAlignment="0" applyProtection="0"/>
    <xf numFmtId="0" fontId="310" fillId="58" borderId="143" applyNumberFormat="0" applyAlignment="0" applyProtection="0"/>
    <xf numFmtId="0" fontId="28" fillId="28" borderId="27" applyNumberFormat="0" applyAlignment="0" applyProtection="0"/>
    <xf numFmtId="0" fontId="310" fillId="58" borderId="143" applyNumberFormat="0" applyAlignment="0" applyProtection="0"/>
    <xf numFmtId="0" fontId="28" fillId="28" borderId="27" applyNumberFormat="0" applyAlignment="0" applyProtection="0"/>
    <xf numFmtId="0" fontId="310" fillId="58" borderId="143" applyNumberFormat="0" applyAlignment="0" applyProtection="0"/>
    <xf numFmtId="0" fontId="28" fillId="28" borderId="27" applyNumberFormat="0" applyAlignment="0" applyProtection="0"/>
    <xf numFmtId="0" fontId="310" fillId="58" borderId="143" applyNumberFormat="0" applyAlignment="0" applyProtection="0"/>
    <xf numFmtId="0" fontId="28" fillId="28" borderId="27" applyNumberFormat="0" applyAlignment="0" applyProtection="0"/>
    <xf numFmtId="0" fontId="310" fillId="58" borderId="143" applyNumberFormat="0" applyAlignment="0" applyProtection="0"/>
    <xf numFmtId="0" fontId="28" fillId="28" borderId="27" applyNumberFormat="0" applyAlignment="0" applyProtection="0"/>
    <xf numFmtId="0" fontId="311" fillId="28" borderId="27" applyNumberFormat="0" applyAlignment="0" applyProtection="0"/>
    <xf numFmtId="0" fontId="28" fillId="28" borderId="27" applyNumberFormat="0" applyAlignment="0" applyProtection="0"/>
    <xf numFmtId="0" fontId="311" fillId="28" borderId="27" applyNumberFormat="0" applyAlignment="0" applyProtection="0"/>
    <xf numFmtId="0" fontId="28" fillId="28" borderId="27" applyNumberFormat="0" applyAlignment="0" applyProtection="0"/>
    <xf numFmtId="0" fontId="311" fillId="28" borderId="27" applyNumberFormat="0" applyAlignment="0" applyProtection="0"/>
    <xf numFmtId="0" fontId="28" fillId="28" borderId="27" applyNumberFormat="0" applyAlignment="0" applyProtection="0"/>
    <xf numFmtId="0" fontId="311" fillId="28" borderId="27" applyNumberFormat="0" applyAlignment="0" applyProtection="0"/>
    <xf numFmtId="0" fontId="28" fillId="28" borderId="27" applyNumberFormat="0" applyAlignment="0" applyProtection="0"/>
    <xf numFmtId="0" fontId="310" fillId="58" borderId="143" applyNumberFormat="0" applyAlignment="0" applyProtection="0"/>
    <xf numFmtId="0" fontId="311" fillId="28" borderId="27" applyNumberFormat="0" applyAlignment="0" applyProtection="0"/>
    <xf numFmtId="0" fontId="28" fillId="28" borderId="27" applyNumberFormat="0" applyAlignment="0" applyProtection="0"/>
    <xf numFmtId="0" fontId="311" fillId="28" borderId="27" applyNumberFormat="0" applyAlignment="0" applyProtection="0"/>
    <xf numFmtId="0" fontId="28" fillId="28" borderId="27" applyNumberFormat="0" applyAlignment="0" applyProtection="0"/>
    <xf numFmtId="0" fontId="311" fillId="28" borderId="27" applyNumberFormat="0" applyAlignment="0" applyProtection="0"/>
    <xf numFmtId="0" fontId="311" fillId="28" borderId="27" applyNumberFormat="0" applyAlignment="0" applyProtection="0"/>
    <xf numFmtId="0" fontId="311" fillId="28" borderId="27" applyNumberFormat="0" applyAlignment="0" applyProtection="0"/>
    <xf numFmtId="0" fontId="311" fillId="28" borderId="27" applyNumberFormat="0" applyAlignment="0" applyProtection="0"/>
    <xf numFmtId="0" fontId="311" fillId="28" borderId="27" applyNumberFormat="0" applyAlignment="0" applyProtection="0"/>
    <xf numFmtId="0" fontId="311" fillId="28" borderId="27" applyNumberFormat="0" applyAlignment="0" applyProtection="0"/>
    <xf numFmtId="0" fontId="311" fillId="28" borderId="27" applyNumberFormat="0" applyAlignment="0" applyProtection="0"/>
    <xf numFmtId="0" fontId="311" fillId="28" borderId="27" applyNumberFormat="0" applyAlignment="0" applyProtection="0"/>
    <xf numFmtId="0" fontId="310" fillId="58" borderId="143" applyNumberFormat="0" applyAlignment="0" applyProtection="0"/>
    <xf numFmtId="0" fontId="311" fillId="28" borderId="27" applyNumberFormat="0" applyAlignment="0" applyProtection="0"/>
    <xf numFmtId="0" fontId="311" fillId="28" borderId="27" applyNumberFormat="0" applyAlignment="0" applyProtection="0"/>
    <xf numFmtId="0" fontId="311" fillId="28" borderId="27" applyNumberFormat="0" applyAlignment="0" applyProtection="0"/>
    <xf numFmtId="0" fontId="311" fillId="28" borderId="27" applyNumberFormat="0" applyAlignment="0" applyProtection="0"/>
    <xf numFmtId="0" fontId="311" fillId="28" borderId="27" applyNumberFormat="0" applyAlignment="0" applyProtection="0"/>
    <xf numFmtId="0" fontId="311" fillId="28" borderId="27" applyNumberFormat="0" applyAlignment="0" applyProtection="0"/>
    <xf numFmtId="0" fontId="311" fillId="28" borderId="27" applyNumberFormat="0" applyAlignment="0" applyProtection="0"/>
    <xf numFmtId="0" fontId="310" fillId="58" borderId="143" applyNumberFormat="0" applyAlignment="0" applyProtection="0"/>
    <xf numFmtId="0" fontId="310" fillId="58" borderId="143" applyNumberFormat="0" applyAlignment="0" applyProtection="0"/>
    <xf numFmtId="0" fontId="310" fillId="58" borderId="143" applyNumberFormat="0" applyAlignment="0" applyProtection="0"/>
    <xf numFmtId="0" fontId="310" fillId="58" borderId="143" applyNumberFormat="0" applyAlignment="0" applyProtection="0"/>
    <xf numFmtId="0" fontId="310" fillId="58" borderId="143" applyNumberFormat="0" applyAlignment="0" applyProtection="0"/>
    <xf numFmtId="0" fontId="28" fillId="28" borderId="27" applyNumberFormat="0" applyAlignment="0" applyProtection="0"/>
    <xf numFmtId="0" fontId="310" fillId="58" borderId="143" applyNumberFormat="0" applyAlignment="0" applyProtection="0"/>
    <xf numFmtId="0" fontId="28" fillId="28" borderId="27" applyNumberFormat="0" applyAlignment="0" applyProtection="0"/>
    <xf numFmtId="0" fontId="310" fillId="58" borderId="143" applyNumberFormat="0" applyAlignment="0" applyProtection="0"/>
    <xf numFmtId="0" fontId="28" fillId="28" borderId="27" applyNumberFormat="0" applyAlignment="0" applyProtection="0"/>
    <xf numFmtId="0" fontId="310" fillId="58" borderId="143" applyNumberFormat="0" applyAlignment="0" applyProtection="0"/>
    <xf numFmtId="0" fontId="28" fillId="28" borderId="27" applyNumberFormat="0" applyAlignment="0" applyProtection="0"/>
    <xf numFmtId="14" fontId="95" fillId="0" borderId="0">
      <alignment horizontal="center" wrapText="1"/>
      <protection locked="0"/>
    </xf>
    <xf numFmtId="14" fontId="95" fillId="0" borderId="0">
      <alignment horizontal="center" wrapText="1"/>
      <protection locked="0"/>
    </xf>
    <xf numFmtId="14" fontId="95" fillId="0" borderId="0">
      <alignment horizontal="center" wrapText="1"/>
      <protection locked="0"/>
    </xf>
    <xf numFmtId="14" fontId="95" fillId="0" borderId="0">
      <alignment horizontal="center" wrapText="1"/>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77"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3" fillId="0" borderId="0" applyFont="0" applyFill="0" applyBorder="0" applyAlignment="0" applyProtection="0"/>
    <xf numFmtId="9" fontId="77" fillId="0" borderId="0" applyFont="0" applyFill="0" applyBorder="0" applyAlignment="0" applyProtection="0"/>
    <xf numFmtId="211" fontId="312" fillId="0" borderId="0" applyNumberFormat="0" applyBorder="0" applyAlignment="0">
      <alignment horizontal="left"/>
    </xf>
    <xf numFmtId="13" fontId="1" fillId="0" borderId="0" applyFont="0" applyFill="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17" fontId="313" fillId="0" borderId="0" applyFill="0" applyBorder="0" applyProtection="0"/>
    <xf numFmtId="367" fontId="314" fillId="0" borderId="0"/>
    <xf numFmtId="0" fontId="315" fillId="41" borderId="0"/>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0" fontId="59" fillId="0" borderId="6">
      <alignment horizontal="center"/>
    </xf>
    <xf numFmtId="0" fontId="59" fillId="0" borderId="6">
      <alignment horizontal="center"/>
    </xf>
    <xf numFmtId="0" fontId="59" fillId="0" borderId="6">
      <alignment horizontal="center"/>
    </xf>
    <xf numFmtId="0" fontId="59" fillId="0" borderId="6">
      <alignment horizontal="center"/>
    </xf>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0" fontId="70" fillId="51" borderId="0" applyNumberFormat="0" applyFont="0" applyBorder="0" applyAlignment="0" applyProtection="0"/>
    <xf numFmtId="0" fontId="70" fillId="51" borderId="0" applyNumberFormat="0" applyFont="0" applyBorder="0" applyAlignment="0" applyProtection="0"/>
    <xf numFmtId="0" fontId="70" fillId="51" borderId="0" applyNumberFormat="0" applyFont="0" applyBorder="0" applyAlignment="0" applyProtection="0"/>
    <xf numFmtId="0" fontId="70" fillId="51" borderId="0" applyNumberFormat="0" applyFont="0" applyBorder="0" applyAlignment="0" applyProtection="0"/>
    <xf numFmtId="183" fontId="57" fillId="0" borderId="0">
      <alignment vertical="top"/>
    </xf>
    <xf numFmtId="38" fontId="83" fillId="41" borderId="0" applyFill="0" applyBorder="0" applyProtection="0">
      <alignment horizontal="right"/>
    </xf>
    <xf numFmtId="6" fontId="99" fillId="0" borderId="0" applyBorder="0" applyProtection="0">
      <alignment horizontal="right"/>
    </xf>
    <xf numFmtId="37" fontId="1" fillId="0" borderId="0">
      <alignment horizontal="left" indent="5"/>
    </xf>
    <xf numFmtId="38" fontId="74" fillId="0" borderId="10" applyFill="0" applyBorder="0" applyProtection="0">
      <alignment horizontal="right"/>
    </xf>
    <xf numFmtId="0" fontId="74" fillId="120" borderId="0" applyNumberFormat="0" applyFont="0" applyFill="0" applyBorder="0" applyProtection="0">
      <alignment horizontal="right"/>
    </xf>
    <xf numFmtId="0" fontId="316" fillId="0" borderId="0" applyFill="0" applyBorder="0" applyProtection="0"/>
    <xf numFmtId="0" fontId="316" fillId="0" borderId="10" applyFill="0" applyBorder="0" applyProtection="0"/>
    <xf numFmtId="6" fontId="162" fillId="0" borderId="144" applyFill="0" applyBorder="0" applyProtection="0">
      <alignment horizontal="right"/>
    </xf>
    <xf numFmtId="0" fontId="1" fillId="0" borderId="0" applyNumberFormat="0" applyFont="0" applyBorder="0" applyAlignment="0" applyProtection="0"/>
    <xf numFmtId="0" fontId="117" fillId="0" borderId="0" applyFill="0">
      <alignment horizontal="left" indent="1"/>
    </xf>
    <xf numFmtId="0" fontId="317" fillId="0" borderId="0" applyFill="0" applyBorder="0" applyProtection="0">
      <alignment horizontal="left" indent="1"/>
    </xf>
    <xf numFmtId="4" fontId="169" fillId="0" borderId="0" applyFill="0"/>
    <xf numFmtId="0" fontId="1" fillId="0" borderId="0" applyNumberFormat="0" applyFont="0" applyFill="0" applyBorder="0" applyAlignment="0"/>
    <xf numFmtId="0" fontId="117" fillId="0" borderId="0" applyFill="0">
      <alignment horizontal="left" indent="2"/>
    </xf>
    <xf numFmtId="0" fontId="118" fillId="0" borderId="0" applyFill="0">
      <alignment horizontal="left" indent="2"/>
    </xf>
    <xf numFmtId="4" fontId="169" fillId="0" borderId="0" applyFill="0"/>
    <xf numFmtId="0" fontId="1" fillId="0" borderId="0" applyNumberFormat="0" applyFont="0" applyBorder="0" applyAlignment="0"/>
    <xf numFmtId="0" fontId="318" fillId="0" borderId="0">
      <alignment horizontal="left" indent="3"/>
    </xf>
    <xf numFmtId="0" fontId="308" fillId="0" borderId="0" applyFill="0">
      <alignment horizontal="left" indent="3"/>
    </xf>
    <xf numFmtId="4" fontId="169" fillId="0" borderId="0" applyFill="0"/>
    <xf numFmtId="0" fontId="1" fillId="0" borderId="0" applyNumberFormat="0" applyFont="0" applyBorder="0" applyAlignment="0"/>
    <xf numFmtId="0" fontId="121" fillId="0" borderId="0">
      <alignment horizontal="left" indent="4"/>
    </xf>
    <xf numFmtId="0" fontId="319" fillId="0" borderId="0" applyFill="0" applyProtection="0">
      <alignment horizontal="left" indent="4"/>
    </xf>
    <xf numFmtId="4" fontId="126" fillId="0" borderId="0" applyFill="0"/>
    <xf numFmtId="0" fontId="1" fillId="0" borderId="0" applyNumberFormat="0" applyFont="0" applyBorder="0" applyAlignment="0"/>
    <xf numFmtId="0" fontId="123" fillId="0" borderId="0">
      <alignment horizontal="left" indent="5"/>
    </xf>
    <xf numFmtId="0" fontId="124" fillId="0" borderId="0" applyFill="0">
      <alignment horizontal="left" indent="5"/>
    </xf>
    <xf numFmtId="4" fontId="177" fillId="0" borderId="0" applyFill="0"/>
    <xf numFmtId="0" fontId="1" fillId="0" borderId="0" applyNumberFormat="0" applyFont="0" applyFill="0" applyBorder="0" applyAlignment="0"/>
    <xf numFmtId="0" fontId="125" fillId="0" borderId="0" applyFill="0">
      <alignment horizontal="left" indent="6"/>
    </xf>
    <xf numFmtId="0" fontId="320" fillId="0" borderId="0" applyFill="0" applyProtection="0">
      <alignment horizontal="left" indent="6"/>
    </xf>
    <xf numFmtId="0" fontId="303" fillId="39" borderId="0">
      <alignment horizontal="center"/>
    </xf>
    <xf numFmtId="49" fontId="321" fillId="59" borderId="0">
      <alignment horizontal="center"/>
    </xf>
    <xf numFmtId="0" fontId="58" fillId="0" borderId="1" applyNumberFormat="0" applyBorder="0"/>
    <xf numFmtId="0" fontId="279" fillId="45" borderId="0">
      <alignment horizontal="center"/>
    </xf>
    <xf numFmtId="0" fontId="279" fillId="45" borderId="0">
      <alignment horizontal="centerContinuous"/>
    </xf>
    <xf numFmtId="0" fontId="72" fillId="59" borderId="0">
      <alignment horizontal="left"/>
    </xf>
    <xf numFmtId="49" fontId="72" fillId="59" borderId="0">
      <alignment horizontal="center"/>
    </xf>
    <xf numFmtId="0" fontId="227" fillId="45" borderId="0">
      <alignment horizontal="left"/>
    </xf>
    <xf numFmtId="49" fontId="72" fillId="59" borderId="0">
      <alignment horizontal="left"/>
    </xf>
    <xf numFmtId="0" fontId="227" fillId="45" borderId="0">
      <alignment horizontal="centerContinuous"/>
    </xf>
    <xf numFmtId="0" fontId="227" fillId="45" borderId="0">
      <alignment horizontal="right"/>
    </xf>
    <xf numFmtId="49" fontId="303" fillId="59" borderId="0">
      <alignment horizontal="left"/>
    </xf>
    <xf numFmtId="0" fontId="279" fillId="45" borderId="0">
      <alignment horizontal="right"/>
    </xf>
    <xf numFmtId="0" fontId="72" fillId="95" borderId="0">
      <alignment horizontal="center"/>
    </xf>
    <xf numFmtId="0" fontId="162" fillId="95" borderId="0">
      <alignment horizontal="center"/>
    </xf>
    <xf numFmtId="0" fontId="322" fillId="0" borderId="0" applyNumberFormat="0" applyFill="0" applyBorder="0" applyAlignment="0" applyProtection="0"/>
    <xf numFmtId="368" fontId="57" fillId="0" borderId="0" applyFont="0" applyFill="0" applyBorder="0" applyAlignment="0" applyProtection="0"/>
    <xf numFmtId="3" fontId="1" fillId="2" borderId="142" applyFont="0">
      <alignment horizontal="right" vertical="center"/>
    </xf>
    <xf numFmtId="0" fontId="58" fillId="0" borderId="0"/>
    <xf numFmtId="0" fontId="1" fillId="56" borderId="0" applyNumberFormat="0" applyBorder="0" applyAlignment="0">
      <protection locked="0"/>
    </xf>
    <xf numFmtId="0" fontId="323" fillId="0" borderId="0"/>
    <xf numFmtId="0" fontId="323" fillId="0" borderId="0"/>
    <xf numFmtId="0" fontId="90" fillId="0" borderId="0"/>
    <xf numFmtId="0" fontId="77" fillId="0" borderId="0">
      <alignment vertical="top"/>
    </xf>
    <xf numFmtId="0" fontId="89" fillId="0" borderId="0"/>
    <xf numFmtId="0" fontId="89" fillId="0" borderId="0"/>
    <xf numFmtId="0" fontId="89" fillId="0" borderId="0"/>
    <xf numFmtId="0" fontId="89" fillId="0" borderId="0"/>
    <xf numFmtId="38" fontId="83" fillId="0" borderId="0"/>
    <xf numFmtId="0" fontId="223" fillId="0" borderId="0" applyNumberFormat="0" applyFill="0" applyBorder="0"/>
    <xf numFmtId="49" fontId="77" fillId="0" borderId="0" applyFill="0" applyBorder="0" applyAlignment="0"/>
    <xf numFmtId="0" fontId="1" fillId="0" borderId="0" applyFill="0" applyBorder="0" applyAlignment="0"/>
    <xf numFmtId="0" fontId="1" fillId="0" borderId="0" applyFill="0" applyBorder="0" applyAlignment="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10" fillId="0" borderId="145" applyNumberFormat="0" applyFill="0" applyAlignment="0" applyProtection="0"/>
    <xf numFmtId="0" fontId="30" fillId="0" borderId="28" applyNumberFormat="0" applyFill="0" applyAlignment="0" applyProtection="0"/>
    <xf numFmtId="0" fontId="10" fillId="0" borderId="145" applyNumberFormat="0" applyFill="0" applyAlignment="0" applyProtection="0"/>
    <xf numFmtId="0" fontId="30" fillId="0" borderId="28" applyNumberFormat="0" applyFill="0" applyAlignment="0" applyProtection="0"/>
    <xf numFmtId="0" fontId="10" fillId="0" borderId="145" applyNumberFormat="0" applyFill="0" applyAlignment="0" applyProtection="0"/>
    <xf numFmtId="0" fontId="30" fillId="0" borderId="28" applyNumberFormat="0" applyFill="0" applyAlignment="0" applyProtection="0"/>
    <xf numFmtId="0" fontId="10" fillId="0" borderId="145" applyNumberFormat="0" applyFill="0" applyAlignment="0" applyProtection="0"/>
    <xf numFmtId="0" fontId="30" fillId="0" borderId="28" applyNumberFormat="0" applyFill="0" applyAlignment="0" applyProtection="0"/>
    <xf numFmtId="0" fontId="10" fillId="0" borderId="145" applyNumberFormat="0" applyFill="0" applyAlignment="0" applyProtection="0"/>
    <xf numFmtId="0" fontId="30" fillId="0" borderId="28" applyNumberFormat="0" applyFill="0" applyAlignment="0" applyProtection="0"/>
    <xf numFmtId="0" fontId="10" fillId="0" borderId="145" applyNumberFormat="0" applyFill="0" applyAlignment="0" applyProtection="0"/>
    <xf numFmtId="0" fontId="30" fillId="0" borderId="28" applyNumberFormat="0" applyFill="0" applyAlignment="0" applyProtection="0"/>
    <xf numFmtId="0" fontId="325" fillId="0" borderId="28" applyNumberFormat="0" applyFill="0" applyAlignment="0" applyProtection="0"/>
    <xf numFmtId="0" fontId="30" fillId="0" borderId="28" applyNumberFormat="0" applyFill="0" applyAlignment="0" applyProtection="0"/>
    <xf numFmtId="0" fontId="325" fillId="0" borderId="28" applyNumberFormat="0" applyFill="0" applyAlignment="0" applyProtection="0"/>
    <xf numFmtId="0" fontId="30" fillId="0" borderId="28" applyNumberFormat="0" applyFill="0" applyAlignment="0" applyProtection="0"/>
    <xf numFmtId="0" fontId="325" fillId="0" borderId="28" applyNumberFormat="0" applyFill="0" applyAlignment="0" applyProtection="0"/>
    <xf numFmtId="0" fontId="30" fillId="0" borderId="28" applyNumberFormat="0" applyFill="0" applyAlignment="0" applyProtection="0"/>
    <xf numFmtId="0" fontId="325" fillId="0" borderId="28" applyNumberFormat="0" applyFill="0" applyAlignment="0" applyProtection="0"/>
    <xf numFmtId="0" fontId="30" fillId="0" borderId="28" applyNumberFormat="0" applyFill="0" applyAlignment="0" applyProtection="0"/>
    <xf numFmtId="0" fontId="10" fillId="0" borderId="145" applyNumberFormat="0" applyFill="0" applyAlignment="0" applyProtection="0"/>
    <xf numFmtId="0" fontId="186" fillId="0" borderId="95" applyNumberFormat="0" applyFont="0" applyFill="0" applyAlignment="0" applyProtection="0"/>
    <xf numFmtId="0" fontId="303" fillId="0" borderId="145" applyNumberFormat="0" applyFill="0" applyAlignment="0" applyProtection="0"/>
    <xf numFmtId="0" fontId="303" fillId="0" borderId="145" applyNumberFormat="0" applyFill="0" applyAlignment="0" applyProtection="0"/>
    <xf numFmtId="0" fontId="303" fillId="0" borderId="145" applyNumberFormat="0" applyFill="0" applyAlignment="0" applyProtection="0"/>
    <xf numFmtId="0" fontId="303" fillId="0" borderId="145" applyNumberFormat="0" applyFill="0" applyAlignment="0" applyProtection="0"/>
    <xf numFmtId="0" fontId="186" fillId="0" borderId="95" applyNumberFormat="0" applyFont="0" applyFill="0" applyAlignment="0" applyProtection="0"/>
    <xf numFmtId="0" fontId="186" fillId="0" borderId="95" applyNumberFormat="0" applyFont="0" applyFill="0" applyAlignment="0" applyProtection="0"/>
    <xf numFmtId="0" fontId="186" fillId="0" borderId="95" applyNumberFormat="0" applyFont="0" applyFill="0" applyAlignment="0" applyProtection="0"/>
    <xf numFmtId="0" fontId="10" fillId="0" borderId="145" applyNumberFormat="0" applyFill="0" applyAlignment="0" applyProtection="0"/>
    <xf numFmtId="0" fontId="325" fillId="0" borderId="28" applyNumberFormat="0" applyFill="0" applyAlignment="0" applyProtection="0"/>
    <xf numFmtId="0" fontId="30" fillId="0" borderId="28" applyNumberFormat="0" applyFill="0" applyAlignment="0" applyProtection="0"/>
    <xf numFmtId="0" fontId="325" fillId="0" borderId="28" applyNumberFormat="0" applyFill="0" applyAlignment="0" applyProtection="0"/>
    <xf numFmtId="0" fontId="30" fillId="0" borderId="28" applyNumberFormat="0" applyFill="0" applyAlignment="0" applyProtection="0"/>
    <xf numFmtId="0" fontId="325" fillId="0" borderId="28" applyNumberFormat="0" applyFill="0" applyAlignment="0" applyProtection="0"/>
    <xf numFmtId="0" fontId="325" fillId="0" borderId="28" applyNumberFormat="0" applyFill="0" applyAlignment="0" applyProtection="0"/>
    <xf numFmtId="0" fontId="325" fillId="0" borderId="28" applyNumberFormat="0" applyFill="0" applyAlignment="0" applyProtection="0"/>
    <xf numFmtId="0" fontId="325" fillId="0" borderId="28" applyNumberFormat="0" applyFill="0" applyAlignment="0" applyProtection="0"/>
    <xf numFmtId="0" fontId="325" fillId="0" borderId="28" applyNumberFormat="0" applyFill="0" applyAlignment="0" applyProtection="0"/>
    <xf numFmtId="0" fontId="325" fillId="0" borderId="28" applyNumberFormat="0" applyFill="0" applyAlignment="0" applyProtection="0"/>
    <xf numFmtId="0" fontId="325" fillId="0" borderId="28" applyNumberFormat="0" applyFill="0" applyAlignment="0" applyProtection="0"/>
    <xf numFmtId="0" fontId="325" fillId="0" borderId="28" applyNumberFormat="0" applyFill="0" applyAlignment="0" applyProtection="0"/>
    <xf numFmtId="0" fontId="10" fillId="0" borderId="145" applyNumberFormat="0" applyFill="0" applyAlignment="0" applyProtection="0"/>
    <xf numFmtId="0" fontId="303" fillId="0" borderId="145" applyNumberFormat="0" applyFill="0" applyAlignment="0" applyProtection="0"/>
    <xf numFmtId="0" fontId="10" fillId="0" borderId="145" applyNumberFormat="0" applyFill="0" applyAlignment="0" applyProtection="0"/>
    <xf numFmtId="0" fontId="325" fillId="0" borderId="28" applyNumberFormat="0" applyFill="0" applyAlignment="0" applyProtection="0"/>
    <xf numFmtId="0" fontId="325" fillId="0" borderId="28" applyNumberFormat="0" applyFill="0" applyAlignment="0" applyProtection="0"/>
    <xf numFmtId="0" fontId="325" fillId="0" borderId="28" applyNumberFormat="0" applyFill="0" applyAlignment="0" applyProtection="0"/>
    <xf numFmtId="0" fontId="325" fillId="0" borderId="28" applyNumberFormat="0" applyFill="0" applyAlignment="0" applyProtection="0"/>
    <xf numFmtId="0" fontId="325" fillId="0" borderId="28" applyNumberFormat="0" applyFill="0" applyAlignment="0" applyProtection="0"/>
    <xf numFmtId="0" fontId="325" fillId="0" borderId="28" applyNumberFormat="0" applyFill="0" applyAlignment="0" applyProtection="0"/>
    <xf numFmtId="0" fontId="325" fillId="0" borderId="28"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0" fontId="186" fillId="0" borderId="95" applyNumberFormat="0" applyFont="0" applyFill="0" applyAlignment="0" applyProtection="0"/>
    <xf numFmtId="0" fontId="186" fillId="0" borderId="95" applyNumberFormat="0" applyFont="0" applyFill="0" applyAlignment="0" applyProtection="0"/>
    <xf numFmtId="0" fontId="186" fillId="0" borderId="95" applyNumberFormat="0" applyFont="0" applyFill="0" applyAlignment="0" applyProtection="0"/>
    <xf numFmtId="0" fontId="10" fillId="0" borderId="145" applyNumberFormat="0" applyFill="0" applyAlignment="0" applyProtection="0"/>
    <xf numFmtId="0" fontId="10" fillId="0" borderId="145" applyNumberFormat="0" applyFill="0" applyAlignment="0" applyProtection="0"/>
    <xf numFmtId="0" fontId="186" fillId="0" borderId="95" applyNumberFormat="0" applyFont="0" applyFill="0" applyAlignment="0" applyProtection="0"/>
    <xf numFmtId="0" fontId="186" fillId="0" borderId="95" applyNumberFormat="0" applyFont="0" applyFill="0" applyAlignment="0" applyProtection="0"/>
    <xf numFmtId="0" fontId="186" fillId="0" borderId="95" applyNumberFormat="0" applyFont="0" applyFill="0" applyAlignment="0" applyProtection="0"/>
    <xf numFmtId="0" fontId="10" fillId="0" borderId="145"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164" fontId="326" fillId="0" borderId="144" applyNumberFormat="0" applyFont="0" applyFill="0" applyAlignment="0"/>
    <xf numFmtId="0" fontId="327" fillId="59" borderId="0">
      <alignment horizontal="center"/>
    </xf>
    <xf numFmtId="0" fontId="1" fillId="44" borderId="0" applyNumberFormat="0" applyBorder="0" applyAlignment="0">
      <protection locked="0"/>
    </xf>
    <xf numFmtId="0" fontId="1" fillId="41" borderId="0" applyNumberFormat="0" applyFont="0" applyFill="0" applyBorder="0" applyProtection="0">
      <alignment horizontal="center" textRotation="90" wrapText="1"/>
    </xf>
    <xf numFmtId="0" fontId="328" fillId="0" borderId="0" applyNumberFormat="0" applyFill="0" applyBorder="0" applyAlignment="0" applyProtection="0"/>
    <xf numFmtId="0" fontId="31" fillId="0" borderId="0" applyNumberFormat="0" applyFill="0" applyBorder="0" applyAlignment="0" applyProtection="0"/>
    <xf numFmtId="0" fontId="328" fillId="0" borderId="0" applyNumberFormat="0" applyFill="0" applyBorder="0" applyAlignment="0" applyProtection="0"/>
    <xf numFmtId="0" fontId="31" fillId="0" borderId="0" applyNumberFormat="0" applyFill="0" applyBorder="0" applyAlignment="0" applyProtection="0"/>
    <xf numFmtId="0" fontId="328" fillId="0" borderId="0" applyNumberFormat="0" applyFill="0" applyBorder="0" applyAlignment="0" applyProtection="0"/>
    <xf numFmtId="0" fontId="31" fillId="0" borderId="0" applyNumberFormat="0" applyFill="0" applyBorder="0" applyAlignment="0" applyProtection="0"/>
    <xf numFmtId="0" fontId="328" fillId="0" borderId="0" applyNumberFormat="0" applyFill="0" applyBorder="0" applyAlignment="0" applyProtection="0"/>
    <xf numFmtId="0" fontId="31" fillId="0" borderId="0" applyNumberFormat="0" applyFill="0" applyBorder="0" applyAlignment="0" applyProtection="0"/>
    <xf numFmtId="0" fontId="328" fillId="0" borderId="0" applyNumberFormat="0" applyFill="0" applyBorder="0" applyAlignment="0" applyProtection="0"/>
    <xf numFmtId="0" fontId="31" fillId="0" borderId="0" applyNumberFormat="0" applyFill="0" applyBorder="0" applyAlignment="0" applyProtection="0"/>
    <xf numFmtId="0" fontId="328" fillId="0" borderId="0" applyNumberFormat="0" applyFill="0" applyBorder="0" applyAlignment="0" applyProtection="0"/>
    <xf numFmtId="0" fontId="31" fillId="0" borderId="0" applyNumberFormat="0" applyFill="0" applyBorder="0" applyAlignment="0" applyProtection="0"/>
    <xf numFmtId="0" fontId="329" fillId="0" borderId="0" applyNumberFormat="0" applyFill="0" applyBorder="0" applyAlignment="0" applyProtection="0"/>
    <xf numFmtId="0" fontId="31" fillId="0" borderId="0" applyNumberFormat="0" applyFill="0" applyBorder="0" applyAlignment="0" applyProtection="0"/>
    <xf numFmtId="0" fontId="329" fillId="0" borderId="0" applyNumberFormat="0" applyFill="0" applyBorder="0" applyAlignment="0" applyProtection="0"/>
    <xf numFmtId="0" fontId="31" fillId="0" borderId="0" applyNumberFormat="0" applyFill="0" applyBorder="0" applyAlignment="0" applyProtection="0"/>
    <xf numFmtId="0" fontId="329" fillId="0" borderId="0" applyNumberFormat="0" applyFill="0" applyBorder="0" applyAlignment="0" applyProtection="0"/>
    <xf numFmtId="0" fontId="31" fillId="0" borderId="0" applyNumberFormat="0" applyFill="0" applyBorder="0" applyAlignment="0" applyProtection="0"/>
    <xf numFmtId="0" fontId="329" fillId="0" borderId="0" applyNumberFormat="0" applyFill="0" applyBorder="0" applyAlignment="0" applyProtection="0"/>
    <xf numFmtId="0" fontId="31" fillId="0" borderId="0" applyNumberFormat="0" applyFill="0" applyBorder="0" applyAlignment="0" applyProtection="0"/>
    <xf numFmtId="0" fontId="328" fillId="0" borderId="0" applyNumberFormat="0" applyFill="0" applyBorder="0" applyAlignment="0" applyProtection="0"/>
    <xf numFmtId="0" fontId="328" fillId="0" borderId="0" applyNumberFormat="0" applyFill="0" applyBorder="0" applyAlignment="0" applyProtection="0"/>
    <xf numFmtId="0" fontId="329" fillId="0" borderId="0" applyNumberFormat="0" applyFill="0" applyBorder="0" applyAlignment="0" applyProtection="0"/>
    <xf numFmtId="0" fontId="31" fillId="0" borderId="0" applyNumberFormat="0" applyFill="0" applyBorder="0" applyAlignment="0" applyProtection="0"/>
    <xf numFmtId="0" fontId="329" fillId="0" borderId="0" applyNumberFormat="0" applyFill="0" applyBorder="0" applyAlignment="0" applyProtection="0"/>
    <xf numFmtId="0" fontId="31" fillId="0" borderId="0" applyNumberFormat="0" applyFill="0" applyBorder="0" applyAlignment="0" applyProtection="0"/>
    <xf numFmtId="0" fontId="329" fillId="0" borderId="0" applyNumberFormat="0" applyFill="0" applyBorder="0" applyAlignment="0" applyProtection="0"/>
    <xf numFmtId="0" fontId="329" fillId="0" borderId="0" applyNumberFormat="0" applyFill="0" applyBorder="0" applyAlignment="0" applyProtection="0"/>
    <xf numFmtId="0" fontId="329" fillId="0" borderId="0" applyNumberFormat="0" applyFill="0" applyBorder="0" applyAlignment="0" applyProtection="0"/>
    <xf numFmtId="0" fontId="329" fillId="0" borderId="0" applyNumberFormat="0" applyFill="0" applyBorder="0" applyAlignment="0" applyProtection="0"/>
    <xf numFmtId="0" fontId="329" fillId="0" borderId="0" applyNumberFormat="0" applyFill="0" applyBorder="0" applyAlignment="0" applyProtection="0"/>
    <xf numFmtId="0" fontId="329" fillId="0" borderId="0" applyNumberFormat="0" applyFill="0" applyBorder="0" applyAlignment="0" applyProtection="0"/>
    <xf numFmtId="0" fontId="329" fillId="0" borderId="0" applyNumberFormat="0" applyFill="0" applyBorder="0" applyAlignment="0" applyProtection="0"/>
    <xf numFmtId="0" fontId="329" fillId="0" borderId="0" applyNumberFormat="0" applyFill="0" applyBorder="0" applyAlignment="0" applyProtection="0"/>
    <xf numFmtId="0" fontId="328" fillId="0" borderId="0" applyNumberFormat="0" applyFill="0" applyBorder="0" applyAlignment="0" applyProtection="0"/>
    <xf numFmtId="0" fontId="328" fillId="0" borderId="0" applyNumberFormat="0" applyFill="0" applyBorder="0" applyAlignment="0" applyProtection="0"/>
    <xf numFmtId="0" fontId="329" fillId="0" borderId="0" applyNumberFormat="0" applyFill="0" applyBorder="0" applyAlignment="0" applyProtection="0"/>
    <xf numFmtId="0" fontId="329" fillId="0" borderId="0" applyNumberFormat="0" applyFill="0" applyBorder="0" applyAlignment="0" applyProtection="0"/>
    <xf numFmtId="0" fontId="329" fillId="0" borderId="0" applyNumberFormat="0" applyFill="0" applyBorder="0" applyAlignment="0" applyProtection="0"/>
    <xf numFmtId="0" fontId="329" fillId="0" borderId="0" applyNumberFormat="0" applyFill="0" applyBorder="0" applyAlignment="0" applyProtection="0"/>
    <xf numFmtId="0" fontId="329" fillId="0" borderId="0" applyNumberFormat="0" applyFill="0" applyBorder="0" applyAlignment="0" applyProtection="0"/>
    <xf numFmtId="0" fontId="329" fillId="0" borderId="0" applyNumberFormat="0" applyFill="0" applyBorder="0" applyAlignment="0" applyProtection="0"/>
    <xf numFmtId="0" fontId="329" fillId="0" borderId="0" applyNumberFormat="0" applyFill="0" applyBorder="0" applyAlignment="0" applyProtection="0"/>
    <xf numFmtId="0" fontId="328" fillId="0" borderId="0" applyNumberFormat="0" applyFill="0" applyBorder="0" applyAlignment="0" applyProtection="0"/>
    <xf numFmtId="0" fontId="328" fillId="0" borderId="0" applyNumberFormat="0" applyFill="0" applyBorder="0" applyAlignment="0" applyProtection="0"/>
    <xf numFmtId="0" fontId="328" fillId="0" borderId="0" applyNumberFormat="0" applyFill="0" applyBorder="0" applyAlignment="0" applyProtection="0"/>
    <xf numFmtId="0" fontId="328" fillId="0" borderId="0" applyNumberFormat="0" applyFill="0" applyBorder="0" applyAlignment="0" applyProtection="0"/>
    <xf numFmtId="0" fontId="328" fillId="0" borderId="0" applyNumberFormat="0" applyFill="0" applyBorder="0" applyAlignment="0" applyProtection="0"/>
    <xf numFmtId="0" fontId="31" fillId="0" borderId="0" applyNumberFormat="0" applyFill="0" applyBorder="0" applyAlignment="0" applyProtection="0"/>
    <xf numFmtId="0" fontId="328" fillId="0" borderId="0" applyNumberFormat="0" applyFill="0" applyBorder="0" applyAlignment="0" applyProtection="0"/>
    <xf numFmtId="0" fontId="31" fillId="0" borderId="0" applyNumberFormat="0" applyFill="0" applyBorder="0" applyAlignment="0" applyProtection="0"/>
    <xf numFmtId="0" fontId="328" fillId="0" borderId="0" applyNumberFormat="0" applyFill="0" applyBorder="0" applyAlignment="0" applyProtection="0"/>
    <xf numFmtId="0" fontId="31" fillId="0" borderId="0" applyNumberFormat="0" applyFill="0" applyBorder="0" applyAlignment="0" applyProtection="0"/>
    <xf numFmtId="0" fontId="328" fillId="0" borderId="0" applyNumberFormat="0" applyFill="0" applyBorder="0" applyAlignment="0" applyProtection="0"/>
    <xf numFmtId="0" fontId="31" fillId="0" borderId="0" applyNumberFormat="0" applyFill="0" applyBorder="0" applyAlignment="0" applyProtection="0"/>
    <xf numFmtId="40" fontId="118" fillId="41" borderId="4" applyFont="0" applyFill="0" applyBorder="0" applyAlignment="0" applyProtection="0">
      <alignment horizontal="center"/>
    </xf>
    <xf numFmtId="3" fontId="1" fillId="2" borderId="4" applyFont="0">
      <alignment horizontal="right" vertical="center"/>
    </xf>
    <xf numFmtId="41" fontId="104" fillId="0" borderId="151" applyFill="0"/>
    <xf numFmtId="284" fontId="168" fillId="0" borderId="151" applyNumberFormat="0" applyBorder="0"/>
    <xf numFmtId="49" fontId="174" fillId="0" borderId="151" applyFill="0" applyBorder="0">
      <protection locked="0"/>
    </xf>
    <xf numFmtId="0" fontId="241" fillId="0" borderId="151" applyNumberFormat="0" applyFont="0" applyFill="0" applyAlignment="0" applyProtection="0">
      <alignment horizontal="left" vertical="top"/>
    </xf>
    <xf numFmtId="164" fontId="108" fillId="0" borderId="151" applyNumberFormat="0" applyFont="0" applyFill="0" applyAlignment="0" applyProtection="0">
      <alignment horizontal="right" vertical="center"/>
    </xf>
    <xf numFmtId="6" fontId="162" fillId="0" borderId="151" applyFill="0" applyBorder="0" applyProtection="0">
      <alignment horizontal="right"/>
    </xf>
    <xf numFmtId="164" fontId="326" fillId="0" borderId="151" applyNumberFormat="0" applyFont="0" applyFill="0" applyAlignment="0"/>
  </cellStyleXfs>
  <cellXfs count="1129">
    <xf numFmtId="0" fontId="0" fillId="0" borderId="0" xfId="0"/>
    <xf numFmtId="0" fontId="30" fillId="0" borderId="0" xfId="0" applyFont="1" applyAlignment="1" applyProtection="1">
      <alignment horizontal="left"/>
    </xf>
    <xf numFmtId="0" fontId="0" fillId="0" borderId="0" xfId="0" applyFill="1" applyProtection="1"/>
    <xf numFmtId="0" fontId="0" fillId="0" borderId="0" xfId="0" applyBorder="1"/>
    <xf numFmtId="0" fontId="33" fillId="0" borderId="0" xfId="0" applyFont="1"/>
    <xf numFmtId="0" fontId="5" fillId="0" borderId="0" xfId="0" applyFont="1" applyFill="1" applyAlignment="1"/>
    <xf numFmtId="0" fontId="5" fillId="34" borderId="0" xfId="0" applyFont="1" applyFill="1" applyAlignment="1"/>
    <xf numFmtId="0" fontId="33" fillId="34" borderId="0" xfId="0" applyFont="1" applyFill="1"/>
    <xf numFmtId="0" fontId="33" fillId="0" borderId="0" xfId="0" applyFont="1" applyBorder="1"/>
    <xf numFmtId="0" fontId="39" fillId="0" borderId="0" xfId="0" applyFont="1" applyProtection="1"/>
    <xf numFmtId="0" fontId="40" fillId="0" borderId="0" xfId="0" applyFont="1" applyProtection="1"/>
    <xf numFmtId="0" fontId="40" fillId="0" borderId="35" xfId="0" applyFont="1" applyFill="1" applyBorder="1" applyAlignment="1" applyProtection="1"/>
    <xf numFmtId="0" fontId="40" fillId="0" borderId="35" xfId="0" applyFont="1" applyBorder="1" applyAlignment="1" applyProtection="1"/>
    <xf numFmtId="0" fontId="36" fillId="0" borderId="0" xfId="0" applyFont="1" applyFill="1" applyAlignment="1" applyProtection="1">
      <alignment horizontal="left" indent="2"/>
    </xf>
    <xf numFmtId="0" fontId="34" fillId="0" borderId="0" xfId="0" applyFont="1" applyProtection="1"/>
    <xf numFmtId="0" fontId="42" fillId="0" borderId="0" xfId="0" applyFont="1" applyFill="1" applyProtection="1"/>
    <xf numFmtId="0" fontId="43" fillId="0" borderId="0" xfId="0" applyFont="1" applyFill="1" applyProtection="1"/>
    <xf numFmtId="0" fontId="43" fillId="0" borderId="0" xfId="0" applyFont="1" applyFill="1" applyBorder="1" applyAlignment="1" applyProtection="1">
      <alignment horizontal="left"/>
    </xf>
    <xf numFmtId="0" fontId="43" fillId="0" borderId="0" xfId="0" applyFont="1" applyFill="1" applyAlignment="1" applyProtection="1">
      <alignment horizontal="left"/>
    </xf>
    <xf numFmtId="0" fontId="36" fillId="0" borderId="0" xfId="0" applyFont="1" applyFill="1" applyAlignment="1" applyProtection="1">
      <alignment horizontal="left" indent="3"/>
    </xf>
    <xf numFmtId="0" fontId="44" fillId="0" borderId="0" xfId="0" applyFont="1" applyFill="1" applyAlignment="1" applyProtection="1">
      <alignment horizontal="left" indent="3"/>
    </xf>
    <xf numFmtId="0" fontId="36" fillId="0" borderId="0" xfId="0" applyFont="1" applyFill="1" applyAlignment="1" applyProtection="1">
      <alignment horizontal="left" indent="6"/>
    </xf>
    <xf numFmtId="0" fontId="36" fillId="0" borderId="0" xfId="0" applyFont="1" applyFill="1" applyAlignment="1" applyProtection="1">
      <alignment horizontal="left" wrapText="1" indent="3"/>
    </xf>
    <xf numFmtId="0" fontId="34" fillId="0" borderId="3" xfId="0" applyFont="1" applyFill="1" applyBorder="1" applyAlignment="1" applyProtection="1">
      <alignment horizontal="left"/>
    </xf>
    <xf numFmtId="0" fontId="0" fillId="0" borderId="0" xfId="0" applyFill="1" applyBorder="1" applyProtection="1"/>
    <xf numFmtId="0" fontId="36" fillId="0" borderId="0" xfId="0" applyFont="1" applyProtection="1"/>
    <xf numFmtId="0" fontId="36" fillId="0" borderId="0" xfId="0" applyFont="1" applyAlignment="1" applyProtection="1">
      <alignment horizontal="left"/>
    </xf>
    <xf numFmtId="0" fontId="45" fillId="0" borderId="0" xfId="0" applyFont="1" applyBorder="1" applyProtection="1"/>
    <xf numFmtId="0" fontId="32" fillId="0" borderId="0" xfId="0" applyFont="1" applyBorder="1" applyAlignment="1" applyProtection="1">
      <alignment horizontal="left" vertical="top" wrapText="1"/>
    </xf>
    <xf numFmtId="0" fontId="32" fillId="0" borderId="0" xfId="0" applyFont="1" applyBorder="1" applyAlignment="1" applyProtection="1">
      <alignment horizontal="left"/>
    </xf>
    <xf numFmtId="0" fontId="32" fillId="0" borderId="13" xfId="0" applyFont="1" applyBorder="1" applyAlignment="1" applyProtection="1">
      <alignment horizontal="left"/>
    </xf>
    <xf numFmtId="0" fontId="46" fillId="0" borderId="0" xfId="0" applyFont="1" applyProtection="1"/>
    <xf numFmtId="0" fontId="34" fillId="0" borderId="0" xfId="0" applyFont="1" applyAlignment="1" applyProtection="1">
      <alignment horizontal="left" indent="1"/>
    </xf>
    <xf numFmtId="0" fontId="36" fillId="0" borderId="0" xfId="0" applyFont="1" applyAlignment="1" applyProtection="1">
      <alignment horizontal="left" indent="2"/>
    </xf>
    <xf numFmtId="0" fontId="44" fillId="0" borderId="0" xfId="0" applyFont="1" applyAlignment="1" applyProtection="1">
      <alignment horizontal="left" wrapText="1"/>
    </xf>
    <xf numFmtId="0" fontId="44" fillId="0" borderId="3" xfId="0" applyFont="1" applyBorder="1" applyAlignment="1" applyProtection="1">
      <alignment horizontal="left" wrapText="1"/>
    </xf>
    <xf numFmtId="0" fontId="34" fillId="0" borderId="0" xfId="0" applyFont="1" applyAlignment="1" applyProtection="1">
      <alignment horizontal="left" indent="3"/>
    </xf>
    <xf numFmtId="0" fontId="34" fillId="0" borderId="3" xfId="0" applyFont="1" applyBorder="1" applyAlignment="1" applyProtection="1">
      <alignment horizontal="left" indent="1"/>
    </xf>
    <xf numFmtId="0" fontId="44" fillId="0" borderId="3" xfId="0" applyFont="1" applyBorder="1" applyAlignment="1" applyProtection="1">
      <alignment horizontal="left"/>
    </xf>
    <xf numFmtId="0" fontId="32" fillId="0" borderId="3" xfId="0" applyFont="1" applyBorder="1" applyAlignment="1" applyProtection="1">
      <alignment horizontal="left"/>
    </xf>
    <xf numFmtId="0" fontId="32" fillId="0" borderId="0" xfId="0" applyFont="1" applyAlignment="1" applyProtection="1">
      <alignment horizontal="left"/>
    </xf>
    <xf numFmtId="0" fontId="34" fillId="0" borderId="0" xfId="0" applyFont="1" applyAlignment="1" applyProtection="1">
      <alignment horizontal="left" indent="2"/>
    </xf>
    <xf numFmtId="0" fontId="32" fillId="0" borderId="3" xfId="0" applyFont="1" applyBorder="1" applyAlignment="1" applyProtection="1">
      <alignment horizontal="left" wrapText="1"/>
    </xf>
    <xf numFmtId="0" fontId="34" fillId="0" borderId="0" xfId="0" applyFont="1" applyBorder="1" applyAlignment="1" applyProtection="1">
      <alignment horizontal="left" indent="1"/>
    </xf>
    <xf numFmtId="0" fontId="44" fillId="0" borderId="0" xfId="0" applyFont="1" applyBorder="1" applyAlignment="1" applyProtection="1">
      <alignment horizontal="left"/>
    </xf>
    <xf numFmtId="0" fontId="32" fillId="0" borderId="0" xfId="0" applyFont="1" applyBorder="1" applyAlignment="1" applyProtection="1">
      <alignment horizontal="left" wrapText="1"/>
    </xf>
    <xf numFmtId="0" fontId="34" fillId="0" borderId="0" xfId="0" applyFont="1" applyAlignment="1" applyProtection="1">
      <alignment horizontal="left" vertical="top" wrapText="1" indent="3"/>
    </xf>
    <xf numFmtId="0" fontId="44" fillId="0" borderId="0" xfId="0" applyFont="1" applyAlignment="1" applyProtection="1">
      <alignment horizontal="left" vertical="top" wrapText="1"/>
    </xf>
    <xf numFmtId="0" fontId="0" fillId="0" borderId="13" xfId="0" applyBorder="1" applyProtection="1"/>
    <xf numFmtId="0" fontId="30" fillId="0" borderId="13" xfId="0" applyFont="1" applyBorder="1" applyAlignment="1" applyProtection="1">
      <alignment horizontal="center" wrapText="1"/>
    </xf>
    <xf numFmtId="0" fontId="0" fillId="0" borderId="0" xfId="0" applyBorder="1" applyProtection="1"/>
    <xf numFmtId="0" fontId="47" fillId="0" borderId="0" xfId="0" applyFont="1" applyBorder="1" applyProtection="1"/>
    <xf numFmtId="0" fontId="0" fillId="34" borderId="0" xfId="0" applyFill="1" applyBorder="1" applyProtection="1"/>
    <xf numFmtId="0" fontId="0" fillId="0" borderId="0" xfId="0" applyAlignment="1" applyProtection="1">
      <alignment horizontal="left" indent="1"/>
    </xf>
    <xf numFmtId="0" fontId="0" fillId="0" borderId="3" xfId="0" applyBorder="1" applyProtection="1"/>
    <xf numFmtId="0" fontId="47" fillId="34" borderId="0" xfId="0" applyFont="1" applyFill="1" applyBorder="1" applyProtection="1"/>
    <xf numFmtId="0" fontId="32" fillId="0" borderId="0" xfId="0" applyFont="1" applyFill="1" applyAlignment="1" applyProtection="1">
      <alignment horizontal="left"/>
    </xf>
    <xf numFmtId="0" fontId="32" fillId="0" borderId="13" xfId="0" applyFont="1" applyFill="1" applyBorder="1" applyAlignment="1" applyProtection="1">
      <alignment horizontal="left"/>
    </xf>
    <xf numFmtId="0" fontId="44" fillId="0" borderId="0" xfId="0" applyFont="1" applyAlignment="1" applyProtection="1">
      <alignment horizontal="left"/>
    </xf>
    <xf numFmtId="0" fontId="0" fillId="0" borderId="13" xfId="0" applyFill="1" applyBorder="1" applyAlignment="1" applyProtection="1">
      <alignment horizontal="center" vertical="top"/>
    </xf>
    <xf numFmtId="0" fontId="0" fillId="0" borderId="0" xfId="0" applyFont="1" applyAlignment="1" applyProtection="1">
      <alignment horizontal="center" vertical="top"/>
    </xf>
    <xf numFmtId="0" fontId="32" fillId="0" borderId="0" xfId="0" applyFont="1" applyFill="1" applyAlignment="1" applyProtection="1">
      <alignment horizontal="left" vertical="top" wrapText="1"/>
    </xf>
    <xf numFmtId="0" fontId="32" fillId="0" borderId="0" xfId="0" applyFont="1" applyFill="1" applyAlignment="1" applyProtection="1">
      <alignment horizontal="left" vertical="top"/>
    </xf>
    <xf numFmtId="0" fontId="32" fillId="0" borderId="3" xfId="0" applyFont="1" applyFill="1" applyBorder="1" applyAlignment="1" applyProtection="1">
      <alignment horizontal="left" vertical="top"/>
    </xf>
    <xf numFmtId="0" fontId="30" fillId="0" borderId="0" xfId="0" applyFont="1" applyAlignment="1" applyProtection="1">
      <alignment horizontal="left" wrapText="1"/>
    </xf>
    <xf numFmtId="0" fontId="30" fillId="0" borderId="0" xfId="0" applyFont="1" applyFill="1" applyBorder="1" applyAlignment="1" applyProtection="1">
      <alignment horizontal="center" wrapText="1"/>
    </xf>
    <xf numFmtId="0" fontId="33" fillId="0" borderId="0" xfId="0" applyFont="1" applyAlignment="1">
      <alignment vertical="center"/>
    </xf>
    <xf numFmtId="0" fontId="39" fillId="0" borderId="0" xfId="0" applyFont="1" applyBorder="1" applyProtection="1"/>
    <xf numFmtId="0" fontId="48" fillId="0" borderId="0" xfId="0" applyFont="1"/>
    <xf numFmtId="0" fontId="7" fillId="0" borderId="0" xfId="0" applyFont="1" applyFill="1" applyAlignment="1"/>
    <xf numFmtId="0" fontId="50" fillId="0" borderId="0" xfId="0" applyFont="1" applyAlignment="1" applyProtection="1">
      <alignment wrapText="1"/>
    </xf>
    <xf numFmtId="0" fontId="0" fillId="0" borderId="0" xfId="0" applyProtection="1"/>
    <xf numFmtId="0" fontId="0" fillId="34" borderId="0" xfId="0" applyFill="1" applyProtection="1"/>
    <xf numFmtId="0" fontId="36" fillId="0" borderId="0" xfId="0" applyFont="1" applyFill="1" applyProtection="1"/>
    <xf numFmtId="0" fontId="36" fillId="0" borderId="0" xfId="0" applyFont="1" applyFill="1" applyAlignment="1" applyProtection="1"/>
    <xf numFmtId="0" fontId="36" fillId="0" borderId="0" xfId="0" applyFont="1" applyFill="1" applyBorder="1" applyProtection="1"/>
    <xf numFmtId="164" fontId="15" fillId="0" borderId="36" xfId="49" applyNumberFormat="1" applyFont="1" applyFill="1" applyBorder="1" applyAlignment="1" applyProtection="1">
      <protection locked="0"/>
    </xf>
    <xf numFmtId="0" fontId="36" fillId="0" borderId="0" xfId="0" applyFont="1" applyBorder="1" applyProtection="1"/>
    <xf numFmtId="0" fontId="0" fillId="0" borderId="0" xfId="0" applyBorder="1" applyAlignment="1" applyProtection="1">
      <alignment vertical="top"/>
    </xf>
    <xf numFmtId="0" fontId="39" fillId="0" borderId="38" xfId="0" applyFont="1" applyFill="1" applyBorder="1" applyProtection="1">
      <protection locked="0"/>
    </xf>
    <xf numFmtId="164" fontId="15" fillId="35" borderId="36" xfId="49" applyNumberFormat="1" applyFont="1" applyFill="1" applyBorder="1" applyProtection="1"/>
    <xf numFmtId="0" fontId="36" fillId="0" borderId="0" xfId="0" applyFont="1" applyAlignment="1" applyProtection="1">
      <alignment horizontal="center"/>
    </xf>
    <xf numFmtId="0" fontId="46" fillId="0" borderId="0" xfId="0" applyFont="1" applyBorder="1" applyAlignment="1" applyProtection="1"/>
    <xf numFmtId="0" fontId="36" fillId="34" borderId="0" xfId="0" applyFont="1" applyFill="1" applyAlignment="1" applyProtection="1">
      <alignment horizontal="center"/>
    </xf>
    <xf numFmtId="0" fontId="34" fillId="34" borderId="0" xfId="0" applyFont="1" applyFill="1" applyBorder="1" applyAlignment="1" applyProtection="1">
      <alignment horizontal="left" indent="1"/>
    </xf>
    <xf numFmtId="0" fontId="36" fillId="34" borderId="0" xfId="0" applyFont="1" applyFill="1" applyProtection="1"/>
    <xf numFmtId="0" fontId="36" fillId="34" borderId="0" xfId="0" applyFont="1" applyFill="1" applyBorder="1" applyProtection="1"/>
    <xf numFmtId="0" fontId="16" fillId="0" borderId="0" xfId="0" applyFont="1" applyAlignment="1" applyProtection="1">
      <alignment vertical="top"/>
    </xf>
    <xf numFmtId="0" fontId="44" fillId="0" borderId="0" xfId="0" applyFont="1" applyFill="1" applyAlignment="1" applyProtection="1">
      <alignment horizontal="center"/>
    </xf>
    <xf numFmtId="0" fontId="36" fillId="0" borderId="0" xfId="0" applyFont="1"/>
    <xf numFmtId="0" fontId="34" fillId="0" borderId="0" xfId="0" applyFont="1" applyAlignment="1" applyProtection="1">
      <alignment horizontal="center"/>
    </xf>
    <xf numFmtId="0" fontId="32" fillId="0" borderId="0" xfId="0" applyFont="1" applyProtection="1"/>
    <xf numFmtId="0" fontId="34" fillId="0" borderId="0" xfId="0" applyFont="1" applyBorder="1" applyAlignment="1" applyProtection="1">
      <alignment horizontal="left" indent="2"/>
    </xf>
    <xf numFmtId="0" fontId="36" fillId="0" borderId="0" xfId="0" applyFont="1" applyBorder="1" applyAlignment="1" applyProtection="1">
      <alignment horizontal="center"/>
    </xf>
    <xf numFmtId="0" fontId="36" fillId="34" borderId="0" xfId="0" applyFont="1" applyFill="1" applyAlignment="1" applyProtection="1">
      <alignment horizontal="left" indent="3"/>
    </xf>
    <xf numFmtId="0" fontId="34" fillId="34" borderId="0" xfId="0" applyFont="1" applyFill="1" applyBorder="1" applyAlignment="1" applyProtection="1">
      <alignment horizontal="left" indent="2"/>
    </xf>
    <xf numFmtId="0" fontId="36" fillId="0" borderId="0" xfId="0" applyFont="1" applyAlignment="1" applyProtection="1">
      <alignment vertical="top"/>
    </xf>
    <xf numFmtId="0" fontId="44" fillId="0" borderId="0" xfId="0" applyFont="1" applyFill="1" applyAlignment="1" applyProtection="1">
      <alignment horizontal="left"/>
    </xf>
    <xf numFmtId="0" fontId="30" fillId="0" borderId="13" xfId="0" applyFont="1" applyFill="1" applyBorder="1" applyAlignment="1" applyProtection="1">
      <alignment horizontal="center" wrapText="1"/>
    </xf>
    <xf numFmtId="0" fontId="36" fillId="0" borderId="3" xfId="0" applyFont="1" applyBorder="1" applyAlignment="1" applyProtection="1">
      <alignment horizontal="center"/>
    </xf>
    <xf numFmtId="0" fontId="34" fillId="0" borderId="3" xfId="0" applyFont="1" applyBorder="1" applyAlignment="1" applyProtection="1">
      <alignment horizontal="left" indent="4"/>
    </xf>
    <xf numFmtId="0" fontId="32" fillId="0" borderId="13" xfId="0" applyFont="1" applyBorder="1" applyAlignment="1" applyProtection="1">
      <alignment horizontal="left" wrapText="1"/>
    </xf>
    <xf numFmtId="0" fontId="44" fillId="0" borderId="0" xfId="0" applyFont="1" applyBorder="1" applyAlignment="1" applyProtection="1">
      <alignment horizontal="left" wrapText="1"/>
    </xf>
    <xf numFmtId="164" fontId="36" fillId="0" borderId="0" xfId="0" applyNumberFormat="1" applyFont="1" applyBorder="1" applyProtection="1"/>
    <xf numFmtId="0" fontId="0" fillId="0" borderId="0" xfId="0"/>
    <xf numFmtId="164" fontId="15" fillId="0" borderId="36" xfId="49" applyNumberFormat="1" applyFont="1" applyFill="1" applyBorder="1" applyAlignment="1" applyProtection="1"/>
    <xf numFmtId="164" fontId="15" fillId="35" borderId="36" xfId="49" applyNumberFormat="1" applyFont="1" applyFill="1" applyBorder="1" applyAlignment="1" applyProtection="1"/>
    <xf numFmtId="164" fontId="15" fillId="36" borderId="36" xfId="49" applyNumberFormat="1" applyFont="1" applyFill="1" applyBorder="1" applyAlignment="1" applyProtection="1"/>
    <xf numFmtId="164" fontId="15" fillId="35" borderId="36" xfId="49" applyNumberFormat="1" applyFont="1" applyFill="1" applyBorder="1" applyAlignment="1" applyProtection="1">
      <alignment horizontal="right"/>
    </xf>
    <xf numFmtId="164" fontId="15" fillId="0" borderId="0" xfId="49" applyNumberFormat="1" applyFont="1" applyFill="1" applyBorder="1" applyAlignment="1" applyProtection="1"/>
    <xf numFmtId="0" fontId="36" fillId="0" borderId="0" xfId="0" applyFont="1" applyBorder="1" applyAlignment="1" applyProtection="1">
      <alignment horizontal="left" indent="2"/>
    </xf>
    <xf numFmtId="164" fontId="0" fillId="0" borderId="36" xfId="49" applyNumberFormat="1" applyFont="1" applyFill="1" applyBorder="1" applyAlignment="1" applyProtection="1">
      <protection locked="0"/>
    </xf>
    <xf numFmtId="164" fontId="0" fillId="0" borderId="0" xfId="49" applyNumberFormat="1" applyFont="1" applyFill="1" applyBorder="1" applyAlignment="1" applyProtection="1">
      <protection locked="0"/>
    </xf>
    <xf numFmtId="164" fontId="15" fillId="35" borderId="31" xfId="49" applyNumberFormat="1" applyFont="1" applyFill="1" applyBorder="1" applyAlignment="1" applyProtection="1"/>
    <xf numFmtId="164" fontId="15" fillId="35" borderId="49" xfId="49" applyNumberFormat="1" applyFont="1" applyFill="1" applyBorder="1" applyAlignment="1" applyProtection="1"/>
    <xf numFmtId="164" fontId="15" fillId="35" borderId="31" xfId="49" applyNumberFormat="1" applyFont="1" applyFill="1" applyBorder="1" applyProtection="1"/>
    <xf numFmtId="0" fontId="32" fillId="0" borderId="3" xfId="0" applyFont="1" applyBorder="1" applyAlignment="1" applyProtection="1">
      <alignment horizontal="left" vertical="top" wrapText="1"/>
    </xf>
    <xf numFmtId="0" fontId="0" fillId="0" borderId="3" xfId="0" applyBorder="1" applyAlignment="1" applyProtection="1">
      <alignment vertical="top"/>
    </xf>
    <xf numFmtId="164" fontId="0" fillId="0" borderId="36" xfId="49" applyNumberFormat="1" applyFont="1" applyFill="1" applyBorder="1" applyProtection="1">
      <protection locked="0"/>
    </xf>
    <xf numFmtId="164" fontId="0" fillId="0" borderId="46" xfId="49" applyNumberFormat="1" applyFont="1" applyFill="1" applyBorder="1" applyProtection="1">
      <protection locked="0"/>
    </xf>
    <xf numFmtId="164" fontId="0" fillId="0" borderId="64" xfId="49" applyNumberFormat="1" applyFont="1" applyFill="1" applyBorder="1" applyProtection="1">
      <protection locked="0"/>
    </xf>
    <xf numFmtId="164" fontId="0" fillId="0" borderId="49" xfId="49" applyNumberFormat="1" applyFont="1" applyFill="1" applyBorder="1" applyProtection="1">
      <protection locked="0"/>
    </xf>
    <xf numFmtId="164" fontId="0" fillId="0" borderId="65" xfId="49" applyNumberFormat="1" applyFont="1" applyFill="1" applyBorder="1" applyProtection="1">
      <protection locked="0"/>
    </xf>
    <xf numFmtId="164" fontId="0" fillId="0" borderId="67" xfId="49" applyNumberFormat="1" applyFont="1" applyFill="1" applyBorder="1" applyProtection="1">
      <protection locked="0"/>
    </xf>
    <xf numFmtId="164" fontId="0" fillId="0" borderId="71" xfId="49" applyNumberFormat="1" applyFont="1" applyFill="1" applyBorder="1" applyProtection="1">
      <protection locked="0"/>
    </xf>
    <xf numFmtId="164" fontId="0" fillId="0" borderId="54" xfId="49" applyNumberFormat="1" applyFont="1" applyFill="1" applyBorder="1" applyProtection="1">
      <protection locked="0"/>
    </xf>
    <xf numFmtId="164" fontId="0" fillId="0" borderId="72" xfId="49" applyNumberFormat="1" applyFont="1" applyFill="1" applyBorder="1" applyProtection="1">
      <protection locked="0"/>
    </xf>
    <xf numFmtId="164" fontId="0" fillId="0" borderId="34" xfId="49" applyNumberFormat="1" applyFont="1" applyFill="1" applyBorder="1" applyProtection="1">
      <protection locked="0"/>
    </xf>
    <xf numFmtId="164" fontId="0" fillId="0" borderId="45" xfId="49" applyNumberFormat="1" applyFont="1" applyFill="1" applyBorder="1" applyProtection="1">
      <protection locked="0"/>
    </xf>
    <xf numFmtId="164" fontId="0" fillId="0" borderId="32" xfId="49" applyNumberFormat="1" applyFont="1" applyFill="1" applyBorder="1" applyProtection="1">
      <protection locked="0"/>
    </xf>
    <xf numFmtId="164" fontId="0" fillId="0" borderId="50" xfId="49" applyNumberFormat="1" applyFont="1" applyFill="1" applyBorder="1" applyProtection="1">
      <protection locked="0"/>
    </xf>
    <xf numFmtId="164" fontId="0" fillId="0" borderId="48" xfId="49" applyNumberFormat="1" applyFont="1" applyFill="1" applyBorder="1" applyProtection="1">
      <protection locked="0"/>
    </xf>
    <xf numFmtId="164" fontId="0" fillId="0" borderId="47" xfId="49" applyNumberFormat="1" applyFont="1" applyFill="1" applyBorder="1" applyProtection="1">
      <protection locked="0"/>
    </xf>
    <xf numFmtId="0" fontId="44" fillId="0" borderId="0" xfId="0" quotePrefix="1" applyFont="1" applyAlignment="1" applyProtection="1">
      <alignment horizontal="left"/>
    </xf>
    <xf numFmtId="0" fontId="36" fillId="0" borderId="0" xfId="0" applyFont="1" applyAlignment="1" applyProtection="1">
      <alignment horizontal="left" indent="3"/>
    </xf>
    <xf numFmtId="0" fontId="36" fillId="0" borderId="0" xfId="0" applyFont="1" applyBorder="1" applyAlignment="1" applyProtection="1">
      <alignment horizontal="left" indent="3"/>
    </xf>
    <xf numFmtId="0" fontId="32" fillId="0" borderId="0" xfId="0" quotePrefix="1" applyFont="1" applyBorder="1" applyAlignment="1" applyProtection="1">
      <alignment horizontal="left" wrapText="1"/>
    </xf>
    <xf numFmtId="164" fontId="36" fillId="35" borderId="36" xfId="49" applyNumberFormat="1" applyFont="1" applyFill="1" applyBorder="1" applyProtection="1"/>
    <xf numFmtId="0" fontId="44" fillId="0" borderId="3" xfId="0" quotePrefix="1" applyFont="1" applyBorder="1" applyAlignment="1" applyProtection="1">
      <alignment horizontal="left"/>
    </xf>
    <xf numFmtId="164" fontId="36" fillId="0" borderId="36" xfId="49" applyNumberFormat="1" applyFont="1" applyFill="1" applyBorder="1" applyProtection="1">
      <protection locked="0"/>
    </xf>
    <xf numFmtId="0" fontId="3" fillId="0" borderId="0" xfId="0" applyFont="1" applyFill="1" applyBorder="1" applyAlignment="1" applyProtection="1"/>
    <xf numFmtId="0" fontId="55" fillId="0" borderId="0" xfId="0" applyFont="1" applyBorder="1" applyAlignment="1" applyProtection="1">
      <alignment horizontal="center"/>
    </xf>
    <xf numFmtId="0" fontId="36" fillId="0" borderId="0" xfId="0" applyFont="1" applyFill="1" applyAlignment="1" applyProtection="1">
      <alignment horizontal="left" indent="7"/>
    </xf>
    <xf numFmtId="164" fontId="36" fillId="0" borderId="0" xfId="49" applyNumberFormat="1" applyFont="1" applyFill="1" applyBorder="1" applyProtection="1">
      <protection locked="0"/>
    </xf>
    <xf numFmtId="0" fontId="44" fillId="0" borderId="0" xfId="0" applyFont="1" applyFill="1" applyAlignment="1" applyProtection="1">
      <alignment horizontal="left" wrapText="1"/>
    </xf>
    <xf numFmtId="0" fontId="36" fillId="0" borderId="0" xfId="0" applyFont="1" applyFill="1" applyAlignment="1" applyProtection="1">
      <alignment vertical="center"/>
    </xf>
    <xf numFmtId="0" fontId="36" fillId="0" borderId="0" xfId="0" applyFont="1" applyFill="1" applyBorder="1" applyAlignment="1" applyProtection="1">
      <alignment vertical="center"/>
    </xf>
    <xf numFmtId="0" fontId="36" fillId="0" borderId="0" xfId="0" applyFont="1" applyFill="1" applyAlignment="1">
      <alignment vertical="center"/>
    </xf>
    <xf numFmtId="164" fontId="36" fillId="0" borderId="36" xfId="49" applyNumberFormat="1" applyFont="1" applyFill="1" applyBorder="1" applyAlignment="1" applyProtection="1">
      <alignment vertical="center"/>
      <protection locked="0"/>
    </xf>
    <xf numFmtId="0" fontId="36" fillId="0" borderId="0" xfId="0" applyFont="1" applyAlignment="1" applyProtection="1">
      <alignment vertical="center"/>
    </xf>
    <xf numFmtId="0" fontId="36" fillId="0" borderId="0" xfId="0" applyFont="1" applyAlignment="1">
      <alignment vertical="center"/>
    </xf>
    <xf numFmtId="0" fontId="36" fillId="0" borderId="0" xfId="0" applyFont="1" applyFill="1" applyBorder="1" applyAlignment="1" applyProtection="1">
      <alignment horizontal="center" vertical="center"/>
    </xf>
    <xf numFmtId="0" fontId="34" fillId="0" borderId="0" xfId="0" applyFont="1" applyFill="1" applyAlignment="1" applyProtection="1"/>
    <xf numFmtId="0" fontId="34" fillId="0" borderId="80" xfId="0" applyFont="1" applyFill="1" applyBorder="1" applyAlignment="1" applyProtection="1"/>
    <xf numFmtId="0" fontId="34" fillId="0" borderId="0" xfId="0" applyFont="1" applyFill="1" applyAlignment="1" applyProtection="1">
      <alignment horizontal="left" indent="1"/>
    </xf>
    <xf numFmtId="0" fontId="44" fillId="0" borderId="0" xfId="0" applyFont="1" applyFill="1" applyProtection="1"/>
    <xf numFmtId="0" fontId="34" fillId="0" borderId="10" xfId="0" applyFont="1" applyFill="1" applyBorder="1" applyAlignment="1" applyProtection="1">
      <alignment horizontal="left" indent="1"/>
    </xf>
    <xf numFmtId="0" fontId="36" fillId="0" borderId="0" xfId="0" applyFont="1" applyFill="1" applyBorder="1" applyAlignment="1" applyProtection="1">
      <alignment horizontal="left" indent="2"/>
    </xf>
    <xf numFmtId="0" fontId="34" fillId="0" borderId="10" xfId="0" applyFont="1" applyFill="1" applyBorder="1" applyProtection="1"/>
    <xf numFmtId="0" fontId="34" fillId="0" borderId="0" xfId="0" applyFont="1" applyFill="1" applyAlignment="1" applyProtection="1">
      <alignment horizontal="left" wrapText="1" indent="1"/>
    </xf>
    <xf numFmtId="0" fontId="42" fillId="0" borderId="0" xfId="0" applyFont="1" applyFill="1" applyBorder="1" applyProtection="1"/>
    <xf numFmtId="0" fontId="34" fillId="0" borderId="0" xfId="0" applyFont="1" applyFill="1" applyBorder="1" applyProtection="1"/>
    <xf numFmtId="0" fontId="36" fillId="0" borderId="0" xfId="0" applyFont="1" applyFill="1" applyAlignment="1" applyProtection="1">
      <alignment horizontal="left" wrapText="1"/>
    </xf>
    <xf numFmtId="0" fontId="36" fillId="0" borderId="0" xfId="0" applyFont="1" applyFill="1"/>
    <xf numFmtId="0" fontId="36" fillId="0" borderId="0" xfId="0" applyFont="1" applyFill="1" applyAlignment="1" applyProtection="1">
      <alignment horizontal="left"/>
    </xf>
    <xf numFmtId="0" fontId="36" fillId="0" borderId="0" xfId="0" applyFont="1" applyFill="1" applyBorder="1" applyAlignment="1" applyProtection="1">
      <alignment horizontal="center"/>
    </xf>
    <xf numFmtId="0" fontId="36" fillId="0" borderId="0" xfId="0" applyFont="1" applyFill="1" applyAlignment="1" applyProtection="1">
      <alignment horizontal="left" indent="4"/>
    </xf>
    <xf numFmtId="0" fontId="43" fillId="0" borderId="0" xfId="0" applyFont="1" applyFill="1" applyBorder="1" applyProtection="1"/>
    <xf numFmtId="0" fontId="36" fillId="0" borderId="0" xfId="0" applyFont="1" applyFill="1" applyAlignment="1" applyProtection="1">
      <alignment wrapText="1"/>
    </xf>
    <xf numFmtId="0" fontId="34" fillId="0" borderId="6" xfId="0" applyFont="1" applyFill="1" applyBorder="1" applyProtection="1"/>
    <xf numFmtId="0" fontId="34" fillId="0" borderId="0" xfId="0" applyFont="1" applyFill="1" applyBorder="1" applyAlignment="1" applyProtection="1">
      <alignment vertical="top"/>
    </xf>
    <xf numFmtId="168" fontId="34" fillId="0" borderId="0" xfId="0" quotePrefix="1" applyNumberFormat="1" applyFont="1" applyFill="1" applyAlignment="1" applyProtection="1">
      <alignment horizontal="center" wrapText="1"/>
    </xf>
    <xf numFmtId="0" fontId="40" fillId="0" borderId="35" xfId="0" applyFont="1" applyFill="1" applyBorder="1" applyAlignment="1" applyProtection="1">
      <protection locked="0"/>
    </xf>
    <xf numFmtId="0" fontId="40" fillId="0" borderId="85" xfId="0" applyFont="1" applyFill="1" applyBorder="1" applyAlignment="1" applyProtection="1">
      <protection locked="0"/>
    </xf>
    <xf numFmtId="0" fontId="33" fillId="0" borderId="0" xfId="67" applyFont="1"/>
    <xf numFmtId="168" fontId="34" fillId="0" borderId="0" xfId="0" quotePrefix="1" applyNumberFormat="1" applyFont="1" applyFill="1" applyAlignment="1" applyProtection="1">
      <alignment horizontal="center" vertical="top" wrapText="1"/>
    </xf>
    <xf numFmtId="0" fontId="36" fillId="0" borderId="0" xfId="0" applyFont="1" applyFill="1" applyAlignment="1">
      <alignment vertical="top"/>
    </xf>
    <xf numFmtId="0" fontId="36" fillId="0" borderId="0" xfId="0" applyFont="1" applyFill="1" applyBorder="1" applyAlignment="1" applyProtection="1">
      <alignment horizontal="left"/>
    </xf>
    <xf numFmtId="0" fontId="34" fillId="0" borderId="13" xfId="0" applyFont="1" applyBorder="1" applyAlignment="1" applyProtection="1">
      <alignment horizontal="center" wrapText="1"/>
    </xf>
    <xf numFmtId="0" fontId="34" fillId="0" borderId="0" xfId="0" applyFont="1" applyBorder="1" applyProtection="1"/>
    <xf numFmtId="0" fontId="36" fillId="0" borderId="0" xfId="0" applyFont="1" applyAlignment="1" applyProtection="1"/>
    <xf numFmtId="0" fontId="36" fillId="0" borderId="0" xfId="0" applyFont="1" applyFill="1" applyBorder="1" applyAlignment="1" applyProtection="1">
      <alignment horizontal="left" vertical="center"/>
    </xf>
    <xf numFmtId="0" fontId="36" fillId="0" borderId="0" xfId="0" applyFont="1" applyFill="1" applyAlignment="1" applyProtection="1">
      <alignment horizontal="left" vertical="center" indent="6"/>
    </xf>
    <xf numFmtId="164" fontId="36" fillId="35" borderId="51" xfId="49" applyNumberFormat="1" applyFont="1" applyFill="1" applyBorder="1" applyProtection="1"/>
    <xf numFmtId="0" fontId="36" fillId="34" borderId="0" xfId="0" applyFont="1" applyFill="1" applyBorder="1" applyAlignment="1" applyProtection="1">
      <alignment horizontal="left"/>
    </xf>
    <xf numFmtId="0" fontId="36" fillId="34" borderId="0" xfId="0" applyFont="1" applyFill="1" applyAlignment="1" applyProtection="1">
      <alignment horizontal="left" indent="5"/>
    </xf>
    <xf numFmtId="0" fontId="36" fillId="0" borderId="0" xfId="0" applyFont="1" applyFill="1" applyAlignment="1" applyProtection="1">
      <alignment horizontal="left" indent="5"/>
    </xf>
    <xf numFmtId="168" fontId="34" fillId="0" borderId="0" xfId="0" applyNumberFormat="1" applyFont="1" applyFill="1" applyAlignment="1" applyProtection="1">
      <alignment horizontal="center" vertical="top"/>
    </xf>
    <xf numFmtId="0" fontId="34" fillId="0" borderId="130" xfId="0" applyFont="1" applyFill="1" applyBorder="1" applyProtection="1"/>
    <xf numFmtId="0" fontId="34" fillId="0" borderId="13" xfId="0" applyFont="1" applyBorder="1" applyAlignment="1" applyProtection="1">
      <alignment horizontal="center" vertical="center" wrapText="1"/>
    </xf>
    <xf numFmtId="164" fontId="36" fillId="34" borderId="36" xfId="49" applyNumberFormat="1" applyFont="1" applyFill="1" applyBorder="1" applyProtection="1">
      <protection locked="0"/>
    </xf>
    <xf numFmtId="164" fontId="36" fillId="34" borderId="36" xfId="49" applyNumberFormat="1" applyFont="1" applyFill="1" applyBorder="1" applyAlignment="1" applyProtection="1">
      <alignment vertical="center"/>
      <protection locked="0"/>
    </xf>
    <xf numFmtId="0" fontId="36" fillId="0" borderId="0" xfId="0" applyFont="1" applyAlignment="1" applyProtection="1">
      <alignment vertical="center"/>
      <protection locked="0"/>
    </xf>
    <xf numFmtId="164" fontId="36" fillId="34" borderId="46" xfId="49" applyNumberFormat="1" applyFont="1" applyFill="1" applyBorder="1" applyAlignment="1" applyProtection="1">
      <alignment vertical="center"/>
      <protection locked="0"/>
    </xf>
    <xf numFmtId="0" fontId="36" fillId="0" borderId="10" xfId="0" applyFont="1" applyFill="1" applyBorder="1" applyAlignment="1" applyProtection="1">
      <alignment horizontal="left"/>
    </xf>
    <xf numFmtId="164" fontId="36" fillId="36" borderId="10" xfId="49" applyNumberFormat="1" applyFont="1" applyFill="1" applyBorder="1" applyProtection="1"/>
    <xf numFmtId="164" fontId="36" fillId="36" borderId="10" xfId="49" applyNumberFormat="1" applyFont="1" applyFill="1" applyBorder="1" applyAlignment="1" applyProtection="1">
      <alignment vertical="center"/>
    </xf>
    <xf numFmtId="166" fontId="36" fillId="34" borderId="0" xfId="63" applyNumberFormat="1" applyFont="1" applyFill="1" applyBorder="1" applyProtection="1">
      <protection locked="0"/>
    </xf>
    <xf numFmtId="166" fontId="36" fillId="34" borderId="0" xfId="63" applyNumberFormat="1" applyFont="1" applyFill="1" applyBorder="1" applyAlignment="1" applyProtection="1">
      <alignment vertical="center"/>
      <protection locked="0"/>
    </xf>
    <xf numFmtId="166" fontId="36" fillId="34" borderId="36" xfId="63" applyNumberFormat="1" applyFont="1" applyFill="1" applyBorder="1" applyAlignment="1" applyProtection="1">
      <alignment vertical="center"/>
      <protection locked="0"/>
    </xf>
    <xf numFmtId="166" fontId="36" fillId="0" borderId="0" xfId="63" applyNumberFormat="1" applyFont="1" applyFill="1" applyBorder="1" applyProtection="1">
      <protection locked="0"/>
    </xf>
    <xf numFmtId="166" fontId="36" fillId="0" borderId="0" xfId="63" applyNumberFormat="1" applyFont="1" applyFill="1" applyBorder="1" applyAlignment="1" applyProtection="1">
      <alignment vertical="center"/>
      <protection locked="0"/>
    </xf>
    <xf numFmtId="168" fontId="34" fillId="0" borderId="0" xfId="0" quotePrefix="1" applyNumberFormat="1" applyFont="1" applyFill="1" applyAlignment="1" applyProtection="1">
      <alignment horizontal="center"/>
    </xf>
    <xf numFmtId="0" fontId="36" fillId="0" borderId="0" xfId="0" applyFont="1" applyFill="1" applyAlignment="1" applyProtection="1">
      <alignment vertical="center"/>
      <protection locked="0"/>
    </xf>
    <xf numFmtId="164" fontId="36" fillId="37" borderId="81" xfId="49" applyNumberFormat="1" applyFont="1" applyFill="1" applyBorder="1" applyAlignment="1" applyProtection="1">
      <alignment vertical="center"/>
    </xf>
    <xf numFmtId="164" fontId="36" fillId="37" borderId="36" xfId="49" applyNumberFormat="1" applyFont="1" applyFill="1" applyBorder="1" applyAlignment="1" applyProtection="1">
      <alignment vertical="center"/>
    </xf>
    <xf numFmtId="164" fontId="36" fillId="0" borderId="0" xfId="49" applyNumberFormat="1" applyFont="1" applyFill="1" applyBorder="1" applyAlignment="1" applyProtection="1">
      <alignment vertical="center"/>
      <protection locked="0"/>
    </xf>
    <xf numFmtId="164" fontId="36" fillId="37" borderId="82" xfId="49" applyNumberFormat="1" applyFont="1" applyFill="1" applyBorder="1" applyAlignment="1" applyProtection="1">
      <alignment vertical="center"/>
    </xf>
    <xf numFmtId="164" fontId="36" fillId="34" borderId="83" xfId="49" applyNumberFormat="1" applyFont="1" applyFill="1" applyBorder="1" applyAlignment="1" applyProtection="1">
      <alignment vertical="center"/>
      <protection locked="0"/>
    </xf>
    <xf numFmtId="164" fontId="36" fillId="34" borderId="31" xfId="49" applyNumberFormat="1" applyFont="1" applyFill="1" applyBorder="1" applyAlignment="1" applyProtection="1">
      <alignment vertical="center"/>
      <protection locked="0"/>
    </xf>
    <xf numFmtId="164" fontId="36" fillId="34" borderId="82" xfId="49" applyNumberFormat="1" applyFont="1" applyFill="1" applyBorder="1" applyAlignment="1" applyProtection="1">
      <alignment vertical="center"/>
      <protection locked="0"/>
    </xf>
    <xf numFmtId="164" fontId="36" fillId="34" borderId="84" xfId="49" applyNumberFormat="1" applyFont="1" applyFill="1" applyBorder="1" applyAlignment="1" applyProtection="1">
      <alignment vertical="center"/>
      <protection locked="0"/>
    </xf>
    <xf numFmtId="164" fontId="36" fillId="0" borderId="82" xfId="49" applyNumberFormat="1" applyFont="1" applyFill="1" applyBorder="1" applyAlignment="1" applyProtection="1">
      <alignment vertical="center"/>
      <protection locked="0"/>
    </xf>
    <xf numFmtId="164" fontId="36" fillId="35" borderId="36" xfId="49" applyNumberFormat="1" applyFont="1" applyFill="1" applyBorder="1" applyAlignment="1" applyProtection="1">
      <alignment vertical="center"/>
    </xf>
    <xf numFmtId="164" fontId="36" fillId="35" borderId="10" xfId="49" applyNumberFormat="1" applyFont="1" applyFill="1" applyBorder="1" applyAlignment="1" applyProtection="1">
      <alignment vertical="center"/>
    </xf>
    <xf numFmtId="0" fontId="36" fillId="0" borderId="0" xfId="0" applyFont="1" applyFill="1" applyBorder="1" applyAlignment="1" applyProtection="1">
      <alignment vertical="center"/>
      <protection locked="0"/>
    </xf>
    <xf numFmtId="164" fontId="36" fillId="34" borderId="52" xfId="49" applyNumberFormat="1" applyFont="1" applyFill="1" applyBorder="1" applyAlignment="1" applyProtection="1">
      <alignment vertical="center"/>
      <protection locked="0"/>
    </xf>
    <xf numFmtId="164" fontId="36" fillId="0" borderId="31" xfId="49" applyNumberFormat="1" applyFont="1" applyFill="1" applyBorder="1" applyAlignment="1" applyProtection="1">
      <alignment vertical="center"/>
      <protection locked="0"/>
    </xf>
    <xf numFmtId="164" fontId="36" fillId="37" borderId="31" xfId="49" applyNumberFormat="1" applyFont="1" applyFill="1" applyBorder="1" applyAlignment="1" applyProtection="1">
      <alignment vertical="center"/>
    </xf>
    <xf numFmtId="164" fontId="36" fillId="35" borderId="46" xfId="49" applyNumberFormat="1" applyFont="1" applyFill="1" applyBorder="1" applyAlignment="1" applyProtection="1">
      <alignment vertical="center"/>
    </xf>
    <xf numFmtId="164" fontId="36" fillId="36" borderId="36" xfId="49" applyNumberFormat="1" applyFont="1" applyFill="1" applyBorder="1" applyAlignment="1" applyProtection="1">
      <alignment vertical="center"/>
    </xf>
    <xf numFmtId="164" fontId="36" fillId="36" borderId="31" xfId="49" applyNumberFormat="1" applyFont="1" applyFill="1" applyBorder="1" applyAlignment="1" applyProtection="1">
      <alignment vertical="center"/>
    </xf>
    <xf numFmtId="164" fontId="36" fillId="35" borderId="31" xfId="49" applyNumberFormat="1" applyFont="1" applyFill="1" applyBorder="1" applyAlignment="1" applyProtection="1">
      <alignment vertical="center"/>
    </xf>
    <xf numFmtId="0" fontId="34" fillId="0" borderId="6" xfId="0" applyFont="1" applyFill="1" applyBorder="1" applyAlignment="1" applyProtection="1">
      <alignment horizontal="left"/>
    </xf>
    <xf numFmtId="164" fontId="34" fillId="36" borderId="6" xfId="49" applyNumberFormat="1" applyFont="1" applyFill="1" applyBorder="1" applyAlignment="1" applyProtection="1">
      <alignment vertical="center"/>
    </xf>
    <xf numFmtId="0" fontId="34" fillId="0" borderId="0" xfId="0" applyFont="1" applyAlignment="1" applyProtection="1">
      <alignment vertical="center"/>
    </xf>
    <xf numFmtId="0" fontId="44" fillId="0" borderId="0" xfId="0" applyFont="1" applyBorder="1" applyProtection="1"/>
    <xf numFmtId="0" fontId="36" fillId="0" borderId="0" xfId="0" applyFont="1" applyFill="1" applyAlignment="1" applyProtection="1">
      <alignment horizontal="center"/>
    </xf>
    <xf numFmtId="0" fontId="34" fillId="0" borderId="13" xfId="0" applyFont="1" applyFill="1" applyBorder="1" applyAlignment="1" applyProtection="1">
      <alignment horizontal="left" wrapText="1"/>
    </xf>
    <xf numFmtId="0" fontId="36" fillId="0" borderId="13" xfId="0" applyFont="1" applyFill="1" applyBorder="1" applyAlignment="1" applyProtection="1">
      <alignment horizontal="left" wrapText="1"/>
    </xf>
    <xf numFmtId="164" fontId="36" fillId="35" borderId="36" xfId="49" applyNumberFormat="1" applyFont="1" applyFill="1" applyBorder="1" applyAlignment="1" applyProtection="1"/>
    <xf numFmtId="0" fontId="36" fillId="0" borderId="13" xfId="0" applyFont="1" applyBorder="1" applyAlignment="1" applyProtection="1">
      <alignment horizontal="center"/>
    </xf>
    <xf numFmtId="0" fontId="36" fillId="0" borderId="0" xfId="0" applyFont="1" applyAlignment="1" applyProtection="1">
      <alignment horizontal="left" indent="4"/>
    </xf>
    <xf numFmtId="0" fontId="36" fillId="0" borderId="0" xfId="0" applyFont="1" applyFill="1" applyBorder="1" applyAlignment="1" applyProtection="1">
      <alignment horizontal="left" indent="5"/>
    </xf>
    <xf numFmtId="0" fontId="36" fillId="0" borderId="3" xfId="0" applyFont="1" applyFill="1" applyBorder="1" applyAlignment="1" applyProtection="1">
      <alignment horizontal="left" indent="5"/>
    </xf>
    <xf numFmtId="0" fontId="46" fillId="0" borderId="0" xfId="0" applyFont="1" applyBorder="1" applyProtection="1"/>
    <xf numFmtId="0" fontId="34" fillId="0" borderId="0" xfId="0" applyFont="1" applyFill="1" applyBorder="1" applyAlignment="1" applyProtection="1">
      <alignment horizontal="left" indent="1"/>
    </xf>
    <xf numFmtId="0" fontId="34" fillId="0" borderId="0" xfId="0" applyFont="1" applyFill="1" applyBorder="1" applyAlignment="1" applyProtection="1">
      <alignment horizontal="left" indent="2"/>
    </xf>
    <xf numFmtId="0" fontId="34" fillId="0" borderId="0" xfId="0" applyFont="1" applyFill="1" applyBorder="1" applyAlignment="1" applyProtection="1">
      <alignment horizontal="left"/>
    </xf>
    <xf numFmtId="0" fontId="46" fillId="0" borderId="0" xfId="0" applyFont="1" applyBorder="1" applyAlignment="1" applyProtection="1">
      <alignment horizontal="left"/>
    </xf>
    <xf numFmtId="0" fontId="36" fillId="0" borderId="0" xfId="0" applyFont="1" applyAlignment="1" applyProtection="1">
      <alignment horizontal="left" indent="5"/>
    </xf>
    <xf numFmtId="0" fontId="34" fillId="0" borderId="0" xfId="0" applyFont="1" applyBorder="1" applyAlignment="1" applyProtection="1">
      <alignment horizontal="left" indent="3"/>
    </xf>
    <xf numFmtId="0" fontId="36" fillId="0" borderId="0" xfId="0" applyFont="1" applyAlignment="1" applyProtection="1">
      <alignment horizontal="center" vertical="top"/>
    </xf>
    <xf numFmtId="0" fontId="34" fillId="0" borderId="0" xfId="0" applyFont="1" applyBorder="1" applyAlignment="1" applyProtection="1">
      <alignment horizontal="left" vertical="top" indent="3"/>
    </xf>
    <xf numFmtId="0" fontId="36" fillId="0" borderId="0" xfId="0" applyFont="1" applyAlignment="1" applyProtection="1">
      <alignment horizontal="left" indent="1"/>
    </xf>
    <xf numFmtId="0" fontId="36" fillId="0" borderId="0" xfId="0" applyFont="1" applyFill="1" applyBorder="1" applyAlignment="1" applyProtection="1">
      <alignment horizontal="left" indent="4"/>
    </xf>
    <xf numFmtId="0" fontId="36" fillId="0" borderId="3" xfId="0" applyFont="1" applyFill="1" applyBorder="1" applyAlignment="1" applyProtection="1">
      <alignment horizontal="left" indent="4"/>
    </xf>
    <xf numFmtId="0" fontId="36" fillId="0" borderId="3" xfId="0" applyFont="1" applyBorder="1" applyAlignment="1" applyProtection="1">
      <alignment horizontal="center" vertical="top"/>
    </xf>
    <xf numFmtId="0" fontId="34" fillId="0" borderId="3" xfId="0" applyFont="1" applyBorder="1" applyAlignment="1" applyProtection="1">
      <alignment horizontal="left" vertical="top" indent="1"/>
    </xf>
    <xf numFmtId="0" fontId="34" fillId="34" borderId="0" xfId="0" applyFont="1" applyFill="1" applyProtection="1"/>
    <xf numFmtId="168" fontId="34" fillId="0" borderId="0" xfId="0" applyNumberFormat="1" applyFont="1" applyAlignment="1" applyProtection="1">
      <alignment horizontal="center" vertical="top"/>
    </xf>
    <xf numFmtId="164" fontId="36" fillId="0" borderId="36" xfId="49" applyNumberFormat="1" applyFont="1" applyFill="1" applyBorder="1" applyAlignment="1" applyProtection="1">
      <protection locked="0"/>
    </xf>
    <xf numFmtId="164" fontId="36" fillId="0" borderId="56" xfId="49" applyNumberFormat="1" applyFont="1" applyFill="1" applyBorder="1" applyAlignment="1" applyProtection="1">
      <protection locked="0"/>
    </xf>
    <xf numFmtId="164" fontId="36" fillId="0" borderId="0" xfId="49" applyNumberFormat="1" applyFont="1" applyFill="1" applyBorder="1" applyAlignment="1" applyProtection="1">
      <protection locked="0"/>
    </xf>
    <xf numFmtId="0" fontId="36" fillId="0" borderId="13" xfId="0" applyFont="1" applyFill="1" applyBorder="1" applyAlignment="1" applyProtection="1">
      <alignment horizontal="center" vertical="top"/>
    </xf>
    <xf numFmtId="0" fontId="16" fillId="34" borderId="0" xfId="0" applyFont="1" applyFill="1" applyProtection="1"/>
    <xf numFmtId="0" fontId="16" fillId="34" borderId="0" xfId="0" applyFont="1" applyFill="1" applyAlignment="1" applyProtection="1">
      <alignment vertical="center"/>
    </xf>
    <xf numFmtId="0" fontId="258" fillId="34" borderId="0" xfId="0" applyFont="1" applyFill="1" applyBorder="1" applyAlignment="1" applyProtection="1">
      <alignment horizontal="left" vertical="center"/>
    </xf>
    <xf numFmtId="0" fontId="16" fillId="34" borderId="0" xfId="0" applyFont="1" applyFill="1" applyAlignment="1" applyProtection="1">
      <alignment vertical="center"/>
      <protection locked="0"/>
    </xf>
    <xf numFmtId="0" fontId="16" fillId="0" borderId="0" xfId="0" applyFont="1" applyAlignment="1" applyProtection="1">
      <alignment vertical="center"/>
      <protection locked="0"/>
    </xf>
    <xf numFmtId="0" fontId="258" fillId="0" borderId="0" xfId="0" applyFont="1" applyFill="1" applyBorder="1" applyAlignment="1" applyProtection="1">
      <alignment horizontal="left" vertical="center"/>
    </xf>
    <xf numFmtId="0" fontId="16" fillId="0" borderId="0" xfId="0" applyFont="1" applyFill="1" applyAlignment="1" applyProtection="1">
      <alignment vertical="center"/>
      <protection locked="0"/>
    </xf>
    <xf numFmtId="164" fontId="36" fillId="34" borderId="51" xfId="49" applyNumberFormat="1" applyFont="1" applyFill="1" applyBorder="1" applyProtection="1">
      <protection locked="0"/>
    </xf>
    <xf numFmtId="164" fontId="36" fillId="34" borderId="0" xfId="49" applyNumberFormat="1" applyFont="1" applyFill="1" applyBorder="1" applyProtection="1">
      <protection locked="0"/>
    </xf>
    <xf numFmtId="164" fontId="36" fillId="34" borderId="0" xfId="0" applyNumberFormat="1" applyFont="1" applyFill="1" applyProtection="1">
      <protection locked="0"/>
    </xf>
    <xf numFmtId="0" fontId="36" fillId="34" borderId="0" xfId="0" applyFont="1" applyFill="1" applyProtection="1">
      <protection locked="0"/>
    </xf>
    <xf numFmtId="0" fontId="36" fillId="0" borderId="0" xfId="0" applyFont="1" applyFill="1" applyProtection="1">
      <protection locked="0"/>
    </xf>
    <xf numFmtId="166" fontId="36" fillId="35" borderId="36" xfId="63" applyNumberFormat="1" applyFont="1" applyFill="1" applyBorder="1" applyAlignment="1" applyProtection="1">
      <alignment vertical="center"/>
    </xf>
    <xf numFmtId="164" fontId="36" fillId="35" borderId="43" xfId="49" applyNumberFormat="1" applyFont="1" applyFill="1" applyBorder="1" applyProtection="1"/>
    <xf numFmtId="164" fontId="36" fillId="35" borderId="43" xfId="49" applyNumberFormat="1" applyFont="1" applyFill="1" applyBorder="1" applyAlignment="1" applyProtection="1">
      <alignment vertical="center"/>
    </xf>
    <xf numFmtId="164" fontId="36" fillId="35" borderId="36" xfId="49" applyNumberFormat="1" applyFont="1" applyFill="1" applyBorder="1" applyAlignment="1" applyProtection="1">
      <alignment horizontal="center"/>
    </xf>
    <xf numFmtId="0" fontId="261" fillId="0" borderId="0" xfId="0" applyFont="1" applyAlignment="1" applyProtection="1">
      <alignment horizontal="left" vertical="top" wrapText="1" indent="3"/>
    </xf>
    <xf numFmtId="0" fontId="261" fillId="0" borderId="0" xfId="0" applyFont="1" applyProtection="1"/>
    <xf numFmtId="0" fontId="261" fillId="0" borderId="0" xfId="0" applyFont="1" applyAlignment="1" applyProtection="1">
      <alignment vertical="top"/>
    </xf>
    <xf numFmtId="0" fontId="31" fillId="0" borderId="0" xfId="0" applyFont="1" applyAlignment="1" applyProtection="1">
      <alignment horizontal="left" indent="2"/>
    </xf>
    <xf numFmtId="0" fontId="261" fillId="0" borderId="3" xfId="0" applyFont="1" applyBorder="1" applyProtection="1"/>
    <xf numFmtId="0" fontId="44" fillId="0" borderId="0" xfId="0" applyFont="1" applyFill="1" applyBorder="1" applyAlignment="1" applyProtection="1">
      <alignment horizontal="left" wrapText="1"/>
    </xf>
    <xf numFmtId="0" fontId="44" fillId="0" borderId="0" xfId="0" applyFont="1" applyFill="1" applyAlignment="1" applyProtection="1">
      <alignment horizontal="left" vertical="top" wrapText="1"/>
    </xf>
    <xf numFmtId="0" fontId="34" fillId="0" borderId="0" xfId="0" applyFont="1" applyFill="1" applyAlignment="1" applyProtection="1">
      <alignment horizontal="left" indent="2"/>
    </xf>
    <xf numFmtId="164" fontId="15" fillId="35" borderId="36" xfId="49" applyNumberFormat="1" applyFont="1" applyFill="1" applyBorder="1" applyAlignment="1" applyProtection="1">
      <alignment horizontal="left" indent="1"/>
    </xf>
    <xf numFmtId="0" fontId="0" fillId="0" borderId="3" xfId="0" applyBorder="1" applyAlignment="1" applyProtection="1">
      <alignment horizontal="left" indent="1"/>
    </xf>
    <xf numFmtId="0" fontId="36" fillId="34" borderId="0" xfId="0" applyFont="1" applyFill="1" applyAlignment="1" applyProtection="1"/>
    <xf numFmtId="0" fontId="36" fillId="34" borderId="0" xfId="0" applyFont="1" applyFill="1" applyAlignment="1" applyProtection="1">
      <alignment horizontal="left" indent="2"/>
    </xf>
    <xf numFmtId="0" fontId="36" fillId="0" borderId="0" xfId="0" applyFont="1" applyBorder="1" applyAlignment="1" applyProtection="1">
      <alignment horizontal="left"/>
    </xf>
    <xf numFmtId="0" fontId="30" fillId="0" borderId="0" xfId="0" applyFont="1" applyFill="1" applyProtection="1"/>
    <xf numFmtId="0" fontId="261" fillId="0" borderId="0" xfId="0" applyFont="1" applyFill="1" applyProtection="1"/>
    <xf numFmtId="0" fontId="261" fillId="0" borderId="0" xfId="0" applyFont="1" applyFill="1" applyAlignment="1" applyProtection="1">
      <alignment wrapText="1"/>
    </xf>
    <xf numFmtId="0" fontId="0" fillId="0" borderId="0" xfId="0" applyFill="1" applyBorder="1" applyAlignment="1" applyProtection="1">
      <alignment horizontal="left" indent="2"/>
    </xf>
    <xf numFmtId="0" fontId="0" fillId="0" borderId="0" xfId="0" applyFont="1" applyFill="1" applyAlignment="1" applyProtection="1">
      <alignment vertical="top"/>
    </xf>
    <xf numFmtId="0" fontId="0" fillId="0" borderId="0" xfId="0" applyFont="1" applyAlignment="1" applyProtection="1">
      <alignment horizontal="left" indent="1"/>
    </xf>
    <xf numFmtId="0" fontId="32" fillId="0" borderId="0" xfId="0" applyFont="1" applyAlignment="1" applyProtection="1">
      <alignment horizontal="center"/>
    </xf>
    <xf numFmtId="0" fontId="34" fillId="34" borderId="0" xfId="0" applyFont="1" applyFill="1" applyBorder="1" applyAlignment="1" applyProtection="1">
      <alignment horizontal="left"/>
    </xf>
    <xf numFmtId="0" fontId="30" fillId="0" borderId="0" xfId="0" applyFont="1" applyAlignment="1" applyProtection="1">
      <alignment horizontal="left" indent="1"/>
    </xf>
    <xf numFmtId="0" fontId="44" fillId="0" borderId="0" xfId="0" applyFont="1" applyFill="1" applyBorder="1" applyAlignment="1" applyProtection="1">
      <alignment horizontal="center" wrapText="1"/>
    </xf>
    <xf numFmtId="0" fontId="44" fillId="0" borderId="0" xfId="0" applyFont="1" applyAlignment="1" applyProtection="1">
      <alignment horizontal="center"/>
    </xf>
    <xf numFmtId="0" fontId="36" fillId="0" borderId="0" xfId="5212" applyFont="1" applyFill="1" applyBorder="1" applyAlignment="1" applyProtection="1">
      <alignment horizontal="left" indent="3"/>
    </xf>
    <xf numFmtId="0" fontId="36" fillId="0" borderId="0" xfId="0" applyFont="1" applyFill="1" applyBorder="1" applyAlignment="1" applyProtection="1">
      <alignment horizontal="left" indent="7"/>
    </xf>
    <xf numFmtId="164" fontId="0" fillId="0" borderId="56" xfId="49" applyNumberFormat="1" applyFont="1" applyFill="1" applyBorder="1" applyAlignment="1" applyProtection="1">
      <protection locked="0"/>
    </xf>
    <xf numFmtId="0" fontId="36" fillId="0" borderId="0" xfId="0" applyFont="1" applyAlignment="1" applyProtection="1">
      <alignment horizontal="left" wrapText="1"/>
    </xf>
    <xf numFmtId="0" fontId="32" fillId="0" borderId="0" xfId="0" applyFont="1" applyAlignment="1" applyProtection="1">
      <alignment horizontal="center" wrapText="1"/>
    </xf>
    <xf numFmtId="0" fontId="0" fillId="0" borderId="0" xfId="0" applyFont="1" applyAlignment="1" applyProtection="1">
      <alignment horizontal="left" indent="2"/>
    </xf>
    <xf numFmtId="0" fontId="0" fillId="0" borderId="0" xfId="0" applyFont="1" applyAlignment="1" applyProtection="1">
      <alignment horizontal="left" indent="3"/>
    </xf>
    <xf numFmtId="0" fontId="0" fillId="0" borderId="0" xfId="0" applyFont="1" applyAlignment="1" applyProtection="1">
      <alignment horizontal="left" indent="5"/>
    </xf>
    <xf numFmtId="0" fontId="36" fillId="0" borderId="0" xfId="0" applyFont="1" applyFill="1" applyBorder="1" applyAlignment="1" applyProtection="1">
      <alignment horizontal="left" wrapText="1"/>
    </xf>
    <xf numFmtId="0" fontId="36" fillId="0" borderId="0" xfId="5212" applyFont="1" applyFill="1" applyBorder="1" applyAlignment="1" applyProtection="1">
      <alignment horizontal="left" wrapText="1"/>
    </xf>
    <xf numFmtId="0" fontId="47" fillId="0" borderId="0" xfId="0" applyFont="1" applyFill="1" applyBorder="1" applyProtection="1"/>
    <xf numFmtId="0" fontId="19" fillId="0" borderId="0" xfId="0" applyFont="1" applyFill="1" applyBorder="1" applyProtection="1"/>
    <xf numFmtId="0" fontId="39" fillId="0" borderId="62" xfId="0" applyFont="1" applyFill="1" applyBorder="1" applyProtection="1">
      <protection locked="0"/>
    </xf>
    <xf numFmtId="0" fontId="40" fillId="0" borderId="3" xfId="0" applyFont="1" applyBorder="1" applyAlignment="1" applyProtection="1">
      <alignment horizontal="center" vertical="center" wrapText="1"/>
    </xf>
    <xf numFmtId="0" fontId="39" fillId="0" borderId="62" xfId="0" applyFont="1" applyFill="1" applyBorder="1" applyAlignment="1" applyProtection="1">
      <protection locked="0"/>
    </xf>
    <xf numFmtId="0" fontId="39" fillId="0" borderId="63" xfId="0" applyFont="1" applyFill="1" applyBorder="1" applyAlignment="1" applyProtection="1">
      <protection locked="0"/>
    </xf>
    <xf numFmtId="42" fontId="40" fillId="36" borderId="80" xfId="50" applyNumberFormat="1" applyFont="1" applyFill="1" applyBorder="1" applyProtection="1"/>
    <xf numFmtId="44" fontId="39" fillId="35" borderId="148" xfId="0" applyNumberFormat="1" applyFont="1" applyFill="1" applyBorder="1" applyProtection="1"/>
    <xf numFmtId="44" fontId="40" fillId="35" borderId="4" xfId="0" applyNumberFormat="1" applyFont="1" applyFill="1" applyBorder="1" applyAlignment="1" applyProtection="1">
      <alignment horizontal="right"/>
    </xf>
    <xf numFmtId="0" fontId="31" fillId="0" borderId="0" xfId="0" applyFont="1"/>
    <xf numFmtId="164" fontId="36" fillId="0" borderId="150" xfId="49" applyNumberFormat="1" applyFont="1" applyFill="1" applyBorder="1" applyAlignment="1" applyProtection="1">
      <protection locked="0"/>
    </xf>
    <xf numFmtId="164" fontId="36" fillId="34" borderId="36" xfId="49" applyNumberFormat="1" applyFont="1" applyFill="1" applyBorder="1" applyAlignment="1" applyProtection="1">
      <protection locked="0"/>
    </xf>
    <xf numFmtId="164" fontId="36" fillId="34" borderId="56" xfId="49" applyNumberFormat="1" applyFont="1" applyFill="1" applyBorder="1" applyAlignment="1" applyProtection="1">
      <protection locked="0"/>
    </xf>
    <xf numFmtId="164" fontId="36" fillId="34" borderId="0" xfId="49" applyNumberFormat="1" applyFont="1" applyFill="1" applyBorder="1" applyAlignment="1" applyProtection="1">
      <protection locked="0"/>
    </xf>
    <xf numFmtId="0" fontId="0" fillId="0" borderId="0" xfId="0" applyFont="1" applyFill="1" applyAlignment="1" applyProtection="1">
      <alignment horizontal="left" indent="4"/>
    </xf>
    <xf numFmtId="0" fontId="0" fillId="0" borderId="0" xfId="0" applyFont="1" applyFill="1" applyBorder="1" applyProtection="1"/>
    <xf numFmtId="0" fontId="32" fillId="0" borderId="6" xfId="0" applyFont="1" applyBorder="1" applyAlignment="1" applyProtection="1">
      <alignment wrapText="1"/>
    </xf>
    <xf numFmtId="0" fontId="0" fillId="0" borderId="0" xfId="0" applyFont="1" applyFill="1" applyProtection="1"/>
    <xf numFmtId="0" fontId="0" fillId="0" borderId="0" xfId="0" applyFont="1" applyFill="1" applyAlignment="1" applyProtection="1">
      <alignment vertical="center"/>
    </xf>
    <xf numFmtId="0" fontId="0" fillId="0" borderId="0" xfId="0" applyFont="1" applyFill="1" applyAlignment="1">
      <alignment vertical="center"/>
    </xf>
    <xf numFmtId="0" fontId="0" fillId="0" borderId="0" xfId="0" applyFont="1" applyFill="1" applyAlignment="1" applyProtection="1">
      <alignment horizontal="left"/>
    </xf>
    <xf numFmtId="0" fontId="0" fillId="0" borderId="0" xfId="0" applyFont="1" applyProtection="1"/>
    <xf numFmtId="168" fontId="30" fillId="0" borderId="0" xfId="0" quotePrefix="1" applyNumberFormat="1" applyFont="1" applyFill="1" applyAlignment="1" applyProtection="1">
      <alignment horizontal="center" wrapText="1"/>
    </xf>
    <xf numFmtId="0" fontId="34" fillId="0" borderId="0" xfId="0" applyFont="1" applyFill="1" applyAlignment="1" applyProtection="1">
      <alignment horizontal="left" vertical="top" indent="1"/>
    </xf>
    <xf numFmtId="0" fontId="0" fillId="0" borderId="0" xfId="0" applyFont="1" applyFill="1" applyAlignment="1" applyProtection="1">
      <alignment horizontal="left" indent="2"/>
    </xf>
    <xf numFmtId="0" fontId="0" fillId="0" borderId="0" xfId="0" applyFont="1" applyFill="1" applyAlignment="1" applyProtection="1">
      <alignment vertical="center"/>
      <protection locked="0"/>
    </xf>
    <xf numFmtId="0" fontId="30" fillId="0" borderId="0" xfId="0" applyFont="1" applyFill="1" applyAlignment="1" applyProtection="1">
      <alignment horizontal="left" indent="1"/>
    </xf>
    <xf numFmtId="0" fontId="30" fillId="0" borderId="0" xfId="0" applyFont="1" applyFill="1" applyAlignment="1" applyProtection="1">
      <alignment horizontal="left" wrapText="1" indent="1"/>
    </xf>
    <xf numFmtId="164" fontId="0" fillId="34" borderId="36" xfId="49" applyNumberFormat="1" applyFont="1" applyFill="1" applyBorder="1" applyAlignment="1" applyProtection="1">
      <alignment vertical="top"/>
      <protection locked="0"/>
    </xf>
    <xf numFmtId="0" fontId="41" fillId="0" borderId="0" xfId="0" applyFont="1" applyFill="1" applyProtection="1"/>
    <xf numFmtId="164" fontId="0" fillId="0" borderId="0" xfId="49" applyNumberFormat="1" applyFont="1" applyFill="1" applyBorder="1" applyProtection="1">
      <protection locked="0"/>
    </xf>
    <xf numFmtId="0" fontId="0" fillId="0" borderId="0" xfId="0" applyFont="1" applyFill="1" applyAlignment="1" applyProtection="1"/>
    <xf numFmtId="0" fontId="0" fillId="34" borderId="0" xfId="0" applyFont="1" applyFill="1" applyAlignment="1" applyProtection="1">
      <alignment horizontal="left" indent="3"/>
    </xf>
    <xf numFmtId="0" fontId="0" fillId="0" borderId="0" xfId="0" applyFont="1" applyAlignment="1" applyProtection="1"/>
    <xf numFmtId="0" fontId="0" fillId="0" borderId="0" xfId="0" applyFont="1" applyFill="1" applyBorder="1" applyAlignment="1" applyProtection="1">
      <alignment horizontal="left"/>
    </xf>
    <xf numFmtId="0" fontId="0" fillId="0" borderId="0" xfId="0" applyFont="1" applyFill="1" applyAlignment="1" applyProtection="1">
      <alignment horizontal="left" indent="3"/>
    </xf>
    <xf numFmtId="0" fontId="0" fillId="0" borderId="0" xfId="0" applyFont="1" applyFill="1" applyProtection="1">
      <protection locked="0"/>
    </xf>
    <xf numFmtId="0" fontId="335" fillId="0" borderId="0" xfId="0" applyFont="1" applyFill="1" applyBorder="1" applyAlignment="1" applyProtection="1">
      <alignment horizontal="left"/>
    </xf>
    <xf numFmtId="0" fontId="50" fillId="0" borderId="0" xfId="0" applyFont="1" applyFill="1" applyAlignment="1" applyProtection="1">
      <alignment horizontal="center" wrapText="1"/>
    </xf>
    <xf numFmtId="43" fontId="0" fillId="0" borderId="36" xfId="49" applyNumberFormat="1" applyFont="1" applyFill="1" applyBorder="1" applyProtection="1">
      <protection locked="0"/>
    </xf>
    <xf numFmtId="43" fontId="0" fillId="0" borderId="54" xfId="49" applyNumberFormat="1" applyFont="1" applyFill="1" applyBorder="1" applyProtection="1">
      <protection locked="0"/>
    </xf>
    <xf numFmtId="0" fontId="0" fillId="0" borderId="0" xfId="0" applyFont="1" applyFill="1" applyAlignment="1" applyProtection="1">
      <alignment horizontal="left" indent="6"/>
    </xf>
    <xf numFmtId="168" fontId="30" fillId="0" borderId="0" xfId="0" applyNumberFormat="1" applyFont="1" applyFill="1" applyAlignment="1" applyProtection="1">
      <alignment horizontal="center" vertical="top"/>
    </xf>
    <xf numFmtId="164" fontId="0" fillId="0" borderId="36" xfId="49" applyNumberFormat="1" applyFont="1" applyFill="1" applyBorder="1" applyAlignment="1" applyProtection="1">
      <alignment vertical="center"/>
      <protection locked="0"/>
    </xf>
    <xf numFmtId="0" fontId="32" fillId="0" borderId="0" xfId="0" applyFont="1" applyFill="1" applyAlignment="1" applyProtection="1">
      <alignment horizontal="left" indent="3"/>
    </xf>
    <xf numFmtId="0" fontId="36" fillId="0" borderId="0" xfId="0" quotePrefix="1" applyFont="1" applyFill="1" applyAlignment="1" applyProtection="1">
      <alignment horizontal="center" vertical="top"/>
    </xf>
    <xf numFmtId="0" fontId="36" fillId="34" borderId="0" xfId="0" applyFont="1" applyFill="1" applyBorder="1" applyAlignment="1" applyProtection="1">
      <alignment horizontal="center"/>
    </xf>
    <xf numFmtId="0" fontId="30" fillId="0" borderId="0" xfId="0" applyFont="1" applyFill="1" applyAlignment="1" applyProtection="1">
      <alignment horizontal="left" wrapText="1"/>
    </xf>
    <xf numFmtId="0" fontId="34" fillId="0" borderId="0" xfId="0" applyFont="1" applyFill="1" applyAlignment="1" applyProtection="1">
      <alignment horizontal="left" wrapText="1"/>
    </xf>
    <xf numFmtId="0" fontId="0" fillId="0" borderId="0" xfId="0" applyFont="1" applyFill="1" applyAlignment="1" applyProtection="1">
      <alignment horizontal="center" vertical="top"/>
    </xf>
    <xf numFmtId="0" fontId="36" fillId="0" borderId="0" xfId="0" applyFont="1" applyFill="1" applyBorder="1" applyAlignment="1" applyProtection="1">
      <alignment horizontal="center" vertical="top"/>
    </xf>
    <xf numFmtId="0" fontId="0" fillId="0" borderId="0" xfId="0" applyFont="1" applyFill="1" applyBorder="1" applyAlignment="1" applyProtection="1">
      <alignment horizontal="center" vertical="top"/>
    </xf>
    <xf numFmtId="0" fontId="36" fillId="0" borderId="0" xfId="0" applyFont="1" applyFill="1" applyAlignment="1" applyProtection="1">
      <alignment horizontal="center" vertical="top" wrapText="1"/>
    </xf>
    <xf numFmtId="0" fontId="44" fillId="0" borderId="0" xfId="0" applyFont="1" applyFill="1" applyBorder="1" applyAlignment="1" applyProtection="1">
      <alignment horizontal="left" vertical="center" wrapText="1"/>
    </xf>
    <xf numFmtId="0" fontId="34" fillId="0" borderId="0" xfId="0" applyFont="1" applyFill="1" applyBorder="1" applyAlignment="1" applyProtection="1">
      <alignment vertical="center" wrapText="1"/>
    </xf>
    <xf numFmtId="0" fontId="261" fillId="0" borderId="0" xfId="0" applyFont="1" applyFill="1" applyBorder="1" applyAlignment="1" applyProtection="1">
      <alignment wrapText="1"/>
    </xf>
    <xf numFmtId="0" fontId="261" fillId="0" borderId="0" xfId="0" applyFont="1" applyFill="1" applyBorder="1" applyAlignment="1" applyProtection="1">
      <alignment horizontal="left" wrapText="1"/>
    </xf>
    <xf numFmtId="0" fontId="0" fillId="34" borderId="0" xfId="0" applyFont="1" applyFill="1" applyProtection="1"/>
    <xf numFmtId="0" fontId="0" fillId="34" borderId="0" xfId="0" applyFont="1" applyFill="1" applyAlignment="1" applyProtection="1">
      <alignment wrapText="1"/>
    </xf>
    <xf numFmtId="10" fontId="0" fillId="35" borderId="36" xfId="63" applyNumberFormat="1" applyFont="1" applyFill="1" applyBorder="1" applyAlignment="1" applyProtection="1">
      <alignment wrapText="1"/>
    </xf>
    <xf numFmtId="164" fontId="0" fillId="35" borderId="36" xfId="49" applyNumberFormat="1" applyFont="1" applyFill="1" applyBorder="1" applyAlignment="1" applyProtection="1">
      <alignment wrapText="1"/>
    </xf>
    <xf numFmtId="0" fontId="0" fillId="0" borderId="0" xfId="0" applyFont="1" applyFill="1" applyAlignment="1" applyProtection="1">
      <alignment wrapText="1"/>
    </xf>
    <xf numFmtId="37" fontId="32" fillId="0" borderId="0" xfId="49" applyNumberFormat="1" applyFont="1" applyFill="1" applyAlignment="1" applyProtection="1">
      <alignment wrapText="1"/>
    </xf>
    <xf numFmtId="0" fontId="0" fillId="0" borderId="0" xfId="0" applyFont="1" applyFill="1" applyAlignment="1" applyProtection="1">
      <alignment horizontal="center" vertical="top" wrapText="1"/>
    </xf>
    <xf numFmtId="164" fontId="15" fillId="35" borderId="36" xfId="49" applyNumberFormat="1" applyFont="1" applyFill="1" applyBorder="1" applyAlignment="1" applyProtection="1">
      <alignment wrapText="1"/>
    </xf>
    <xf numFmtId="37" fontId="36" fillId="34" borderId="36" xfId="49" applyNumberFormat="1" applyFont="1" applyFill="1" applyBorder="1" applyAlignment="1" applyProtection="1">
      <alignment wrapText="1"/>
      <protection locked="0"/>
    </xf>
    <xf numFmtId="164" fontId="15" fillId="35" borderId="46" xfId="49" applyNumberFormat="1" applyFont="1" applyFill="1" applyBorder="1" applyProtection="1"/>
    <xf numFmtId="0" fontId="34" fillId="0" borderId="0" xfId="0" applyFont="1" applyFill="1" applyBorder="1" applyAlignment="1" applyProtection="1">
      <alignment wrapText="1"/>
    </xf>
    <xf numFmtId="37" fontId="36" fillId="0" borderId="0" xfId="49" applyNumberFormat="1" applyFont="1" applyFill="1" applyBorder="1" applyAlignment="1" applyProtection="1">
      <alignment wrapText="1"/>
      <protection locked="0"/>
    </xf>
    <xf numFmtId="37" fontId="36" fillId="0" borderId="36" xfId="49" applyNumberFormat="1" applyFont="1" applyFill="1" applyBorder="1" applyAlignment="1" applyProtection="1">
      <alignment wrapText="1"/>
      <protection locked="0"/>
    </xf>
    <xf numFmtId="37" fontId="36" fillId="0" borderId="36" xfId="49" applyNumberFormat="1" applyFont="1" applyFill="1" applyBorder="1" applyAlignment="1" applyProtection="1">
      <alignment wrapText="1"/>
    </xf>
    <xf numFmtId="0" fontId="34" fillId="0" borderId="0" xfId="0" applyFont="1" applyFill="1" applyBorder="1" applyAlignment="1" applyProtection="1">
      <alignment horizontal="left" vertical="top" wrapText="1"/>
    </xf>
    <xf numFmtId="37" fontId="36" fillId="0" borderId="46" xfId="49" applyNumberFormat="1" applyFont="1" applyFill="1" applyBorder="1" applyAlignment="1" applyProtection="1">
      <alignment wrapText="1"/>
      <protection locked="0"/>
    </xf>
    <xf numFmtId="37" fontId="36" fillId="34" borderId="0" xfId="49" applyNumberFormat="1" applyFont="1" applyFill="1" applyBorder="1" applyAlignment="1" applyProtection="1">
      <alignment wrapText="1"/>
      <protection locked="0"/>
    </xf>
    <xf numFmtId="37" fontId="257" fillId="0" borderId="36" xfId="49" applyNumberFormat="1" applyFont="1" applyFill="1" applyBorder="1" applyAlignment="1" applyProtection="1">
      <alignment wrapText="1"/>
      <protection locked="0"/>
    </xf>
    <xf numFmtId="0" fontId="0" fillId="0" borderId="0" xfId="0" applyBorder="1" applyAlignment="1" applyProtection="1">
      <alignment wrapText="1"/>
    </xf>
    <xf numFmtId="0" fontId="32" fillId="0" borderId="0" xfId="0" applyFont="1" applyFill="1" applyAlignment="1" applyProtection="1">
      <alignment horizontal="left" wrapText="1"/>
    </xf>
    <xf numFmtId="0" fontId="47" fillId="0" borderId="0" xfId="0" applyFont="1" applyBorder="1" applyAlignment="1" applyProtection="1">
      <alignment wrapText="1"/>
    </xf>
    <xf numFmtId="0" fontId="44" fillId="0" borderId="134" xfId="0" applyFont="1" applyFill="1" applyBorder="1" applyAlignment="1" applyProtection="1">
      <alignment horizontal="left" wrapText="1"/>
    </xf>
    <xf numFmtId="0" fontId="44" fillId="0" borderId="3" xfId="0" applyFont="1" applyFill="1" applyBorder="1" applyAlignment="1" applyProtection="1">
      <alignment horizontal="left" wrapText="1"/>
    </xf>
    <xf numFmtId="0" fontId="261" fillId="0" borderId="3" xfId="0" applyFont="1" applyFill="1" applyBorder="1" applyAlignment="1" applyProtection="1">
      <alignment wrapText="1"/>
    </xf>
    <xf numFmtId="0" fontId="43" fillId="0" borderId="0" xfId="0" applyFont="1" applyFill="1" applyBorder="1" applyAlignment="1" applyProtection="1">
      <alignment horizontal="left" wrapText="1"/>
    </xf>
    <xf numFmtId="0" fontId="36" fillId="0" borderId="0" xfId="0" applyFont="1" applyFill="1" applyBorder="1" applyAlignment="1" applyProtection="1">
      <alignment horizontal="left" wrapText="1" indent="2"/>
    </xf>
    <xf numFmtId="164" fontId="0" fillId="34" borderId="36" xfId="49" applyNumberFormat="1" applyFont="1" applyFill="1" applyBorder="1" applyAlignment="1" applyProtection="1">
      <protection locked="0"/>
    </xf>
    <xf numFmtId="164" fontId="15" fillId="34" borderId="36" xfId="49" applyNumberFormat="1" applyFont="1" applyFill="1" applyBorder="1" applyAlignment="1" applyProtection="1">
      <protection locked="0"/>
    </xf>
    <xf numFmtId="0" fontId="0" fillId="0" borderId="0" xfId="0" applyFont="1" applyFill="1" applyAlignment="1" applyProtection="1">
      <alignment horizontal="left" indent="5"/>
    </xf>
    <xf numFmtId="0" fontId="36" fillId="0" borderId="0" xfId="0" applyFont="1" applyFill="1" applyAlignment="1" applyProtection="1">
      <alignment horizontal="left" wrapText="1" indent="2"/>
    </xf>
    <xf numFmtId="0" fontId="30" fillId="0" borderId="0" xfId="0" applyFont="1" applyAlignment="1" applyProtection="1">
      <alignment vertical="top" wrapText="1"/>
    </xf>
    <xf numFmtId="0" fontId="44" fillId="0" borderId="0" xfId="0" applyFont="1" applyFill="1" applyBorder="1" applyAlignment="1" applyProtection="1">
      <alignment horizontal="left" indent="1"/>
    </xf>
    <xf numFmtId="0" fontId="36" fillId="0" borderId="3" xfId="0" applyFont="1" applyFill="1" applyBorder="1" applyAlignment="1" applyProtection="1">
      <alignment horizontal="center"/>
    </xf>
    <xf numFmtId="0" fontId="44" fillId="0" borderId="3" xfId="0" applyFont="1" applyFill="1" applyBorder="1" applyAlignment="1" applyProtection="1">
      <alignment horizontal="left" indent="1"/>
    </xf>
    <xf numFmtId="0" fontId="34" fillId="0" borderId="0" xfId="0" applyFont="1" applyFill="1" applyBorder="1" applyAlignment="1" applyProtection="1">
      <alignment horizontal="left" vertical="top" indent="1"/>
    </xf>
    <xf numFmtId="0" fontId="44" fillId="0" borderId="0" xfId="0" applyFont="1" applyFill="1" applyBorder="1" applyAlignment="1" applyProtection="1">
      <alignment horizontal="left" vertical="top" wrapText="1"/>
    </xf>
    <xf numFmtId="0" fontId="46" fillId="0" borderId="0" xfId="0" applyFont="1" applyFill="1" applyBorder="1" applyAlignment="1" applyProtection="1"/>
    <xf numFmtId="0" fontId="0" fillId="0" borderId="0" xfId="0" applyAlignment="1" applyProtection="1">
      <alignment horizontal="left" wrapText="1"/>
    </xf>
    <xf numFmtId="0" fontId="34" fillId="0" borderId="0" xfId="0" applyFont="1" applyFill="1" applyBorder="1" applyAlignment="1" applyProtection="1">
      <alignment horizontal="center" wrapText="1"/>
    </xf>
    <xf numFmtId="0" fontId="34" fillId="0" borderId="13" xfId="0" applyFont="1" applyFill="1" applyBorder="1" applyAlignment="1" applyProtection="1">
      <alignment horizontal="center" wrapText="1"/>
    </xf>
    <xf numFmtId="0" fontId="48" fillId="0" borderId="3" xfId="0" applyFont="1" applyFill="1" applyBorder="1" applyAlignment="1" applyProtection="1">
      <alignment horizontal="left" vertical="center" wrapText="1"/>
    </xf>
    <xf numFmtId="0" fontId="48" fillId="0" borderId="4" xfId="0" applyFont="1" applyFill="1" applyBorder="1" applyAlignment="1" applyProtection="1">
      <alignment horizontal="center" vertical="center"/>
    </xf>
    <xf numFmtId="0" fontId="33" fillId="0" borderId="85" xfId="0" applyFont="1" applyFill="1" applyBorder="1" applyProtection="1">
      <protection locked="0"/>
    </xf>
    <xf numFmtId="0" fontId="33" fillId="0" borderId="62" xfId="0" applyFont="1" applyFill="1" applyBorder="1" applyProtection="1">
      <protection locked="0"/>
    </xf>
    <xf numFmtId="0" fontId="33" fillId="0" borderId="149" xfId="0" applyFont="1" applyFill="1" applyBorder="1" applyProtection="1">
      <protection locked="0"/>
    </xf>
    <xf numFmtId="0" fontId="36" fillId="0" borderId="0" xfId="0" applyFont="1" applyAlignment="1">
      <alignment wrapText="1"/>
    </xf>
    <xf numFmtId="164" fontId="36" fillId="0" borderId="31" xfId="49" applyNumberFormat="1" applyFont="1" applyFill="1" applyBorder="1" applyAlignment="1" applyProtection="1">
      <protection locked="0"/>
    </xf>
    <xf numFmtId="0" fontId="36" fillId="0" borderId="131" xfId="0" applyFont="1" applyFill="1" applyBorder="1" applyAlignment="1" applyProtection="1">
      <alignment vertical="top"/>
    </xf>
    <xf numFmtId="0" fontId="37" fillId="0" borderId="131" xfId="0" applyFont="1" applyFill="1" applyBorder="1" applyAlignment="1" applyProtection="1">
      <alignment vertical="top"/>
    </xf>
    <xf numFmtId="0" fontId="31" fillId="89" borderId="131" xfId="0" applyFont="1" applyFill="1" applyBorder="1" applyAlignment="1" applyProtection="1">
      <alignment vertical="top"/>
    </xf>
    <xf numFmtId="0" fontId="31" fillId="88" borderId="131" xfId="0" applyFont="1" applyFill="1" applyBorder="1" applyAlignment="1" applyProtection="1">
      <alignment vertical="top"/>
    </xf>
    <xf numFmtId="0" fontId="34" fillId="0" borderId="3" xfId="0" applyFont="1" applyFill="1" applyBorder="1" applyAlignment="1" applyProtection="1">
      <alignment horizontal="left" indent="2"/>
    </xf>
    <xf numFmtId="0" fontId="31" fillId="0" borderId="131" xfId="0" applyFont="1" applyFill="1" applyBorder="1" applyAlignment="1" applyProtection="1">
      <alignment vertical="top" wrapText="1"/>
    </xf>
    <xf numFmtId="0" fontId="31" fillId="0" borderId="131" xfId="0" applyFont="1" applyFill="1" applyBorder="1" applyAlignment="1" applyProtection="1">
      <alignment vertical="top"/>
    </xf>
    <xf numFmtId="0" fontId="36" fillId="121" borderId="131" xfId="0" applyFont="1" applyFill="1" applyBorder="1" applyAlignment="1" applyProtection="1">
      <alignment vertical="top"/>
    </xf>
    <xf numFmtId="0" fontId="36" fillId="122" borderId="131" xfId="0" applyFont="1" applyFill="1" applyBorder="1" applyAlignment="1" applyProtection="1">
      <alignment vertical="top"/>
    </xf>
    <xf numFmtId="0" fontId="44" fillId="0" borderId="0" xfId="0" applyFont="1" applyAlignment="1" applyProtection="1">
      <alignment horizontal="center" wrapText="1"/>
    </xf>
    <xf numFmtId="164" fontId="0" fillId="35" borderId="36" xfId="49" applyNumberFormat="1" applyFont="1" applyFill="1" applyBorder="1" applyAlignment="1" applyProtection="1"/>
    <xf numFmtId="0" fontId="0" fillId="0" borderId="0" xfId="0" applyFill="1" applyAlignment="1" applyProtection="1">
      <alignment horizontal="left" wrapText="1"/>
    </xf>
    <xf numFmtId="0" fontId="34" fillId="0" borderId="0" xfId="0" applyFont="1" applyBorder="1" applyAlignment="1" applyProtection="1">
      <alignment wrapText="1"/>
    </xf>
    <xf numFmtId="0" fontId="36" fillId="0" borderId="0" xfId="0" applyFont="1" applyBorder="1" applyAlignment="1" applyProtection="1">
      <alignment wrapText="1"/>
    </xf>
    <xf numFmtId="0" fontId="36" fillId="0" borderId="0" xfId="0" applyFont="1" applyBorder="1" applyAlignment="1" applyProtection="1">
      <alignment horizontal="left" wrapText="1" indent="2"/>
    </xf>
    <xf numFmtId="0" fontId="2" fillId="0" borderId="0" xfId="0" applyFont="1" applyBorder="1" applyAlignment="1" applyProtection="1">
      <alignment wrapText="1"/>
    </xf>
    <xf numFmtId="0" fontId="36" fillId="0" borderId="0" xfId="0" applyFont="1" applyFill="1" applyBorder="1" applyAlignment="1" applyProtection="1">
      <alignment horizontal="left" wrapText="1" indent="4"/>
    </xf>
    <xf numFmtId="0" fontId="36" fillId="0" borderId="0" xfId="0" applyFont="1" applyBorder="1" applyAlignment="1" applyProtection="1">
      <alignment horizontal="left" wrapText="1" indent="4"/>
    </xf>
    <xf numFmtId="0" fontId="48" fillId="0" borderId="0" xfId="0" applyFont="1" applyProtection="1"/>
    <xf numFmtId="0" fontId="36" fillId="0" borderId="0" xfId="0" applyFont="1" applyBorder="1" applyAlignment="1" applyProtection="1">
      <alignment horizontal="left" vertical="center" wrapText="1"/>
    </xf>
    <xf numFmtId="0" fontId="37" fillId="0" borderId="0" xfId="0" applyFont="1" applyBorder="1" applyAlignment="1" applyProtection="1">
      <alignment horizontal="right"/>
    </xf>
    <xf numFmtId="0" fontId="37" fillId="0" borderId="0" xfId="0" applyFont="1" applyFill="1" applyBorder="1" applyAlignment="1" applyProtection="1">
      <alignment horizontal="right"/>
    </xf>
    <xf numFmtId="0" fontId="48" fillId="0" borderId="0" xfId="0" applyFont="1" applyBorder="1" applyProtection="1"/>
    <xf numFmtId="0" fontId="34" fillId="0" borderId="0" xfId="0" applyFont="1" applyFill="1" applyBorder="1" applyAlignment="1" applyProtection="1">
      <alignment horizontal="center"/>
    </xf>
    <xf numFmtId="0" fontId="36" fillId="0" borderId="95" xfId="0" applyFont="1" applyBorder="1" applyAlignment="1" applyProtection="1">
      <alignment horizontal="center"/>
    </xf>
    <xf numFmtId="0" fontId="36" fillId="0" borderId="95" xfId="0" applyFont="1" applyBorder="1" applyAlignment="1" applyProtection="1">
      <alignment vertical="top" wrapText="1"/>
    </xf>
    <xf numFmtId="0" fontId="44" fillId="0" borderId="0" xfId="0" applyFont="1" applyProtection="1"/>
    <xf numFmtId="0" fontId="36" fillId="0" borderId="0" xfId="0" applyFont="1" applyBorder="1" applyAlignment="1" applyProtection="1">
      <alignment vertical="top" wrapText="1"/>
    </xf>
    <xf numFmtId="0" fontId="36" fillId="0" borderId="0" xfId="0" applyFont="1" applyFill="1" applyBorder="1" applyAlignment="1" applyProtection="1">
      <alignment vertical="top" wrapText="1"/>
    </xf>
    <xf numFmtId="0" fontId="2" fillId="2" borderId="0" xfId="0" applyFont="1" applyFill="1" applyAlignment="1" applyProtection="1"/>
    <xf numFmtId="0" fontId="34" fillId="0" borderId="4" xfId="0" applyFont="1" applyBorder="1" applyAlignment="1" applyProtection="1">
      <alignment wrapText="1"/>
    </xf>
    <xf numFmtId="0" fontId="35" fillId="0" borderId="4" xfId="0" applyFont="1" applyBorder="1" applyAlignment="1" applyProtection="1">
      <alignment horizontal="center" wrapText="1"/>
    </xf>
    <xf numFmtId="0" fontId="35" fillId="34" borderId="4" xfId="0" applyFont="1" applyFill="1" applyBorder="1" applyAlignment="1" applyProtection="1">
      <alignment horizontal="center" wrapText="1"/>
    </xf>
    <xf numFmtId="0" fontId="34" fillId="34" borderId="9" xfId="0" applyFont="1" applyFill="1" applyBorder="1" applyAlignment="1" applyProtection="1">
      <alignment vertical="top" wrapText="1"/>
    </xf>
    <xf numFmtId="164" fontId="0" fillId="35" borderId="41" xfId="49" applyNumberFormat="1" applyFont="1" applyFill="1" applyBorder="1" applyProtection="1"/>
    <xf numFmtId="164" fontId="0" fillId="35" borderId="40" xfId="49" applyNumberFormat="1" applyFont="1" applyFill="1" applyBorder="1" applyProtection="1"/>
    <xf numFmtId="164" fontId="0" fillId="35" borderId="39" xfId="49" applyNumberFormat="1" applyFont="1" applyFill="1" applyBorder="1" applyProtection="1"/>
    <xf numFmtId="0" fontId="35" fillId="0" borderId="4" xfId="0" applyFont="1" applyFill="1" applyBorder="1" applyAlignment="1" applyProtection="1">
      <alignment horizontal="center" wrapText="1"/>
    </xf>
    <xf numFmtId="0" fontId="36" fillId="0" borderId="78" xfId="0" applyFont="1" applyBorder="1" applyAlignment="1" applyProtection="1">
      <alignment horizontal="center" vertical="top" wrapText="1"/>
    </xf>
    <xf numFmtId="0" fontId="36" fillId="0" borderId="77" xfId="0" applyFont="1" applyBorder="1" applyAlignment="1" applyProtection="1">
      <alignment vertical="top" wrapText="1"/>
    </xf>
    <xf numFmtId="0" fontId="36" fillId="0" borderId="33" xfId="0" applyFont="1" applyBorder="1" applyAlignment="1" applyProtection="1">
      <alignment horizontal="center" vertical="top" wrapText="1"/>
    </xf>
    <xf numFmtId="0" fontId="36" fillId="0" borderId="70" xfId="0" applyFont="1" applyBorder="1" applyAlignment="1" applyProtection="1">
      <alignment vertical="top" wrapText="1"/>
    </xf>
    <xf numFmtId="0" fontId="36" fillId="0" borderId="29" xfId="0" applyFont="1" applyBorder="1" applyAlignment="1" applyProtection="1">
      <alignment horizontal="center" vertical="top" wrapText="1"/>
    </xf>
    <xf numFmtId="0" fontId="36" fillId="0" borderId="70" xfId="0" applyFont="1" applyFill="1" applyBorder="1" applyAlignment="1" applyProtection="1">
      <alignment vertical="top" wrapText="1"/>
    </xf>
    <xf numFmtId="0" fontId="36" fillId="0" borderId="70" xfId="0" applyFont="1" applyBorder="1" applyAlignment="1" applyProtection="1">
      <alignment horizontal="left" vertical="top" wrapText="1" indent="4"/>
    </xf>
    <xf numFmtId="0" fontId="36" fillId="0" borderId="34" xfId="0" applyFont="1" applyBorder="1" applyAlignment="1" applyProtection="1">
      <alignment horizontal="center" vertical="top" wrapText="1"/>
    </xf>
    <xf numFmtId="0" fontId="36" fillId="0" borderId="68" xfId="0" applyFont="1" applyBorder="1" applyAlignment="1" applyProtection="1">
      <alignment vertical="top" wrapText="1"/>
    </xf>
    <xf numFmtId="0" fontId="34" fillId="0" borderId="29" xfId="0" applyFont="1" applyBorder="1" applyAlignment="1" applyProtection="1">
      <alignment wrapText="1"/>
    </xf>
    <xf numFmtId="0" fontId="35" fillId="0" borderId="9" xfId="0" applyFont="1" applyBorder="1" applyAlignment="1" applyProtection="1">
      <alignment horizontal="center" wrapText="1"/>
    </xf>
    <xf numFmtId="0" fontId="35" fillId="0" borderId="30" xfId="0" applyFont="1" applyBorder="1" applyAlignment="1" applyProtection="1">
      <alignment horizontal="center" wrapText="1"/>
    </xf>
    <xf numFmtId="0" fontId="35" fillId="0" borderId="31" xfId="0" applyFont="1" applyBorder="1" applyAlignment="1" applyProtection="1">
      <alignment horizontal="center" wrapText="1"/>
    </xf>
    <xf numFmtId="0" fontId="35" fillId="34" borderId="32" xfId="0" applyFont="1" applyFill="1" applyBorder="1" applyAlignment="1" applyProtection="1">
      <alignment horizontal="center" wrapText="1"/>
    </xf>
    <xf numFmtId="49" fontId="3" fillId="34" borderId="30" xfId="0" applyNumberFormat="1" applyFont="1" applyFill="1" applyBorder="1" applyAlignment="1" applyProtection="1"/>
    <xf numFmtId="49" fontId="3" fillId="34" borderId="47" xfId="0" applyNumberFormat="1" applyFont="1" applyFill="1" applyBorder="1" applyAlignment="1" applyProtection="1"/>
    <xf numFmtId="49" fontId="3" fillId="0" borderId="47" xfId="0" applyNumberFormat="1" applyFont="1" applyFill="1" applyBorder="1" applyAlignment="1" applyProtection="1"/>
    <xf numFmtId="0" fontId="36" fillId="0" borderId="33" xfId="0" applyFont="1" applyBorder="1" applyAlignment="1" applyProtection="1">
      <alignment horizontal="left" vertical="top" wrapText="1" indent="4"/>
    </xf>
    <xf numFmtId="49" fontId="3" fillId="34" borderId="48" xfId="0" applyNumberFormat="1" applyFont="1" applyFill="1" applyBorder="1" applyAlignment="1" applyProtection="1"/>
    <xf numFmtId="0" fontId="34" fillId="34" borderId="34" xfId="0" applyFont="1" applyFill="1" applyBorder="1" applyAlignment="1" applyProtection="1">
      <alignment horizontal="center" vertical="top" wrapText="1"/>
    </xf>
    <xf numFmtId="0" fontId="34" fillId="34" borderId="34" xfId="0" applyFont="1" applyFill="1" applyBorder="1" applyAlignment="1" applyProtection="1">
      <alignment vertical="top" wrapText="1"/>
    </xf>
    <xf numFmtId="164" fontId="36" fillId="36" borderId="33" xfId="0" applyNumberFormat="1" applyFont="1" applyFill="1" applyBorder="1" applyAlignment="1" applyProtection="1">
      <alignment vertical="top" wrapText="1"/>
    </xf>
    <xf numFmtId="164" fontId="36" fillId="36" borderId="46" xfId="0" applyNumberFormat="1" applyFont="1" applyFill="1" applyBorder="1" applyAlignment="1" applyProtection="1">
      <alignment vertical="top" wrapText="1"/>
    </xf>
    <xf numFmtId="164" fontId="36" fillId="36" borderId="36" xfId="0" applyNumberFormat="1" applyFont="1" applyFill="1" applyBorder="1" applyAlignment="1" applyProtection="1">
      <alignment vertical="top" wrapText="1"/>
    </xf>
    <xf numFmtId="164" fontId="36" fillId="36" borderId="45" xfId="0" applyNumberFormat="1" applyFont="1" applyFill="1" applyBorder="1" applyAlignment="1" applyProtection="1">
      <alignment vertical="top" wrapText="1"/>
    </xf>
    <xf numFmtId="0" fontId="36" fillId="36" borderId="4" xfId="0" applyFont="1" applyFill="1" applyBorder="1" applyAlignment="1" applyProtection="1">
      <alignment vertical="top" wrapText="1"/>
    </xf>
    <xf numFmtId="0" fontId="36" fillId="36" borderId="57" xfId="0" applyFont="1" applyFill="1" applyBorder="1" applyAlignment="1" applyProtection="1">
      <alignment vertical="top" wrapText="1"/>
    </xf>
    <xf numFmtId="0" fontId="36" fillId="36" borderId="43" xfId="0" applyFont="1" applyFill="1" applyBorder="1" applyAlignment="1" applyProtection="1">
      <alignment vertical="top" wrapText="1"/>
    </xf>
    <xf numFmtId="164" fontId="36" fillId="36" borderId="44" xfId="0" applyNumberFormat="1" applyFont="1" applyFill="1" applyBorder="1" applyAlignment="1" applyProtection="1">
      <alignment vertical="top" wrapText="1"/>
    </xf>
    <xf numFmtId="0" fontId="36" fillId="36" borderId="42" xfId="0" applyFont="1" applyFill="1" applyBorder="1" applyAlignment="1" applyProtection="1">
      <alignment vertical="top" wrapText="1"/>
    </xf>
    <xf numFmtId="0" fontId="34" fillId="0" borderId="9" xfId="0" applyFont="1" applyFill="1" applyBorder="1" applyAlignment="1" applyProtection="1">
      <alignment horizontal="center" wrapText="1"/>
    </xf>
    <xf numFmtId="0" fontId="36" fillId="0" borderId="79" xfId="0" applyFont="1" applyBorder="1" applyAlignment="1" applyProtection="1">
      <alignment horizontal="center" vertical="top" wrapText="1"/>
    </xf>
    <xf numFmtId="0" fontId="34" fillId="34" borderId="4" xfId="0" applyFont="1" applyFill="1" applyBorder="1" applyAlignment="1" applyProtection="1">
      <alignment horizontal="center" vertical="top" wrapText="1"/>
    </xf>
    <xf numFmtId="0" fontId="34" fillId="0" borderId="9" xfId="0" applyFont="1" applyBorder="1" applyAlignment="1" applyProtection="1">
      <alignment wrapText="1"/>
    </xf>
    <xf numFmtId="0" fontId="36" fillId="0" borderId="29" xfId="0" applyFont="1" applyBorder="1" applyAlignment="1" applyProtection="1">
      <alignment vertical="top" wrapText="1"/>
    </xf>
    <xf numFmtId="0" fontId="36" fillId="0" borderId="33" xfId="0" applyFont="1" applyBorder="1" applyAlignment="1" applyProtection="1">
      <alignment vertical="top" wrapText="1"/>
    </xf>
    <xf numFmtId="0" fontId="36" fillId="0" borderId="33" xfId="0" applyFont="1" applyFill="1" applyBorder="1" applyAlignment="1" applyProtection="1">
      <alignment vertical="top" wrapText="1"/>
    </xf>
    <xf numFmtId="0" fontId="36" fillId="0" borderId="34" xfId="0" applyFont="1" applyBorder="1" applyAlignment="1" applyProtection="1">
      <alignment vertical="top" wrapText="1"/>
    </xf>
    <xf numFmtId="0" fontId="36" fillId="0" borderId="0" xfId="0" applyFont="1" applyFill="1" applyBorder="1" applyAlignment="1" applyProtection="1">
      <alignment horizontal="left" vertical="top" wrapText="1"/>
    </xf>
    <xf numFmtId="0" fontId="36" fillId="0" borderId="78" xfId="0" applyFont="1" applyBorder="1" applyAlignment="1" applyProtection="1">
      <alignment vertical="top" wrapText="1"/>
    </xf>
    <xf numFmtId="0" fontId="36" fillId="0" borderId="0" xfId="0" quotePrefix="1" applyFont="1" applyAlignment="1" applyProtection="1">
      <alignment horizontal="center"/>
    </xf>
    <xf numFmtId="0" fontId="2" fillId="0" borderId="4" xfId="0" applyFont="1" applyBorder="1" applyAlignment="1" applyProtection="1">
      <alignment horizontal="center" wrapText="1"/>
    </xf>
    <xf numFmtId="0" fontId="2" fillId="0" borderId="0" xfId="0" applyFont="1" applyFill="1" applyAlignment="1" applyProtection="1"/>
    <xf numFmtId="0" fontId="2" fillId="0" borderId="5" xfId="0" applyFont="1" applyFill="1" applyBorder="1" applyProtection="1"/>
    <xf numFmtId="0" fontId="2" fillId="0" borderId="12" xfId="0" applyFont="1" applyFill="1" applyBorder="1" applyProtection="1"/>
    <xf numFmtId="0" fontId="36" fillId="0" borderId="12" xfId="0" applyFont="1" applyFill="1" applyBorder="1" applyProtection="1"/>
    <xf numFmtId="0" fontId="336" fillId="0" borderId="0" xfId="0" applyFont="1" applyFill="1" applyProtection="1"/>
    <xf numFmtId="0" fontId="2" fillId="0" borderId="0" xfId="0" applyFont="1" applyProtection="1"/>
    <xf numFmtId="0" fontId="0" fillId="0" borderId="0" xfId="0" applyAlignment="1" applyProtection="1">
      <alignment horizontal="center"/>
    </xf>
    <xf numFmtId="0" fontId="0" fillId="0" borderId="0" xfId="0" applyAlignment="1" applyProtection="1">
      <alignment horizontal="left"/>
    </xf>
    <xf numFmtId="0" fontId="40" fillId="0" borderId="35" xfId="0" applyFont="1" applyFill="1" applyBorder="1" applyAlignment="1" applyProtection="1">
      <alignment horizontal="right"/>
    </xf>
    <xf numFmtId="0" fontId="36" fillId="0" borderId="0" xfId="0" applyFont="1" applyAlignment="1" applyProtection="1">
      <alignment horizontal="left" vertical="center" indent="6"/>
    </xf>
    <xf numFmtId="0" fontId="36" fillId="0" borderId="0" xfId="0" applyFont="1" applyFill="1" applyAlignment="1" applyProtection="1">
      <alignment horizontal="left" vertical="center" indent="8"/>
    </xf>
    <xf numFmtId="0" fontId="36" fillId="0" borderId="0" xfId="0" applyFont="1" applyAlignment="1" applyProtection="1">
      <alignment horizontal="left" vertical="center" indent="8"/>
    </xf>
    <xf numFmtId="0" fontId="36" fillId="34" borderId="0" xfId="0" applyFont="1" applyFill="1" applyBorder="1" applyAlignment="1" applyProtection="1">
      <alignment vertical="center"/>
    </xf>
    <xf numFmtId="0" fontId="36" fillId="0" borderId="0" xfId="0" applyFont="1" applyAlignment="1" applyProtection="1">
      <alignment horizontal="left" vertical="center" wrapText="1"/>
    </xf>
    <xf numFmtId="0" fontId="0" fillId="0" borderId="0" xfId="0" applyFont="1" applyFill="1" applyBorder="1" applyAlignment="1" applyProtection="1">
      <alignment horizontal="left" vertical="top"/>
    </xf>
    <xf numFmtId="0" fontId="0" fillId="0" borderId="0" xfId="0" applyFont="1" applyFill="1" applyAlignment="1" applyProtection="1">
      <alignment horizontal="left" vertical="top" wrapText="1"/>
    </xf>
    <xf numFmtId="0" fontId="0" fillId="0" borderId="0" xfId="0" applyBorder="1" applyProtection="1">
      <protection locked="0"/>
    </xf>
    <xf numFmtId="0" fontId="0" fillId="0" borderId="0" xfId="0" applyProtection="1">
      <protection locked="0"/>
    </xf>
    <xf numFmtId="0" fontId="36" fillId="0" borderId="0" xfId="0" applyFont="1" applyProtection="1">
      <protection locked="0"/>
    </xf>
    <xf numFmtId="0" fontId="36" fillId="0" borderId="0" xfId="0" applyFont="1" applyAlignment="1" applyProtection="1">
      <alignment horizontal="left"/>
      <protection locked="0"/>
    </xf>
    <xf numFmtId="0" fontId="36" fillId="0" borderId="0" xfId="0" applyFont="1" applyFill="1" applyBorder="1" applyProtection="1">
      <protection locked="0"/>
    </xf>
    <xf numFmtId="0" fontId="0" fillId="0" borderId="0" xfId="0" applyFill="1" applyBorder="1" applyProtection="1">
      <protection locked="0"/>
    </xf>
    <xf numFmtId="0" fontId="36" fillId="0" borderId="0" xfId="0" applyFont="1" applyBorder="1" applyProtection="1">
      <protection locked="0"/>
    </xf>
    <xf numFmtId="0" fontId="16" fillId="34" borderId="0" xfId="0" applyFont="1" applyFill="1" applyProtection="1">
      <protection locked="0"/>
    </xf>
    <xf numFmtId="0" fontId="36" fillId="0" borderId="0" xfId="0" applyFont="1" applyBorder="1" applyAlignment="1" applyProtection="1">
      <alignment horizontal="center"/>
      <protection locked="0"/>
    </xf>
    <xf numFmtId="0" fontId="32" fillId="0" borderId="0" xfId="0" applyFont="1" applyBorder="1" applyAlignment="1" applyProtection="1">
      <alignment horizontal="left" wrapText="1"/>
      <protection locked="0"/>
    </xf>
    <xf numFmtId="0" fontId="30" fillId="0" borderId="0" xfId="0" applyFont="1" applyFill="1" applyBorder="1" applyAlignment="1" applyProtection="1">
      <alignment horizontal="center" wrapText="1"/>
      <protection locked="0"/>
    </xf>
    <xf numFmtId="0" fontId="30" fillId="0" borderId="0" xfId="0" applyFont="1" applyBorder="1" applyAlignment="1" applyProtection="1">
      <protection locked="0"/>
    </xf>
    <xf numFmtId="0" fontId="36" fillId="0" borderId="13" xfId="0" applyFont="1" applyBorder="1" applyProtection="1">
      <protection locked="0"/>
    </xf>
    <xf numFmtId="0" fontId="36" fillId="0" borderId="13" xfId="0" applyFont="1" applyFill="1" applyBorder="1" applyProtection="1">
      <protection locked="0"/>
    </xf>
    <xf numFmtId="0" fontId="30" fillId="0" borderId="13" xfId="0" applyFont="1" applyBorder="1" applyAlignment="1" applyProtection="1">
      <alignment horizontal="center" wrapText="1"/>
      <protection locked="0"/>
    </xf>
    <xf numFmtId="0" fontId="36" fillId="0" borderId="0" xfId="0" applyFont="1" applyAlignment="1" applyProtection="1">
      <alignment horizontal="center"/>
      <protection locked="0"/>
    </xf>
    <xf numFmtId="0" fontId="30" fillId="0" borderId="0" xfId="0" applyFont="1" applyBorder="1" applyAlignment="1" applyProtection="1">
      <alignment horizontal="center" wrapText="1"/>
      <protection locked="0"/>
    </xf>
    <xf numFmtId="0" fontId="46" fillId="0" borderId="0" xfId="0" applyFont="1" applyProtection="1">
      <protection locked="0"/>
    </xf>
    <xf numFmtId="0" fontId="46" fillId="0" borderId="0" xfId="0" applyFont="1" applyFill="1" applyProtection="1">
      <protection locked="0"/>
    </xf>
    <xf numFmtId="0" fontId="44" fillId="0" borderId="0" xfId="0" applyFont="1" applyAlignment="1" applyProtection="1">
      <alignment horizontal="left" wrapText="1"/>
      <protection locked="0"/>
    </xf>
    <xf numFmtId="0" fontId="34" fillId="0" borderId="0" xfId="0" applyFont="1" applyAlignment="1" applyProtection="1">
      <alignment horizontal="left" indent="1"/>
      <protection locked="0"/>
    </xf>
    <xf numFmtId="0" fontId="36" fillId="0" borderId="131" xfId="0" applyFont="1" applyFill="1" applyBorder="1" applyAlignment="1" applyProtection="1">
      <alignment vertical="top"/>
      <protection locked="0"/>
    </xf>
    <xf numFmtId="0" fontId="34" fillId="0" borderId="0" xfId="0" applyFont="1" applyAlignment="1" applyProtection="1">
      <alignment horizontal="left" indent="3"/>
      <protection locked="0"/>
    </xf>
    <xf numFmtId="0" fontId="44" fillId="0" borderId="0" xfId="0" applyFont="1" applyAlignment="1" applyProtection="1">
      <alignment horizontal="left"/>
      <protection locked="0"/>
    </xf>
    <xf numFmtId="0" fontId="32" fillId="0" borderId="0" xfId="0" applyFont="1" applyAlignment="1" applyProtection="1">
      <alignment horizontal="left"/>
      <protection locked="0"/>
    </xf>
    <xf numFmtId="0" fontId="36" fillId="0" borderId="0" xfId="0" applyFont="1" applyAlignment="1" applyProtection="1">
      <alignment horizontal="left" indent="3"/>
      <protection locked="0"/>
    </xf>
    <xf numFmtId="0" fontId="36" fillId="0" borderId="0" xfId="0" applyFont="1" applyFill="1" applyAlignment="1" applyProtection="1">
      <alignment horizontal="left" indent="3"/>
      <protection locked="0"/>
    </xf>
    <xf numFmtId="0" fontId="44" fillId="0" borderId="0" xfId="0" applyFont="1" applyAlignment="1" applyProtection="1">
      <alignment horizontal="left" indent="1"/>
      <protection locked="0"/>
    </xf>
    <xf numFmtId="164" fontId="15" fillId="0" borderId="31" xfId="49" applyNumberFormat="1" applyFont="1" applyFill="1" applyBorder="1" applyAlignment="1" applyProtection="1">
      <protection locked="0"/>
    </xf>
    <xf numFmtId="0" fontId="44" fillId="0" borderId="3" xfId="0" applyFont="1" applyBorder="1" applyAlignment="1" applyProtection="1">
      <alignment horizontal="left" wrapText="1"/>
      <protection locked="0"/>
    </xf>
    <xf numFmtId="164" fontId="15" fillId="0" borderId="49" xfId="49" applyNumberFormat="1" applyFont="1" applyFill="1" applyBorder="1" applyAlignment="1" applyProtection="1">
      <protection locked="0"/>
    </xf>
    <xf numFmtId="0" fontId="0" fillId="0" borderId="3" xfId="0" applyBorder="1" applyProtection="1">
      <protection locked="0"/>
    </xf>
    <xf numFmtId="0" fontId="34" fillId="0" borderId="0" xfId="0" applyFont="1" applyBorder="1" applyAlignment="1" applyProtection="1">
      <alignment horizontal="left" indent="1"/>
      <protection locked="0"/>
    </xf>
    <xf numFmtId="0" fontId="34" fillId="0" borderId="0" xfId="0" applyFont="1" applyFill="1" applyBorder="1" applyAlignment="1" applyProtection="1">
      <alignment horizontal="left" indent="1"/>
      <protection locked="0"/>
    </xf>
    <xf numFmtId="164" fontId="15" fillId="0" borderId="0" xfId="49" applyNumberFormat="1" applyFont="1" applyFill="1" applyBorder="1" applyAlignment="1" applyProtection="1">
      <protection locked="0"/>
    </xf>
    <xf numFmtId="0" fontId="34" fillId="0" borderId="0" xfId="0" applyFont="1" applyFill="1" applyBorder="1" applyAlignment="1" applyProtection="1">
      <alignment horizontal="left" indent="2"/>
      <protection locked="0"/>
    </xf>
    <xf numFmtId="0" fontId="34" fillId="0" borderId="0" xfId="0" applyFont="1" applyBorder="1" applyProtection="1">
      <protection locked="0"/>
    </xf>
    <xf numFmtId="0" fontId="34" fillId="0" borderId="0" xfId="0" applyFont="1" applyFill="1" applyBorder="1" applyProtection="1">
      <protection locked="0"/>
    </xf>
    <xf numFmtId="0" fontId="259" fillId="0" borderId="0" xfId="0" applyFont="1" applyFill="1" applyBorder="1" applyAlignment="1" applyProtection="1">
      <alignment horizontal="left" wrapText="1"/>
      <protection locked="0"/>
    </xf>
    <xf numFmtId="164" fontId="31" fillId="0" borderId="36" xfId="49" applyNumberFormat="1" applyFont="1" applyFill="1" applyBorder="1" applyAlignment="1" applyProtection="1">
      <protection locked="0"/>
    </xf>
    <xf numFmtId="0" fontId="34" fillId="0" borderId="0" xfId="0" applyFont="1" applyFill="1" applyAlignment="1" applyProtection="1">
      <alignment horizontal="left" indent="1"/>
      <protection locked="0"/>
    </xf>
    <xf numFmtId="0" fontId="34" fillId="0" borderId="0" xfId="0" applyFont="1" applyFill="1" applyAlignment="1" applyProtection="1">
      <alignment horizontal="left" indent="2"/>
      <protection locked="0"/>
    </xf>
    <xf numFmtId="0" fontId="0" fillId="0" borderId="0" xfId="0" applyFill="1" applyBorder="1" applyAlignment="1" applyProtection="1">
      <alignment horizontal="center"/>
      <protection locked="0"/>
    </xf>
    <xf numFmtId="0" fontId="0" fillId="0" borderId="0" xfId="0" applyBorder="1" applyAlignment="1" applyProtection="1">
      <alignment horizontal="center"/>
      <protection locked="0"/>
    </xf>
    <xf numFmtId="164" fontId="15" fillId="34" borderId="0" xfId="49" applyNumberFormat="1" applyFont="1" applyFill="1" applyBorder="1" applyProtection="1">
      <protection locked="0"/>
    </xf>
    <xf numFmtId="0" fontId="36" fillId="0" borderId="3" xfId="0" applyFont="1" applyBorder="1" applyAlignment="1" applyProtection="1">
      <alignment horizontal="center"/>
      <protection locked="0"/>
    </xf>
    <xf numFmtId="164" fontId="15" fillId="0" borderId="36" xfId="49" applyNumberFormat="1" applyFont="1" applyFill="1" applyBorder="1" applyProtection="1">
      <protection locked="0"/>
    </xf>
    <xf numFmtId="0" fontId="0" fillId="0" borderId="37" xfId="0" applyBorder="1" applyProtection="1">
      <protection locked="0"/>
    </xf>
    <xf numFmtId="0" fontId="34" fillId="0" borderId="0" xfId="0" applyFont="1" applyBorder="1" applyAlignment="1" applyProtection="1">
      <alignment horizontal="left" indent="2"/>
      <protection locked="0"/>
    </xf>
    <xf numFmtId="164" fontId="32" fillId="0" borderId="0" xfId="0" applyNumberFormat="1" applyFont="1" applyBorder="1" applyAlignment="1" applyProtection="1">
      <alignment horizontal="left" wrapText="1"/>
      <protection locked="0"/>
    </xf>
    <xf numFmtId="0" fontId="36" fillId="34" borderId="0" xfId="0" applyFont="1" applyFill="1" applyAlignment="1" applyProtection="1">
      <alignment horizontal="center"/>
      <protection locked="0"/>
    </xf>
    <xf numFmtId="0" fontId="34" fillId="34" borderId="0" xfId="0" applyFont="1" applyFill="1" applyBorder="1" applyAlignment="1" applyProtection="1">
      <alignment horizontal="left" indent="1"/>
      <protection locked="0"/>
    </xf>
    <xf numFmtId="0" fontId="32" fillId="34" borderId="0" xfId="0" applyFont="1" applyFill="1" applyBorder="1" applyAlignment="1" applyProtection="1">
      <alignment horizontal="left" wrapText="1"/>
      <protection locked="0"/>
    </xf>
    <xf numFmtId="0" fontId="0" fillId="34" borderId="0" xfId="0" applyFill="1" applyBorder="1" applyProtection="1">
      <protection locked="0"/>
    </xf>
    <xf numFmtId="0" fontId="44" fillId="0" borderId="0" xfId="0" applyFont="1" applyFill="1" applyBorder="1" applyAlignment="1" applyProtection="1">
      <alignment horizontal="left" wrapText="1"/>
      <protection locked="0"/>
    </xf>
    <xf numFmtId="0" fontId="32" fillId="0" borderId="0" xfId="0" applyFont="1" applyBorder="1" applyAlignment="1" applyProtection="1">
      <alignment horizontal="left" vertical="top" wrapText="1"/>
      <protection locked="0"/>
    </xf>
    <xf numFmtId="0" fontId="34" fillId="0" borderId="0" xfId="0" applyFont="1" applyFill="1" applyBorder="1" applyAlignment="1" applyProtection="1">
      <alignment horizontal="left" vertical="top" indent="3"/>
      <protection locked="0"/>
    </xf>
    <xf numFmtId="0" fontId="0" fillId="0" borderId="0" xfId="0" applyBorder="1" applyAlignment="1" applyProtection="1">
      <alignment vertical="top"/>
      <protection locked="0"/>
    </xf>
    <xf numFmtId="164" fontId="15" fillId="0" borderId="36" xfId="49" applyNumberFormat="1" applyFont="1" applyFill="1" applyBorder="1" applyAlignment="1" applyProtection="1">
      <alignment horizontal="right"/>
      <protection locked="0"/>
    </xf>
    <xf numFmtId="0" fontId="44" fillId="0" borderId="0" xfId="0" applyFont="1" applyBorder="1" applyAlignment="1" applyProtection="1">
      <alignment horizontal="left" wrapText="1"/>
      <protection locked="0"/>
    </xf>
    <xf numFmtId="0" fontId="34" fillId="0" borderId="0" xfId="0" applyFont="1" applyFill="1" applyBorder="1" applyAlignment="1" applyProtection="1">
      <alignment horizontal="center" wrapText="1"/>
      <protection locked="0"/>
    </xf>
    <xf numFmtId="0" fontId="34" fillId="0" borderId="0" xfId="0" applyFont="1" applyBorder="1" applyAlignment="1" applyProtection="1">
      <alignment horizontal="center" wrapText="1"/>
      <protection locked="0"/>
    </xf>
    <xf numFmtId="0" fontId="34" fillId="0" borderId="0" xfId="0" applyFont="1" applyBorder="1" applyAlignment="1" applyProtection="1">
      <alignment horizontal="center"/>
      <protection locked="0"/>
    </xf>
    <xf numFmtId="164" fontId="36" fillId="35" borderId="36" xfId="49" applyNumberFormat="1" applyFont="1" applyFill="1" applyBorder="1" applyProtection="1">
      <protection locked="0"/>
    </xf>
    <xf numFmtId="0" fontId="44" fillId="34" borderId="0" xfId="0" applyFont="1" applyFill="1" applyBorder="1" applyAlignment="1" applyProtection="1">
      <alignment horizontal="left" wrapText="1"/>
      <protection locked="0"/>
    </xf>
    <xf numFmtId="0" fontId="36" fillId="34" borderId="0" xfId="0" applyFont="1" applyFill="1" applyBorder="1" applyProtection="1">
      <protection locked="0"/>
    </xf>
    <xf numFmtId="0" fontId="36" fillId="0" borderId="0" xfId="0" applyFont="1" applyFill="1" applyAlignment="1" applyProtection="1">
      <alignment horizontal="left" indent="1"/>
      <protection locked="0"/>
    </xf>
    <xf numFmtId="0" fontId="32" fillId="0" borderId="0" xfId="0" applyFont="1" applyAlignment="1" applyProtection="1">
      <alignment horizontal="left" wrapText="1"/>
      <protection locked="0"/>
    </xf>
    <xf numFmtId="0" fontId="0" fillId="0" borderId="0" xfId="0" applyFill="1" applyProtection="1">
      <protection locked="0"/>
    </xf>
    <xf numFmtId="0" fontId="36" fillId="0" borderId="0" xfId="0" applyFont="1" applyAlignment="1" applyProtection="1">
      <alignment horizontal="left" indent="1"/>
      <protection locked="0"/>
    </xf>
    <xf numFmtId="0" fontId="39" fillId="0" borderId="0" xfId="0" applyFont="1" applyBorder="1" applyProtection="1">
      <protection locked="0"/>
    </xf>
    <xf numFmtId="14" fontId="30" fillId="0" borderId="3" xfId="0" applyNumberFormat="1" applyFont="1" applyBorder="1" applyAlignment="1" applyProtection="1">
      <protection locked="0"/>
    </xf>
    <xf numFmtId="0" fontId="31" fillId="0" borderId="0" xfId="0" applyFont="1" applyBorder="1" applyProtection="1">
      <protection locked="0"/>
    </xf>
    <xf numFmtId="0" fontId="32" fillId="0" borderId="0" xfId="0" applyFont="1" applyBorder="1" applyAlignment="1" applyProtection="1">
      <alignment horizontal="left"/>
      <protection locked="0"/>
    </xf>
    <xf numFmtId="0" fontId="31" fillId="0" borderId="13" xfId="0" applyFont="1" applyBorder="1" applyProtection="1">
      <protection locked="0"/>
    </xf>
    <xf numFmtId="0" fontId="0" fillId="0" borderId="13" xfId="0" applyBorder="1" applyProtection="1">
      <protection locked="0"/>
    </xf>
    <xf numFmtId="0" fontId="261" fillId="0" borderId="0" xfId="0" applyFont="1" applyAlignment="1" applyProtection="1">
      <alignment horizontal="left" indent="1"/>
      <protection locked="0"/>
    </xf>
    <xf numFmtId="0" fontId="260" fillId="0" borderId="0" xfId="0" applyFont="1" applyProtection="1">
      <protection locked="0"/>
    </xf>
    <xf numFmtId="164" fontId="0" fillId="0" borderId="0" xfId="0" applyNumberFormat="1" applyBorder="1" applyAlignment="1" applyProtection="1">
      <alignment horizontal="center"/>
      <protection locked="0"/>
    </xf>
    <xf numFmtId="0" fontId="32" fillId="0" borderId="3" xfId="0" applyFont="1" applyBorder="1" applyAlignment="1" applyProtection="1">
      <alignment horizontal="left"/>
      <protection locked="0"/>
    </xf>
    <xf numFmtId="0" fontId="31" fillId="89" borderId="0" xfId="0" applyFont="1" applyFill="1" applyBorder="1" applyAlignment="1" applyProtection="1">
      <alignment vertical="top"/>
      <protection locked="0"/>
    </xf>
    <xf numFmtId="0" fontId="36" fillId="0" borderId="0" xfId="0" applyFont="1" applyFill="1" applyAlignment="1" applyProtection="1">
      <alignment horizontal="center"/>
      <protection locked="0"/>
    </xf>
    <xf numFmtId="0" fontId="36" fillId="0" borderId="0" xfId="0" applyFont="1" applyFill="1" applyAlignment="1" applyProtection="1">
      <alignment horizontal="left" indent="2"/>
      <protection locked="0"/>
    </xf>
    <xf numFmtId="0" fontId="261" fillId="0" borderId="0" xfId="0" applyFont="1" applyAlignment="1" applyProtection="1">
      <alignment horizontal="left" indent="2"/>
      <protection locked="0"/>
    </xf>
    <xf numFmtId="0" fontId="44" fillId="0" borderId="3" xfId="0" applyFont="1" applyBorder="1" applyAlignment="1" applyProtection="1">
      <alignment horizontal="left"/>
      <protection locked="0"/>
    </xf>
    <xf numFmtId="0" fontId="261" fillId="0" borderId="0" xfId="0" applyFont="1" applyAlignment="1" applyProtection="1">
      <alignment horizontal="left" vertical="top" wrapText="1" indent="3"/>
      <protection locked="0"/>
    </xf>
    <xf numFmtId="0" fontId="261" fillId="0" borderId="0" xfId="0" applyFont="1" applyAlignment="1" applyProtection="1">
      <alignment horizontal="left" indent="3"/>
      <protection locked="0"/>
    </xf>
    <xf numFmtId="0" fontId="36" fillId="0" borderId="133" xfId="0" applyFont="1" applyFill="1" applyBorder="1" applyAlignment="1" applyProtection="1">
      <alignment vertical="top"/>
      <protection locked="0"/>
    </xf>
    <xf numFmtId="164" fontId="15" fillId="0" borderId="51" xfId="49" applyNumberFormat="1" applyFont="1" applyFill="1" applyBorder="1" applyAlignment="1" applyProtection="1">
      <protection locked="0"/>
    </xf>
    <xf numFmtId="0" fontId="44" fillId="0" borderId="0" xfId="0" applyFont="1" applyFill="1" applyAlignment="1" applyProtection="1">
      <alignment horizontal="left"/>
      <protection locked="0"/>
    </xf>
    <xf numFmtId="0" fontId="0" fillId="0" borderId="3" xfId="0" applyBorder="1" applyAlignment="1" applyProtection="1">
      <alignment vertical="top"/>
      <protection locked="0"/>
    </xf>
    <xf numFmtId="0" fontId="36" fillId="0" borderId="0" xfId="0" applyFont="1" applyBorder="1" applyAlignment="1" applyProtection="1">
      <alignment horizontal="center" vertical="top"/>
      <protection locked="0"/>
    </xf>
    <xf numFmtId="0" fontId="34" fillId="0" borderId="0" xfId="0" applyFont="1" applyBorder="1" applyAlignment="1" applyProtection="1">
      <alignment horizontal="left" vertical="top" indent="1"/>
      <protection locked="0"/>
    </xf>
    <xf numFmtId="0" fontId="31" fillId="0" borderId="3" xfId="0" applyFont="1" applyBorder="1" applyAlignment="1" applyProtection="1">
      <alignment horizontal="center"/>
      <protection locked="0"/>
    </xf>
    <xf numFmtId="0" fontId="261" fillId="0" borderId="0" xfId="0" applyFont="1" applyAlignment="1" applyProtection="1">
      <alignment horizontal="left" wrapText="1" indent="1"/>
      <protection locked="0"/>
    </xf>
    <xf numFmtId="0" fontId="34" fillId="0" borderId="0" xfId="0" applyFont="1" applyFill="1" applyAlignment="1" applyProtection="1">
      <alignment horizontal="left" wrapText="1" indent="1"/>
      <protection locked="0"/>
    </xf>
    <xf numFmtId="164" fontId="15" fillId="0" borderId="36" xfId="49" applyNumberFormat="1" applyFont="1" applyFill="1" applyBorder="1" applyAlignment="1" applyProtection="1">
      <alignment horizontal="left" indent="1"/>
      <protection locked="0"/>
    </xf>
    <xf numFmtId="0" fontId="0" fillId="0" borderId="0" xfId="0" applyAlignment="1" applyProtection="1">
      <alignment horizontal="left" indent="1"/>
      <protection locked="0"/>
    </xf>
    <xf numFmtId="0" fontId="36" fillId="0" borderId="132" xfId="0" applyFont="1" applyFill="1" applyBorder="1" applyAlignment="1" applyProtection="1">
      <alignment horizontal="left" vertical="top" indent="1"/>
      <protection locked="0"/>
    </xf>
    <xf numFmtId="164" fontId="15" fillId="0" borderId="49" xfId="49" applyNumberFormat="1" applyFont="1" applyFill="1" applyBorder="1" applyAlignment="1" applyProtection="1">
      <alignment horizontal="left" indent="1"/>
      <protection locked="0"/>
    </xf>
    <xf numFmtId="0" fontId="0" fillId="0" borderId="3" xfId="0" applyBorder="1" applyAlignment="1" applyProtection="1">
      <alignment horizontal="left" indent="1"/>
      <protection locked="0"/>
    </xf>
    <xf numFmtId="0" fontId="36" fillId="0" borderId="131" xfId="0" applyFont="1" applyFill="1" applyBorder="1" applyAlignment="1" applyProtection="1">
      <alignment horizontal="left" vertical="top" indent="1"/>
      <protection locked="0"/>
    </xf>
    <xf numFmtId="0" fontId="31" fillId="0" borderId="0" xfId="0" applyFont="1" applyProtection="1">
      <protection locked="0"/>
    </xf>
    <xf numFmtId="0" fontId="44" fillId="0" borderId="0" xfId="0" applyFont="1" applyAlignment="1" applyProtection="1">
      <alignment horizontal="left" indent="2"/>
      <protection locked="0"/>
    </xf>
    <xf numFmtId="0" fontId="261" fillId="0" borderId="3" xfId="0" applyFont="1" applyBorder="1" applyAlignment="1" applyProtection="1">
      <alignment horizontal="left"/>
      <protection locked="0"/>
    </xf>
    <xf numFmtId="0" fontId="261" fillId="34" borderId="0" xfId="0" applyFont="1" applyFill="1" applyProtection="1">
      <protection locked="0"/>
    </xf>
    <xf numFmtId="0" fontId="34" fillId="0" borderId="3" xfId="0" applyFont="1" applyBorder="1" applyAlignment="1" applyProtection="1">
      <alignment horizontal="left"/>
      <protection locked="0"/>
    </xf>
    <xf numFmtId="0" fontId="31" fillId="0" borderId="3" xfId="0" applyFont="1" applyBorder="1" applyProtection="1">
      <protection locked="0"/>
    </xf>
    <xf numFmtId="0" fontId="261" fillId="0" borderId="0" xfId="0" applyFont="1" applyBorder="1" applyAlignment="1" applyProtection="1">
      <alignment horizontal="left" indent="2"/>
      <protection locked="0"/>
    </xf>
    <xf numFmtId="0" fontId="32" fillId="34" borderId="0" xfId="0" applyFont="1" applyFill="1" applyAlignment="1" applyProtection="1">
      <alignment horizontal="left"/>
      <protection locked="0"/>
    </xf>
    <xf numFmtId="0" fontId="0" fillId="34" borderId="0" xfId="0" applyFill="1" applyProtection="1">
      <protection locked="0"/>
    </xf>
    <xf numFmtId="0" fontId="44" fillId="0" borderId="0" xfId="0" applyFont="1" applyFill="1" applyBorder="1" applyAlignment="1" applyProtection="1">
      <alignment horizontal="left" indent="2"/>
      <protection locked="0"/>
    </xf>
    <xf numFmtId="0" fontId="44" fillId="0" borderId="0" xfId="0" applyFont="1" applyBorder="1" applyAlignment="1" applyProtection="1">
      <alignment horizontal="left" indent="2"/>
      <protection locked="0"/>
    </xf>
    <xf numFmtId="0" fontId="36" fillId="0" borderId="3" xfId="0" applyFont="1" applyBorder="1" applyProtection="1">
      <protection locked="0"/>
    </xf>
    <xf numFmtId="0" fontId="34" fillId="0" borderId="3" xfId="0" applyFont="1" applyFill="1" applyBorder="1" applyAlignment="1" applyProtection="1">
      <alignment horizontal="left"/>
      <protection locked="0"/>
    </xf>
    <xf numFmtId="0" fontId="36" fillId="0" borderId="0" xfId="0" applyFont="1" applyAlignment="1" applyProtection="1">
      <alignment wrapText="1"/>
      <protection locked="0"/>
    </xf>
    <xf numFmtId="0" fontId="39" fillId="0" borderId="0" xfId="0" applyFont="1" applyProtection="1">
      <protection locked="0"/>
    </xf>
    <xf numFmtId="0" fontId="0" fillId="0" borderId="0" xfId="0" applyFont="1" applyAlignment="1" applyProtection="1">
      <alignment vertical="top"/>
      <protection locked="0"/>
    </xf>
    <xf numFmtId="0" fontId="32" fillId="0" borderId="0" xfId="0" applyFont="1" applyFill="1" applyAlignment="1" applyProtection="1">
      <alignment horizontal="left"/>
      <protection locked="0"/>
    </xf>
    <xf numFmtId="0" fontId="41" fillId="0" borderId="0" xfId="0" applyFont="1" applyFill="1" applyAlignment="1" applyProtection="1">
      <alignment horizontal="left"/>
      <protection locked="0"/>
    </xf>
    <xf numFmtId="0" fontId="0" fillId="0" borderId="0" xfId="0" applyFont="1" applyAlignment="1" applyProtection="1">
      <alignment horizontal="center" vertical="top"/>
      <protection locked="0"/>
    </xf>
    <xf numFmtId="0" fontId="261" fillId="0" borderId="0" xfId="0" applyFont="1" applyProtection="1">
      <protection locked="0"/>
    </xf>
    <xf numFmtId="0" fontId="32" fillId="0" borderId="0" xfId="0" applyFont="1" applyFill="1" applyAlignment="1" applyProtection="1">
      <alignment horizontal="left" vertical="top"/>
      <protection locked="0"/>
    </xf>
    <xf numFmtId="0" fontId="0" fillId="0" borderId="0" xfId="0" applyFont="1" applyFill="1" applyAlignment="1" applyProtection="1">
      <alignment vertical="top"/>
      <protection locked="0"/>
    </xf>
    <xf numFmtId="0" fontId="260" fillId="0" borderId="0" xfId="0" applyFont="1" applyFill="1" applyProtection="1">
      <protection locked="0"/>
    </xf>
    <xf numFmtId="0" fontId="0" fillId="0" borderId="0" xfId="0" applyFont="1" applyFill="1" applyAlignment="1" applyProtection="1">
      <alignment vertical="top" wrapText="1"/>
      <protection locked="0"/>
    </xf>
    <xf numFmtId="0" fontId="262" fillId="0" borderId="0" xfId="0" applyFont="1" applyFill="1" applyAlignment="1" applyProtection="1">
      <alignment wrapText="1"/>
      <protection locked="0"/>
    </xf>
    <xf numFmtId="0" fontId="32" fillId="0" borderId="0" xfId="0" applyFont="1" applyFill="1" applyAlignment="1" applyProtection="1">
      <alignment horizontal="left" wrapText="1"/>
      <protection locked="0"/>
    </xf>
    <xf numFmtId="0" fontId="0" fillId="0" borderId="0" xfId="0" applyAlignment="1" applyProtection="1">
      <alignment wrapText="1"/>
      <protection locked="0"/>
    </xf>
    <xf numFmtId="0" fontId="30" fillId="0" borderId="0" xfId="0" applyFont="1" applyAlignment="1" applyProtection="1">
      <alignment horizontal="left" wrapText="1"/>
      <protection locked="0"/>
    </xf>
    <xf numFmtId="0" fontId="0" fillId="0" borderId="0" xfId="0" applyFont="1" applyFill="1" applyAlignment="1" applyProtection="1">
      <alignment horizontal="center" vertical="top" wrapText="1"/>
      <protection locked="0"/>
    </xf>
    <xf numFmtId="0" fontId="0" fillId="0" borderId="0" xfId="0" applyBorder="1" applyAlignment="1" applyProtection="1">
      <alignment wrapText="1"/>
      <protection locked="0"/>
    </xf>
    <xf numFmtId="0" fontId="261" fillId="0" borderId="0" xfId="0" applyFont="1" applyFill="1" applyAlignment="1" applyProtection="1">
      <alignment wrapText="1"/>
      <protection locked="0"/>
    </xf>
    <xf numFmtId="164" fontId="15" fillId="0" borderId="36" xfId="49" applyNumberFormat="1" applyFont="1" applyFill="1" applyBorder="1" applyAlignment="1" applyProtection="1">
      <alignment wrapText="1"/>
      <protection locked="0"/>
    </xf>
    <xf numFmtId="0" fontId="261" fillId="0" borderId="0" xfId="0" applyFont="1" applyFill="1" applyBorder="1" applyAlignment="1" applyProtection="1">
      <alignment wrapText="1"/>
      <protection locked="0"/>
    </xf>
    <xf numFmtId="0" fontId="34" fillId="0" borderId="0" xfId="0" applyFont="1" applyFill="1" applyBorder="1" applyAlignment="1" applyProtection="1">
      <alignment wrapText="1"/>
      <protection locked="0"/>
    </xf>
    <xf numFmtId="0" fontId="47" fillId="0" borderId="0" xfId="0" applyFont="1" applyBorder="1" applyAlignment="1" applyProtection="1">
      <alignment wrapText="1"/>
      <protection locked="0"/>
    </xf>
    <xf numFmtId="0" fontId="261" fillId="0" borderId="0" xfId="0" applyFont="1" applyFill="1" applyBorder="1" applyAlignment="1" applyProtection="1">
      <alignment horizontal="left" wrapText="1"/>
      <protection locked="0"/>
    </xf>
    <xf numFmtId="164" fontId="15" fillId="0" borderId="0" xfId="49" applyNumberFormat="1" applyFont="1" applyFill="1" applyBorder="1" applyAlignment="1" applyProtection="1">
      <alignment wrapText="1"/>
      <protection locked="0"/>
    </xf>
    <xf numFmtId="0" fontId="261" fillId="0" borderId="151" xfId="0" applyFont="1" applyFill="1" applyBorder="1" applyAlignment="1" applyProtection="1">
      <alignment horizontal="left" wrapText="1"/>
      <protection locked="0"/>
    </xf>
    <xf numFmtId="0" fontId="0" fillId="0" borderId="0" xfId="0" applyFill="1" applyAlignment="1" applyProtection="1">
      <alignment wrapText="1"/>
      <protection locked="0"/>
    </xf>
    <xf numFmtId="0" fontId="0" fillId="0" borderId="0" xfId="0" applyFont="1" applyFill="1" applyAlignment="1" applyProtection="1">
      <alignment horizontal="left" wrapText="1"/>
      <protection locked="0"/>
    </xf>
    <xf numFmtId="0" fontId="0" fillId="0" borderId="0" xfId="0" applyFont="1" applyFill="1" applyAlignment="1" applyProtection="1">
      <alignment wrapText="1"/>
      <protection locked="0"/>
    </xf>
    <xf numFmtId="9" fontId="0" fillId="0" borderId="0" xfId="0" applyNumberFormat="1" applyAlignment="1" applyProtection="1">
      <alignment wrapText="1"/>
      <protection locked="0"/>
    </xf>
    <xf numFmtId="0" fontId="0" fillId="0" borderId="0" xfId="0" applyFill="1" applyBorder="1" applyAlignment="1" applyProtection="1">
      <alignment wrapText="1"/>
      <protection locked="0"/>
    </xf>
    <xf numFmtId="37" fontId="0" fillId="0" borderId="0" xfId="49" applyNumberFormat="1" applyFont="1" applyFill="1" applyAlignment="1" applyProtection="1">
      <alignment wrapText="1"/>
      <protection locked="0"/>
    </xf>
    <xf numFmtId="0" fontId="0" fillId="34" borderId="0" xfId="0" applyFont="1" applyFill="1" applyAlignment="1" applyProtection="1">
      <alignment wrapText="1"/>
      <protection locked="0"/>
    </xf>
    <xf numFmtId="0" fontId="34" fillId="0" borderId="0" xfId="0" applyFont="1" applyFill="1" applyBorder="1" applyAlignment="1" applyProtection="1">
      <alignment horizontal="left" vertical="top" wrapText="1"/>
      <protection locked="0"/>
    </xf>
    <xf numFmtId="37" fontId="334" fillId="0" borderId="0" xfId="49" applyNumberFormat="1" applyFont="1" applyFill="1" applyAlignment="1" applyProtection="1">
      <alignment wrapText="1"/>
      <protection locked="0"/>
    </xf>
    <xf numFmtId="0" fontId="36"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wrapText="1"/>
      <protection locked="0"/>
    </xf>
    <xf numFmtId="37" fontId="36" fillId="0" borderId="0" xfId="0" applyNumberFormat="1" applyFont="1" applyFill="1" applyBorder="1" applyAlignment="1" applyProtection="1">
      <alignment wrapText="1"/>
      <protection locked="0"/>
    </xf>
    <xf numFmtId="37" fontId="36" fillId="34" borderId="0" xfId="0" applyNumberFormat="1" applyFont="1" applyFill="1" applyBorder="1" applyAlignment="1" applyProtection="1">
      <alignment wrapText="1"/>
      <protection locked="0"/>
    </xf>
    <xf numFmtId="164" fontId="15" fillId="0" borderId="51" xfId="49" applyNumberFormat="1" applyFont="1" applyFill="1" applyBorder="1" applyProtection="1">
      <protection locked="0"/>
    </xf>
    <xf numFmtId="37" fontId="34" fillId="34" borderId="0" xfId="54" applyNumberFormat="1" applyFont="1" applyFill="1" applyBorder="1" applyAlignment="1" applyProtection="1">
      <alignment wrapText="1"/>
      <protection locked="0"/>
    </xf>
    <xf numFmtId="37" fontId="36" fillId="34" borderId="0" xfId="5649" applyNumberFormat="1" applyFont="1" applyFill="1" applyBorder="1" applyAlignment="1" applyProtection="1">
      <alignment wrapText="1"/>
      <protection locked="0"/>
    </xf>
    <xf numFmtId="37" fontId="15" fillId="0" borderId="0" xfId="49" applyNumberFormat="1" applyFont="1" applyFill="1" applyBorder="1" applyAlignment="1" applyProtection="1">
      <alignment wrapText="1"/>
      <protection locked="0"/>
    </xf>
    <xf numFmtId="0" fontId="36" fillId="0" borderId="0" xfId="0" applyFont="1" applyFill="1" applyAlignment="1" applyProtection="1">
      <alignment horizontal="center" vertical="top" wrapText="1"/>
      <protection locked="0"/>
    </xf>
    <xf numFmtId="164" fontId="0" fillId="0" borderId="36" xfId="49" applyNumberFormat="1" applyFont="1" applyFill="1" applyBorder="1" applyAlignment="1" applyProtection="1">
      <alignment wrapText="1"/>
      <protection locked="0"/>
    </xf>
    <xf numFmtId="164" fontId="0" fillId="0" borderId="53" xfId="49" applyNumberFormat="1" applyFont="1" applyFill="1" applyBorder="1" applyAlignment="1" applyProtection="1">
      <alignment wrapText="1"/>
      <protection locked="0"/>
    </xf>
    <xf numFmtId="37" fontId="36" fillId="0" borderId="0" xfId="0" applyNumberFormat="1" applyFont="1" applyFill="1" applyBorder="1" applyAlignment="1" applyProtection="1">
      <protection locked="0"/>
    </xf>
    <xf numFmtId="37" fontId="0" fillId="0" borderId="0" xfId="49" applyNumberFormat="1" applyFont="1" applyFill="1" applyAlignment="1" applyProtection="1">
      <protection locked="0"/>
    </xf>
    <xf numFmtId="0" fontId="0" fillId="34" borderId="0" xfId="0" applyFont="1" applyFill="1" applyProtection="1">
      <protection locked="0"/>
    </xf>
    <xf numFmtId="0" fontId="31" fillId="0" borderId="0" xfId="0" applyFont="1" applyFill="1" applyProtection="1">
      <protection locked="0"/>
    </xf>
    <xf numFmtId="0" fontId="0" fillId="0" borderId="0" xfId="0" quotePrefix="1" applyFill="1" applyProtection="1">
      <protection locked="0"/>
    </xf>
    <xf numFmtId="0" fontId="32" fillId="0" borderId="0" xfId="0" applyFont="1" applyFill="1" applyBorder="1" applyAlignment="1" applyProtection="1">
      <alignment horizontal="left"/>
      <protection locked="0"/>
    </xf>
    <xf numFmtId="0" fontId="47" fillId="34" borderId="0" xfId="0" applyFont="1" applyFill="1" applyBorder="1" applyProtection="1">
      <protection locked="0"/>
    </xf>
    <xf numFmtId="0" fontId="47" fillId="0" borderId="0" xfId="0" applyFont="1" applyBorder="1" applyProtection="1">
      <protection locked="0"/>
    </xf>
    <xf numFmtId="0" fontId="47" fillId="0" borderId="0" xfId="0" applyFont="1" applyFill="1" applyBorder="1" applyProtection="1">
      <protection locked="0"/>
    </xf>
    <xf numFmtId="164" fontId="15" fillId="0" borderId="53" xfId="49" applyNumberFormat="1" applyFont="1" applyFill="1" applyBorder="1" applyAlignment="1" applyProtection="1">
      <protection locked="0"/>
    </xf>
    <xf numFmtId="164" fontId="15" fillId="0" borderId="36" xfId="49" applyNumberFormat="1" applyFont="1" applyFill="1" applyBorder="1" applyAlignment="1" applyProtection="1">
      <alignment vertical="center"/>
      <protection locked="0"/>
    </xf>
    <xf numFmtId="0" fontId="31" fillId="0" borderId="0" xfId="0" applyFont="1" applyFill="1" applyAlignment="1" applyProtection="1">
      <alignment horizontal="left" indent="1"/>
      <protection locked="0"/>
    </xf>
    <xf numFmtId="164" fontId="15" fillId="0" borderId="0" xfId="49" applyNumberFormat="1" applyFont="1" applyFill="1" applyBorder="1" applyProtection="1">
      <protection locked="0"/>
    </xf>
    <xf numFmtId="0" fontId="30" fillId="0" borderId="0" xfId="0" applyFont="1" applyFill="1" applyAlignment="1" applyProtection="1">
      <alignment horizontal="left" wrapText="1" indent="1"/>
      <protection locked="0"/>
    </xf>
    <xf numFmtId="0" fontId="0" fillId="0" borderId="0" xfId="0" applyFont="1" applyFill="1" applyBorder="1" applyAlignment="1" applyProtection="1">
      <alignment horizontal="center" vertical="top"/>
      <protection locked="0"/>
    </xf>
    <xf numFmtId="0" fontId="31" fillId="0" borderId="0" xfId="0" applyFont="1" applyFill="1" applyBorder="1" applyProtection="1">
      <protection locked="0"/>
    </xf>
    <xf numFmtId="0" fontId="32" fillId="0" borderId="3" xfId="0" applyFont="1" applyFill="1" applyBorder="1" applyAlignment="1" applyProtection="1">
      <alignment horizontal="left"/>
      <protection locked="0"/>
    </xf>
    <xf numFmtId="164" fontId="15" fillId="0" borderId="49" xfId="49" applyNumberFormat="1" applyFont="1" applyFill="1" applyBorder="1" applyProtection="1">
      <protection locked="0"/>
    </xf>
    <xf numFmtId="0" fontId="0" fillId="34" borderId="0" xfId="0" applyFont="1" applyFill="1" applyAlignment="1" applyProtection="1">
      <alignment horizontal="center" vertical="top"/>
      <protection locked="0"/>
    </xf>
    <xf numFmtId="0" fontId="36" fillId="0" borderId="0" xfId="0" applyFont="1" applyAlignment="1" applyProtection="1">
      <protection locked="0"/>
    </xf>
    <xf numFmtId="0" fontId="31" fillId="0" borderId="0" xfId="0" applyFont="1" applyAlignment="1" applyProtection="1">
      <protection locked="0"/>
    </xf>
    <xf numFmtId="164" fontId="32" fillId="0" borderId="0" xfId="49" applyNumberFormat="1" applyFont="1" applyAlignment="1" applyProtection="1">
      <alignment horizontal="left"/>
      <protection locked="0"/>
    </xf>
    <xf numFmtId="0" fontId="36" fillId="0" borderId="0" xfId="0" applyFont="1" applyFill="1" applyAlignment="1" applyProtection="1">
      <alignment horizontal="center" vertical="top"/>
      <protection locked="0"/>
    </xf>
    <xf numFmtId="0" fontId="31" fillId="34" borderId="0" xfId="0" applyFont="1" applyFill="1" applyProtection="1">
      <protection locked="0"/>
    </xf>
    <xf numFmtId="0" fontId="36" fillId="0" borderId="0" xfId="0" applyFont="1" applyFill="1" applyAlignment="1" applyProtection="1">
      <alignment vertical="top"/>
      <protection locked="0"/>
    </xf>
    <xf numFmtId="0" fontId="36" fillId="0" borderId="0" xfId="0" quotePrefix="1" applyFont="1" applyFill="1" applyAlignment="1" applyProtection="1">
      <alignment vertical="top"/>
      <protection locked="0"/>
    </xf>
    <xf numFmtId="0" fontId="36" fillId="34" borderId="0" xfId="0" applyFont="1" applyFill="1" applyBorder="1" applyAlignment="1" applyProtection="1">
      <alignment horizontal="left"/>
      <protection locked="0"/>
    </xf>
    <xf numFmtId="0" fontId="36" fillId="34" borderId="0" xfId="0" applyFont="1" applyFill="1" applyBorder="1" applyAlignment="1" applyProtection="1">
      <alignment horizontal="center"/>
      <protection locked="0"/>
    </xf>
    <xf numFmtId="0" fontId="36" fillId="0" borderId="0" xfId="0" applyFont="1" applyFill="1" applyBorder="1" applyAlignment="1" applyProtection="1">
      <alignment horizontal="center"/>
      <protection locked="0"/>
    </xf>
    <xf numFmtId="0" fontId="0" fillId="34" borderId="0" xfId="0" applyFill="1" applyBorder="1" applyAlignment="1" applyProtection="1">
      <alignment horizontal="center"/>
      <protection locked="0"/>
    </xf>
    <xf numFmtId="0" fontId="31" fillId="0" borderId="0" xfId="0" quotePrefix="1" applyFont="1" applyAlignment="1" applyProtection="1">
      <alignment vertical="top"/>
      <protection locked="0"/>
    </xf>
    <xf numFmtId="0" fontId="0" fillId="34" borderId="0" xfId="0" applyFont="1" applyFill="1" applyAlignment="1" applyProtection="1">
      <alignment vertical="top"/>
      <protection locked="0"/>
    </xf>
    <xf numFmtId="0" fontId="44" fillId="0" borderId="0" xfId="0" applyFont="1" applyFill="1" applyBorder="1" applyAlignment="1" applyProtection="1">
      <alignment horizontal="left"/>
      <protection locked="0"/>
    </xf>
    <xf numFmtId="0" fontId="36" fillId="0" borderId="0" xfId="0" applyFont="1" applyBorder="1" applyAlignment="1" applyProtection="1">
      <alignment vertical="top"/>
      <protection locked="0"/>
    </xf>
    <xf numFmtId="0" fontId="36" fillId="0" borderId="0" xfId="0" applyFont="1" applyAlignment="1" applyProtection="1">
      <alignment vertical="top"/>
      <protection locked="0"/>
    </xf>
    <xf numFmtId="0" fontId="0" fillId="0" borderId="3" xfId="0" applyFill="1" applyBorder="1" applyProtection="1">
      <protection locked="0"/>
    </xf>
    <xf numFmtId="0" fontId="16" fillId="0" borderId="0" xfId="0" applyFont="1" applyAlignment="1" applyProtection="1">
      <alignment vertical="top"/>
      <protection locked="0"/>
    </xf>
    <xf numFmtId="0" fontId="36" fillId="0" borderId="0" xfId="0" applyFont="1" applyAlignment="1" applyProtection="1">
      <alignment horizontal="left" wrapText="1"/>
      <protection locked="0"/>
    </xf>
    <xf numFmtId="0" fontId="32" fillId="0" borderId="0" xfId="0" applyFont="1" applyAlignment="1" applyProtection="1">
      <alignment horizontal="center"/>
      <protection locked="0"/>
    </xf>
    <xf numFmtId="0" fontId="36" fillId="0" borderId="0" xfId="0" applyFont="1" applyFill="1" applyAlignment="1" applyProtection="1">
      <alignment horizontal="left" wrapText="1"/>
      <protection locked="0"/>
    </xf>
    <xf numFmtId="0" fontId="36" fillId="0" borderId="0" xfId="0" applyFont="1" applyFill="1" applyAlignment="1" applyProtection="1">
      <alignment wrapText="1"/>
      <protection locked="0"/>
    </xf>
    <xf numFmtId="0" fontId="44" fillId="0" borderId="0" xfId="0" applyFont="1" applyFill="1" applyAlignment="1" applyProtection="1">
      <alignment horizontal="center"/>
      <protection locked="0"/>
    </xf>
    <xf numFmtId="164" fontId="34" fillId="0" borderId="0" xfId="49" applyNumberFormat="1" applyFont="1" applyFill="1" applyBorder="1" applyAlignment="1" applyProtection="1">
      <alignment horizontal="center" wrapText="1"/>
      <protection locked="0"/>
    </xf>
    <xf numFmtId="0" fontId="41" fillId="0" borderId="0" xfId="0" applyFont="1" applyAlignment="1" applyProtection="1">
      <alignment horizontal="center"/>
      <protection locked="0"/>
    </xf>
    <xf numFmtId="0" fontId="44" fillId="0" borderId="0" xfId="0" applyFont="1" applyAlignment="1" applyProtection="1">
      <alignment horizontal="center"/>
      <protection locked="0"/>
    </xf>
    <xf numFmtId="0" fontId="36" fillId="0" borderId="0" xfId="0" applyFont="1" applyFill="1" applyBorder="1" applyAlignment="1" applyProtection="1">
      <alignment horizontal="left" wrapText="1"/>
      <protection locked="0"/>
    </xf>
    <xf numFmtId="0" fontId="44" fillId="0" borderId="0" xfId="0" applyFont="1" applyFill="1" applyBorder="1" applyAlignment="1" applyProtection="1">
      <alignment horizontal="center" wrapText="1"/>
      <protection locked="0"/>
    </xf>
    <xf numFmtId="164" fontId="36" fillId="0" borderId="0" xfId="49" applyNumberFormat="1" applyFont="1" applyAlignment="1" applyProtection="1">
      <alignment horizontal="left" indent="3"/>
      <protection locked="0"/>
    </xf>
    <xf numFmtId="0" fontId="32" fillId="0" borderId="0" xfId="0" quotePrefix="1" applyFont="1" applyAlignment="1" applyProtection="1">
      <alignment horizontal="center"/>
      <protection locked="0"/>
    </xf>
    <xf numFmtId="0" fontId="36" fillId="0" borderId="0" xfId="5212" applyFont="1" applyFill="1" applyBorder="1" applyAlignment="1" applyProtection="1">
      <alignment horizontal="left" wrapText="1"/>
      <protection locked="0"/>
    </xf>
    <xf numFmtId="0" fontId="44" fillId="0" borderId="0" xfId="5212" applyFont="1" applyFill="1" applyBorder="1" applyAlignment="1" applyProtection="1">
      <alignment horizontal="center"/>
      <protection locked="0"/>
    </xf>
    <xf numFmtId="0" fontId="44" fillId="0" borderId="0" xfId="0" applyFont="1" applyFill="1" applyBorder="1" applyAlignment="1" applyProtection="1">
      <alignment horizontal="center"/>
      <protection locked="0"/>
    </xf>
    <xf numFmtId="164" fontId="36" fillId="0" borderId="0" xfId="49" applyNumberFormat="1" applyFont="1" applyFill="1" applyProtection="1">
      <protection locked="0"/>
    </xf>
    <xf numFmtId="0" fontId="331" fillId="0" borderId="0" xfId="0" applyFont="1" applyFill="1" applyAlignment="1" applyProtection="1">
      <alignment horizontal="center"/>
      <protection locked="0"/>
    </xf>
    <xf numFmtId="0" fontId="330" fillId="0" borderId="0" xfId="0" applyFont="1" applyFill="1" applyAlignment="1" applyProtection="1">
      <alignment wrapText="1"/>
      <protection locked="0"/>
    </xf>
    <xf numFmtId="0" fontId="32" fillId="0" borderId="0" xfId="0" applyFont="1" applyAlignment="1" applyProtection="1">
      <alignment horizontal="center" wrapText="1"/>
      <protection locked="0"/>
    </xf>
    <xf numFmtId="0" fontId="40" fillId="0" borderId="0" xfId="0" applyFont="1" applyBorder="1" applyAlignment="1" applyProtection="1">
      <protection locked="0"/>
    </xf>
    <xf numFmtId="0" fontId="0" fillId="0" borderId="0" xfId="0" applyFont="1" applyAlignment="1" applyProtection="1">
      <alignment horizontal="left" indent="1"/>
      <protection locked="0"/>
    </xf>
    <xf numFmtId="0" fontId="0" fillId="0" borderId="0" xfId="0" applyFont="1" applyAlignment="1" applyProtection="1">
      <alignment horizontal="left" wrapText="1"/>
      <protection locked="0"/>
    </xf>
    <xf numFmtId="0" fontId="30" fillId="0" borderId="0" xfId="0" applyFont="1" applyAlignment="1" applyProtection="1">
      <alignment horizontal="left" indent="1"/>
      <protection locked="0"/>
    </xf>
    <xf numFmtId="164" fontId="15" fillId="34" borderId="53" xfId="49" applyNumberFormat="1" applyFont="1" applyFill="1" applyBorder="1" applyAlignment="1" applyProtection="1">
      <protection locked="0"/>
    </xf>
    <xf numFmtId="0" fontId="0" fillId="0" borderId="0" xfId="0" applyFont="1" applyFill="1" applyAlignment="1" applyProtection="1">
      <alignment horizontal="left" indent="2"/>
      <protection locked="0"/>
    </xf>
    <xf numFmtId="0" fontId="0" fillId="0" borderId="0" xfId="0" applyFont="1" applyFill="1" applyAlignment="1" applyProtection="1">
      <alignment horizontal="left" indent="3"/>
      <protection locked="0"/>
    </xf>
    <xf numFmtId="0" fontId="41" fillId="0" borderId="0" xfId="0" applyFont="1" applyAlignment="1" applyProtection="1">
      <alignment horizontal="center" wrapText="1"/>
      <protection locked="0"/>
    </xf>
    <xf numFmtId="0" fontId="41" fillId="34" borderId="0" xfId="0" applyFont="1" applyFill="1" applyAlignment="1" applyProtection="1">
      <alignment horizontal="center" wrapText="1"/>
      <protection locked="0"/>
    </xf>
    <xf numFmtId="0" fontId="36" fillId="0" borderId="0" xfId="0" applyFont="1" applyFill="1" applyBorder="1" applyAlignment="1" applyProtection="1">
      <alignment horizontal="left" indent="2"/>
      <protection locked="0"/>
    </xf>
    <xf numFmtId="0" fontId="30" fillId="0" borderId="0" xfId="0" applyFont="1" applyFill="1" applyAlignment="1" applyProtection="1">
      <alignment horizontal="left" indent="1"/>
      <protection locked="0"/>
    </xf>
    <xf numFmtId="164" fontId="15" fillId="0" borderId="61" xfId="49" applyNumberFormat="1" applyFont="1" applyFill="1" applyBorder="1" applyAlignment="1" applyProtection="1">
      <protection locked="0"/>
    </xf>
    <xf numFmtId="164" fontId="15" fillId="0" borderId="56" xfId="49" applyNumberFormat="1" applyFont="1" applyFill="1" applyBorder="1" applyAlignment="1" applyProtection="1">
      <protection locked="0"/>
    </xf>
    <xf numFmtId="0" fontId="48" fillId="0" borderId="0" xfId="0" applyFont="1" applyProtection="1">
      <protection locked="0"/>
    </xf>
    <xf numFmtId="0" fontId="36" fillId="0" borderId="0" xfId="0" applyFont="1" applyBorder="1" applyAlignment="1" applyProtection="1">
      <alignment horizontal="left" vertical="center" wrapText="1"/>
      <protection locked="0"/>
    </xf>
    <xf numFmtId="0" fontId="34" fillId="0" borderId="0" xfId="0" applyFont="1" applyFill="1" applyBorder="1" applyAlignment="1" applyProtection="1">
      <protection locked="0"/>
    </xf>
    <xf numFmtId="0" fontId="48" fillId="0" borderId="0" xfId="0" applyFont="1" applyBorder="1" applyAlignment="1" applyProtection="1">
      <protection locked="0"/>
    </xf>
    <xf numFmtId="0" fontId="48" fillId="0" borderId="0" xfId="0" applyFont="1" applyBorder="1" applyAlignment="1" applyProtection="1">
      <alignment horizontal="center"/>
      <protection locked="0"/>
    </xf>
    <xf numFmtId="0" fontId="44" fillId="0" borderId="0" xfId="0" applyFont="1" applyProtection="1">
      <protection locked="0"/>
    </xf>
    <xf numFmtId="0" fontId="36" fillId="0" borderId="0" xfId="0" applyFont="1" applyBorder="1" applyAlignment="1" applyProtection="1">
      <alignment vertical="top" wrapText="1"/>
      <protection locked="0"/>
    </xf>
    <xf numFmtId="10" fontId="36" fillId="0" borderId="36" xfId="49" applyNumberFormat="1" applyFont="1" applyFill="1" applyBorder="1" applyAlignment="1" applyProtection="1">
      <protection locked="0"/>
    </xf>
    <xf numFmtId="0" fontId="36" fillId="0" borderId="0" xfId="0" applyFont="1" applyFill="1" applyBorder="1" applyAlignment="1" applyProtection="1">
      <alignment vertical="top" wrapText="1"/>
      <protection locked="0"/>
    </xf>
    <xf numFmtId="0" fontId="44" fillId="0" borderId="0" xfId="0" applyFont="1" applyBorder="1" applyAlignment="1" applyProtection="1">
      <alignment vertical="top" wrapText="1"/>
      <protection locked="0"/>
    </xf>
    <xf numFmtId="0" fontId="33" fillId="0" borderId="0" xfId="0" applyFont="1" applyAlignment="1" applyProtection="1">
      <alignment vertical="center"/>
      <protection locked="0"/>
    </xf>
    <xf numFmtId="0" fontId="2" fillId="0" borderId="0" xfId="0" applyFont="1" applyAlignment="1" applyProtection="1">
      <alignment horizontal="center"/>
      <protection locked="0"/>
    </xf>
    <xf numFmtId="0" fontId="33" fillId="0" borderId="0" xfId="0" applyFont="1" applyProtection="1">
      <protection locked="0"/>
    </xf>
    <xf numFmtId="0" fontId="2" fillId="2" borderId="0" xfId="0" applyFont="1" applyFill="1" applyAlignment="1" applyProtection="1">
      <protection locked="0"/>
    </xf>
    <xf numFmtId="0" fontId="4" fillId="2" borderId="0" xfId="0" applyFont="1" applyFill="1" applyAlignment="1" applyProtection="1">
      <protection locked="0"/>
    </xf>
    <xf numFmtId="0" fontId="3" fillId="0" borderId="0" xfId="0" applyFont="1" applyAlignment="1" applyProtection="1">
      <protection locked="0"/>
    </xf>
    <xf numFmtId="0" fontId="5" fillId="0" borderId="0" xfId="0" applyFont="1" applyFill="1" applyAlignment="1" applyProtection="1">
      <protection locked="0"/>
    </xf>
    <xf numFmtId="0" fontId="6" fillId="2" borderId="0" xfId="0" applyFont="1" applyFill="1" applyAlignment="1" applyProtection="1">
      <protection locked="0"/>
    </xf>
    <xf numFmtId="0" fontId="34" fillId="0" borderId="4" xfId="0" applyFont="1" applyBorder="1" applyAlignment="1" applyProtection="1">
      <alignment wrapText="1"/>
      <protection locked="0"/>
    </xf>
    <xf numFmtId="0" fontId="35" fillId="34" borderId="0" xfId="0" applyFont="1" applyFill="1" applyBorder="1" applyAlignment="1" applyProtection="1">
      <alignment horizontal="center" wrapText="1"/>
      <protection locked="0"/>
    </xf>
    <xf numFmtId="0" fontId="36" fillId="0" borderId="18" xfId="0" applyFont="1" applyFill="1" applyBorder="1" applyAlignment="1" applyProtection="1">
      <alignment vertical="top" wrapText="1"/>
      <protection locked="0"/>
    </xf>
    <xf numFmtId="0" fontId="36" fillId="34" borderId="0" xfId="0" applyFont="1" applyFill="1" applyBorder="1" applyAlignment="1" applyProtection="1">
      <alignment vertical="top" wrapText="1"/>
      <protection locked="0"/>
    </xf>
    <xf numFmtId="164" fontId="36" fillId="34" borderId="0" xfId="0" applyNumberFormat="1" applyFont="1" applyFill="1" applyBorder="1" applyAlignment="1" applyProtection="1">
      <alignment vertical="top" wrapText="1"/>
      <protection locked="0"/>
    </xf>
    <xf numFmtId="0" fontId="33" fillId="34" borderId="0" xfId="0" applyFont="1" applyFill="1" applyProtection="1">
      <protection locked="0"/>
    </xf>
    <xf numFmtId="0" fontId="33" fillId="0" borderId="0" xfId="0" applyFont="1" applyFill="1" applyProtection="1">
      <protection locked="0"/>
    </xf>
    <xf numFmtId="0" fontId="40" fillId="0" borderId="0" xfId="0" applyFont="1" applyBorder="1" applyAlignment="1" applyProtection="1">
      <alignment horizontal="center"/>
      <protection locked="0"/>
    </xf>
    <xf numFmtId="0" fontId="54" fillId="2" borderId="3"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wrapText="1"/>
      <protection locked="0"/>
    </xf>
    <xf numFmtId="0" fontId="3" fillId="0" borderId="0" xfId="0" applyFont="1" applyFill="1" applyAlignment="1" applyProtection="1">
      <protection locked="0"/>
    </xf>
    <xf numFmtId="0" fontId="33" fillId="0" borderId="14" xfId="0" applyFont="1" applyBorder="1" applyAlignment="1" applyProtection="1">
      <protection locked="0"/>
    </xf>
    <xf numFmtId="0" fontId="34" fillId="0" borderId="29" xfId="0" applyFont="1" applyBorder="1" applyAlignment="1" applyProtection="1">
      <alignment wrapText="1"/>
      <protection locked="0"/>
    </xf>
    <xf numFmtId="0" fontId="36" fillId="0" borderId="33" xfId="0" applyFont="1" applyBorder="1" applyAlignment="1" applyProtection="1">
      <alignment vertical="top" wrapText="1"/>
      <protection locked="0"/>
    </xf>
    <xf numFmtId="0" fontId="36" fillId="0" borderId="33" xfId="0" applyFont="1" applyBorder="1" applyAlignment="1" applyProtection="1">
      <alignment horizontal="left" vertical="top" wrapText="1" indent="4"/>
      <protection locked="0"/>
    </xf>
    <xf numFmtId="0" fontId="37" fillId="0" borderId="0" xfId="0" applyFont="1" applyFill="1" applyBorder="1" applyAlignment="1" applyProtection="1">
      <alignment vertical="top" wrapText="1"/>
      <protection locked="0"/>
    </xf>
    <xf numFmtId="0" fontId="11" fillId="0" borderId="0" xfId="0" applyFont="1" applyAlignment="1" applyProtection="1">
      <protection locked="0"/>
    </xf>
    <xf numFmtId="0" fontId="49" fillId="0" borderId="0" xfId="0" applyFont="1" applyFill="1" applyAlignment="1" applyProtection="1">
      <alignment vertical="top" wrapText="1"/>
      <protection locked="0"/>
    </xf>
    <xf numFmtId="0" fontId="38" fillId="2" borderId="14" xfId="0" applyFont="1" applyFill="1" applyBorder="1" applyAlignment="1" applyProtection="1">
      <alignment horizontal="left" wrapText="1"/>
      <protection locked="0"/>
    </xf>
    <xf numFmtId="14" fontId="37" fillId="0" borderId="2" xfId="0" applyNumberFormat="1" applyFont="1" applyFill="1" applyBorder="1" applyAlignment="1" applyProtection="1">
      <alignment horizontal="center"/>
      <protection locked="0"/>
    </xf>
    <xf numFmtId="0" fontId="7" fillId="0" borderId="0" xfId="0" applyFont="1" applyFill="1" applyAlignment="1" applyProtection="1">
      <protection locked="0"/>
    </xf>
    <xf numFmtId="0" fontId="34" fillId="0" borderId="9" xfId="0" applyFont="1" applyBorder="1" applyAlignment="1" applyProtection="1">
      <alignment wrapText="1"/>
      <protection locked="0"/>
    </xf>
    <xf numFmtId="0" fontId="36" fillId="0" borderId="147" xfId="0" applyFont="1" applyBorder="1" applyAlignment="1" applyProtection="1">
      <alignment vertical="top" wrapText="1"/>
      <protection locked="0"/>
    </xf>
    <xf numFmtId="0" fontId="36" fillId="0" borderId="71" xfId="0" applyFont="1" applyBorder="1" applyAlignment="1" applyProtection="1">
      <alignment vertical="top" wrapText="1"/>
      <protection locked="0"/>
    </xf>
    <xf numFmtId="164" fontId="36" fillId="34" borderId="45" xfId="0" applyNumberFormat="1" applyFont="1" applyFill="1" applyBorder="1" applyAlignment="1" applyProtection="1">
      <alignment vertical="top" wrapText="1"/>
      <protection locked="0"/>
    </xf>
    <xf numFmtId="0" fontId="36" fillId="0" borderId="71" xfId="0" applyFont="1" applyFill="1" applyBorder="1" applyAlignment="1" applyProtection="1">
      <alignment vertical="top" wrapText="1"/>
      <protection locked="0"/>
    </xf>
    <xf numFmtId="0" fontId="36" fillId="0" borderId="1" xfId="0" applyFont="1" applyBorder="1" applyAlignment="1" applyProtection="1">
      <alignment horizontal="left" vertical="top" wrapText="1" indent="4"/>
      <protection locked="0"/>
    </xf>
    <xf numFmtId="0" fontId="33" fillId="0" borderId="1" xfId="0" applyFont="1" applyBorder="1" applyProtection="1">
      <protection locked="0"/>
    </xf>
    <xf numFmtId="0" fontId="36" fillId="0" borderId="71" xfId="0" applyFont="1" applyBorder="1" applyAlignment="1" applyProtection="1">
      <alignment horizontal="left" vertical="top" wrapText="1" indent="4"/>
      <protection locked="0"/>
    </xf>
    <xf numFmtId="0" fontId="36" fillId="0" borderId="34" xfId="0" applyFont="1" applyBorder="1" applyAlignment="1" applyProtection="1">
      <alignment vertical="top" wrapText="1"/>
      <protection locked="0"/>
    </xf>
    <xf numFmtId="0" fontId="5" fillId="34" borderId="0" xfId="0" applyFont="1" applyFill="1" applyAlignment="1" applyProtection="1">
      <protection locked="0"/>
    </xf>
    <xf numFmtId="0" fontId="2" fillId="34" borderId="0" xfId="0" applyFont="1" applyFill="1" applyAlignment="1" applyProtection="1">
      <protection locked="0"/>
    </xf>
    <xf numFmtId="0" fontId="3" fillId="34" borderId="0" xfId="0" applyFont="1" applyFill="1" applyBorder="1" applyAlignment="1" applyProtection="1">
      <alignment horizontal="center"/>
      <protection locked="0"/>
    </xf>
    <xf numFmtId="0" fontId="3" fillId="34" borderId="0" xfId="0" applyFont="1" applyFill="1" applyAlignment="1" applyProtection="1">
      <protection locked="0"/>
    </xf>
    <xf numFmtId="0" fontId="7" fillId="0" borderId="14" xfId="0" applyFont="1" applyFill="1" applyBorder="1" applyAlignment="1" applyProtection="1">
      <protection locked="0"/>
    </xf>
    <xf numFmtId="0" fontId="48" fillId="0" borderId="9" xfId="0" applyFont="1" applyBorder="1" applyProtection="1">
      <protection locked="0"/>
    </xf>
    <xf numFmtId="0" fontId="37" fillId="0" borderId="0" xfId="0" applyFont="1" applyFill="1" applyBorder="1" applyAlignment="1" applyProtection="1">
      <alignment horizontal="left" vertical="top" wrapText="1"/>
      <protection locked="0"/>
    </xf>
    <xf numFmtId="0" fontId="33" fillId="0" borderId="0" xfId="0" applyFont="1" applyBorder="1" applyProtection="1">
      <protection locked="0"/>
    </xf>
    <xf numFmtId="0" fontId="337" fillId="0" borderId="0" xfId="0" applyFont="1" applyProtection="1">
      <protection locked="0"/>
    </xf>
    <xf numFmtId="0" fontId="36" fillId="0" borderId="7" xfId="0" applyFont="1" applyFill="1" applyBorder="1" applyProtection="1">
      <protection locked="0"/>
    </xf>
    <xf numFmtId="0" fontId="36" fillId="0" borderId="17" xfId="0" applyFont="1" applyFill="1" applyBorder="1" applyProtection="1">
      <protection locked="0"/>
    </xf>
    <xf numFmtId="0" fontId="36" fillId="0" borderId="1" xfId="0" applyFont="1" applyFill="1" applyBorder="1" applyProtection="1">
      <protection locked="0"/>
    </xf>
    <xf numFmtId="0" fontId="36" fillId="0" borderId="12" xfId="0" applyFont="1" applyFill="1" applyBorder="1" applyProtection="1">
      <protection locked="0"/>
    </xf>
    <xf numFmtId="0" fontId="0" fillId="0" borderId="0" xfId="0" applyAlignment="1" applyProtection="1">
      <alignment horizontal="center"/>
      <protection locked="0"/>
    </xf>
    <xf numFmtId="0" fontId="34" fillId="34"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left"/>
      <protection locked="0"/>
    </xf>
    <xf numFmtId="0" fontId="9" fillId="0" borderId="0" xfId="67" applyFont="1" applyAlignment="1" applyProtection="1">
      <alignment vertical="center"/>
      <protection locked="0"/>
    </xf>
    <xf numFmtId="0" fontId="33" fillId="0" borderId="0" xfId="67" applyFont="1" applyProtection="1">
      <protection locked="0"/>
    </xf>
    <xf numFmtId="0" fontId="2" fillId="0" borderId="0" xfId="67" applyFont="1" applyAlignment="1" applyProtection="1">
      <alignment horizontal="center"/>
      <protection locked="0"/>
    </xf>
    <xf numFmtId="0" fontId="40" fillId="0" borderId="0" xfId="0" applyFont="1" applyAlignment="1" applyProtection="1">
      <alignment horizontal="left" vertical="center" wrapText="1"/>
      <protection locked="0"/>
    </xf>
    <xf numFmtId="0" fontId="40" fillId="0" borderId="0" xfId="0" applyFont="1" applyAlignment="1" applyProtection="1">
      <alignment wrapText="1"/>
      <protection locked="0"/>
    </xf>
    <xf numFmtId="0" fontId="39" fillId="0" borderId="0" xfId="0" applyFont="1" applyAlignment="1" applyProtection="1">
      <alignment wrapText="1"/>
      <protection locked="0"/>
    </xf>
    <xf numFmtId="0" fontId="39" fillId="0" borderId="4" xfId="0" applyFont="1" applyBorder="1" applyAlignment="1" applyProtection="1">
      <alignment horizontal="center" vertical="center"/>
      <protection locked="0"/>
    </xf>
    <xf numFmtId="0" fontId="39" fillId="0" borderId="0" xfId="0" applyFont="1" applyFill="1" applyProtection="1">
      <protection locked="0"/>
    </xf>
    <xf numFmtId="0" fontId="36" fillId="0" borderId="0" xfId="0" applyFont="1" applyFill="1" applyBorder="1" applyAlignment="1" applyProtection="1">
      <alignment horizontal="left"/>
      <protection locked="0"/>
    </xf>
    <xf numFmtId="0" fontId="34" fillId="0" borderId="0" xfId="0" applyFont="1" applyBorder="1" applyAlignment="1" applyProtection="1">
      <alignment horizontal="left"/>
      <protection locked="0"/>
    </xf>
    <xf numFmtId="0" fontId="16" fillId="34" borderId="0" xfId="0" applyFont="1" applyFill="1" applyBorder="1" applyProtection="1">
      <protection locked="0"/>
    </xf>
    <xf numFmtId="0" fontId="36" fillId="0" borderId="0" xfId="0" applyFont="1" applyFill="1" applyAlignment="1" applyProtection="1">
      <alignment horizontal="left"/>
      <protection locked="0"/>
    </xf>
    <xf numFmtId="0" fontId="3" fillId="0" borderId="0" xfId="0" applyFont="1" applyFill="1" applyAlignment="1" applyProtection="1">
      <alignment wrapText="1"/>
      <protection locked="0"/>
    </xf>
    <xf numFmtId="0" fontId="3" fillId="0" borderId="0" xfId="0" applyFont="1" applyFill="1" applyAlignment="1" applyProtection="1">
      <alignment vertical="center" wrapText="1"/>
      <protection locked="0"/>
    </xf>
    <xf numFmtId="0" fontId="51" fillId="0" borderId="0" xfId="0" applyFont="1" applyFill="1" applyBorder="1" applyAlignment="1" applyProtection="1">
      <alignment horizontal="center" vertical="center"/>
      <protection locked="0"/>
    </xf>
    <xf numFmtId="0" fontId="34" fillId="0" borderId="0" xfId="0" applyFont="1" applyAlignment="1" applyProtection="1">
      <alignment horizontal="left" vertical="center"/>
      <protection locked="0"/>
    </xf>
    <xf numFmtId="0" fontId="34" fillId="0" borderId="0" xfId="0" applyFont="1" applyFill="1" applyAlignment="1" applyProtection="1">
      <protection locked="0"/>
    </xf>
    <xf numFmtId="0" fontId="34" fillId="0" borderId="0" xfId="0" applyFont="1" applyAlignment="1" applyProtection="1">
      <alignment horizontal="center"/>
      <protection locked="0"/>
    </xf>
    <xf numFmtId="0" fontId="34" fillId="0" borderId="0" xfId="0" applyFont="1" applyBorder="1" applyAlignment="1" applyProtection="1">
      <alignment vertical="center"/>
      <protection locked="0"/>
    </xf>
    <xf numFmtId="0" fontId="42" fillId="0" borderId="0" xfId="0" applyFont="1" applyFill="1" applyProtection="1">
      <protection locked="0"/>
    </xf>
    <xf numFmtId="0" fontId="42" fillId="0" borderId="0" xfId="0" applyFont="1" applyProtection="1">
      <protection locked="0"/>
    </xf>
    <xf numFmtId="0" fontId="34" fillId="0" borderId="0" xfId="0" applyFont="1" applyAlignment="1" applyProtection="1">
      <alignment horizontal="center" vertical="center"/>
      <protection locked="0"/>
    </xf>
    <xf numFmtId="0" fontId="43" fillId="0" borderId="0" xfId="0" applyFont="1" applyFill="1" applyProtection="1">
      <protection locked="0"/>
    </xf>
    <xf numFmtId="0" fontId="43" fillId="0" borderId="0" xfId="0" applyFont="1" applyProtection="1">
      <protection locked="0"/>
    </xf>
    <xf numFmtId="0" fontId="16" fillId="34" borderId="0" xfId="0" applyFont="1" applyFill="1" applyBorder="1" applyAlignment="1" applyProtection="1">
      <alignment vertical="center"/>
      <protection locked="0"/>
    </xf>
    <xf numFmtId="0" fontId="34" fillId="0" borderId="10" xfId="0" applyFont="1" applyFill="1" applyBorder="1" applyProtection="1">
      <protection locked="0"/>
    </xf>
    <xf numFmtId="0" fontId="34" fillId="0" borderId="10" xfId="0" applyFont="1" applyBorder="1" applyProtection="1">
      <protection locked="0"/>
    </xf>
    <xf numFmtId="43" fontId="36" fillId="0" borderId="0" xfId="49" applyFont="1" applyBorder="1" applyAlignment="1" applyProtection="1">
      <alignment vertical="center"/>
      <protection locked="0"/>
    </xf>
    <xf numFmtId="43" fontId="36" fillId="0" borderId="0" xfId="49" applyFont="1" applyFill="1" applyBorder="1" applyAlignment="1" applyProtection="1">
      <alignment vertical="center"/>
      <protection locked="0"/>
    </xf>
    <xf numFmtId="164" fontId="42" fillId="0" borderId="0" xfId="0" applyNumberFormat="1" applyFont="1" applyFill="1" applyAlignment="1" applyProtection="1">
      <alignment vertical="center"/>
      <protection locked="0"/>
    </xf>
    <xf numFmtId="0" fontId="43" fillId="0" borderId="0" xfId="0" applyFont="1" applyFill="1" applyBorder="1" applyProtection="1">
      <protection locked="0"/>
    </xf>
    <xf numFmtId="0" fontId="36" fillId="0" borderId="0" xfId="0" applyFont="1" applyFill="1" applyAlignment="1" applyProtection="1">
      <alignment horizontal="left" indent="6"/>
      <protection locked="0"/>
    </xf>
    <xf numFmtId="0" fontId="43" fillId="0" borderId="0" xfId="0" applyFont="1" applyFill="1" applyBorder="1" applyAlignment="1" applyProtection="1">
      <alignment horizontal="left"/>
      <protection locked="0"/>
    </xf>
    <xf numFmtId="0" fontId="43" fillId="0" borderId="0" xfId="0" applyFont="1" applyFill="1" applyAlignment="1" applyProtection="1">
      <alignment horizontal="left"/>
      <protection locked="0"/>
    </xf>
    <xf numFmtId="0" fontId="43" fillId="0" borderId="0" xfId="0" applyFont="1" applyAlignment="1" applyProtection="1">
      <alignment horizontal="left"/>
      <protection locked="0"/>
    </xf>
    <xf numFmtId="0" fontId="42" fillId="0" borderId="0" xfId="0" applyFont="1" applyFill="1" applyAlignment="1" applyProtection="1">
      <alignment vertical="center"/>
      <protection locked="0"/>
    </xf>
    <xf numFmtId="0" fontId="36" fillId="0" borderId="0" xfId="0" applyFont="1" applyFill="1" applyBorder="1" applyAlignment="1" applyProtection="1">
      <alignment horizontal="left" indent="3"/>
      <protection locked="0"/>
    </xf>
    <xf numFmtId="0" fontId="36" fillId="0" borderId="15" xfId="0" applyFont="1" applyFill="1" applyBorder="1" applyAlignment="1" applyProtection="1">
      <alignment horizontal="left"/>
      <protection locked="0"/>
    </xf>
    <xf numFmtId="0" fontId="34" fillId="0" borderId="15" xfId="0" applyFont="1" applyFill="1" applyBorder="1" applyProtection="1">
      <protection locked="0"/>
    </xf>
    <xf numFmtId="0" fontId="34" fillId="0" borderId="15" xfId="0" applyFont="1" applyBorder="1" applyProtection="1">
      <protection locked="0"/>
    </xf>
    <xf numFmtId="164" fontId="36" fillId="0" borderId="15" xfId="49" applyNumberFormat="1" applyFont="1" applyBorder="1" applyAlignment="1" applyProtection="1">
      <alignment vertical="center"/>
      <protection locked="0"/>
    </xf>
    <xf numFmtId="0" fontId="34" fillId="0" borderId="6" xfId="0" applyFont="1" applyFill="1" applyBorder="1" applyProtection="1">
      <protection locked="0"/>
    </xf>
    <xf numFmtId="164" fontId="34" fillId="0" borderId="0" xfId="49" applyNumberFormat="1" applyFont="1" applyBorder="1" applyAlignment="1" applyProtection="1">
      <alignment vertical="center"/>
      <protection locked="0"/>
    </xf>
    <xf numFmtId="0" fontId="34" fillId="0" borderId="0" xfId="0" applyFont="1" applyAlignment="1" applyProtection="1">
      <alignment vertical="center"/>
      <protection locked="0"/>
    </xf>
    <xf numFmtId="0" fontId="19" fillId="34" borderId="0" xfId="0" applyFont="1" applyFill="1" applyAlignment="1" applyProtection="1">
      <alignment vertical="center"/>
      <protection locked="0"/>
    </xf>
    <xf numFmtId="0" fontId="36" fillId="0" borderId="0" xfId="0" applyFont="1" applyBorder="1" applyAlignment="1" applyProtection="1">
      <alignment vertical="center"/>
      <protection locked="0"/>
    </xf>
    <xf numFmtId="0" fontId="44" fillId="0" borderId="0" xfId="0" applyFont="1" applyBorder="1" applyProtection="1">
      <protection locked="0"/>
    </xf>
    <xf numFmtId="0" fontId="36" fillId="0" borderId="3" xfId="0" applyFont="1" applyFill="1" applyBorder="1" applyProtection="1">
      <protection locked="0"/>
    </xf>
    <xf numFmtId="0" fontId="36" fillId="0" borderId="3" xfId="0" applyFont="1" applyFill="1" applyBorder="1" applyAlignment="1" applyProtection="1">
      <alignment vertical="center"/>
      <protection locked="0"/>
    </xf>
    <xf numFmtId="164" fontId="36" fillId="0" borderId="3" xfId="49" applyNumberFormat="1" applyFont="1" applyFill="1" applyBorder="1" applyAlignment="1" applyProtection="1">
      <alignment vertical="center"/>
      <protection locked="0"/>
    </xf>
    <xf numFmtId="168" fontId="34" fillId="0" borderId="0" xfId="0" quotePrefix="1" applyNumberFormat="1" applyFont="1" applyFill="1" applyAlignment="1" applyProtection="1">
      <alignment horizontal="center" wrapText="1"/>
      <protection locked="0"/>
    </xf>
    <xf numFmtId="0" fontId="0" fillId="0" borderId="0" xfId="0" applyFont="1" applyFill="1" applyBorder="1" applyProtection="1">
      <protection locked="0"/>
    </xf>
    <xf numFmtId="0" fontId="36" fillId="0" borderId="0" xfId="0" applyFont="1" applyFill="1" applyAlignment="1" applyProtection="1">
      <alignment horizontal="center" wrapText="1"/>
      <protection locked="0"/>
    </xf>
    <xf numFmtId="0" fontId="36" fillId="0" borderId="0" xfId="0" applyFont="1" applyFill="1" applyAlignment="1" applyProtection="1">
      <alignment vertical="top" wrapText="1"/>
      <protection locked="0"/>
    </xf>
    <xf numFmtId="0" fontId="16" fillId="34" borderId="0" xfId="0" applyFont="1" applyFill="1" applyAlignment="1" applyProtection="1">
      <alignment vertical="top"/>
      <protection locked="0"/>
    </xf>
    <xf numFmtId="0" fontId="36" fillId="0" borderId="0" xfId="0" applyFont="1" applyFill="1" applyAlignment="1" applyProtection="1">
      <protection locked="0"/>
    </xf>
    <xf numFmtId="168" fontId="36" fillId="0" borderId="0" xfId="0" applyNumberFormat="1" applyFont="1" applyFill="1" applyAlignment="1" applyProtection="1">
      <alignment horizontal="left" wrapText="1"/>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horizontal="center" vertical="center"/>
      <protection locked="0"/>
    </xf>
    <xf numFmtId="164" fontId="0" fillId="0" borderId="0" xfId="49" applyNumberFormat="1" applyFont="1" applyFill="1" applyBorder="1" applyAlignment="1" applyProtection="1">
      <alignment vertical="center"/>
      <protection locked="0"/>
    </xf>
    <xf numFmtId="0" fontId="34" fillId="0" borderId="0" xfId="0" applyFont="1" applyFill="1" applyProtection="1">
      <protection locked="0"/>
    </xf>
    <xf numFmtId="0" fontId="36" fillId="0" borderId="0" xfId="0" applyFont="1" applyFill="1" applyAlignment="1" applyProtection="1">
      <alignment horizontal="center" vertical="center"/>
      <protection locked="0"/>
    </xf>
    <xf numFmtId="0" fontId="16" fillId="0" borderId="0" xfId="0" applyFont="1" applyBorder="1" applyProtection="1">
      <protection locked="0"/>
    </xf>
    <xf numFmtId="0" fontId="30" fillId="0" borderId="0" xfId="0" applyFont="1" applyFill="1" applyAlignment="1" applyProtection="1">
      <alignment horizontal="left" vertical="top"/>
      <protection locked="0"/>
    </xf>
    <xf numFmtId="9" fontId="36" fillId="0" borderId="0" xfId="0" applyNumberFormat="1" applyFont="1" applyFill="1" applyAlignment="1" applyProtection="1">
      <alignment vertical="center"/>
      <protection locked="0"/>
    </xf>
    <xf numFmtId="0" fontId="34" fillId="0" borderId="10" xfId="0" applyFont="1" applyFill="1" applyBorder="1" applyAlignment="1" applyProtection="1">
      <alignment horizontal="left" indent="1"/>
      <protection locked="0"/>
    </xf>
    <xf numFmtId="164" fontId="36" fillId="0" borderId="0" xfId="49" applyNumberFormat="1" applyFont="1" applyFill="1" applyAlignment="1" applyProtection="1">
      <alignment vertical="center"/>
      <protection locked="0"/>
    </xf>
    <xf numFmtId="164" fontId="36" fillId="0" borderId="0" xfId="49" applyNumberFormat="1" applyFont="1" applyProtection="1">
      <protection locked="0"/>
    </xf>
    <xf numFmtId="164" fontId="36" fillId="0" borderId="0" xfId="49" applyNumberFormat="1" applyFont="1" applyAlignment="1" applyProtection="1">
      <alignment vertical="center"/>
      <protection locked="0"/>
    </xf>
    <xf numFmtId="43" fontId="36" fillId="0" borderId="0" xfId="49" applyFont="1" applyProtection="1">
      <protection locked="0"/>
    </xf>
    <xf numFmtId="43" fontId="36" fillId="0" borderId="0" xfId="49" applyFont="1" applyAlignment="1" applyProtection="1">
      <alignment vertical="center"/>
      <protection locked="0"/>
    </xf>
    <xf numFmtId="0" fontId="36" fillId="0" borderId="0" xfId="0" quotePrefix="1" applyFont="1" applyFill="1" applyBorder="1" applyProtection="1">
      <protection locked="0"/>
    </xf>
    <xf numFmtId="0" fontId="16" fillId="0" borderId="0" xfId="0" applyFont="1" applyFill="1" applyBorder="1" applyAlignment="1" applyProtection="1">
      <alignment vertical="center"/>
      <protection locked="0"/>
    </xf>
    <xf numFmtId="0" fontId="42" fillId="0" borderId="0" xfId="0" applyFont="1" applyFill="1" applyBorder="1" applyProtection="1">
      <protection locked="0"/>
    </xf>
    <xf numFmtId="164" fontId="36" fillId="0" borderId="0" xfId="49" applyNumberFormat="1" applyFont="1" applyBorder="1" applyProtection="1">
      <protection locked="0"/>
    </xf>
    <xf numFmtId="164" fontId="36" fillId="0" borderId="0" xfId="49" applyNumberFormat="1" applyFont="1" applyBorder="1" applyAlignment="1" applyProtection="1">
      <alignment vertical="center"/>
      <protection locked="0"/>
    </xf>
    <xf numFmtId="0" fontId="16" fillId="0" borderId="0" xfId="0" applyFont="1" applyFill="1" applyProtection="1">
      <protection locked="0"/>
    </xf>
    <xf numFmtId="168" fontId="36" fillId="0" borderId="0" xfId="0" applyNumberFormat="1" applyFont="1" applyFill="1" applyProtection="1">
      <protection locked="0"/>
    </xf>
    <xf numFmtId="0" fontId="0" fillId="0" borderId="0" xfId="0" applyFont="1" applyFill="1" applyAlignment="1" applyProtection="1">
      <protection locked="0"/>
    </xf>
    <xf numFmtId="168" fontId="30" fillId="0" borderId="0" xfId="0" quotePrefix="1" applyNumberFormat="1" applyFont="1" applyFill="1" applyAlignment="1" applyProtection="1">
      <alignment horizontal="center"/>
      <protection locked="0"/>
    </xf>
    <xf numFmtId="0" fontId="34" fillId="0" borderId="0" xfId="0" quotePrefix="1" applyFont="1" applyFill="1" applyAlignment="1" applyProtection="1">
      <alignment horizontal="center"/>
      <protection locked="0"/>
    </xf>
    <xf numFmtId="0" fontId="36" fillId="0" borderId="0" xfId="0" applyFont="1" applyFill="1" applyBorder="1" applyAlignment="1" applyProtection="1">
      <protection locked="0"/>
    </xf>
    <xf numFmtId="0" fontId="34" fillId="0" borderId="0" xfId="0" applyFont="1" applyProtection="1">
      <protection locked="0"/>
    </xf>
    <xf numFmtId="0" fontId="44" fillId="0" borderId="0" xfId="0" applyFont="1" applyFill="1" applyAlignment="1" applyProtection="1">
      <alignment horizontal="left" indent="3"/>
      <protection locked="0"/>
    </xf>
    <xf numFmtId="0" fontId="44" fillId="0" borderId="0" xfId="0" applyFont="1" applyAlignment="1" applyProtection="1">
      <alignment horizontal="left" indent="3"/>
      <protection locked="0"/>
    </xf>
    <xf numFmtId="0" fontId="36" fillId="0" borderId="0" xfId="0" applyFont="1" applyAlignment="1" applyProtection="1">
      <alignment horizontal="left" indent="6"/>
      <protection locked="0"/>
    </xf>
    <xf numFmtId="0" fontId="0" fillId="0" borderId="0" xfId="0" applyFont="1" applyFill="1" applyAlignment="1" applyProtection="1">
      <alignment horizontal="left" indent="6"/>
      <protection locked="0"/>
    </xf>
    <xf numFmtId="0" fontId="36" fillId="34" borderId="0" xfId="0" applyFont="1" applyFill="1" applyAlignment="1" applyProtection="1">
      <alignment horizontal="left" indent="3"/>
      <protection locked="0"/>
    </xf>
    <xf numFmtId="0" fontId="266" fillId="34" borderId="0" xfId="0" applyFont="1" applyFill="1" applyAlignment="1" applyProtection="1">
      <alignment horizontal="left" indent="1"/>
      <protection locked="0"/>
    </xf>
    <xf numFmtId="0" fontId="335" fillId="0" borderId="0" xfId="0" applyFont="1" applyFill="1" applyBorder="1" applyAlignment="1" applyProtection="1">
      <alignment horizontal="left"/>
      <protection locked="0"/>
    </xf>
    <xf numFmtId="0" fontId="334" fillId="0" borderId="0" xfId="0" applyFont="1" applyFill="1" applyProtection="1">
      <protection locked="0"/>
    </xf>
    <xf numFmtId="43" fontId="0" fillId="0" borderId="0" xfId="49" applyNumberFormat="1" applyFont="1" applyFill="1" applyBorder="1" applyAlignment="1" applyProtection="1">
      <alignment horizontal="left"/>
      <protection locked="0"/>
    </xf>
    <xf numFmtId="43" fontId="36" fillId="34" borderId="0" xfId="49" applyNumberFormat="1" applyFont="1" applyFill="1" applyBorder="1" applyProtection="1">
      <protection locked="0"/>
    </xf>
    <xf numFmtId="168" fontId="34" fillId="0" borderId="0" xfId="0" applyNumberFormat="1" applyFont="1" applyFill="1" applyAlignment="1" applyProtection="1">
      <alignment horizontal="center" vertical="top"/>
      <protection locked="0"/>
    </xf>
    <xf numFmtId="0" fontId="36" fillId="0" borderId="0" xfId="0" applyFont="1" applyAlignment="1" applyProtection="1">
      <alignment horizontal="left" vertical="top" wrapText="1"/>
      <protection locked="0"/>
    </xf>
    <xf numFmtId="168" fontId="30" fillId="0" borderId="0" xfId="0" applyNumberFormat="1" applyFont="1" applyFill="1" applyAlignment="1" applyProtection="1">
      <alignment horizontal="center" vertical="top"/>
      <protection locked="0"/>
    </xf>
    <xf numFmtId="0" fontId="0" fillId="0" borderId="0" xfId="0" applyFont="1" applyFill="1" applyAlignment="1" applyProtection="1">
      <alignment horizontal="left" vertical="top" wrapText="1"/>
      <protection locked="0"/>
    </xf>
    <xf numFmtId="0" fontId="36" fillId="34" borderId="0" xfId="0" applyFont="1" applyFill="1" applyAlignment="1" applyProtection="1">
      <alignment horizontal="left"/>
      <protection locked="0"/>
    </xf>
    <xf numFmtId="164" fontId="36" fillId="36" borderId="36" xfId="49" applyNumberFormat="1" applyFont="1" applyFill="1" applyBorder="1" applyAlignment="1" applyProtection="1"/>
    <xf numFmtId="0" fontId="30" fillId="0" borderId="0" xfId="0" applyFont="1" applyFill="1" applyAlignment="1" applyProtection="1">
      <alignment vertical="top" wrapText="1"/>
    </xf>
    <xf numFmtId="0" fontId="30" fillId="0" borderId="0" xfId="0" applyFont="1" applyAlignment="1" applyProtection="1">
      <alignment horizontal="left" vertical="top" wrapText="1"/>
    </xf>
    <xf numFmtId="0" fontId="41" fillId="0" borderId="0" xfId="0" applyFont="1" applyFill="1" applyAlignment="1" applyProtection="1">
      <alignment vertical="top" wrapText="1"/>
    </xf>
    <xf numFmtId="0" fontId="3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0" fillId="0" borderId="3" xfId="0" applyFont="1" applyFill="1" applyBorder="1" applyAlignment="1" applyProtection="1">
      <alignment vertical="top" wrapText="1"/>
    </xf>
    <xf numFmtId="0" fontId="30" fillId="0" borderId="0"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protection locked="0"/>
    </xf>
    <xf numFmtId="0" fontId="42" fillId="0" borderId="0" xfId="0" applyFont="1" applyFill="1" applyAlignment="1" applyProtection="1">
      <alignment vertical="top" wrapText="1"/>
    </xf>
    <xf numFmtId="0" fontId="34" fillId="0" borderId="0" xfId="0" applyFont="1" applyFill="1" applyAlignment="1" applyProtection="1">
      <alignment vertical="top" wrapText="1"/>
    </xf>
    <xf numFmtId="0" fontId="34" fillId="0" borderId="151" xfId="0" applyFont="1" applyFill="1" applyBorder="1" applyAlignment="1" applyProtection="1">
      <alignment horizontal="left" vertical="top" wrapText="1"/>
    </xf>
    <xf numFmtId="0" fontId="41" fillId="0" borderId="0" xfId="0" applyFont="1" applyFill="1" applyAlignment="1" applyProtection="1">
      <alignment vertical="top" wrapText="1"/>
      <protection locked="0"/>
    </xf>
    <xf numFmtId="0" fontId="45" fillId="0" borderId="0" xfId="0" applyFont="1" applyFill="1" applyAlignment="1" applyProtection="1">
      <alignment vertical="top" wrapText="1"/>
    </xf>
    <xf numFmtId="0" fontId="30" fillId="0" borderId="0" xfId="0" applyFont="1" applyFill="1" applyAlignment="1" applyProtection="1">
      <alignment vertical="top" wrapText="1"/>
      <protection locked="0"/>
    </xf>
    <xf numFmtId="0" fontId="0" fillId="0" borderId="0" xfId="0" applyFont="1" applyFill="1" applyBorder="1" applyAlignment="1" applyProtection="1">
      <alignment vertical="top" wrapText="1"/>
      <protection locked="0"/>
    </xf>
    <xf numFmtId="0" fontId="41" fillId="0" borderId="0" xfId="0" applyFont="1" applyFill="1" applyBorder="1" applyAlignment="1" applyProtection="1">
      <alignment vertical="top" wrapText="1"/>
    </xf>
    <xf numFmtId="0" fontId="45" fillId="0" borderId="0" xfId="0" applyFont="1" applyFill="1" applyBorder="1" applyAlignment="1" applyProtection="1">
      <alignment horizontal="left" vertical="top" wrapText="1"/>
    </xf>
    <xf numFmtId="0" fontId="30" fillId="0" borderId="0" xfId="0" applyFont="1" applyFill="1" applyBorder="1" applyAlignment="1" applyProtection="1">
      <alignment vertical="top" wrapText="1"/>
      <protection locked="0"/>
    </xf>
    <xf numFmtId="0" fontId="30" fillId="0" borderId="0" xfId="0" applyFont="1" applyFill="1" applyAlignment="1" applyProtection="1">
      <alignment horizontal="left" vertical="top" wrapText="1"/>
    </xf>
    <xf numFmtId="0" fontId="30" fillId="0" borderId="3" xfId="0" applyFont="1" applyFill="1" applyBorder="1" applyAlignment="1" applyProtection="1">
      <alignment horizontal="left" vertical="top" wrapText="1"/>
    </xf>
    <xf numFmtId="0" fontId="30" fillId="0" borderId="0" xfId="0" applyFont="1" applyAlignment="1" applyProtection="1">
      <alignment horizontal="left" vertical="top" wrapText="1"/>
      <protection locked="0"/>
    </xf>
    <xf numFmtId="0" fontId="0" fillId="0" borderId="0" xfId="0" applyAlignment="1" applyProtection="1">
      <alignment vertical="top" wrapText="1"/>
      <protection locked="0"/>
    </xf>
    <xf numFmtId="0" fontId="0" fillId="0" borderId="13" xfId="0" applyBorder="1" applyAlignment="1" applyProtection="1">
      <alignment vertical="top" wrapText="1"/>
      <protection locked="0"/>
    </xf>
    <xf numFmtId="0" fontId="45" fillId="0" borderId="0" xfId="0" applyFont="1" applyAlignment="1" applyProtection="1">
      <alignment vertical="top" wrapText="1"/>
    </xf>
    <xf numFmtId="0" fontId="30" fillId="0" borderId="3" xfId="0" applyFont="1" applyBorder="1" applyAlignment="1" applyProtection="1">
      <alignment vertical="top" wrapText="1"/>
    </xf>
    <xf numFmtId="0" fontId="42" fillId="0" borderId="0" xfId="0" applyFont="1" applyFill="1" applyBorder="1" applyAlignment="1" applyProtection="1">
      <alignment horizontal="left" vertical="top" wrapText="1"/>
    </xf>
    <xf numFmtId="0" fontId="0" fillId="0" borderId="0" xfId="0" applyFill="1" applyAlignment="1" applyProtection="1">
      <alignment vertical="top" wrapText="1"/>
      <protection locked="0"/>
    </xf>
    <xf numFmtId="0" fontId="46" fillId="0" borderId="0" xfId="0" applyFont="1" applyFill="1" applyAlignment="1" applyProtection="1">
      <alignment vertical="top" wrapText="1"/>
    </xf>
    <xf numFmtId="0" fontId="0" fillId="0" borderId="0" xfId="0" applyFill="1" applyAlignment="1" applyProtection="1">
      <alignment horizontal="left" vertical="top" wrapText="1"/>
      <protection locked="0"/>
    </xf>
    <xf numFmtId="0" fontId="36" fillId="0" borderId="0" xfId="0" applyFont="1" applyAlignment="1" applyProtection="1">
      <alignment vertical="top" wrapText="1"/>
    </xf>
    <xf numFmtId="0" fontId="0" fillId="34" borderId="0" xfId="0" applyFill="1" applyAlignment="1" applyProtection="1">
      <alignment vertical="top" wrapText="1"/>
      <protection locked="0"/>
    </xf>
    <xf numFmtId="0" fontId="36" fillId="34" borderId="0" xfId="0" applyFont="1" applyFill="1" applyBorder="1" applyAlignment="1" applyProtection="1">
      <alignment horizontal="left" vertical="top" wrapText="1"/>
    </xf>
    <xf numFmtId="0" fontId="0" fillId="34" borderId="0" xfId="0" applyFill="1" applyBorder="1" applyAlignment="1" applyProtection="1">
      <alignment horizontal="left" vertical="top" wrapText="1"/>
    </xf>
    <xf numFmtId="0" fontId="30" fillId="34" borderId="0" xfId="0" applyFont="1" applyFill="1" applyAlignment="1" applyProtection="1">
      <alignment vertical="top" wrapText="1"/>
    </xf>
    <xf numFmtId="0" fontId="34" fillId="0" borderId="0" xfId="0" applyFont="1" applyBorder="1" applyAlignment="1" applyProtection="1">
      <alignment horizontal="left" vertical="top" wrapText="1"/>
    </xf>
    <xf numFmtId="0" fontId="0" fillId="0" borderId="3" xfId="0" applyBorder="1" applyAlignment="1" applyProtection="1">
      <alignment vertical="top" wrapText="1"/>
      <protection locked="0"/>
    </xf>
    <xf numFmtId="0" fontId="0" fillId="0" borderId="0" xfId="0" applyAlignment="1" applyProtection="1">
      <alignment horizontal="left" vertical="top" wrapText="1" indent="2"/>
    </xf>
    <xf numFmtId="164" fontId="15" fillId="36" borderId="36" xfId="49" applyNumberFormat="1" applyFont="1" applyFill="1" applyBorder="1" applyProtection="1"/>
    <xf numFmtId="164" fontId="0" fillId="0" borderId="4" xfId="49" applyNumberFormat="1" applyFont="1" applyFill="1" applyBorder="1" applyProtection="1">
      <protection locked="0"/>
    </xf>
    <xf numFmtId="0" fontId="36" fillId="0" borderId="4" xfId="0" applyFont="1" applyFill="1" applyBorder="1" applyAlignment="1" applyProtection="1">
      <alignment vertical="top" wrapText="1"/>
      <protection locked="0"/>
    </xf>
    <xf numFmtId="164" fontId="0" fillId="0" borderId="152" xfId="49" applyNumberFormat="1" applyFont="1" applyFill="1" applyBorder="1" applyProtection="1">
      <protection locked="0"/>
    </xf>
    <xf numFmtId="164" fontId="0" fillId="0" borderId="153" xfId="49" applyNumberFormat="1" applyFont="1" applyFill="1" applyBorder="1" applyProtection="1">
      <protection locked="0"/>
    </xf>
    <xf numFmtId="164" fontId="0" fillId="0" borderId="154" xfId="49" applyNumberFormat="1" applyFont="1" applyFill="1" applyBorder="1" applyProtection="1">
      <protection locked="0"/>
    </xf>
    <xf numFmtId="164" fontId="36" fillId="36" borderId="76" xfId="0" applyNumberFormat="1" applyFont="1" applyFill="1" applyBorder="1" applyAlignment="1" applyProtection="1">
      <alignment vertical="top" wrapText="1"/>
    </xf>
    <xf numFmtId="164" fontId="36" fillId="36" borderId="73" xfId="0" applyNumberFormat="1" applyFont="1" applyFill="1" applyBorder="1" applyAlignment="1" applyProtection="1">
      <alignment vertical="top" wrapText="1"/>
    </xf>
    <xf numFmtId="164" fontId="36" fillId="36" borderId="75" xfId="0" applyNumberFormat="1" applyFont="1" applyFill="1" applyBorder="1" applyAlignment="1" applyProtection="1">
      <alignment vertical="top" wrapText="1"/>
    </xf>
    <xf numFmtId="164" fontId="36" fillId="36" borderId="74" xfId="0" applyNumberFormat="1" applyFont="1" applyFill="1" applyBorder="1" applyAlignment="1" applyProtection="1">
      <alignment vertical="top" wrapText="1"/>
    </xf>
    <xf numFmtId="164" fontId="36" fillId="36" borderId="69" xfId="0" applyNumberFormat="1" applyFont="1" applyFill="1" applyBorder="1" applyAlignment="1" applyProtection="1">
      <alignment vertical="top" wrapText="1"/>
    </xf>
    <xf numFmtId="164" fontId="36" fillId="36" borderId="66" xfId="0" applyNumberFormat="1" applyFont="1" applyFill="1" applyBorder="1" applyAlignment="1" applyProtection="1">
      <alignment vertical="top" wrapText="1"/>
    </xf>
    <xf numFmtId="164" fontId="36" fillId="36" borderId="60" xfId="0" applyNumberFormat="1" applyFont="1" applyFill="1" applyBorder="1" applyAlignment="1" applyProtection="1">
      <alignment vertical="top" wrapText="1"/>
    </xf>
    <xf numFmtId="164" fontId="36" fillId="36" borderId="31" xfId="0" applyNumberFormat="1" applyFont="1" applyFill="1" applyBorder="1" applyAlignment="1" applyProtection="1">
      <alignment vertical="top" wrapText="1"/>
    </xf>
    <xf numFmtId="164" fontId="36" fillId="36" borderId="52" xfId="0" applyNumberFormat="1" applyFont="1" applyFill="1" applyBorder="1" applyAlignment="1" applyProtection="1">
      <alignment vertical="top" wrapText="1"/>
    </xf>
    <xf numFmtId="0" fontId="36" fillId="34" borderId="70" xfId="0" applyFont="1" applyFill="1" applyBorder="1" applyAlignment="1" applyProtection="1">
      <alignment vertical="top" wrapText="1"/>
    </xf>
    <xf numFmtId="0" fontId="31" fillId="123" borderId="0" xfId="0" applyFont="1" applyFill="1" applyAlignment="1" applyProtection="1">
      <alignment horizontal="center"/>
    </xf>
    <xf numFmtId="0" fontId="261" fillId="123" borderId="0" xfId="0" applyFont="1" applyFill="1" applyAlignment="1" applyProtection="1">
      <alignment horizontal="left" wrapText="1" indent="1"/>
    </xf>
    <xf numFmtId="0" fontId="31" fillId="123" borderId="131" xfId="0" applyFont="1" applyFill="1" applyBorder="1" applyAlignment="1" applyProtection="1">
      <alignment vertical="top"/>
    </xf>
    <xf numFmtId="0" fontId="259" fillId="123" borderId="0" xfId="0" applyFont="1" applyFill="1" applyBorder="1" applyAlignment="1" applyProtection="1">
      <alignment horizontal="left" wrapText="1"/>
    </xf>
    <xf numFmtId="0" fontId="36" fillId="124" borderId="0" xfId="0" applyFont="1" applyFill="1" applyAlignment="1" applyProtection="1">
      <alignment horizontal="center"/>
    </xf>
    <xf numFmtId="164" fontId="15" fillId="124" borderId="36" xfId="49" applyNumberFormat="1" applyFont="1" applyFill="1" applyBorder="1" applyAlignment="1" applyProtection="1">
      <protection locked="0"/>
    </xf>
    <xf numFmtId="0" fontId="338" fillId="124" borderId="0" xfId="0" applyFont="1" applyFill="1" applyAlignment="1" applyProtection="1">
      <alignment horizontal="left" wrapText="1" indent="1"/>
    </xf>
    <xf numFmtId="0" fontId="339" fillId="125" borderId="131" xfId="0" applyFont="1" applyFill="1" applyBorder="1" applyAlignment="1" applyProtection="1">
      <alignment vertical="top"/>
    </xf>
    <xf numFmtId="0" fontId="340" fillId="124" borderId="0" xfId="0" applyFont="1" applyFill="1" applyAlignment="1" applyProtection="1">
      <alignment horizontal="left"/>
    </xf>
    <xf numFmtId="0" fontId="32" fillId="0" borderId="0" xfId="0" applyFont="1" applyFill="1" applyBorder="1" applyAlignment="1" applyProtection="1">
      <alignment horizontal="left" wrapText="1"/>
    </xf>
    <xf numFmtId="0" fontId="36" fillId="127" borderId="0" xfId="0" applyFont="1" applyFill="1" applyProtection="1"/>
    <xf numFmtId="0" fontId="36" fillId="127" borderId="0" xfId="0" applyFont="1" applyFill="1" applyAlignment="1" applyProtection="1">
      <alignment horizontal="left" wrapText="1"/>
    </xf>
    <xf numFmtId="0" fontId="339" fillId="124" borderId="0" xfId="0" applyFont="1" applyFill="1" applyAlignment="1" applyProtection="1">
      <alignment horizontal="center" vertical="top"/>
    </xf>
    <xf numFmtId="0" fontId="338" fillId="124" borderId="0" xfId="0" applyFont="1" applyFill="1" applyAlignment="1" applyProtection="1">
      <alignment vertical="top" wrapText="1"/>
    </xf>
    <xf numFmtId="0" fontId="338" fillId="124" borderId="0" xfId="0" applyFont="1" applyFill="1" applyProtection="1"/>
    <xf numFmtId="0" fontId="340" fillId="124" borderId="0" xfId="0" applyFont="1" applyFill="1" applyAlignment="1" applyProtection="1">
      <alignment horizontal="left" vertical="top"/>
    </xf>
    <xf numFmtId="164" fontId="339" fillId="124" borderId="36" xfId="49" applyNumberFormat="1" applyFont="1" applyFill="1" applyBorder="1" applyAlignment="1" applyProtection="1">
      <protection locked="0"/>
    </xf>
    <xf numFmtId="0" fontId="36" fillId="124" borderId="0" xfId="0" applyFont="1" applyFill="1" applyAlignment="1" applyProtection="1">
      <alignment horizontal="center" vertical="top"/>
    </xf>
    <xf numFmtId="164" fontId="36" fillId="124" borderId="36" xfId="49" applyNumberFormat="1" applyFont="1" applyFill="1" applyBorder="1" applyAlignment="1" applyProtection="1">
      <protection locked="0"/>
    </xf>
    <xf numFmtId="0" fontId="338" fillId="124" borderId="0" xfId="0" applyFont="1" applyFill="1" applyAlignment="1" applyProtection="1">
      <alignment wrapText="1"/>
    </xf>
    <xf numFmtId="0" fontId="0" fillId="124" borderId="0" xfId="0" applyFont="1" applyFill="1" applyAlignment="1" applyProtection="1">
      <alignment horizontal="center" vertical="top"/>
    </xf>
    <xf numFmtId="0" fontId="339" fillId="124" borderId="0" xfId="0" applyFont="1" applyFill="1" applyAlignment="1" applyProtection="1">
      <alignment horizontal="center" vertical="top" wrapText="1"/>
    </xf>
    <xf numFmtId="0" fontId="340" fillId="124" borderId="0" xfId="0" applyFont="1" applyFill="1" applyAlignment="1" applyProtection="1">
      <alignment horizontal="left" wrapText="1"/>
    </xf>
    <xf numFmtId="164" fontId="339" fillId="124" borderId="36" xfId="49" applyNumberFormat="1" applyFont="1" applyFill="1" applyBorder="1" applyAlignment="1" applyProtection="1">
      <alignment wrapText="1"/>
      <protection locked="0"/>
    </xf>
    <xf numFmtId="0" fontId="36" fillId="124" borderId="0" xfId="0" applyFont="1" applyFill="1" applyAlignment="1" applyProtection="1">
      <alignment horizontal="center" vertical="top" wrapText="1"/>
    </xf>
    <xf numFmtId="0" fontId="34" fillId="124" borderId="0" xfId="0" applyFont="1" applyFill="1" applyBorder="1" applyProtection="1">
      <protection locked="0"/>
    </xf>
    <xf numFmtId="0" fontId="339" fillId="124" borderId="0" xfId="0" applyFont="1" applyFill="1" applyBorder="1" applyAlignment="1" applyProtection="1">
      <alignment horizontal="left" vertical="top" wrapText="1"/>
    </xf>
    <xf numFmtId="0" fontId="339" fillId="124" borderId="0" xfId="0" applyFont="1" applyFill="1" applyBorder="1" applyAlignment="1" applyProtection="1">
      <alignment horizontal="left" wrapText="1" indent="2"/>
    </xf>
    <xf numFmtId="0" fontId="340" fillId="124" borderId="0" xfId="0" applyFont="1" applyFill="1" applyBorder="1" applyAlignment="1" applyProtection="1">
      <alignment horizontal="left"/>
    </xf>
    <xf numFmtId="0" fontId="338" fillId="124" borderId="0" xfId="0" applyFont="1" applyFill="1" applyBorder="1" applyAlignment="1" applyProtection="1">
      <alignment horizontal="left" vertical="top" wrapText="1"/>
    </xf>
    <xf numFmtId="0" fontId="338" fillId="124" borderId="0" xfId="0" applyFont="1" applyFill="1" applyBorder="1" applyAlignment="1" applyProtection="1">
      <alignment horizontal="left" wrapText="1"/>
      <protection locked="0"/>
    </xf>
    <xf numFmtId="0" fontId="340" fillId="124" borderId="0" xfId="0" applyFont="1" applyFill="1" applyAlignment="1" applyProtection="1">
      <alignment horizontal="left"/>
      <protection locked="0"/>
    </xf>
    <xf numFmtId="0" fontId="338" fillId="124" borderId="0" xfId="0" applyFont="1" applyFill="1" applyBorder="1" applyAlignment="1" applyProtection="1">
      <alignment vertical="top" wrapText="1"/>
    </xf>
    <xf numFmtId="0" fontId="338" fillId="124" borderId="0" xfId="0" applyFont="1" applyFill="1" applyBorder="1" applyAlignment="1" applyProtection="1">
      <alignment wrapText="1"/>
      <protection locked="0"/>
    </xf>
    <xf numFmtId="0" fontId="338" fillId="124" borderId="0" xfId="0" applyFont="1" applyFill="1" applyBorder="1" applyAlignment="1" applyProtection="1">
      <alignment wrapText="1"/>
    </xf>
    <xf numFmtId="0" fontId="339" fillId="124" borderId="0" xfId="0" applyFont="1" applyFill="1" applyAlignment="1" applyProtection="1">
      <alignment horizontal="center" vertical="top" wrapText="1"/>
      <protection locked="0"/>
    </xf>
    <xf numFmtId="0" fontId="338" fillId="124" borderId="0" xfId="0" applyFont="1" applyFill="1" applyAlignment="1" applyProtection="1">
      <alignment wrapText="1"/>
      <protection locked="0"/>
    </xf>
    <xf numFmtId="0" fontId="340" fillId="124" borderId="0" xfId="0" applyFont="1" applyFill="1" applyBorder="1" applyAlignment="1" applyProtection="1">
      <alignment horizontal="left"/>
      <protection locked="0"/>
    </xf>
    <xf numFmtId="0" fontId="341" fillId="124" borderId="0" xfId="0" applyFont="1" applyFill="1" applyAlignment="1" applyProtection="1">
      <alignment vertical="top" wrapText="1"/>
    </xf>
    <xf numFmtId="0" fontId="341" fillId="124" borderId="0" xfId="0" applyFont="1" applyFill="1" applyProtection="1">
      <protection locked="0"/>
    </xf>
    <xf numFmtId="0" fontId="339" fillId="124" borderId="0" xfId="0" applyFont="1" applyFill="1" applyBorder="1" applyProtection="1">
      <protection locked="0"/>
    </xf>
    <xf numFmtId="0" fontId="338" fillId="124" borderId="0" xfId="0" applyFont="1" applyFill="1" applyProtection="1">
      <protection locked="0"/>
    </xf>
    <xf numFmtId="0" fontId="339" fillId="124" borderId="0" xfId="0" applyFont="1" applyFill="1" applyBorder="1" applyAlignment="1" applyProtection="1">
      <alignment horizontal="left" indent="2"/>
    </xf>
    <xf numFmtId="0" fontId="339" fillId="124" borderId="0" xfId="0" applyFont="1" applyFill="1" applyAlignment="1" applyProtection="1">
      <alignment horizontal="center" vertical="top"/>
      <protection locked="0"/>
    </xf>
    <xf numFmtId="0" fontId="339" fillId="124" borderId="0" xfId="0" applyFont="1" applyFill="1" applyBorder="1" applyAlignment="1" applyProtection="1">
      <alignment vertical="top"/>
      <protection locked="0"/>
    </xf>
    <xf numFmtId="0" fontId="338" fillId="124" borderId="0" xfId="0" applyFont="1" applyFill="1" applyAlignment="1" applyProtection="1">
      <alignment horizontal="left" vertical="top" wrapText="1"/>
    </xf>
    <xf numFmtId="164" fontId="15" fillId="124" borderId="0" xfId="49" applyNumberFormat="1" applyFont="1" applyFill="1" applyBorder="1" applyProtection="1">
      <protection locked="0"/>
    </xf>
    <xf numFmtId="0" fontId="30" fillId="124" borderId="0" xfId="0" applyFont="1" applyFill="1" applyBorder="1" applyAlignment="1" applyProtection="1">
      <alignment horizontal="center" wrapText="1"/>
      <protection locked="0"/>
    </xf>
    <xf numFmtId="0" fontId="36" fillId="127" borderId="12" xfId="0" applyFont="1" applyFill="1" applyBorder="1" applyProtection="1"/>
    <xf numFmtId="0" fontId="36" fillId="127" borderId="0" xfId="0" applyFont="1" applyFill="1" applyBorder="1" applyProtection="1">
      <protection locked="0"/>
    </xf>
    <xf numFmtId="0" fontId="36" fillId="127" borderId="1" xfId="0" applyFont="1" applyFill="1" applyBorder="1" applyProtection="1">
      <protection locked="0"/>
    </xf>
    <xf numFmtId="0" fontId="36" fillId="126" borderId="0" xfId="0" applyFont="1" applyFill="1" applyAlignment="1" applyProtection="1">
      <alignment horizontal="left" vertical="top"/>
    </xf>
    <xf numFmtId="0" fontId="338" fillId="126" borderId="0" xfId="0" applyFont="1" applyFill="1" applyAlignment="1" applyProtection="1">
      <alignment horizontal="left" vertical="top" wrapText="1"/>
      <protection locked="0"/>
    </xf>
    <xf numFmtId="164" fontId="339" fillId="126" borderId="36" xfId="49" applyNumberFormat="1" applyFont="1" applyFill="1" applyBorder="1" applyAlignment="1" applyProtection="1">
      <alignment vertical="top"/>
      <protection locked="0"/>
    </xf>
    <xf numFmtId="0" fontId="342" fillId="126" borderId="0" xfId="0" applyFont="1" applyFill="1" applyAlignment="1" applyProtection="1">
      <alignment horizontal="left" wrapText="1" indent="1"/>
    </xf>
    <xf numFmtId="0" fontId="342" fillId="126" borderId="0" xfId="0" applyFont="1" applyFill="1" applyAlignment="1" applyProtection="1">
      <alignment horizontal="left" vertical="top" wrapText="1"/>
      <protection locked="0"/>
    </xf>
    <xf numFmtId="166" fontId="343" fillId="126" borderId="36" xfId="63" applyNumberFormat="1" applyFont="1" applyFill="1" applyBorder="1" applyAlignment="1" applyProtection="1">
      <alignment vertical="top"/>
      <protection locked="0"/>
    </xf>
    <xf numFmtId="168" fontId="30" fillId="127" borderId="0" xfId="0" quotePrefix="1" applyNumberFormat="1" applyFont="1" applyFill="1" applyAlignment="1" applyProtection="1">
      <alignment horizontal="center"/>
    </xf>
    <xf numFmtId="0" fontId="0" fillId="127" borderId="0" xfId="0" applyFont="1" applyFill="1" applyProtection="1"/>
    <xf numFmtId="0" fontId="36" fillId="127" borderId="0" xfId="0" applyFont="1" applyFill="1" applyProtection="1">
      <protection locked="0"/>
    </xf>
    <xf numFmtId="0" fontId="36" fillId="127" borderId="0" xfId="0" applyFont="1" applyFill="1" applyAlignment="1" applyProtection="1">
      <alignment vertical="center"/>
      <protection locked="0"/>
    </xf>
    <xf numFmtId="0" fontId="15" fillId="128" borderId="0" xfId="2405" applyFont="1" applyFill="1" applyBorder="1" applyAlignment="1">
      <alignment horizontal="center"/>
    </xf>
    <xf numFmtId="0" fontId="34" fillId="128" borderId="0" xfId="60" applyFont="1" applyFill="1" applyBorder="1" applyAlignment="1" applyProtection="1">
      <alignment horizontal="center"/>
    </xf>
    <xf numFmtId="0" fontId="34" fillId="35" borderId="0" xfId="60" applyFont="1" applyFill="1" applyBorder="1" applyAlignment="1" applyProtection="1">
      <alignment horizontal="center"/>
    </xf>
    <xf numFmtId="165" fontId="15" fillId="128" borderId="0" xfId="49" applyNumberFormat="1" applyFont="1" applyFill="1" applyBorder="1" applyProtection="1">
      <protection locked="0"/>
    </xf>
    <xf numFmtId="0" fontId="36" fillId="34" borderId="0" xfId="0" applyFont="1" applyFill="1" applyAlignment="1" applyProtection="1">
      <alignment horizontal="left"/>
    </xf>
    <xf numFmtId="0" fontId="40" fillId="34" borderId="0" xfId="0" applyFont="1" applyFill="1" applyBorder="1" applyAlignment="1" applyProtection="1">
      <alignment horizontal="right"/>
    </xf>
    <xf numFmtId="164" fontId="15" fillId="34" borderId="0" xfId="49" applyNumberFormat="1" applyFont="1" applyFill="1" applyBorder="1" applyAlignment="1" applyProtection="1">
      <alignment horizontal="center" wrapText="1"/>
    </xf>
    <xf numFmtId="0" fontId="40" fillId="34" borderId="0" xfId="0" applyFont="1" applyFill="1" applyBorder="1" applyAlignment="1" applyProtection="1">
      <alignment horizontal="left"/>
    </xf>
    <xf numFmtId="0" fontId="0" fillId="34" borderId="0" xfId="0" applyFill="1" applyBorder="1" applyAlignment="1" applyProtection="1"/>
    <xf numFmtId="164" fontId="15" fillId="34" borderId="0" xfId="49" applyNumberFormat="1" applyFont="1" applyFill="1" applyBorder="1" applyAlignment="1" applyProtection="1">
      <alignment horizontal="center"/>
    </xf>
    <xf numFmtId="0" fontId="40" fillId="34" borderId="0" xfId="2405" applyFont="1" applyFill="1" applyBorder="1" applyAlignment="1" applyProtection="1">
      <alignment horizontal="right"/>
    </xf>
    <xf numFmtId="0" fontId="36" fillId="34" borderId="0" xfId="2405" applyFont="1" applyFill="1" applyProtection="1"/>
    <xf numFmtId="0" fontId="15" fillId="34" borderId="0" xfId="2405" applyFont="1" applyFill="1" applyProtection="1"/>
    <xf numFmtId="0" fontId="15" fillId="34" borderId="0" xfId="2405" quotePrefix="1" applyFont="1" applyFill="1" applyProtection="1"/>
    <xf numFmtId="0" fontId="40" fillId="34" borderId="0" xfId="2405" applyFont="1" applyFill="1" applyBorder="1" applyAlignment="1" applyProtection="1">
      <alignment horizontal="left"/>
    </xf>
    <xf numFmtId="0" fontId="74" fillId="34" borderId="0" xfId="1870" applyNumberFormat="1" applyFont="1" applyFill="1" applyBorder="1" applyAlignment="1" applyProtection="1">
      <alignment horizontal="center"/>
    </xf>
    <xf numFmtId="0" fontId="0" fillId="34" borderId="0" xfId="0" applyFill="1" applyBorder="1"/>
    <xf numFmtId="0" fontId="36" fillId="34" borderId="0" xfId="0" applyNumberFormat="1" applyFont="1" applyFill="1" applyProtection="1"/>
    <xf numFmtId="0" fontId="36" fillId="34" borderId="0" xfId="0" applyFont="1" applyFill="1" applyAlignment="1" applyProtection="1">
      <alignment wrapText="1"/>
    </xf>
    <xf numFmtId="0" fontId="343" fillId="126" borderId="0" xfId="0" applyFont="1" applyFill="1" applyBorder="1" applyAlignment="1" applyProtection="1">
      <alignment horizontal="center" vertical="top"/>
    </xf>
    <xf numFmtId="0" fontId="342" fillId="126" borderId="0" xfId="0" applyFont="1" applyFill="1" applyAlignment="1" applyProtection="1">
      <alignment horizontal="left" vertical="top" wrapText="1"/>
    </xf>
    <xf numFmtId="0" fontId="343" fillId="126" borderId="131" xfId="0" applyFont="1" applyFill="1" applyBorder="1" applyAlignment="1" applyProtection="1">
      <alignment vertical="top"/>
    </xf>
    <xf numFmtId="0" fontId="345" fillId="126" borderId="0" xfId="0" applyFont="1" applyFill="1" applyAlignment="1" applyProtection="1">
      <alignment horizontal="left"/>
      <protection locked="0"/>
    </xf>
    <xf numFmtId="164" fontId="343" fillId="126" borderId="36" xfId="49" applyNumberFormat="1" applyFont="1" applyFill="1" applyBorder="1" applyAlignment="1" applyProtection="1">
      <protection locked="0"/>
    </xf>
    <xf numFmtId="0" fontId="343" fillId="126" borderId="0" xfId="0" applyFont="1" applyFill="1" applyAlignment="1" applyProtection="1">
      <alignment horizontal="left" wrapText="1" indent="3"/>
    </xf>
    <xf numFmtId="0" fontId="343" fillId="126" borderId="0" xfId="0" applyFont="1" applyFill="1" applyAlignment="1" applyProtection="1">
      <alignment horizontal="left" wrapText="1" indent="3"/>
      <protection locked="0"/>
    </xf>
    <xf numFmtId="0" fontId="343" fillId="126" borderId="0" xfId="0" applyFont="1" applyFill="1" applyProtection="1"/>
    <xf numFmtId="0" fontId="343" fillId="126" borderId="0" xfId="0" applyFont="1" applyFill="1" applyProtection="1">
      <protection locked="0"/>
    </xf>
    <xf numFmtId="164" fontId="343" fillId="126" borderId="36" xfId="49" applyNumberFormat="1" applyFont="1" applyFill="1" applyBorder="1" applyProtection="1">
      <protection locked="0"/>
    </xf>
    <xf numFmtId="0" fontId="36" fillId="126" borderId="0" xfId="0" applyFont="1" applyFill="1" applyAlignment="1" applyProtection="1">
      <alignment horizontal="left"/>
    </xf>
    <xf numFmtId="0" fontId="44" fillId="34" borderId="0" xfId="0" applyFont="1" applyFill="1" applyAlignment="1" applyProtection="1">
      <alignment horizontal="left"/>
    </xf>
    <xf numFmtId="0" fontId="30" fillId="34" borderId="0" xfId="0" applyFont="1" applyFill="1" applyAlignment="1" applyProtection="1">
      <alignment horizontal="left" vertical="top" wrapText="1" indent="3"/>
    </xf>
    <xf numFmtId="164" fontId="15" fillId="0" borderId="36" xfId="49" applyNumberFormat="1" applyFont="1" applyFill="1" applyBorder="1" applyProtection="1"/>
    <xf numFmtId="164" fontId="15" fillId="0" borderId="36" xfId="49" applyNumberFormat="1" applyFont="1" applyFill="1" applyBorder="1" applyAlignment="1" applyProtection="1">
      <alignment wrapText="1"/>
    </xf>
    <xf numFmtId="0" fontId="0" fillId="124" borderId="0" xfId="0" applyFont="1" applyFill="1" applyAlignment="1" applyProtection="1">
      <alignment horizontal="center" vertical="top" wrapText="1"/>
    </xf>
    <xf numFmtId="164" fontId="15" fillId="124" borderId="36" xfId="49" applyNumberFormat="1" applyFont="1" applyFill="1" applyBorder="1" applyAlignment="1" applyProtection="1">
      <alignment wrapText="1"/>
    </xf>
    <xf numFmtId="9" fontId="36" fillId="0" borderId="36" xfId="63" applyFont="1" applyFill="1" applyBorder="1" applyProtection="1">
      <protection locked="0"/>
    </xf>
    <xf numFmtId="166" fontId="36" fillId="0" borderId="36" xfId="63" applyNumberFormat="1" applyFont="1" applyFill="1" applyBorder="1" applyAlignment="1" applyProtection="1">
      <alignment vertical="center"/>
      <protection locked="0"/>
    </xf>
    <xf numFmtId="9" fontId="36" fillId="35" borderId="46" xfId="63" applyFont="1" applyFill="1" applyBorder="1" applyAlignment="1" applyProtection="1">
      <alignment vertical="center"/>
      <protection locked="0"/>
    </xf>
    <xf numFmtId="164" fontId="15" fillId="34" borderId="54" xfId="49" applyNumberFormat="1" applyFont="1" applyFill="1" applyBorder="1" applyAlignment="1" applyProtection="1">
      <alignment horizontal="center" vertical="top"/>
      <protection locked="0"/>
    </xf>
    <xf numFmtId="164" fontId="15" fillId="34" borderId="53" xfId="49" applyNumberFormat="1" applyFont="1" applyFill="1" applyBorder="1" applyAlignment="1" applyProtection="1">
      <alignment horizontal="center" vertical="top"/>
      <protection locked="0"/>
    </xf>
    <xf numFmtId="164" fontId="15" fillId="34" borderId="46" xfId="49" applyNumberFormat="1" applyFont="1" applyFill="1" applyBorder="1" applyAlignment="1" applyProtection="1">
      <alignment horizontal="center" vertical="top"/>
      <protection locked="0"/>
    </xf>
    <xf numFmtId="164" fontId="15" fillId="34" borderId="0" xfId="49" applyNumberFormat="1" applyFont="1" applyFill="1" applyBorder="1" applyAlignment="1" applyProtection="1">
      <alignment horizontal="left" vertical="top" wrapText="1"/>
      <protection locked="0"/>
    </xf>
    <xf numFmtId="0" fontId="0" fillId="34" borderId="0" xfId="0" applyFill="1" applyBorder="1" applyAlignment="1" applyProtection="1">
      <alignment horizontal="left" vertical="top"/>
      <protection locked="0"/>
    </xf>
    <xf numFmtId="0" fontId="52" fillId="34" borderId="0" xfId="0" applyFont="1" applyFill="1" applyBorder="1" applyAlignment="1" applyProtection="1">
      <alignment horizontal="center"/>
    </xf>
    <xf numFmtId="0" fontId="0" fillId="34" borderId="0" xfId="0" applyFill="1" applyAlignment="1" applyProtection="1">
      <alignment horizontal="left" wrapText="1"/>
    </xf>
    <xf numFmtId="164" fontId="0" fillId="128" borderId="0" xfId="49" applyNumberFormat="1" applyFont="1" applyFill="1" applyBorder="1" applyAlignment="1" applyProtection="1">
      <alignment horizontal="center" wrapText="1"/>
      <protection locked="0"/>
    </xf>
    <xf numFmtId="164" fontId="15" fillId="128" borderId="0" xfId="49" applyNumberFormat="1" applyFont="1" applyFill="1" applyBorder="1" applyAlignment="1" applyProtection="1">
      <alignment horizontal="center" wrapText="1"/>
      <protection locked="0"/>
    </xf>
    <xf numFmtId="0" fontId="40" fillId="0" borderId="0" xfId="0" applyFont="1" applyBorder="1" applyAlignment="1" applyProtection="1">
      <alignment horizontal="center"/>
    </xf>
    <xf numFmtId="14" fontId="19" fillId="34" borderId="0" xfId="0" applyNumberFormat="1" applyFont="1" applyFill="1" applyBorder="1" applyAlignment="1" applyProtection="1">
      <alignment horizontal="center"/>
    </xf>
    <xf numFmtId="0" fontId="30" fillId="0" borderId="0" xfId="0" applyFont="1" applyBorder="1" applyAlignment="1" applyProtection="1">
      <alignment horizontal="center" wrapText="1"/>
    </xf>
    <xf numFmtId="0" fontId="30" fillId="0" borderId="0" xfId="0" applyFont="1" applyBorder="1" applyAlignment="1" applyProtection="1">
      <alignment horizontal="center"/>
    </xf>
    <xf numFmtId="0" fontId="0" fillId="0" borderId="3" xfId="0" applyBorder="1" applyAlignment="1" applyProtection="1">
      <alignment horizontal="center"/>
    </xf>
    <xf numFmtId="14" fontId="19" fillId="34" borderId="3" xfId="0" applyNumberFormat="1" applyFont="1" applyFill="1" applyBorder="1" applyAlignment="1" applyProtection="1">
      <alignment horizontal="center"/>
    </xf>
    <xf numFmtId="0" fontId="30" fillId="0" borderId="146" xfId="0" applyFont="1" applyBorder="1" applyAlignment="1" applyProtection="1">
      <alignment horizontal="center" wrapText="1"/>
    </xf>
    <xf numFmtId="0" fontId="36" fillId="0" borderId="0" xfId="0" applyFont="1" applyAlignment="1" applyProtection="1">
      <alignment horizontal="left" vertical="top" wrapText="1"/>
    </xf>
    <xf numFmtId="164" fontId="15" fillId="35" borderId="58" xfId="49" applyNumberFormat="1" applyFont="1" applyFill="1" applyBorder="1" applyAlignment="1" applyProtection="1">
      <protection locked="0"/>
    </xf>
    <xf numFmtId="164" fontId="15" fillId="35" borderId="56" xfId="49" applyNumberFormat="1" applyFont="1" applyFill="1" applyBorder="1" applyAlignment="1" applyProtection="1">
      <protection locked="0"/>
    </xf>
    <xf numFmtId="0" fontId="0" fillId="0" borderId="56" xfId="0" applyBorder="1" applyAlignment="1" applyProtection="1">
      <protection locked="0"/>
    </xf>
    <xf numFmtId="0" fontId="0" fillId="0" borderId="59" xfId="0" applyBorder="1" applyAlignment="1" applyProtection="1">
      <protection locked="0"/>
    </xf>
    <xf numFmtId="0" fontId="0" fillId="0" borderId="37" xfId="0" applyBorder="1" applyAlignment="1" applyProtection="1">
      <protection locked="0"/>
    </xf>
    <xf numFmtId="0" fontId="0" fillId="0" borderId="0" xfId="0" applyBorder="1" applyAlignment="1" applyProtection="1">
      <protection locked="0"/>
    </xf>
    <xf numFmtId="0" fontId="0" fillId="0" borderId="0" xfId="0" applyAlignment="1" applyProtection="1">
      <protection locked="0"/>
    </xf>
    <xf numFmtId="0" fontId="0" fillId="0" borderId="55" xfId="0" applyBorder="1" applyAlignment="1" applyProtection="1">
      <protection locked="0"/>
    </xf>
    <xf numFmtId="0" fontId="0" fillId="0" borderId="60" xfId="0" applyBorder="1" applyAlignment="1" applyProtection="1">
      <protection locked="0"/>
    </xf>
    <xf numFmtId="0" fontId="0" fillId="0" borderId="61" xfId="0" applyBorder="1" applyAlignment="1" applyProtection="1">
      <protection locked="0"/>
    </xf>
    <xf numFmtId="0" fontId="0" fillId="0" borderId="52" xfId="0" applyBorder="1" applyAlignment="1" applyProtection="1">
      <protection locked="0"/>
    </xf>
    <xf numFmtId="0" fontId="48" fillId="0" borderId="0" xfId="0" applyFont="1" applyBorder="1" applyAlignment="1" applyProtection="1">
      <alignment horizontal="center"/>
    </xf>
    <xf numFmtId="14" fontId="30" fillId="0" borderId="3" xfId="0" applyNumberFormat="1" applyFont="1" applyBorder="1" applyAlignment="1" applyProtection="1">
      <alignment horizontal="center"/>
      <protection locked="0"/>
    </xf>
    <xf numFmtId="0" fontId="30" fillId="0" borderId="151" xfId="0" applyFont="1" applyBorder="1" applyAlignment="1" applyProtection="1">
      <alignment horizontal="center" wrapText="1"/>
    </xf>
    <xf numFmtId="0" fontId="34" fillId="0" borderId="0" xfId="0" applyFont="1" applyFill="1" applyBorder="1" applyAlignment="1" applyProtection="1">
      <alignment horizontal="center" wrapText="1"/>
    </xf>
    <xf numFmtId="0" fontId="34" fillId="0" borderId="13" xfId="0" applyFont="1" applyFill="1" applyBorder="1" applyAlignment="1" applyProtection="1">
      <alignment horizontal="center" wrapText="1"/>
    </xf>
    <xf numFmtId="0" fontId="34" fillId="0" borderId="0" xfId="0" applyFont="1" applyBorder="1" applyAlignment="1" applyProtection="1">
      <alignment horizontal="center" wrapText="1"/>
    </xf>
    <xf numFmtId="0" fontId="34" fillId="0" borderId="0" xfId="0" applyFont="1" applyAlignment="1" applyProtection="1">
      <alignment horizontal="center" wrapText="1"/>
    </xf>
    <xf numFmtId="0" fontId="34" fillId="0" borderId="0" xfId="0" applyFont="1" applyBorder="1" applyAlignment="1" applyProtection="1">
      <alignment horizontal="left"/>
    </xf>
    <xf numFmtId="0" fontId="34" fillId="0" borderId="0" xfId="0" applyFont="1" applyFill="1" applyBorder="1" applyAlignment="1" applyProtection="1">
      <alignment horizontal="center"/>
    </xf>
    <xf numFmtId="0" fontId="54" fillId="2" borderId="0" xfId="0" applyFont="1" applyFill="1" applyAlignment="1" applyProtection="1">
      <alignment horizontal="left" vertical="top" wrapText="1"/>
    </xf>
    <xf numFmtId="0" fontId="53" fillId="2" borderId="0" xfId="0" applyFont="1" applyFill="1" applyAlignment="1" applyProtection="1">
      <alignment horizontal="left" vertical="top" wrapText="1"/>
    </xf>
    <xf numFmtId="0" fontId="36" fillId="0" borderId="0" xfId="0" applyFont="1" applyFill="1" applyBorder="1" applyAlignment="1" applyProtection="1">
      <alignment horizontal="left" vertical="top" wrapText="1"/>
    </xf>
    <xf numFmtId="0" fontId="54" fillId="2" borderId="3" xfId="0" applyFont="1" applyFill="1" applyBorder="1" applyAlignment="1" applyProtection="1">
      <alignment horizontal="left" vertical="top" wrapText="1"/>
    </xf>
    <xf numFmtId="14" fontId="35" fillId="0" borderId="42" xfId="0" applyNumberFormat="1" applyFont="1" applyBorder="1" applyAlignment="1" applyProtection="1">
      <alignment horizontal="center"/>
    </xf>
    <xf numFmtId="14" fontId="35" fillId="0" borderId="43" xfId="0" applyNumberFormat="1" applyFont="1" applyBorder="1" applyAlignment="1" applyProtection="1">
      <alignment horizontal="center"/>
    </xf>
    <xf numFmtId="14" fontId="35" fillId="0" borderId="44" xfId="0" applyNumberFormat="1" applyFont="1" applyBorder="1" applyAlignment="1" applyProtection="1">
      <alignment horizontal="center"/>
    </xf>
    <xf numFmtId="0" fontId="37" fillId="0" borderId="0" xfId="0" applyFont="1" applyFill="1" applyBorder="1" applyAlignment="1" applyProtection="1">
      <alignment horizontal="left" vertical="top" wrapText="1"/>
    </xf>
    <xf numFmtId="0" fontId="3" fillId="2" borderId="0" xfId="0" applyFont="1" applyFill="1" applyAlignment="1" applyProtection="1">
      <alignment horizontal="left" vertical="top" wrapText="1"/>
    </xf>
    <xf numFmtId="0" fontId="332" fillId="2" borderId="0" xfId="0" applyFont="1" applyFill="1" applyAlignment="1" applyProtection="1">
      <alignment horizontal="left" vertical="top" wrapText="1"/>
    </xf>
    <xf numFmtId="0" fontId="2" fillId="2" borderId="0" xfId="0" applyFont="1" applyFill="1" applyAlignment="1" applyProtection="1">
      <alignment horizontal="left" vertical="top" wrapText="1"/>
    </xf>
    <xf numFmtId="0" fontId="54" fillId="0" borderId="3" xfId="0" applyFont="1" applyFill="1" applyBorder="1" applyAlignment="1" applyProtection="1">
      <alignment horizontal="left" vertical="top" wrapText="1"/>
    </xf>
    <xf numFmtId="0" fontId="7" fillId="0" borderId="2" xfId="0" applyFont="1" applyFill="1" applyBorder="1" applyAlignment="1" applyProtection="1">
      <alignment horizontal="center"/>
    </xf>
    <xf numFmtId="0" fontId="7" fillId="0" borderId="10" xfId="0" applyFont="1" applyFill="1" applyBorder="1" applyAlignment="1" applyProtection="1">
      <alignment horizontal="center"/>
    </xf>
    <xf numFmtId="0" fontId="7" fillId="0" borderId="19" xfId="0" applyFont="1" applyFill="1" applyBorder="1" applyAlignment="1" applyProtection="1">
      <alignment horizontal="center"/>
    </xf>
    <xf numFmtId="0" fontId="2" fillId="0" borderId="2" xfId="0" applyFont="1" applyBorder="1" applyAlignment="1" applyProtection="1">
      <alignment horizontal="center"/>
    </xf>
    <xf numFmtId="0" fontId="2" fillId="0" borderId="19" xfId="0" applyFont="1" applyBorder="1" applyAlignment="1" applyProtection="1">
      <alignment horizontal="center"/>
    </xf>
    <xf numFmtId="0" fontId="2" fillId="0" borderId="14" xfId="0" applyFont="1" applyBorder="1" applyAlignment="1" applyProtection="1">
      <alignment horizontal="center" wrapText="1"/>
    </xf>
    <xf numFmtId="0" fontId="36" fillId="0" borderId="9" xfId="0" applyFont="1" applyBorder="1" applyAlignment="1" applyProtection="1"/>
    <xf numFmtId="0" fontId="36" fillId="0" borderId="16" xfId="0" applyFont="1" applyBorder="1" applyAlignment="1" applyProtection="1"/>
    <xf numFmtId="0" fontId="36" fillId="0" borderId="3" xfId="0" applyFont="1" applyBorder="1" applyAlignment="1" applyProtection="1"/>
    <xf numFmtId="0" fontId="36" fillId="0" borderId="8" xfId="0" applyFont="1" applyBorder="1" applyAlignment="1" applyProtection="1"/>
    <xf numFmtId="0" fontId="40" fillId="0" borderId="0" xfId="0" applyFont="1" applyBorder="1" applyAlignment="1" applyProtection="1">
      <alignment horizontal="center" vertical="center"/>
    </xf>
    <xf numFmtId="0" fontId="40" fillId="0" borderId="0" xfId="0" applyFont="1" applyAlignment="1" applyProtection="1">
      <alignment horizontal="left" vertical="center" wrapText="1"/>
    </xf>
    <xf numFmtId="0" fontId="48" fillId="0" borderId="4" xfId="0" applyFont="1" applyFill="1" applyBorder="1" applyAlignment="1" applyProtection="1">
      <alignment horizontal="center" vertical="center" wrapText="1"/>
    </xf>
    <xf numFmtId="0" fontId="48" fillId="0" borderId="0" xfId="0" applyFont="1" applyAlignment="1" applyProtection="1">
      <alignment horizontal="center" vertical="center" wrapText="1"/>
    </xf>
    <xf numFmtId="0" fontId="36" fillId="0" borderId="0" xfId="0" applyFont="1" applyFill="1" applyAlignment="1" applyProtection="1">
      <alignment horizontal="left" vertical="top" wrapText="1"/>
    </xf>
    <xf numFmtId="0" fontId="36" fillId="0" borderId="0" xfId="0" applyFont="1" applyFill="1" applyAlignment="1" applyProtection="1">
      <alignment horizontal="left" vertical="top"/>
    </xf>
    <xf numFmtId="0" fontId="3" fillId="0" borderId="0" xfId="0" applyFont="1" applyFill="1" applyAlignment="1" applyProtection="1">
      <alignment wrapText="1"/>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wrapText="1"/>
    </xf>
    <xf numFmtId="0" fontId="36" fillId="0" borderId="0" xfId="0" applyFont="1" applyAlignment="1" applyProtection="1">
      <alignment horizontal="left" vertical="center" wrapText="1" indent="6"/>
    </xf>
    <xf numFmtId="0" fontId="36" fillId="0" borderId="0" xfId="0" applyFont="1" applyFill="1" applyAlignment="1" applyProtection="1">
      <alignment horizontal="left" vertical="center" wrapText="1" indent="8"/>
    </xf>
    <xf numFmtId="0" fontId="36" fillId="0" borderId="0" xfId="0" applyFont="1" applyFill="1" applyBorder="1" applyAlignment="1" applyProtection="1">
      <alignment wrapText="1"/>
    </xf>
    <xf numFmtId="0" fontId="36" fillId="0" borderId="0" xfId="0" applyFont="1" applyFill="1" applyBorder="1" applyAlignment="1" applyProtection="1"/>
    <xf numFmtId="0" fontId="0" fillId="0" borderId="0" xfId="0" applyFont="1" applyFill="1" applyAlignment="1" applyProtection="1">
      <alignment horizontal="left" vertical="top" wrapText="1"/>
    </xf>
    <xf numFmtId="0" fontId="34" fillId="0" borderId="0" xfId="0" applyFont="1" applyBorder="1" applyAlignment="1" applyProtection="1">
      <alignment horizontal="center"/>
      <protection locked="0"/>
    </xf>
    <xf numFmtId="0" fontId="36" fillId="0" borderId="7" xfId="0" applyFont="1" applyFill="1" applyBorder="1" applyAlignment="1" applyProtection="1">
      <alignment horizontal="left" vertical="top" wrapText="1"/>
    </xf>
    <xf numFmtId="164" fontId="15" fillId="35" borderId="36" xfId="49" applyNumberFormat="1" applyFont="1" applyFill="1" applyBorder="1" applyAlignment="1" applyProtection="1"/>
    <xf numFmtId="0" fontId="34" fillId="0" borderId="0" xfId="0" applyFont="1" applyAlignment="1" applyProtection="1">
      <alignment horizontal="left" vertical="top"/>
    </xf>
  </cellXfs>
  <cellStyles count="5657">
    <cellStyle name="_x0010_" xfId="68"/>
    <cellStyle name="_x0014_" xfId="69"/>
    <cellStyle name="-" xfId="70"/>
    <cellStyle name=" &amp;A_x0002_" xfId="1"/>
    <cellStyle name=" &amp;A_x0002_ 2" xfId="2"/>
    <cellStyle name=" &amp;A_x0002_ 3" xfId="3"/>
    <cellStyle name=" &amp;A_x0002_?^Ú_x0006_?_x0006_?cent??_x0005_?_x0004_?_x0006_?¥" xfId="4"/>
    <cellStyle name=" &amp;A_x0002__CIT 2008 v10 10-15-07" xfId="5"/>
    <cellStyle name=" 1" xfId="6"/>
    <cellStyle name=" 2" xfId="7"/>
    <cellStyle name=" 3" xfId="8"/>
    <cellStyle name=" 4" xfId="9"/>
    <cellStyle name=" Writer Import]_x000d__x000a_Display Dialog=No_x000d__x000a__x000d__x000a_[Horizontal Arrange]_x000d__x000a_Dimensions Interlocking=Yes_x000d__x000a_Sum Hierarchy=Yes_x000d__x000a_Generate" xfId="2940"/>
    <cellStyle name="_x000a__x000a_JournalTemplate=C:\COMFO\CTALK\JOURSTD.TPL_x000a__x000a_LbStateAddress=3 3 0 251 1 89 2 311_x000a__x000a_LbStateJou" xfId="71"/>
    <cellStyle name="_x000a_386grabber=M" xfId="72"/>
    <cellStyle name="_x000d__x000a_JournalTemplate=C:\COMFO\CTALK\JOURSTD.TPL_x000d__x000a_LbStateAddress=3 3 0 251 1 89 2 311_x000d__x000a_LbStateJou" xfId="73"/>
    <cellStyle name="#??/32" xfId="74"/>
    <cellStyle name="#_품셈 " xfId="10"/>
    <cellStyle name="$" xfId="75"/>
    <cellStyle name="$_Balance Sheet, 2010.06.10 - from Mitesh vs.2" xfId="76"/>
    <cellStyle name="$1000s (0)" xfId="77"/>
    <cellStyle name="$m" xfId="78"/>
    <cellStyle name="$M[0]" xfId="79"/>
    <cellStyle name="$M[0] 2" xfId="80"/>
    <cellStyle name="$M[0] 3" xfId="81"/>
    <cellStyle name="$M[1]" xfId="82"/>
    <cellStyle name="$M[1] 2" xfId="83"/>
    <cellStyle name="$M[1] 3" xfId="84"/>
    <cellStyle name="$m_Balance Sheet, 2010.06.10 - from Mitesh vs.2" xfId="85"/>
    <cellStyle name="$Millions" xfId="86"/>
    <cellStyle name="$Millions 2" xfId="87"/>
    <cellStyle name="$Millions 3" xfId="88"/>
    <cellStyle name="$MM[0]" xfId="89"/>
    <cellStyle name="$MM[0] 2" xfId="90"/>
    <cellStyle name="$MM[0] 3" xfId="91"/>
    <cellStyle name="$MM[1]" xfId="92"/>
    <cellStyle name="$MM[1] 2" xfId="93"/>
    <cellStyle name="$MM[1] 3" xfId="94"/>
    <cellStyle name="$Thousands" xfId="95"/>
    <cellStyle name="$Thousands 2" xfId="96"/>
    <cellStyle name="$Thousands 3" xfId="97"/>
    <cellStyle name="%" xfId="98"/>
    <cellStyle name="%_Sheet1" xfId="99"/>
    <cellStyle name="%_Stress" xfId="100"/>
    <cellStyle name="%_Summary" xfId="101"/>
    <cellStyle name="&amp;A_x0002_" xfId="102"/>
    <cellStyle name="******************************************" xfId="103"/>
    <cellStyle name=";;;" xfId="104"/>
    <cellStyle name=";;; 2" xfId="105"/>
    <cellStyle name="??" xfId="106"/>
    <cellStyle name="?? [0.00]_Book3" xfId="107"/>
    <cellStyle name="?? [0]_VERA" xfId="108"/>
    <cellStyle name="??/64" xfId="109"/>
    <cellStyle name="???? [0.00]_Book3" xfId="110"/>
    <cellStyle name="?????_VERA" xfId="111"/>
    <cellStyle name="????_Book3" xfId="112"/>
    <cellStyle name="??_?????" xfId="113"/>
    <cellStyle name="?_x0001__x0017_?°_x0001_ÿÿÿ?ÿÿÿ??" xfId="114"/>
    <cellStyle name="^February 1992" xfId="115"/>
    <cellStyle name="_%(SignOnly)" xfId="116"/>
    <cellStyle name="_%(SignSpaceOnly)" xfId="117"/>
    <cellStyle name="_~1048087" xfId="118"/>
    <cellStyle name="_~1134290" xfId="119"/>
    <cellStyle name="_~1210562" xfId="120"/>
    <cellStyle name="_~1636193" xfId="121"/>
    <cellStyle name="_~1698327" xfId="122"/>
    <cellStyle name="_~1923525" xfId="123"/>
    <cellStyle name="_~2857490" xfId="124"/>
    <cellStyle name="_~3036172" xfId="125"/>
    <cellStyle name="_~3285060" xfId="126"/>
    <cellStyle name="_~3330290" xfId="127"/>
    <cellStyle name="_~3330290_A" xfId="128"/>
    <cellStyle name="_~3330290_FY Forecast Tracker 9.25.08 v3" xfId="129"/>
    <cellStyle name="_~3330290_IB Fcst Variance 1-23-09" xfId="130"/>
    <cellStyle name="_~3330290_IB Mgmt Fcst 1-23-09" xfId="131"/>
    <cellStyle name="_~3330290_NI Schedule 10.24.08 v2" xfId="132"/>
    <cellStyle name="_~3330290_NI Schedule 11.26.08 (MGMT) v3" xfId="133"/>
    <cellStyle name="_~3330290_One time Itemsv3" xfId="134"/>
    <cellStyle name="_~3330290_Supplemental Sheets 5.20.09" xfId="135"/>
    <cellStyle name="_~4122341" xfId="136"/>
    <cellStyle name="_~4387628" xfId="137"/>
    <cellStyle name="_~4433192" xfId="138"/>
    <cellStyle name="_~4465316" xfId="139"/>
    <cellStyle name="_~4480260" xfId="140"/>
    <cellStyle name="_~5041630" xfId="141"/>
    <cellStyle name="_~5254638" xfId="142"/>
    <cellStyle name="_~5413264" xfId="143"/>
    <cellStyle name="_~5696802" xfId="144"/>
    <cellStyle name="_~7246660" xfId="145"/>
    <cellStyle name="_~7307348" xfId="146"/>
    <cellStyle name="_~7516164" xfId="147"/>
    <cellStyle name="_~7627628" xfId="148"/>
    <cellStyle name="_~8595353" xfId="149"/>
    <cellStyle name="_~9267078" xfId="150"/>
    <cellStyle name="_~9342525" xfId="151"/>
    <cellStyle name="_~9444089" xfId="152"/>
    <cellStyle name="_03 06 SP GLRS scorecard" xfId="153"/>
    <cellStyle name="_0409 Balance Sheet accounts for Consumer loans" xfId="2941"/>
    <cellStyle name="_'07 Plan Pages for Frank B Review v_4" xfId="154"/>
    <cellStyle name="_'07 Plan Pages for Frank B Review v_4_Book1" xfId="155"/>
    <cellStyle name="_'07 Plan Pages for Frank B Review v_4_File 1 - 2008 &amp; 2009 MYF - Board Pre-read View 7.24.08" xfId="156"/>
    <cellStyle name="_'07 Plan Pages for Frank B Review v_4_Supplemental Sheets 5.20.09" xfId="157"/>
    <cellStyle name="_09 NPL Walkforward" xfId="158"/>
    <cellStyle name="_1 - Pizzi spread rec schedule" xfId="159"/>
    <cellStyle name="_1.  Revenue" xfId="160"/>
    <cellStyle name="_1. Follow-Ups" xfId="161"/>
    <cellStyle name="_1.31 Loans and Off Balance Sheet Summary" xfId="162"/>
    <cellStyle name="_1_New Plan Presentation Pack_IB_BS_Cap_05F(Oct10)" xfId="163"/>
    <cellStyle name="_11.30 Loans and Off Balance Sheet Summary (post DAC)" xfId="164"/>
    <cellStyle name="_18. Error Report" xfId="165"/>
    <cellStyle name="_1Q06 Financial update v6a" xfId="166"/>
    <cellStyle name="_1Q06 Financial update v6a_FY Forecast Tracker 9.25.08 v3" xfId="167"/>
    <cellStyle name="_1Q06 Financial update v6a_IB Fcst Variance 1-23-09" xfId="168"/>
    <cellStyle name="_1Q06 Financial update v6a_IB Mgmt Fcst 1-23-09" xfId="169"/>
    <cellStyle name="_1Q06 Financial update v6a_NI Schedule 10.24.08 v2" xfId="170"/>
    <cellStyle name="_1Q06 Financial update v6a_NI Schedule 11.26.08 (MGMT) v3" xfId="171"/>
    <cellStyle name="_1Q06 Financial update v6a_One time Itemsv3" xfId="172"/>
    <cellStyle name="_1Q06 Financial update v6a_Supplemental Sheets 5.20.09" xfId="173"/>
    <cellStyle name="_1Q10 ERF Supplement 3-15-10 Check" xfId="174"/>
    <cellStyle name="_2004 Strategic Planning &amp; Budgeting - Korea" xfId="175"/>
    <cellStyle name="_2004_Program.Reductions" xfId="2942"/>
    <cellStyle name="_2004_Program.Reductionsv3" xfId="2943"/>
    <cellStyle name="_2005 Aprimo Updates" xfId="2944"/>
    <cellStyle name="_2005 DRAFT Initiatives" xfId="176"/>
    <cellStyle name="_2005 gti myf templates - complete set" xfId="177"/>
    <cellStyle name="_2005 gti myf templates - complete set_FY Forecast Tracker 9.25.08 v3" xfId="178"/>
    <cellStyle name="_2005 gti myf templates - complete set_IB Fcst Variance 1-23-09" xfId="179"/>
    <cellStyle name="_2005 gti myf templates - complete set_IB Mgmt Fcst 1-23-09" xfId="180"/>
    <cellStyle name="_2005 gti myf templates - complete set_NI Schedule 10.24.08 v2" xfId="181"/>
    <cellStyle name="_2005 gti myf templates - complete set_NI Schedule 11.26.08 (MGMT) v3" xfId="182"/>
    <cellStyle name="_2005 gti myf templates - complete set_One time Itemsv3" xfId="183"/>
    <cellStyle name="_2005 gti myf templates - complete set_Supplemental Sheets 5.20.09" xfId="184"/>
    <cellStyle name="_2005 gti myf templates - complete set_Tracker 2Q  5.12.08" xfId="185"/>
    <cellStyle name="_2005 gti myf templates - complete set_Tracker 2Q  5.15.08" xfId="186"/>
    <cellStyle name="_2005_PRF breakdown_Asia Credit Market" xfId="187"/>
    <cellStyle name="_2005_PRF breakdown_Asia Credit Market_2005_PRF breakdown_Asia Credit Market" xfId="188"/>
    <cellStyle name="_2005_PRF breakdown_Asia Credit Market_2005_PRF breakdown_Asia Credit Market_2005_PRF breakdown_Asia Credit Market" xfId="189"/>
    <cellStyle name="_2005-Trend-FYF-(S588889)" xfId="190"/>
    <cellStyle name="_2005-Trend-FYF-(S588889)_A" xfId="191"/>
    <cellStyle name="_2006 Budget - HK" xfId="192"/>
    <cellStyle name="_2006AsiaCapital_Analysis" xfId="193"/>
    <cellStyle name="_2006Pass1Package_Details" xfId="194"/>
    <cellStyle name="_2006Pass1Package_Details_FY Forecast Tracker 9.25.08 v3" xfId="195"/>
    <cellStyle name="_2006Pass1Package_Details_IB Fcst Variance 1-23-09" xfId="196"/>
    <cellStyle name="_2006Pass1Package_Details_IB Mgmt Fcst 1-23-09" xfId="197"/>
    <cellStyle name="_2006Pass1Package_Details_NI Schedule 10.24.08 v2" xfId="198"/>
    <cellStyle name="_2006Pass1Package_Details_NI Schedule 11.26.08 (MGMT) v3" xfId="199"/>
    <cellStyle name="_2006Pass1Package_Details_One time Itemsv3" xfId="200"/>
    <cellStyle name="_2006Pass1Package_Details_Supplemental Sheets 5.20.09" xfId="201"/>
    <cellStyle name="_2006Pass1Package_Details_Tracker 2Q  5.12.08" xfId="202"/>
    <cellStyle name="_2006Pass1Package_Details_Tracker 2Q  5.15.08" xfId="203"/>
    <cellStyle name="_2007 Budget Scenarios v2" xfId="204"/>
    <cellStyle name="_2007 Commodities PassII v10 112106" xfId="205"/>
    <cellStyle name="_2007 Commodities PassII v8 112006 S&amp;G Inv" xfId="206"/>
    <cellStyle name="_2007 Commodities Revised v3" xfId="207"/>
    <cellStyle name="_2007 Currency PassII V10 112006" xfId="208"/>
    <cellStyle name="_2007 Currency PassII V11 112006 S&amp;G Inv" xfId="209"/>
    <cellStyle name="_2007 Currency PassII V12 112106" xfId="210"/>
    <cellStyle name="_2007 Currency Revised v3" xfId="211"/>
    <cellStyle name="_2007 Occup Plan - 8-16-06 (SD)" xfId="212"/>
    <cellStyle name="_2007 Occup Plan - 8-16-06 (SD)_Book1" xfId="213"/>
    <cellStyle name="_2007 Occup Plan - 8-16-06 (SD)_File 1 - 2008 &amp; 2009 MYF - Board Pre-read View 7.24.08" xfId="214"/>
    <cellStyle name="_2007 Occup Plan - 8-16-06 (SD)_Supplemental Sheets 5.20.09" xfId="215"/>
    <cellStyle name="_2007 Occupancy Plan 9-20-06" xfId="216"/>
    <cellStyle name="_2007_Plan" xfId="217"/>
    <cellStyle name="_2007_Plan_Book1" xfId="218"/>
    <cellStyle name="_2007_Plan_File 1 - 2008 &amp; 2009 MYF - Board Pre-read View 7.24.08" xfId="219"/>
    <cellStyle name="_2007_Plan_Supplemental Sheets 5.20.09" xfId="220"/>
    <cellStyle name="_2007_Plan_Tracker 2Q  5.12.08" xfId="221"/>
    <cellStyle name="_2007_Plan_Tracker 2Q  5.15.08" xfId="222"/>
    <cellStyle name="_2008 Budget Templates - 8-28-07" xfId="223"/>
    <cellStyle name="_2008 Budget Templates 8-30-07" xfId="224"/>
    <cellStyle name="_2008 Budget Templates 8-30-07 Asia EM" xfId="225"/>
    <cellStyle name="_2008 HC Baseline - Energy" xfId="226"/>
    <cellStyle name="_2008 Headcount Plan" xfId="227"/>
    <cellStyle name="_2009 budget balance sheet &amp; capital v3" xfId="228"/>
    <cellStyle name="_21 Dec CM Daily" xfId="229"/>
    <cellStyle name="_21. Interentity Pop Breaks" xfId="230"/>
    <cellStyle name="_21b. Interentity RMI Supplement" xfId="231"/>
    <cellStyle name="_3. GLRS QA" xfId="232"/>
    <cellStyle name="_4DOT_AE Essbase V6" xfId="2945"/>
    <cellStyle name="_8.GLRS QA Securitized Products Augy05" xfId="233"/>
    <cellStyle name="_9-5Master Aug-LW-Benefit Rates Master-Revised 0825 without rejected cc" xfId="234"/>
    <cellStyle name="_Accounting and Control Template" xfId="235"/>
    <cellStyle name="_ACM S&amp;T DCM" xfId="236"/>
    <cellStyle name="_action items" xfId="237"/>
    <cellStyle name="_Adjustments" xfId="238"/>
    <cellStyle name="_Aged accounts in GLRS - Ballas and Roselli" xfId="239"/>
    <cellStyle name="_AGG1772" xfId="240"/>
    <cellStyle name="_ALL EMR MAR06 GTI Summary" xfId="241"/>
    <cellStyle name="_allaffil download (may)" xfId="2946"/>
    <cellStyle name="_allaffil download aug" xfId="2947"/>
    <cellStyle name="_allaffil download dec" xfId="2948"/>
    <cellStyle name="_allaffil download jul-2004" xfId="2949"/>
    <cellStyle name="_allaffil download nov" xfId="2950"/>
    <cellStyle name="_allaffil download sep" xfId="2951"/>
    <cellStyle name="_allaffil feb download" xfId="2952"/>
    <cellStyle name="_allaffil jan download" xfId="2953"/>
    <cellStyle name="_allaffil oct download" xfId="2954"/>
    <cellStyle name="_allocs templates - spinner samples" xfId="242"/>
    <cellStyle name="_allocs templates - spinner samples_A" xfId="243"/>
    <cellStyle name="_allocs templates - spinner samples_FY Forecast Tracker 9.25.08 v3" xfId="244"/>
    <cellStyle name="_allocs templates - spinner samples_IB Fcst Variance 1-23-09" xfId="245"/>
    <cellStyle name="_allocs templates - spinner samples_IB Mgmt Fcst 1-23-09" xfId="246"/>
    <cellStyle name="_allocs templates - spinner samples_NI Schedule 10.24.08 v2" xfId="247"/>
    <cellStyle name="_allocs templates - spinner samples_NI Schedule 11.26.08 (MGMT) v3" xfId="248"/>
    <cellStyle name="_allocs templates - spinner samples_One time Itemsv3" xfId="249"/>
    <cellStyle name="_allocs templates - spinner samples_Supplemental Sheets 5.20.09" xfId="250"/>
    <cellStyle name="_AM IC Report 20080612" xfId="251"/>
    <cellStyle name="_AM Rpt- September Rptg Pkg   DAY 6 with 9+3 FY Fcst" xfId="2955"/>
    <cellStyle name="_America Capital Structure v.11. values" xfId="252"/>
    <cellStyle name="_America Debt Schedule v 21" xfId="253"/>
    <cellStyle name="_America Debt Schedule v 21_Sheet1" xfId="254"/>
    <cellStyle name="_America Debt Schedule v 21_Stress" xfId="255"/>
    <cellStyle name="_America Market update 10.6.2008 v.2" xfId="256"/>
    <cellStyle name="_America Maturity" xfId="257"/>
    <cellStyle name="_Americas Emerging Markets Plan 08 Template v1.17" xfId="258"/>
    <cellStyle name="_Appendix B" xfId="259"/>
    <cellStyle name="_Apr08 -  HFS &amp; FV Loan Data Request" xfId="260"/>
    <cellStyle name="_Arnold 2006 Plan" xfId="261"/>
    <cellStyle name="_As of 29Jul05" xfId="262"/>
    <cellStyle name="_ASIA CMB" xfId="263"/>
    <cellStyle name="_Asia Credit Hybrids" xfId="264"/>
    <cellStyle name="_Asia Credit Hybrids V2 SR Template march 2007_revised" xfId="265"/>
    <cellStyle name="_ASIA CRedit Markets V 2" xfId="266"/>
    <cellStyle name="_ASIA Emerging Market Plan 08 Templatev1.1" xfId="267"/>
    <cellStyle name="_Asia Forecast Summary_9Dec" xfId="268"/>
    <cellStyle name="_Asia Forecast Summary_Nov18" xfId="269"/>
    <cellStyle name="_Asia FX" xfId="270"/>
    <cellStyle name="_Asia IB Mgmt Review_Feb 2006" xfId="271"/>
    <cellStyle name="_Asia Jun Data" xfId="272"/>
    <cellStyle name="_Asia Jun Data_2009 budget balance sheet &amp; capital v3" xfId="273"/>
    <cellStyle name="_Asia Jun Data_Americas Emerging Markets Plan 08 Template v1.17" xfId="274"/>
    <cellStyle name="_Asia Jun Data_Asia Credit Hybrids" xfId="275"/>
    <cellStyle name="_Asia Jun Data_Asia Credit Hybrids V2 SR Template march 2007_revised" xfId="276"/>
    <cellStyle name="_Asia Jun Data_ASIA CRedit Markets V 2" xfId="277"/>
    <cellStyle name="_Asia Jun Data_ASIAPnLRisk_05_0831" xfId="278"/>
    <cellStyle name="_Asia Jun Data_Asis credit Markets SR Template march 2007_ACM" xfId="279"/>
    <cellStyle name="_Asia Jun Data_BS" xfId="280"/>
    <cellStyle name="_Asia Jun Data_BS compliance" xfId="281"/>
    <cellStyle name="_Asia Jun Data_Credit Sales" xfId="282"/>
    <cellStyle name="_Asia Jun Data_Credit Sales_2005_PRF breakdown_Asia Credit Market" xfId="283"/>
    <cellStyle name="_Asia Jun Data_Credit Sales_21 Dec CM Daily" xfId="284"/>
    <cellStyle name="_Asia Jun Data_Credit Sales_ASIA SUMMARY-CONSOL2" xfId="285"/>
    <cellStyle name="_Asia Jun Data_Credit Sales_ASIAPnLRisk" xfId="286"/>
    <cellStyle name="_Asia Jun Data_Credit Sales_ASIAPnLRisk_06_0131B" xfId="287"/>
    <cellStyle name="_Asia Jun Data_Credit Sales_ASIAPnLRisk_NEW VERSION_PPL" xfId="288"/>
    <cellStyle name="_Asia Jun Data_Credit Sales_SUMMARY" xfId="289"/>
    <cellStyle name="_Asia Jun Data_Don-Marie 9-26-07 v6(CM)" xfId="290"/>
    <cellStyle name="_Asia Jun Data_EMEA EM BD2 Forecast V2" xfId="291"/>
    <cellStyle name="_Asia Jun Data_EMEA EM BD2 Forecast V3" xfId="292"/>
    <cellStyle name="_Asia Jun Data_ENTRY SHEET" xfId="293"/>
    <cellStyle name="_Asia Jun Data_Final Revenues Sep" xfId="294"/>
    <cellStyle name="_Asia Jun Data_GEM P&amp;L ACTUAL COB 31 August 07" xfId="295"/>
    <cellStyle name="_Asia Jun Data_HC Tracking Feb 07BIUSHI-elee" xfId="296"/>
    <cellStyle name="_Asia Jun Data_LEOU Map Jun" xfId="297"/>
    <cellStyle name="_Asia Jun Data_LEOU Map Jun_2005_PRF breakdown_Asia Credit Market" xfId="298"/>
    <cellStyle name="_Asia Jun Data_LEOU Map Jun_21 Dec CM Daily" xfId="299"/>
    <cellStyle name="_Asia Jun Data_LEOU Map Jun_ASIA SUMMARY-CONSOL2" xfId="300"/>
    <cellStyle name="_Asia Jun Data_LEOU Map Jun_ASIAPnLRisk" xfId="301"/>
    <cellStyle name="_Asia Jun Data_LEOU Map Jun_ASIAPnLRisk_06_0131B" xfId="302"/>
    <cellStyle name="_Asia Jun Data_LEOU Map Jun_ASIAPnLRisk_NEW VERSION_PPL" xfId="303"/>
    <cellStyle name="_Asia Jun Data_LEOU Map Jun_Credit Sales" xfId="304"/>
    <cellStyle name="_Asia Jun Data_LEOU Map Jun_SUMMARY" xfId="305"/>
    <cellStyle name="_Asia Jun Data_Summary " xfId="11"/>
    <cellStyle name="_Asia Jun Data_TOK Credit Hybrids SR Template June 2007_Final" xfId="306"/>
    <cellStyle name="_Asia Mar Data" xfId="307"/>
    <cellStyle name="_Asia Mar Data_2005_PRF breakdown_Asia Credit Market" xfId="308"/>
    <cellStyle name="_Asia Mar Data_21 Dec CM Daily" xfId="309"/>
    <cellStyle name="_Asia Mar Data_ASIA SUMMARY-CONSOL2" xfId="310"/>
    <cellStyle name="_Asia Mar Data_ASIAPnLRisk" xfId="311"/>
    <cellStyle name="_Asia Mar Data_ASIAPnLRisk_06_0131B" xfId="312"/>
    <cellStyle name="_Asia Mar Data_ASIAPnLRisk_NEW VERSION_PPL" xfId="313"/>
    <cellStyle name="_Asia Mar Data_AXJ_May05 as of BD3" xfId="314"/>
    <cellStyle name="_Asia Mar Data_AXJ_May05 as of BD3_2005_PRF breakdown_Asia Credit Market" xfId="315"/>
    <cellStyle name="_Asia Mar Data_AXJ_May05 as of BD3_21 Dec CM Daily" xfId="316"/>
    <cellStyle name="_Asia Mar Data_AXJ_May05 as of BD3_ASIA SUMMARY-CONSOL2" xfId="317"/>
    <cellStyle name="_Asia Mar Data_AXJ_May05 as of BD3_ASIAPnLRisk" xfId="318"/>
    <cellStyle name="_Asia Mar Data_AXJ_May05 as of BD3_ASIAPnLRisk_06_0131B" xfId="319"/>
    <cellStyle name="_Asia Mar Data_AXJ_May05 as of BD3_ASIAPnLRisk_NEW VERSION_PPL" xfId="320"/>
    <cellStyle name="_Asia Mar Data_AXJ_May05 as of BD3_Credit Sales" xfId="321"/>
    <cellStyle name="_Asia Mar Data_AXJ_May05 as of BD3_SUMMARY" xfId="322"/>
    <cellStyle name="_Asia Mar Data_Credit Sales" xfId="323"/>
    <cellStyle name="_Asia Mar Data_SUMMARY" xfId="324"/>
    <cellStyle name="_Asia Markets Flash Feb'05" xfId="325"/>
    <cellStyle name="_Asia May Data" xfId="326"/>
    <cellStyle name="_Asia May Data_2009 budget balance sheet &amp; capital v3" xfId="327"/>
    <cellStyle name="_Asia May Data_Americas Emerging Markets Plan 08 Template v1.17" xfId="328"/>
    <cellStyle name="_Asia May Data_Asia Credit Hybrids" xfId="329"/>
    <cellStyle name="_Asia May Data_Asia Credit Hybrids V2 SR Template march 2007_revised" xfId="330"/>
    <cellStyle name="_Asia May Data_ASIA CRedit Markets V 2" xfId="331"/>
    <cellStyle name="_Asia May Data_ASIAPnLRisk_05_0831" xfId="332"/>
    <cellStyle name="_Asia May Data_Asis credit Markets SR Template march 2007_ACM" xfId="333"/>
    <cellStyle name="_Asia May Data_BS" xfId="334"/>
    <cellStyle name="_Asia May Data_BS compliance" xfId="335"/>
    <cellStyle name="_Asia May Data_Credit Sales" xfId="336"/>
    <cellStyle name="_Asia May Data_Credit Sales_2005_PRF breakdown_Asia Credit Market" xfId="337"/>
    <cellStyle name="_Asia May Data_Credit Sales_21 Dec CM Daily" xfId="338"/>
    <cellStyle name="_Asia May Data_Credit Sales_ASIA SUMMARY-CONSOL2" xfId="339"/>
    <cellStyle name="_Asia May Data_Credit Sales_ASIAPnLRisk" xfId="340"/>
    <cellStyle name="_Asia May Data_Credit Sales_ASIAPnLRisk_06_0131B" xfId="341"/>
    <cellStyle name="_Asia May Data_Credit Sales_ASIAPnLRisk_NEW VERSION_PPL" xfId="342"/>
    <cellStyle name="_Asia May Data_Credit Sales_SUMMARY" xfId="343"/>
    <cellStyle name="_Asia May Data_Don-Marie 9-26-07 v6(CM)" xfId="344"/>
    <cellStyle name="_Asia May Data_EMEA EM BD2 Forecast V2" xfId="345"/>
    <cellStyle name="_Asia May Data_EMEA EM BD2 Forecast V3" xfId="346"/>
    <cellStyle name="_Asia May Data_ENTRY SHEET" xfId="347"/>
    <cellStyle name="_Asia May Data_Final Revenues Sep" xfId="348"/>
    <cellStyle name="_Asia May Data_GEM P&amp;L ACTUAL COB 31 August 07" xfId="349"/>
    <cellStyle name="_Asia May Data_HC Tracking Feb 07BIUSHI-elee" xfId="350"/>
    <cellStyle name="_Asia May Data_LEOU Map Jun" xfId="351"/>
    <cellStyle name="_Asia May Data_LEOU Map Jun_2005_PRF breakdown_Asia Credit Market" xfId="352"/>
    <cellStyle name="_Asia May Data_LEOU Map Jun_21 Dec CM Daily" xfId="353"/>
    <cellStyle name="_Asia May Data_LEOU Map Jun_ASIA SUMMARY-CONSOL2" xfId="354"/>
    <cellStyle name="_Asia May Data_LEOU Map Jun_ASIAPnLRisk" xfId="355"/>
    <cellStyle name="_Asia May Data_LEOU Map Jun_ASIAPnLRisk_06_0131B" xfId="356"/>
    <cellStyle name="_Asia May Data_LEOU Map Jun_ASIAPnLRisk_NEW VERSION_PPL" xfId="357"/>
    <cellStyle name="_Asia May Data_LEOU Map Jun_Credit Sales" xfId="358"/>
    <cellStyle name="_Asia May Data_LEOU Map Jun_SUMMARY" xfId="359"/>
    <cellStyle name="_Asia May Data_Summary " xfId="12"/>
    <cellStyle name="_Asia May Data_TOK Credit Hybrids SR Template June 2007_Final" xfId="360"/>
    <cellStyle name="_Asia Oct Data" xfId="361"/>
    <cellStyle name="_Asia Oct Data_Asia Credit Hybrids" xfId="362"/>
    <cellStyle name="_Asia Oct Data_Asia Credit Hybrids V2 SR Template march 2007_revised" xfId="363"/>
    <cellStyle name="_Asia Oct Data_ASIA CRedit Markets V 2" xfId="364"/>
    <cellStyle name="_Asia Oct Data_Asis credit Markets SR Template march 2007_ACM" xfId="365"/>
    <cellStyle name="_Asia Oct Data_Credit Sales" xfId="366"/>
    <cellStyle name="_Asia Oct Data_Restricted_PPL_28Jun" xfId="367"/>
    <cellStyle name="_Asia Oct Data_Restricted_PrdRpt_12 Jun" xfId="368"/>
    <cellStyle name="_Asia Oct Data_Sheet1" xfId="369"/>
    <cellStyle name="_Asia Oct Data_TOK Credit Hybrids SR Template June 2007_Final" xfId="370"/>
    <cellStyle name="_Asia Rates" xfId="371"/>
    <cellStyle name="_ASIA SUMMARY-CONSOL2" xfId="372"/>
    <cellStyle name="_ASIA-Equities Shares to NY" xfId="373"/>
    <cellStyle name="_AsiaIB_CLIENT_Jul_05" xfId="374"/>
    <cellStyle name="_ASIAPnLRisk" xfId="375"/>
    <cellStyle name="_ASIAPnLRisk_05_0228C" xfId="376"/>
    <cellStyle name="_ASIAPnLRisk_05_0829" xfId="377"/>
    <cellStyle name="_ASIAPnLRisk_05_0831" xfId="378"/>
    <cellStyle name="_ASIAPnLRisk_05_1230F" xfId="379"/>
    <cellStyle name="_ASIAPnLRisk_06_0131B" xfId="380"/>
    <cellStyle name="_ASIAPnLRisk_06_0405" xfId="381"/>
    <cellStyle name="_ASIAPnLRisk_NEW VERSION_PPL" xfId="382"/>
    <cellStyle name="_AsiaQ1Review-Dimon 503_Formatted" xfId="383"/>
    <cellStyle name="_Asis credit Markets SR Template march 2007_ACM" xfId="384"/>
    <cellStyle name="_Aspen Financial Update 3-8-07" xfId="385"/>
    <cellStyle name="_Average IB Loans - 2007 thru Nov 30" xfId="386"/>
    <cellStyle name="_AWM - DN" xfId="387"/>
    <cellStyle name="_AXJ IBC M&amp;A" xfId="388"/>
    <cellStyle name="_AXJ_May05 as of BD3" xfId="389"/>
    <cellStyle name="_AXJ_May05 as of BD3_2005_PRF breakdown_Asia Credit Market" xfId="390"/>
    <cellStyle name="_AXJ_May05 as of BD3_21 Dec CM Daily" xfId="391"/>
    <cellStyle name="_AXJ_May05 as of BD3_ASIA SUMMARY-CONSOL2" xfId="392"/>
    <cellStyle name="_AXJ_May05 as of BD3_ASIAPnLRisk" xfId="393"/>
    <cellStyle name="_AXJ_May05 as of BD3_ASIAPnLRisk_06_0131B" xfId="394"/>
    <cellStyle name="_AXJ_May05 as of BD3_ASIAPnLRisk_NEW VERSION_PPL" xfId="395"/>
    <cellStyle name="_AXJ_May05 as of BD3_Credit Sales" xfId="396"/>
    <cellStyle name="_AXJ_May05 as of BD3_SUMMARY" xfId="397"/>
    <cellStyle name="_Balance Sheet and RWA" xfId="398"/>
    <cellStyle name="_Basel I &amp; II RWA Forecast - 02-12 v1" xfId="399"/>
    <cellStyle name="_BD1" xfId="400"/>
    <cellStyle name="_BD9_O&amp;R_Template_Submissions" xfId="401"/>
    <cellStyle name="_BD9_O&amp;R_Template_Submissions_FY Forecast Tracker 9.25.08 v3" xfId="402"/>
    <cellStyle name="_BD9_O&amp;R_Template_Submissions_IB Fcst Variance 1-23-09" xfId="403"/>
    <cellStyle name="_BD9_O&amp;R_Template_Submissions_IB Mgmt Fcst 1-23-09" xfId="404"/>
    <cellStyle name="_BD9_O&amp;R_Template_Submissions_NI Schedule 10.24.08 v2" xfId="405"/>
    <cellStyle name="_BD9_O&amp;R_Template_Submissions_NI Schedule 11.26.08 (MGMT) v3" xfId="406"/>
    <cellStyle name="_BD9_O&amp;R_Template_Submissions_One time Itemsv3" xfId="407"/>
    <cellStyle name="_BD9_O&amp;R_Template_Submissions_Supplemental Sheets 5.20.09" xfId="408"/>
    <cellStyle name="_BD9_O&amp;R_Template_Submissions_Tracker 2Q  5.12.08" xfId="409"/>
    <cellStyle name="_BD9_O&amp;R_Template_Submissions_Tracker 2Q  5.15.08" xfId="410"/>
    <cellStyle name="_Bond Book - 9.30.2008" xfId="411"/>
    <cellStyle name="_Book1" xfId="412"/>
    <cellStyle name="_Book4" xfId="413"/>
    <cellStyle name="_Breakdown SAA" xfId="414"/>
    <cellStyle name="_Breakdown SAA_A" xfId="415"/>
    <cellStyle name="_BS" xfId="416"/>
    <cellStyle name="_BS 2" xfId="417"/>
    <cellStyle name="_BS 2_A" xfId="418"/>
    <cellStyle name="_BS compliance" xfId="419"/>
    <cellStyle name="_BS Netting Apr 08" xfId="2956"/>
    <cellStyle name="_BS Netting Mar 08" xfId="2957"/>
    <cellStyle name="_Cancun Budget Presentation PPT Excel Sheets" xfId="420"/>
    <cellStyle name="_Capital NII &amp; Brok" xfId="421"/>
    <cellStyle name="_Capital Ratio Detail page" xfId="422"/>
    <cellStyle name="_Cash CDO &amp; AI" xfId="423"/>
    <cellStyle name="_Cash CDO &amp; AI_2005_PRF breakdown_Asia Credit Market" xfId="424"/>
    <cellStyle name="_Cash CDO &amp; AI_21 Dec CM Daily" xfId="425"/>
    <cellStyle name="_Cash CDO &amp; AI_ASIA SUMMARY-CONSOL2" xfId="426"/>
    <cellStyle name="_Cash CDO &amp; AI_ASIAPnLRisk" xfId="427"/>
    <cellStyle name="_Cash CDO &amp; AI_ASIAPnLRisk_06_0131B" xfId="428"/>
    <cellStyle name="_Cash CDO &amp; AI_ASIAPnLRisk_NEW VERSION_PPL" xfId="429"/>
    <cellStyle name="_Cash CDO &amp; AI_Credit Sales" xfId="430"/>
    <cellStyle name="_Cash CDO &amp; AI_Data" xfId="431"/>
    <cellStyle name="_Cash CDO &amp; AI_SUMMARY" xfId="432"/>
    <cellStyle name="_Cashflow Projection for Ares ELIS_Request to JPMorgan Chase 2004-0802" xfId="433"/>
    <cellStyle name="_Cashflows" xfId="434"/>
    <cellStyle name="_Cashflows_A" xfId="435"/>
    <cellStyle name="_China" xfId="436"/>
    <cellStyle name="_Chrysler v.2" xfId="437"/>
    <cellStyle name="_CIO Entry" xfId="438"/>
    <cellStyle name="_CIO Mgmt" xfId="439"/>
    <cellStyle name="_Comma" xfId="440"/>
    <cellStyle name="_Comma_~1134290" xfId="441"/>
    <cellStyle name="_Comma_~3036172" xfId="442"/>
    <cellStyle name="_Comma_~7516164" xfId="443"/>
    <cellStyle name="_Comma_~9342525" xfId="444"/>
    <cellStyle name="_Comma_1 - Pizzi spread rec schedule" xfId="445"/>
    <cellStyle name="_Comma_2007 Budget Scenarios v2" xfId="446"/>
    <cellStyle name="_Comma_2008 Headcount Plan" xfId="447"/>
    <cellStyle name="_Comma_Appendix B" xfId="448"/>
    <cellStyle name="_Comma_Aspen Financial Update 3-8-07" xfId="449"/>
    <cellStyle name="_Comma_AutoPrice2000" xfId="450"/>
    <cellStyle name="_Comma_Book1" xfId="451"/>
    <cellStyle name="_Comma_Book4" xfId="452"/>
    <cellStyle name="_Comma_Cancun Budget Presentation PPT Excel Sheets" xfId="453"/>
    <cellStyle name="_Comma_Company Operating Model v24" xfId="454"/>
    <cellStyle name="_Comma_Covenant compliance 11-18-07 v3" xfId="455"/>
    <cellStyle name="_Comma_Covenant compliance 11-19-07 v2" xfId="456"/>
    <cellStyle name="_Comma_Earth holco capital structure" xfId="457"/>
    <cellStyle name="_Comma_Enterprise V10.1 budget input" xfId="458"/>
    <cellStyle name="_Comma_Latest Exposure Data" xfId="459"/>
    <cellStyle name="_Comma_Natural Account vs AMTD v2" xfId="460"/>
    <cellStyle name="_Comma_Q107 Company Estimate 3-29-07" xfId="461"/>
    <cellStyle name="_Comma_Q107 Company Estimate 3-8-07" xfId="462"/>
    <cellStyle name="_Comma_Q207 Forecast" xfId="463"/>
    <cellStyle name="_Comma_Q407 Consolidating Estimate" xfId="464"/>
    <cellStyle name="_Comma_Segment" xfId="465"/>
    <cellStyle name="_Comma_Spread Walk NEW_Budget ENT" xfId="466"/>
    <cellStyle name="_Comma_Valuation Materials_v6" xfId="467"/>
    <cellStyle name="_Commentary" xfId="468"/>
    <cellStyle name="_Company Operating Model v24" xfId="469"/>
    <cellStyle name="_comparison Apr 07" xfId="470"/>
    <cellStyle name="_Consol PL Summary" xfId="471"/>
    <cellStyle name="_Consol PL Summary 26 May" xfId="472"/>
    <cellStyle name="_Consol PL Summary-Dec(Jan10)" xfId="473"/>
    <cellStyle name="_Consol prod and clients" xfId="474"/>
    <cellStyle name="_Copy of AM Rpt- September Rptg Pkg   DAY 6 with 9+3 FY Fcst" xfId="2958"/>
    <cellStyle name="_Copy of Project America Cash flows v59 xls SLF v 8 (2)" xfId="475"/>
    <cellStyle name="_Corp IC Page for Q1 Outlook v2" xfId="476"/>
    <cellStyle name="_Corp List - Oct 04" xfId="477"/>
    <cellStyle name="_Corp List - Oct 04_2009 budget balance sheet &amp; capital v3" xfId="478"/>
    <cellStyle name="_Corp List - Oct 04_Americas Emerging Markets Plan 08 Template v1.17" xfId="479"/>
    <cellStyle name="_Corp List - Oct 04_ASIAPnLRisk_05_0831" xfId="480"/>
    <cellStyle name="_Corp List - Oct 04_ASIAPnLRisk_05_1230F" xfId="481"/>
    <cellStyle name="_Corp List - Oct 04_ASIAPnLRisk_06_0405" xfId="482"/>
    <cellStyle name="_Corp List - Oct 04_BS" xfId="483"/>
    <cellStyle name="_Corp List - Oct 04_BS compliance" xfId="484"/>
    <cellStyle name="_Corp List - Oct 04_Credit Sales" xfId="485"/>
    <cellStyle name="_Corp List - Oct 04_Don-Marie 9-26-07 v6(CM)" xfId="486"/>
    <cellStyle name="_Corp List - Oct 04_Edsparr's historical" xfId="487"/>
    <cellStyle name="_Corp List - Oct 04_EMEA EM BD2 Forecast V2" xfId="488"/>
    <cellStyle name="_Corp List - Oct 04_EMEA EM BD2 Forecast V3" xfId="489"/>
    <cellStyle name="_Corp List - Oct 04_ENTRY SHEET" xfId="490"/>
    <cellStyle name="_Corp List - Oct 04_GEM P&amp;L ACTUAL COB 31 August 07" xfId="491"/>
    <cellStyle name="_Corp List - Oct 04_HC Tracking Feb 07BIUSHI-elee" xfId="492"/>
    <cellStyle name="_Corp List - Oct 04_MTM Figures" xfId="493"/>
    <cellStyle name="_Corp List - Oct 04_PnL_Split_Apr06" xfId="494"/>
    <cellStyle name="_Corp List - Oct 04_PnL_Split_Jan19" xfId="495"/>
    <cellStyle name="_Corp List - Oct 04_PnL_Split_Jun 02" xfId="496"/>
    <cellStyle name="_Corp List - Oct 04_PnL_Split_Jun 30_Final" xfId="497"/>
    <cellStyle name="_Corp List - Oct 04_PnL_Split_Mar06 - v2" xfId="498"/>
    <cellStyle name="_Corp List - Oct 04_PnL_Split_Mar15 - v2" xfId="499"/>
    <cellStyle name="_Corp List - Oct 04_PnL_Split_Mar16 - v2" xfId="500"/>
    <cellStyle name="_Corp List - Oct 04_PnL_Split_May16" xfId="501"/>
    <cellStyle name="_Corp List - Oct 04_PnL_Split_May24" xfId="502"/>
    <cellStyle name="_Corp List - Oct 04_PnL_Split_May26" xfId="503"/>
    <cellStyle name="_Corp List - Oct 04_PnL_Split_May30" xfId="504"/>
    <cellStyle name="_Corp List - Oct 04_Restricted_PPL_28Jun" xfId="505"/>
    <cellStyle name="_Corp List - Oct 04_Sheet1" xfId="506"/>
    <cellStyle name="_Corp List - Oct 04_Summary " xfId="13"/>
    <cellStyle name="_Corp List - Sep 04" xfId="507"/>
    <cellStyle name="_Corp List - Sep 04_2009 budget balance sheet &amp; capital v3" xfId="508"/>
    <cellStyle name="_Corp List - Sep 04_Americas Emerging Markets Plan 08 Template v1.17" xfId="509"/>
    <cellStyle name="_Corp List - Sep 04_ASIAPnLRisk_05_0831" xfId="510"/>
    <cellStyle name="_Corp List - Sep 04_ASIAPnLRisk_05_1230F" xfId="511"/>
    <cellStyle name="_Corp List - Sep 04_ASIAPnLRisk_06_0405" xfId="512"/>
    <cellStyle name="_Corp List - Sep 04_BS" xfId="513"/>
    <cellStyle name="_Corp List - Sep 04_BS compliance" xfId="514"/>
    <cellStyle name="_Corp List - Sep 04_Cash CDO &amp; AI" xfId="515"/>
    <cellStyle name="_Corp List - Sep 04_Cash CDO &amp; AI_2005_PRF breakdown_Asia Credit Market" xfId="516"/>
    <cellStyle name="_Corp List - Sep 04_Cash CDO &amp; AI_21 Dec CM Daily" xfId="517"/>
    <cellStyle name="_Corp List - Sep 04_Cash CDO &amp; AI_ASIA SUMMARY-CONSOL2" xfId="518"/>
    <cellStyle name="_Corp List - Sep 04_Cash CDO &amp; AI_ASIAPnLRisk" xfId="519"/>
    <cellStyle name="_Corp List - Sep 04_Cash CDO &amp; AI_ASIAPnLRisk_06_0131B" xfId="520"/>
    <cellStyle name="_Corp List - Sep 04_Cash CDO &amp; AI_ASIAPnLRisk_NEW VERSION_PPL" xfId="521"/>
    <cellStyle name="_Corp List - Sep 04_Cash CDO &amp; AI_Credit Sales" xfId="522"/>
    <cellStyle name="_Corp List - Sep 04_Cash CDO &amp; AI_Data" xfId="523"/>
    <cellStyle name="_Corp List - Sep 04_Cash CDO &amp; AI_SUMMARY" xfId="524"/>
    <cellStyle name="_Corp List - Sep 04_Credit Sales" xfId="525"/>
    <cellStyle name="_Corp List - Sep 04_Don-Marie 9-26-07 v6(CM)" xfId="526"/>
    <cellStyle name="_Corp List - Sep 04_Edsparr's historical" xfId="527"/>
    <cellStyle name="_Corp List - Sep 04_EMEA EM BD2 Forecast V2" xfId="528"/>
    <cellStyle name="_Corp List - Sep 04_EMEA EM BD2 Forecast V3" xfId="529"/>
    <cellStyle name="_Corp List - Sep 04_ENTRY SHEET" xfId="530"/>
    <cellStyle name="_Corp List - Sep 04_GEM P&amp;L ACTUAL COB 31 August 07" xfId="531"/>
    <cellStyle name="_Corp List - Sep 04_HC Tracking Feb 07BIUSHI-elee" xfId="532"/>
    <cellStyle name="_Corp List - Sep 04_MTM Figures" xfId="533"/>
    <cellStyle name="_Corp List - Sep 04_PnL_Split_Apr06" xfId="534"/>
    <cellStyle name="_Corp List - Sep 04_PnL_Split_Jan19" xfId="535"/>
    <cellStyle name="_Corp List - Sep 04_PnL_Split_Jun 02" xfId="536"/>
    <cellStyle name="_Corp List - Sep 04_PnL_Split_Jun 30_Final" xfId="537"/>
    <cellStyle name="_Corp List - Sep 04_PnL_Split_Mar06 - v2" xfId="538"/>
    <cellStyle name="_Corp List - Sep 04_PnL_Split_Mar15 - v2" xfId="539"/>
    <cellStyle name="_Corp List - Sep 04_PnL_Split_Mar16 - v2" xfId="540"/>
    <cellStyle name="_Corp List - Sep 04_PnL_Split_May16" xfId="541"/>
    <cellStyle name="_Corp List - Sep 04_PnL_Split_May24" xfId="542"/>
    <cellStyle name="_Corp List - Sep 04_PnL_Split_May26" xfId="543"/>
    <cellStyle name="_Corp List - Sep 04_PnL_Split_May30" xfId="544"/>
    <cellStyle name="_Corp List - Sep 04_Restricted_PPL_28Jun" xfId="545"/>
    <cellStyle name="_Corp List - Sep 04_Sheet1" xfId="546"/>
    <cellStyle name="_Corp List - Sep 04_SSG" xfId="547"/>
    <cellStyle name="_Corp List - Sep 04_SSG_2005_PRF breakdown_Asia Credit Market" xfId="548"/>
    <cellStyle name="_Corp List - Sep 04_SSG_21 Dec CM Daily" xfId="549"/>
    <cellStyle name="_Corp List - Sep 04_SSG_ASIA SUMMARY-CONSOL2" xfId="550"/>
    <cellStyle name="_Corp List - Sep 04_SSG_ASIAPnLRisk" xfId="551"/>
    <cellStyle name="_Corp List - Sep 04_SSG_ASIAPnLRisk_06_0131B" xfId="552"/>
    <cellStyle name="_Corp List - Sep 04_SSG_ASIAPnLRisk_NEW VERSION_PPL" xfId="553"/>
    <cellStyle name="_Corp List - Sep 04_SSG_Credit Sales" xfId="554"/>
    <cellStyle name="_Corp List - Sep 04_SSG_Data" xfId="555"/>
    <cellStyle name="_Corp List - Sep 04_SSG_SUMMARY" xfId="556"/>
    <cellStyle name="_Corp List - Sep 04_Summary " xfId="14"/>
    <cellStyle name="_CORPORATE" xfId="557"/>
    <cellStyle name="_Covenant compliance 11-18-07 v3" xfId="558"/>
    <cellStyle name="_Covenant compliance 11-19-07 v2" xfId="559"/>
    <cellStyle name="_cover page" xfId="560"/>
    <cellStyle name="_cover page_Book1" xfId="561"/>
    <cellStyle name="_cover page_File 1 - 2008 &amp; 2009 MYF - Board Pre-read View 7.24.08" xfId="562"/>
    <cellStyle name="_cover page_Supplemental Sheets 5.20.09" xfId="563"/>
    <cellStyle name="_Cr Exotics" xfId="564"/>
    <cellStyle name="_Cr Exotics_Data" xfId="565"/>
    <cellStyle name="_Cr Exotics_Summary" xfId="566"/>
    <cellStyle name="_Credit Costs 5.12.08tracker" xfId="567"/>
    <cellStyle name="_Credit Costs Slides - April EMR" xfId="568"/>
    <cellStyle name="_Credit Markets February Control Meeting" xfId="569"/>
    <cellStyle name="_Credit Markets October Control meeting" xfId="570"/>
    <cellStyle name="_Credit Metrics Slide - April" xfId="571"/>
    <cellStyle name="_Credit Sales" xfId="572"/>
    <cellStyle name="_CREDIT SUMM" xfId="573"/>
    <cellStyle name="_CREDIT SUMM_2005_PRF breakdown_Asia Credit Market" xfId="574"/>
    <cellStyle name="_CREDIT SUMM_21 Dec CM Daily" xfId="575"/>
    <cellStyle name="_CREDIT SUMM_ASIA SUMMARY-CONSOL2" xfId="576"/>
    <cellStyle name="_CREDIT SUMM_ASIAPnLRisk" xfId="577"/>
    <cellStyle name="_CREDIT SUMM_ASIAPnLRisk_06_0131B" xfId="578"/>
    <cellStyle name="_CREDIT SUMM_ASIAPnLRisk_NEW VERSION_PPL" xfId="579"/>
    <cellStyle name="_CREDIT SUMM_Credit Sales" xfId="580"/>
    <cellStyle name="_CREDIT SUMM_Data" xfId="581"/>
    <cellStyle name="_CREDIT SUMM_SUMMARY" xfId="582"/>
    <cellStyle name="_CREGS 2006 Budget Review 11.28.05" xfId="583"/>
    <cellStyle name="_CT&amp;O Deck for Jamie Review  20 Nov FINAL v2" xfId="584"/>
    <cellStyle name="_CT&amp;O Deck for Jamie Review  20 Nov FINAL v2_Book1" xfId="585"/>
    <cellStyle name="_CT&amp;O Deck for Jamie Review  20 Nov FINAL v2_File 1 - 2008 &amp; 2009 MYF - Board Pre-read View 7.24.08" xfId="586"/>
    <cellStyle name="_CT&amp;O Deck for Jamie Review  20 Nov FINAL v2_Supplemental Sheets 5.20.09" xfId="587"/>
    <cellStyle name="_CT&amp;o Deck for Jamie Review ~ 20 Nov FINAL" xfId="588"/>
    <cellStyle name="_CT&amp;o Deck for Jamie Review ~ 20 Nov FINAL_Book1" xfId="589"/>
    <cellStyle name="_CT&amp;o Deck for Jamie Review ~ 20 Nov FINAL_File 1 - 2008 &amp; 2009 MYF - Board Pre-read View 7.24.08" xfId="590"/>
    <cellStyle name="_CT&amp;o Deck for Jamie Review ~ 20 Nov FINAL_Supplemental Sheets 5.20.09" xfId="591"/>
    <cellStyle name="_CT&amp;O Oct BD2_ExecSummary v2 (with aspirational added)" xfId="592"/>
    <cellStyle name="_CT&amp;O Oct BD2_ExecSummary v2 (with aspirational added)_Book1" xfId="593"/>
    <cellStyle name="_CT&amp;O Oct BD2_ExecSummary v2 (with aspirational added)_File 1 - 2008 &amp; 2009 MYF - Board Pre-read View 7.24.08" xfId="594"/>
    <cellStyle name="_CT&amp;O Oct BD2_ExecSummary v2 (with aspirational added)_Supplemental Sheets 5.20.09" xfId="595"/>
    <cellStyle name="_CT&amp;O Oct BD8_ExecSummary (with aspirational added)_V3" xfId="596"/>
    <cellStyle name="_CT&amp;O Oct BD8_ExecSummary (with aspirational added)_V3_Book1" xfId="597"/>
    <cellStyle name="_CT&amp;O Oct BD8_ExecSummary (with aspirational added)_V3_File 1 - 2008 &amp; 2009 MYF - Board Pre-read View 7.24.08" xfId="598"/>
    <cellStyle name="_CT&amp;O Oct BD8_ExecSummary (with aspirational added)_V3_Supplemental Sheets 5.20.09" xfId="599"/>
    <cellStyle name="_Currency" xfId="600"/>
    <cellStyle name="_Currency_~1134290" xfId="601"/>
    <cellStyle name="_Currency_~3036172" xfId="602"/>
    <cellStyle name="_Currency_~7516164" xfId="603"/>
    <cellStyle name="_Currency_~9342525" xfId="604"/>
    <cellStyle name="_Currency_1 - Pizzi spread rec schedule" xfId="605"/>
    <cellStyle name="_Currency_2007 Budget Scenarios v2" xfId="606"/>
    <cellStyle name="_Currency_2008 Headcount Plan" xfId="607"/>
    <cellStyle name="_Currency_Appendix B" xfId="608"/>
    <cellStyle name="_Currency_Aspen Financial Update 3-8-07" xfId="609"/>
    <cellStyle name="_Currency_AutoPrice2000" xfId="610"/>
    <cellStyle name="_Currency_Book1" xfId="611"/>
    <cellStyle name="_Currency_Book4" xfId="612"/>
    <cellStyle name="_Currency_Cancun Budget Presentation PPT Excel Sheets" xfId="613"/>
    <cellStyle name="_Currency_Company Operating Model v24" xfId="614"/>
    <cellStyle name="_Currency_Covenant compliance 11-18-07 v3" xfId="615"/>
    <cellStyle name="_Currency_Covenant compliance 11-19-07 v2" xfId="616"/>
    <cellStyle name="_Currency_Earth holco capital structure" xfId="617"/>
    <cellStyle name="_Currency_Enterprise V10.1 budget input" xfId="618"/>
    <cellStyle name="_Currency_Latest Exposure Data" xfId="619"/>
    <cellStyle name="_Currency_Natural Account vs AMTD v2" xfId="620"/>
    <cellStyle name="_Currency_Q107 Company Estimate 3-29-07" xfId="621"/>
    <cellStyle name="_Currency_Q107 Company Estimate 3-8-07" xfId="622"/>
    <cellStyle name="_Currency_Q207 Forecast" xfId="623"/>
    <cellStyle name="_Currency_Q407 Consolidating Estimate" xfId="624"/>
    <cellStyle name="_Currency_Segment" xfId="625"/>
    <cellStyle name="_Currency_Spread Walk NEW_Budget ENT" xfId="626"/>
    <cellStyle name="_Currency_Valuation Materials_v2" xfId="627"/>
    <cellStyle name="_Currency_Valuation Materials_v6" xfId="628"/>
    <cellStyle name="_CurrencySpace" xfId="629"/>
    <cellStyle name="_CurrencySpace_~1134290" xfId="630"/>
    <cellStyle name="_CurrencySpace_~3036172" xfId="631"/>
    <cellStyle name="_CurrencySpace_~7516164" xfId="632"/>
    <cellStyle name="_CurrencySpace_~9342525" xfId="633"/>
    <cellStyle name="_CurrencySpace_1 - Pizzi spread rec schedule" xfId="634"/>
    <cellStyle name="_CurrencySpace_2007 Budget Scenarios v2" xfId="635"/>
    <cellStyle name="_CurrencySpace_2008 Headcount Plan" xfId="636"/>
    <cellStyle name="_CurrencySpace_Appendix B" xfId="637"/>
    <cellStyle name="_CurrencySpace_Aspen Financial Update 3-8-07" xfId="638"/>
    <cellStyle name="_CurrencySpace_AutoPrice2000" xfId="639"/>
    <cellStyle name="_CurrencySpace_Book1" xfId="640"/>
    <cellStyle name="_CurrencySpace_Book4" xfId="641"/>
    <cellStyle name="_CurrencySpace_Cancun Budget Presentation PPT Excel Sheets" xfId="642"/>
    <cellStyle name="_CurrencySpace_Company Operating Model v24" xfId="643"/>
    <cellStyle name="_CurrencySpace_Covenant compliance 11-18-07 v3" xfId="644"/>
    <cellStyle name="_CurrencySpace_Covenant compliance 11-19-07 v2" xfId="645"/>
    <cellStyle name="_CurrencySpace_Earth holco capital structure" xfId="646"/>
    <cellStyle name="_CurrencySpace_Enterprise V10.1 budget input" xfId="647"/>
    <cellStyle name="_CurrencySpace_Latest Exposure Data" xfId="648"/>
    <cellStyle name="_CurrencySpace_Natural Account vs AMTD v2" xfId="649"/>
    <cellStyle name="_CurrencySpace_Q107 Company Estimate 3-29-07" xfId="650"/>
    <cellStyle name="_CurrencySpace_Q107 Company Estimate 3-8-07" xfId="651"/>
    <cellStyle name="_CurrencySpace_Q207 Forecast" xfId="652"/>
    <cellStyle name="_CurrencySpace_Q407 Consolidating Estimate" xfId="653"/>
    <cellStyle name="_CurrencySpace_Segment" xfId="654"/>
    <cellStyle name="_CurrencySpace_Spread Walk NEW_Budget ENT" xfId="655"/>
    <cellStyle name="_CurrencySpace_Valuation Materials_v2" xfId="656"/>
    <cellStyle name="_CurrencySpace_Valuation Materials_v6" xfId="657"/>
    <cellStyle name="_cut2" xfId="658"/>
    <cellStyle name="_cut2_A" xfId="659"/>
    <cellStyle name="_CVA DVA Explain_Apr 09_0511" xfId="660"/>
    <cellStyle name="_CVA DVA Explain_May 09_2" xfId="661"/>
    <cellStyle name="_CVA_DVA Explain_2" xfId="662"/>
    <cellStyle name="_Daily" xfId="663"/>
    <cellStyle name="_Daily PL" xfId="664"/>
    <cellStyle name="_Data" xfId="665"/>
    <cellStyle name="_DataMTD" xfId="666"/>
    <cellStyle name="_DataYTD" xfId="667"/>
    <cellStyle name="_Defaulted Derivs (EMR) - 0210" xfId="668"/>
    <cellStyle name="_Defaulted Derivs Rec - 013110 (Cristal P&amp;L drops)" xfId="669"/>
    <cellStyle name="_Defaulted Derivs Rec - 013110 (Cristal P&amp;L drops)_Defaulted Derivs Rec - 022810 (Cristal vs GL PnL rec) BD3" xfId="670"/>
    <cellStyle name="_Defaulted Derivs Rec - 022810 (Cristal vs GL PnL rec) BD3" xfId="671"/>
    <cellStyle name="_Details from CMR Final - Sep 06" xfId="672"/>
    <cellStyle name="_Disc Agency ARMs" xfId="673"/>
    <cellStyle name="_Disc Agency ARMs_A" xfId="674"/>
    <cellStyle name="_DM Scorecard Metrics February 06 - 0331" xfId="675"/>
    <cellStyle name="_DM Weekly Scorecard Metrics -041406 v3" xfId="676"/>
    <cellStyle name="_Don-Marie 9-26-07 v6(CM)" xfId="677"/>
    <cellStyle name="_DPS" xfId="678"/>
    <cellStyle name="_DRAFT_AWM_IM_March_TECH_EMR" xfId="679"/>
    <cellStyle name="_DRAFT_AWM_IM_March_TECH_EMR_A" xfId="680"/>
    <cellStyle name="_Earnings Slide - LLA v1 to be updated for 3Q forecast" xfId="681"/>
    <cellStyle name="_Earth holco capital structure" xfId="682"/>
    <cellStyle name="_EdFin Est Balance Sheet TEMPLATE 08&amp;09 rev0605" xfId="683"/>
    <cellStyle name="_Edsparr - June 07_Flash" xfId="684"/>
    <cellStyle name="_Edsparr's historical" xfId="685"/>
    <cellStyle name="_EMEA EM BD2 Forecast V2" xfId="686"/>
    <cellStyle name="_EMEA EM BD2 Forecast V3" xfId="687"/>
    <cellStyle name="_EMEA Emerging Market Plan 08 Templatev1.17" xfId="688"/>
    <cellStyle name="_EMR - Monthly Estimation IMP Grid August 06 YTD" xfId="689"/>
    <cellStyle name="_EMR MAR06 CTO Summary" xfId="690"/>
    <cellStyle name="_EMR MAR06 CTO Summary v2" xfId="691"/>
    <cellStyle name="_EMR MAR06 ST&amp;O Summary" xfId="692"/>
    <cellStyle name="_EMR-Mar Investment Productivity" xfId="693"/>
    <cellStyle name="_Energy~Softs" xfId="694"/>
    <cellStyle name="_Energy-Softs and Index" xfId="695"/>
    <cellStyle name="_Enterprise V10.1 budget input" xfId="696"/>
    <cellStyle name="_Equities Cash" xfId="697"/>
    <cellStyle name="_Equities_S&amp;G and Investments_RevAssumptionR2" xfId="698"/>
    <cellStyle name="_EqutiesInfoSheet_11.03.05" xfId="699"/>
    <cellStyle name="_EqutiesInfoSheet_11.03.05_HC Tracking Feb 07BIUSHI-elee" xfId="700"/>
    <cellStyle name="_ETrade Model (Updated February 12, 2008) v.4" xfId="701"/>
    <cellStyle name="_Euro" xfId="702"/>
    <cellStyle name="_Executive Summary V1" xfId="2959"/>
    <cellStyle name="_Ex-Japan Rates HC_April'07" xfId="703"/>
    <cellStyle name="_Exotics" xfId="704"/>
    <cellStyle name="_Exotics Pyramid" xfId="705"/>
    <cellStyle name="_External Data (slow growth)" xfId="2960"/>
    <cellStyle name="_FCASTAUM (Revenue Forecast)" xfId="706"/>
    <cellStyle name="_Feb Month Investment Productivity" xfId="707"/>
    <cellStyle name="_FEGL&amp;PSGL_Jul05" xfId="708"/>
    <cellStyle name="_Final" xfId="709"/>
    <cellStyle name="_Final '07 Bottoms Up" xfId="710"/>
    <cellStyle name="_Final Revenues Sep" xfId="711"/>
    <cellStyle name="_Final_A" xfId="712"/>
    <cellStyle name="_For FO" xfId="713"/>
    <cellStyle name="_Forecast 3Q_8_05_08" xfId="714"/>
    <cellStyle name="_Format Example" xfId="715"/>
    <cellStyle name="_Frank B 11-7-06 Draft (pages from 10-23 allocs roundtable)" xfId="716"/>
    <cellStyle name="_FRB_APR-09 Balance Sheet - FINAL" xfId="2961"/>
    <cellStyle name="_FSA OCt 06.final" xfId="717"/>
    <cellStyle name="_Functional model Danny V4" xfId="718"/>
    <cellStyle name="_Functional PnL 06 Budget Summary LS v7 (Proposed new L2)" xfId="719"/>
    <cellStyle name="_FunctionalpnlSlides_Michelle(old)" xfId="720"/>
    <cellStyle name="_Futures Recon Apr 2008" xfId="2962"/>
    <cellStyle name="_FX- FXO Aug Flash pending numbers v0.02" xfId="721"/>
    <cellStyle name="_FY Forecast Tracker 9.25.08 v3" xfId="722"/>
    <cellStyle name="_GCCG EMR control pages - Apr 07" xfId="723"/>
    <cellStyle name="_GCCG templates" xfId="724"/>
    <cellStyle name="_GEM P&amp;L ACTUAL COB 31 August 07" xfId="725"/>
    <cellStyle name="_GEM Plan 08- Investment - Productivityv 0.08" xfId="726"/>
    <cellStyle name="_General Services - BD9 Files_JAN_2006" xfId="727"/>
    <cellStyle name="_General Services - BD9 Files_JAN_2006_FY Forecast Tracker 9.25.08 v3" xfId="728"/>
    <cellStyle name="_General Services - BD9 Files_JAN_2006_IB Fcst Variance 1-23-09" xfId="729"/>
    <cellStyle name="_General Services - BD9 Files_JAN_2006_IB Mgmt Fcst 1-23-09" xfId="730"/>
    <cellStyle name="_General Services - BD9 Files_JAN_2006_NI Schedule 10.24.08 v2" xfId="731"/>
    <cellStyle name="_General Services - BD9 Files_JAN_2006_NI Schedule 11.26.08 (MGMT) v3" xfId="732"/>
    <cellStyle name="_General Services - BD9 Files_JAN_2006_One time Itemsv3" xfId="733"/>
    <cellStyle name="_General Services - BD9 Files_JAN_2006_Supplemental Sheets 5.20.09" xfId="734"/>
    <cellStyle name="_General Services BD2 Estimate-Feb 2006" xfId="735"/>
    <cellStyle name="_General Services BD2 Estimate-Feb 2006_Tracker 2Q  5.12.08" xfId="736"/>
    <cellStyle name="_General Services BD2 Estimate-Feb 2006_Tracker 2Q  5.15.08" xfId="737"/>
    <cellStyle name="_General Servvices - 1Q 2006 Financial Update" xfId="738"/>
    <cellStyle name="_General Servvices - 1Q 2006 Financial Update_Tracker 2Q  5.12.08" xfId="739"/>
    <cellStyle name="_General Servvices - 1Q 2006 Financial Update_Tracker 2Q  5.15.08" xfId="740"/>
    <cellStyle name="_Global Eq First Round Investments 9 21 07" xfId="741"/>
    <cellStyle name="_Global Exotics" xfId="742"/>
    <cellStyle name="_GM Capital Structure" xfId="743"/>
    <cellStyle name="_GM Capital Structure v 2" xfId="744"/>
    <cellStyle name="_GMAC_Chrysler Tracker v.27" xfId="745"/>
    <cellStyle name="_GPG PL" xfId="746"/>
    <cellStyle name="_Graphs F3 and Round 1A 2007 IMI.1" xfId="747"/>
    <cellStyle name="_Gross Loan" xfId="748"/>
    <cellStyle name="_GROSSPL" xfId="749"/>
    <cellStyle name="_GTD" xfId="750"/>
    <cellStyle name="_GTI 2006 Plan_ Supporting Document Waterfalls" xfId="751"/>
    <cellStyle name="_gti depr_amort 121305" xfId="752"/>
    <cellStyle name="_GTI HC FY Forecast Temp" xfId="753"/>
    <cellStyle name="_GTI HC FY Forecast Temp_Book1" xfId="754"/>
    <cellStyle name="_GTI HC FY Forecast Temp_File 1 - 2008 &amp; 2009 MYF - Board Pre-read View 7.24.08" xfId="755"/>
    <cellStyle name="_GTI HC FY Forecast Temp_Supplemental Sheets 5.20.09" xfId="756"/>
    <cellStyle name="_GTI HC FY Forecast Temp_Tracker 2Q  5.12.08" xfId="757"/>
    <cellStyle name="_GTI HC FY Forecast Temp_Tracker 2Q  5.15.08" xfId="758"/>
    <cellStyle name="_GTI tower BD9_Exp_Template2_Submissions" xfId="759"/>
    <cellStyle name="_GTI tower BD9_Exp_Template2_Submissions_FY Forecast Tracker 9.25.08 v3" xfId="760"/>
    <cellStyle name="_GTI tower BD9_Exp_Template2_Submissions_IB Fcst Variance 1-23-09" xfId="761"/>
    <cellStyle name="_GTI tower BD9_Exp_Template2_Submissions_IB Mgmt Fcst 1-23-09" xfId="762"/>
    <cellStyle name="_GTI tower BD9_Exp_Template2_Submissions_NI Schedule 10.24.08 v2" xfId="763"/>
    <cellStyle name="_GTI tower BD9_Exp_Template2_Submissions_NI Schedule 11.26.08 (MGMT) v3" xfId="764"/>
    <cellStyle name="_GTI tower BD9_Exp_Template2_Submissions_One time Itemsv3" xfId="765"/>
    <cellStyle name="_GTI tower BD9_Exp_Template2_Submissions_Supplemental Sheets 5.20.09" xfId="766"/>
    <cellStyle name="_GTI tower BD9_Exp_Template2_Submissions_Tracker 2Q  5.12.08" xfId="767"/>
    <cellStyle name="_GTI tower BD9_Exp_Template2_Submissions_Tracker 2Q  5.15.08" xfId="768"/>
    <cellStyle name="_HC Numbers (2006 Plan) Templates 15 &amp; 16 - 09-15-2005" xfId="769"/>
    <cellStyle name="_HC Numbers (2006 Plan) Templates 15 &amp; 16 - 09-15-2005_Book1" xfId="770"/>
    <cellStyle name="_HC Numbers (2006 Plan) Templates 15 &amp; 16 - 09-15-2005_File 1 - 2008 &amp; 2009 MYF - Board Pre-read View 7.24.08" xfId="771"/>
    <cellStyle name="_HC Numbers (2006 Plan) Templates 15 &amp; 16 - 09-15-2005_Supplemental Sheets 5.20.09" xfId="772"/>
    <cellStyle name="_HC Numbers (2006 Plan) Templates 15 &amp; 16 - 09-15-2005_Tracker 2Q  5.12.08" xfId="773"/>
    <cellStyle name="_HC Numbers (2006 Plan) Templates 15 &amp; 16 - 09-15-2005_Tracker 2Q  5.15.08" xfId="774"/>
    <cellStyle name="_HC Tracking Feb 07BIUSHI-elee" xfId="775"/>
    <cellStyle name="_HC Tracking July 07" xfId="776"/>
    <cellStyle name="_Headcount Buildup Zoran" xfId="777"/>
    <cellStyle name="_Headcount Buildup Zoran_FY Forecast Tracker 9.25.08 v3" xfId="778"/>
    <cellStyle name="_Headcount Buildup Zoran_IB Fcst Variance 1-23-09" xfId="779"/>
    <cellStyle name="_Headcount Buildup Zoran_IB Mgmt Fcst 1-23-09" xfId="780"/>
    <cellStyle name="_Headcount Buildup Zoran_NI Schedule 10.24.08 v2" xfId="781"/>
    <cellStyle name="_Headcount Buildup Zoran_NI Schedule 11.26.08 (MGMT) v3" xfId="782"/>
    <cellStyle name="_Headcount Buildup Zoran_One time Itemsv3" xfId="783"/>
    <cellStyle name="_Headcount Buildup Zoran_Supplemental Sheets 5.20.09" xfId="784"/>
    <cellStyle name="_Headcount Buildup Zoran_Tracker 2Q  5.12.08" xfId="785"/>
    <cellStyle name="_Headcount Buildup Zoran_Tracker 2Q  5.15.08" xfId="786"/>
    <cellStyle name="_Heading" xfId="787"/>
    <cellStyle name="_Heading_2009 budget balance sheet &amp; capital v3" xfId="788"/>
    <cellStyle name="_Heading_2009 budget by quarter 3-03-09 1200hrs" xfId="789"/>
    <cellStyle name="_Heading_BS" xfId="790"/>
    <cellStyle name="_Heading_BS compliance" xfId="791"/>
    <cellStyle name="_Heading_Don-Marie 9-26-07 v6(CM)" xfId="792"/>
    <cellStyle name="_Heading_Final Budget Book 3-6" xfId="793"/>
    <cellStyle name="_Heading_IB Headcount Summary" xfId="794"/>
    <cellStyle name="_Heading_IB Headcount Summary 2" xfId="795"/>
    <cellStyle name="_Heading_IB Investments and Productivity" xfId="796"/>
    <cellStyle name="_Heading_management fee calc.071604" xfId="797"/>
    <cellStyle name="_Heading_management fee calc.071604_2007 Headcount" xfId="798"/>
    <cellStyle name="_Heading_management fee calc.071604_Sheet1" xfId="799"/>
    <cellStyle name="_Heading_management fee calc.071604_Stress" xfId="800"/>
    <cellStyle name="_Heading_management fee calc.071604_Summary" xfId="801"/>
    <cellStyle name="_Heading_Nov28pf" xfId="802"/>
    <cellStyle name="_Heading_prestemp" xfId="803"/>
    <cellStyle name="_Heading_prestemp_2007 Headcount" xfId="804"/>
    <cellStyle name="_Heading_prestemp_Sheet1" xfId="805"/>
    <cellStyle name="_Heading_prestemp_Stress" xfId="806"/>
    <cellStyle name="_Heading_prestemp_Summary" xfId="807"/>
    <cellStyle name="_Heading_Round 1 Summary FINAL 28 Sep" xfId="808"/>
    <cellStyle name="_Heading_Round 2 Adj Budget Book v2" xfId="809"/>
    <cellStyle name="_Heading_Sheet1" xfId="810"/>
    <cellStyle name="_Heading_Valuation Materials_v6" xfId="811"/>
    <cellStyle name="_HG DCM Financials" xfId="812"/>
    <cellStyle name="_Hierarchy" xfId="813"/>
    <cellStyle name="_Hierarchy Map" xfId="814"/>
    <cellStyle name="_Hierarchy Map_HC Tracking Feb 07BIUSHI-elee" xfId="815"/>
    <cellStyle name="_Highlight" xfId="816"/>
    <cellStyle name="_historical" xfId="817"/>
    <cellStyle name="_historical_2005_PRF breakdown_Asia Credit Market" xfId="818"/>
    <cellStyle name="_historical_21 Dec CM Daily" xfId="819"/>
    <cellStyle name="_historical_ASIA SUMMARY-CONSOL2" xfId="820"/>
    <cellStyle name="_historical_ASIAPnLRisk" xfId="821"/>
    <cellStyle name="_historical_ASIAPnLRisk_06_0131B" xfId="822"/>
    <cellStyle name="_historical_ASIAPnLRisk_NEW VERSION_PPL" xfId="823"/>
    <cellStyle name="_historical_Credit Sales" xfId="824"/>
    <cellStyle name="_historical_Data" xfId="825"/>
    <cellStyle name="_historical_SUMMARY" xfId="826"/>
    <cellStyle name="_HJK_KOR_Plan 2006_2" xfId="827"/>
    <cellStyle name="_HK - FX Budget" xfId="828"/>
    <cellStyle name="_HK-PRC" xfId="829"/>
    <cellStyle name="_HK-PRC_2005_PRF breakdown_Asia Credit Market" xfId="830"/>
    <cellStyle name="_HK-PRC_21 Dec CM Daily" xfId="831"/>
    <cellStyle name="_HK-PRC_ASIA SUMMARY-CONSOL2" xfId="832"/>
    <cellStyle name="_HK-PRC_ASIAPnLRisk" xfId="833"/>
    <cellStyle name="_HK-PRC_ASIAPnLRisk_06_0131B" xfId="834"/>
    <cellStyle name="_HK-PRC_ASIAPnLRisk_NEW VERSION_PPL" xfId="835"/>
    <cellStyle name="_HK-PRC_Credit Sales" xfId="836"/>
    <cellStyle name="_HK-PRC_Data" xfId="837"/>
    <cellStyle name="_HK-PRC_SUMMARY" xfId="838"/>
    <cellStyle name="_HPP Check Round 2" xfId="839"/>
    <cellStyle name="_HTM JPMC Leverage Lending and Allowance coverage Mar EMR (Pre - July 07 breakout) v1" xfId="840"/>
    <cellStyle name="_hybrids cv plan" xfId="841"/>
    <cellStyle name="_IB Fcst Variance 1-23-09" xfId="842"/>
    <cellStyle name="_IB Investment Schedule-Pass 0 - 012006 (version 1)" xfId="843"/>
    <cellStyle name="_IB LBO-related ALRC - Feb data 100% Agency 73 mult 14.5 leq" xfId="844"/>
    <cellStyle name="_IB Mgmt Fcst 1-23-09" xfId="845"/>
    <cellStyle name="_IB NPA  03 31 2009 as of 4-8-09 (AB Backup)" xfId="846"/>
    <cellStyle name="_IB Operations Invoices_Oct06" xfId="847"/>
    <cellStyle name="_IB Operations Invoices_Sep 06" xfId="848"/>
    <cellStyle name="_IB Ops Invoices_July 2006 FINAL MIS" xfId="849"/>
    <cellStyle name="_IB Ops June Invoices FINAL unlinked" xfId="850"/>
    <cellStyle name="_iCTO metrics" xfId="851"/>
    <cellStyle name="_iCTO metrics_A" xfId="852"/>
    <cellStyle name="_iCTO metrics_FY Forecast Tracker 9.25.08 v3" xfId="853"/>
    <cellStyle name="_iCTO metrics_IB Fcst Variance 1-23-09" xfId="854"/>
    <cellStyle name="_iCTO metrics_IB Mgmt Fcst 1-23-09" xfId="855"/>
    <cellStyle name="_iCTO metrics_NI Schedule 10.24.08 v2" xfId="856"/>
    <cellStyle name="_iCTO metrics_NI Schedule 11.26.08 (MGMT) v3" xfId="857"/>
    <cellStyle name="_iCTO metrics_One time Itemsv3" xfId="858"/>
    <cellStyle name="_iCTO metrics_Supplemental Sheets 5.20.09" xfId="859"/>
    <cellStyle name="_iCTO_Metrics_WIP" xfId="860"/>
    <cellStyle name="_iCTO_Metrics_WIP_FY Forecast Tracker 9.25.08 v3" xfId="861"/>
    <cellStyle name="_iCTO_Metrics_WIP_IB Fcst Variance 1-23-09" xfId="862"/>
    <cellStyle name="_iCTO_Metrics_WIP_IB Mgmt Fcst 1-23-09" xfId="863"/>
    <cellStyle name="_iCTO_Metrics_WIP_NI Schedule 10.24.08 v2" xfId="864"/>
    <cellStyle name="_iCTO_Metrics_WIP_NI Schedule 11.26.08 (MGMT) v3" xfId="865"/>
    <cellStyle name="_iCTO_Metrics_WIP_One time Itemsv3" xfId="866"/>
    <cellStyle name="_iCTO_Metrics_WIP_Supplemental Sheets 5.20.09" xfId="867"/>
    <cellStyle name="_iCTO_Metrics_WIP_Tracker 2Q  5.12.08" xfId="868"/>
    <cellStyle name="_iCTO_Metrics_WIP_Tracker 2Q  5.15.08" xfId="869"/>
    <cellStyle name="_IMI 2006 Budget Deck.FINAL" xfId="870"/>
    <cellStyle name="_IMI EMR Report. March 2007" xfId="871"/>
    <cellStyle name="_IMI F1 Review Flows Pages Apr07" xfId="872"/>
    <cellStyle name="_IMI F1.  Excel backing files.final.with additional F1 adj center topsides" xfId="873"/>
    <cellStyle name="_IMI MYF Headcounts" xfId="874"/>
    <cellStyle name="_IMI Round 1A and F3 Presentation.5" xfId="875"/>
    <cellStyle name="_Index Hedge GL Split" xfId="876"/>
    <cellStyle name="_Input" xfId="877"/>
    <cellStyle name="_Input_A" xfId="878"/>
    <cellStyle name="_INT DEALLIST" xfId="879"/>
    <cellStyle name="_International Summary Report.October 2006" xfId="880"/>
    <cellStyle name="_INVESTORS " xfId="15"/>
    <cellStyle name="_INVESTORS _1" xfId="881"/>
    <cellStyle name="_INVESTORS _2005_PRF breakdown_Asia Credit Market" xfId="882"/>
    <cellStyle name="_INVESTORS _21 Dec CM Daily" xfId="883"/>
    <cellStyle name="_INVESTORS _ASIA SUMMARY-CONSOL2" xfId="884"/>
    <cellStyle name="_INVESTORS _ASIAPnLRisk" xfId="885"/>
    <cellStyle name="_INVESTORS _ASIAPnLRisk_06_0131B" xfId="886"/>
    <cellStyle name="_INVESTORS _ASIAPnLRisk_NEW VERSION_PPL" xfId="887"/>
    <cellStyle name="_INVESTORS _Cash CDO &amp; AI" xfId="888"/>
    <cellStyle name="_INVESTORS _Cash CDO &amp; AI_2005_PRF breakdown_Asia Credit Market" xfId="889"/>
    <cellStyle name="_INVESTORS _Cash CDO &amp; AI_21 Dec CM Daily" xfId="890"/>
    <cellStyle name="_INVESTORS _Cash CDO &amp; AI_ASIA SUMMARY-CONSOL2" xfId="891"/>
    <cellStyle name="_INVESTORS _Cash CDO &amp; AI_ASIAPnLRisk" xfId="892"/>
    <cellStyle name="_INVESTORS _Cash CDO &amp; AI_ASIAPnLRisk_06_0131B" xfId="893"/>
    <cellStyle name="_INVESTORS _Cash CDO &amp; AI_ASIAPnLRisk_NEW VERSION_PPL" xfId="894"/>
    <cellStyle name="_INVESTORS _Cash CDO &amp; AI_Credit Sales" xfId="895"/>
    <cellStyle name="_INVESTORS _Cash CDO &amp; AI_Data" xfId="896"/>
    <cellStyle name="_INVESTORS _Cash CDO &amp; AI_SUMMARY" xfId="897"/>
    <cellStyle name="_INVESTORS _CORPORATE" xfId="898"/>
    <cellStyle name="_INVESTORS _Credit Sales" xfId="899"/>
    <cellStyle name="_INVESTORS _CREDIT SUMM" xfId="900"/>
    <cellStyle name="_INVESTORS _CREDIT SUMM_2005_PRF breakdown_Asia Credit Market" xfId="901"/>
    <cellStyle name="_INVESTORS _CREDIT SUMM_21 Dec CM Daily" xfId="902"/>
    <cellStyle name="_INVESTORS _CREDIT SUMM_ASIA SUMMARY-CONSOL2" xfId="903"/>
    <cellStyle name="_INVESTORS _CREDIT SUMM_ASIAPnLRisk" xfId="904"/>
    <cellStyle name="_INVESTORS _CREDIT SUMM_ASIAPnLRisk_06_0131B" xfId="905"/>
    <cellStyle name="_INVESTORS _CREDIT SUMM_ASIAPnLRisk_NEW VERSION_PPL" xfId="906"/>
    <cellStyle name="_INVESTORS _CREDIT SUMM_Credit Sales" xfId="907"/>
    <cellStyle name="_INVESTORS _CREDIT SUMM_Data" xfId="908"/>
    <cellStyle name="_INVESTORS _CREDIT SUMM_SUMMARY" xfId="909"/>
    <cellStyle name="_INVESTORS _Data" xfId="910"/>
    <cellStyle name="_INVESTORS _HK-PRC" xfId="911"/>
    <cellStyle name="_INVESTORS _HK-PRC_2005_PRF breakdown_Asia Credit Market" xfId="912"/>
    <cellStyle name="_INVESTORS _HK-PRC_21 Dec CM Daily" xfId="913"/>
    <cellStyle name="_INVESTORS _HK-PRC_ASIA SUMMARY-CONSOL2" xfId="914"/>
    <cellStyle name="_INVESTORS _HK-PRC_ASIAPnLRisk" xfId="915"/>
    <cellStyle name="_INVESTORS _HK-PRC_ASIAPnLRisk_06_0131B" xfId="916"/>
    <cellStyle name="_INVESTORS _HK-PRC_ASIAPnLRisk_NEW VERSION_PPL" xfId="917"/>
    <cellStyle name="_INVESTORS _HK-PRC_Credit Sales" xfId="918"/>
    <cellStyle name="_INVESTORS _HK-PRC_Data" xfId="919"/>
    <cellStyle name="_INVESTORS _HK-PRC_SUMMARY" xfId="920"/>
    <cellStyle name="_INVESTORS _INT DEALLIST" xfId="921"/>
    <cellStyle name="_INVESTORS _INVESTORS " xfId="16"/>
    <cellStyle name="_INVESTORS _Recon tracking" xfId="922"/>
    <cellStyle name="_INVESTORS _SGP" xfId="923"/>
    <cellStyle name="_INVESTORS _SGP_2005_PRF breakdown_Asia Credit Market" xfId="924"/>
    <cellStyle name="_INVESTORS _SGP_21 Dec CM Daily" xfId="925"/>
    <cellStyle name="_INVESTORS _SGP_ASIA SUMMARY-CONSOL2" xfId="926"/>
    <cellStyle name="_INVESTORS _SGP_ASIAPnLRisk" xfId="927"/>
    <cellStyle name="_INVESTORS _SGP_ASIAPnLRisk_06_0131B" xfId="928"/>
    <cellStyle name="_INVESTORS _SGP_ASIAPnLRisk_NEW VERSION_PPL" xfId="929"/>
    <cellStyle name="_INVESTORS _SGP_Credit Sales" xfId="930"/>
    <cellStyle name="_INVESTORS _SGP_Data" xfId="931"/>
    <cellStyle name="_INVESTORS _SGP_SUMMARY" xfId="932"/>
    <cellStyle name="_INVESTORS _SSG" xfId="933"/>
    <cellStyle name="_INVESTORS _SSG_2005_PRF breakdown_Asia Credit Market" xfId="934"/>
    <cellStyle name="_INVESTORS _SSG_21 Dec CM Daily" xfId="935"/>
    <cellStyle name="_INVESTORS _SSG_ASIA SUMMARY-CONSOL2" xfId="936"/>
    <cellStyle name="_INVESTORS _SSG_ASIAPnLRisk" xfId="937"/>
    <cellStyle name="_INVESTORS _SSG_ASIAPnLRisk_06_0131B" xfId="938"/>
    <cellStyle name="_INVESTORS _SSG_ASIAPnLRisk_NEW VERSION_PPL" xfId="939"/>
    <cellStyle name="_INVESTORS _SSG_Credit Sales" xfId="940"/>
    <cellStyle name="_INVESTORS _SSG_Data" xfId="941"/>
    <cellStyle name="_INVESTORS _SSG_SUMMARY" xfId="942"/>
    <cellStyle name="_INVESTORS _Staff Mapping" xfId="943"/>
    <cellStyle name="_INVESTORS _SUMMARY" xfId="944"/>
    <cellStyle name="_IP Final Marks 032808" xfId="2963"/>
    <cellStyle name="_IR Slide Format - 4-11-09 (FV)" xfId="945"/>
    <cellStyle name="_IR Slide Format - 4-8-09" xfId="946"/>
    <cellStyle name="_Jan Month Investment Productivity" xfId="947"/>
    <cellStyle name="_Japan IBC M&amp;A" xfId="948"/>
    <cellStyle name="_JPMC GTI volume comparisons - SEPTEMBER" xfId="949"/>
    <cellStyle name="_June 06 Act FPnl Database v15" xfId="950"/>
    <cellStyle name="_KH Expense Pack - Jan 05" xfId="951"/>
    <cellStyle name="_Latest Exposure Data" xfId="952"/>
    <cellStyle name="_LFI BL Earnings Data_Master30Nov" xfId="2964"/>
    <cellStyle name="_LFI Peer Analysis_Master_19 Nov 07" xfId="2965"/>
    <cellStyle name="_LFI Peer Analysis_Master-v.6" xfId="2966"/>
    <cellStyle name="_Line Map" xfId="953"/>
    <cellStyle name="_Line Map_HC Tracking Feb 07BIUSHI-elee" xfId="954"/>
    <cellStyle name="_Liquid Markets and Rates Exotics July 2005 Control meeting" xfId="955"/>
    <cellStyle name="_Loan Volume Trend thru Dec 09" xfId="956"/>
    <cellStyle name="_Loan Volume Trend thru Mar 09 v1" xfId="957"/>
    <cellStyle name="_Loans BOD template (version 1) 0409" xfId="2967"/>
    <cellStyle name="_Loans Final Macro Oct" xfId="958"/>
    <cellStyle name="_Loans Macro Summary Jan'09 ME" xfId="959"/>
    <cellStyle name="_LOB Template" xfId="960"/>
    <cellStyle name="_LOB Template_A" xfId="961"/>
    <cellStyle name="_London FX_Detail" xfId="962"/>
    <cellStyle name="_MAC VIE Matrix 121305" xfId="963"/>
    <cellStyle name="_MAC VIE Matrix Dec 05_final" xfId="964"/>
    <cellStyle name="_Macro Launch" xfId="965"/>
    <cellStyle name="_Manager Wise P&amp;L Apr05" xfId="966"/>
    <cellStyle name="_Manual Input" xfId="967"/>
    <cellStyle name="_Mar 06 Onwing Attributions v1" xfId="968"/>
    <cellStyle name="_Mar ME adj" xfId="969"/>
    <cellStyle name="_Market Risk EMR" xfId="970"/>
    <cellStyle name="_Markets Revenue Nov" xfId="971"/>
    <cellStyle name="_Markets Revenue Run Rate1" xfId="972"/>
    <cellStyle name="_May 06 Onwing Attributionv2" xfId="973"/>
    <cellStyle name="_May Invoices-unlinked" xfId="974"/>
    <cellStyle name="_MEMO FX OPTION SALES CREDIT" xfId="975"/>
    <cellStyle name="_Merrill Eco Flash" xfId="2968"/>
    <cellStyle name="_MKT" xfId="2969"/>
    <cellStyle name="_MLGL 0609 draft" xfId="2970"/>
    <cellStyle name="_MMF Master" xfId="2971"/>
    <cellStyle name="_MO one-pager" xfId="976"/>
    <cellStyle name="_MO one-pager_1" xfId="977"/>
    <cellStyle name="_MO PRF Recon Jan2004 Japan 100204" xfId="978"/>
    <cellStyle name="_Mockup1024" xfId="979"/>
    <cellStyle name="_Mockup1024 (version 1)" xfId="980"/>
    <cellStyle name="_Month-end Pending Date 02-08 v3" xfId="981"/>
    <cellStyle name="_Mortgage Business Review 04.2005" xfId="982"/>
    <cellStyle name="_Mortgage Holdings Review 02.2005" xfId="983"/>
    <cellStyle name="_Multiple" xfId="984"/>
    <cellStyle name="_Multiple_~1134290" xfId="985"/>
    <cellStyle name="_Multiple_~3036172" xfId="986"/>
    <cellStyle name="_Multiple_~7516164" xfId="987"/>
    <cellStyle name="_Multiple_~9342525" xfId="988"/>
    <cellStyle name="_Multiple_1 - Pizzi spread rec schedule" xfId="989"/>
    <cellStyle name="_Multiple_2007 Budget Scenarios v2" xfId="990"/>
    <cellStyle name="_Multiple_2008 Headcount Plan" xfId="991"/>
    <cellStyle name="_Multiple_Appendix B" xfId="992"/>
    <cellStyle name="_Multiple_Aspen Financial Update 3-8-07" xfId="993"/>
    <cellStyle name="_Multiple_AutoPrice2000" xfId="994"/>
    <cellStyle name="_Multiple_Book1" xfId="995"/>
    <cellStyle name="_Multiple_Book4" xfId="996"/>
    <cellStyle name="_Multiple_Cancun Budget Presentation PPT Excel Sheets" xfId="997"/>
    <cellStyle name="_Multiple_Company Operating Model v24" xfId="998"/>
    <cellStyle name="_Multiple_Covenant compliance 11-18-07 v3" xfId="999"/>
    <cellStyle name="_Multiple_Covenant compliance 11-19-07 v2" xfId="1000"/>
    <cellStyle name="_Multiple_Earth holco capital structure" xfId="1001"/>
    <cellStyle name="_Multiple_Enterprise V10.1 budget input" xfId="1002"/>
    <cellStyle name="_Multiple_Latest Exposure Data" xfId="1003"/>
    <cellStyle name="_Multiple_Natural Account vs AMTD v2" xfId="1004"/>
    <cellStyle name="_Multiple_Q107 Company Estimate 3-29-07" xfId="1005"/>
    <cellStyle name="_Multiple_Q107 Company Estimate 3-8-07" xfId="1006"/>
    <cellStyle name="_Multiple_Q207 Forecast" xfId="1007"/>
    <cellStyle name="_Multiple_Q407 Consolidating Estimate" xfId="1008"/>
    <cellStyle name="_Multiple_Segment" xfId="1009"/>
    <cellStyle name="_Multiple_Spread Walk NEW_Budget ENT" xfId="1010"/>
    <cellStyle name="_Multiple_Valuation Materials_v2" xfId="1011"/>
    <cellStyle name="_Multiple_Valuation Materials_v6" xfId="1012"/>
    <cellStyle name="_MultipleSpace" xfId="1013"/>
    <cellStyle name="_MultipleSpace_~1134290" xfId="1014"/>
    <cellStyle name="_MultipleSpace_~3036172" xfId="1015"/>
    <cellStyle name="_MultipleSpace_~7516164" xfId="1016"/>
    <cellStyle name="_MultipleSpace_~9342525" xfId="1017"/>
    <cellStyle name="_MultipleSpace_1 - Pizzi spread rec schedule" xfId="1018"/>
    <cellStyle name="_MultipleSpace_2007 Budget Scenarios v2" xfId="1019"/>
    <cellStyle name="_MultipleSpace_2008 Headcount Plan" xfId="1020"/>
    <cellStyle name="_MultipleSpace_Appendix B" xfId="1021"/>
    <cellStyle name="_MultipleSpace_Aspen Financial Update 3-8-07" xfId="1022"/>
    <cellStyle name="_MultipleSpace_AutoPrice2000" xfId="1023"/>
    <cellStyle name="_MultipleSpace_Book1" xfId="1024"/>
    <cellStyle name="_MultipleSpace_Book4" xfId="1025"/>
    <cellStyle name="_MultipleSpace_Cancun Budget Presentation PPT Excel Sheets" xfId="1026"/>
    <cellStyle name="_MultipleSpace_Company Operating Model v24" xfId="1027"/>
    <cellStyle name="_MultipleSpace_Covenant compliance 11-18-07 v3" xfId="1028"/>
    <cellStyle name="_MultipleSpace_Covenant compliance 11-19-07 v2" xfId="1029"/>
    <cellStyle name="_MultipleSpace_Earth holco capital structure" xfId="1030"/>
    <cellStyle name="_MultipleSpace_Enterprise V10.1 budget input" xfId="1031"/>
    <cellStyle name="_MultipleSpace_Latest Exposure Data" xfId="1032"/>
    <cellStyle name="_MultipleSpace_Natural Account vs AMTD v2" xfId="1033"/>
    <cellStyle name="_MultipleSpace_Q107 Company Estimate 3-29-07" xfId="1034"/>
    <cellStyle name="_MultipleSpace_Q107 Company Estimate 3-8-07" xfId="1035"/>
    <cellStyle name="_MultipleSpace_Q207 Forecast" xfId="1036"/>
    <cellStyle name="_MultipleSpace_Q407 Consolidating Estimate" xfId="1037"/>
    <cellStyle name="_MultipleSpace_Segment" xfId="1038"/>
    <cellStyle name="_MultipleSpace_Spread Walk NEW_Budget ENT" xfId="1039"/>
    <cellStyle name="_MultipleSpace_Valuation Materials_v2" xfId="1040"/>
    <cellStyle name="_MultipleSpace_Valuation Materials_v6" xfId="1041"/>
    <cellStyle name="_NA Credit Exotics P&amp;L Dec 05" xfId="1042"/>
    <cellStyle name="_NA Struct Credit P&amp;L Feb 06" xfId="1043"/>
    <cellStyle name="_NA Struct Credit P&amp;L Jan 06" xfId="1044"/>
    <cellStyle name="_NA TRR" xfId="1045"/>
    <cellStyle name="_NA TRR_A" xfId="1046"/>
    <cellStyle name="_NACT MAC Delivrables 0306" xfId="1047"/>
    <cellStyle name="_NARS Control Package August 2005 v2" xfId="1048"/>
    <cellStyle name="_Natural Account vs AMTD v2" xfId="1049"/>
    <cellStyle name="_NETPL" xfId="1050"/>
    <cellStyle name="_NewFormatP&amp;L" xfId="1051"/>
    <cellStyle name="_NI Schedule 10.24.08 v2" xfId="1052"/>
    <cellStyle name="_NI Schedule 11.26.08 (MGMT) v3" xfId="1053"/>
    <cellStyle name="_NII Estimate - Oct" xfId="1054"/>
    <cellStyle name="_Nov 04" xfId="1055"/>
    <cellStyle name="_NPA Summary 3-31 (4-10 updates)" xfId="1056"/>
    <cellStyle name="_NPA Summary 3-31 v3" xfId="1057"/>
    <cellStyle name="_NPLSv2" xfId="1058"/>
    <cellStyle name="_oct2005.followups" xfId="1059"/>
    <cellStyle name="_One time Itemsv3" xfId="1060"/>
    <cellStyle name="_Online Index GL Split" xfId="1061"/>
    <cellStyle name="_Outstanding" xfId="1062"/>
    <cellStyle name="_Outstanding Revenue Tracking Dec 04" xfId="1063"/>
    <cellStyle name="_Outstanding Revenue Tracking Dec 04_2005_PRF breakdown_Asia Credit Market" xfId="1064"/>
    <cellStyle name="_Outstanding Revenue Tracking Dec 04_21 Dec CM Daily" xfId="1065"/>
    <cellStyle name="_Outstanding Revenue Tracking Dec 04_ASIA SUMMARY-CONSOL2" xfId="1066"/>
    <cellStyle name="_Outstanding Revenue Tracking Dec 04_ASIAPnLRisk" xfId="1067"/>
    <cellStyle name="_Outstanding Revenue Tracking Dec 04_ASIAPnLRisk_06_0131B" xfId="1068"/>
    <cellStyle name="_Outstanding Revenue Tracking Dec 04_ASIAPnLRisk_NEW VERSION_PPL" xfId="1069"/>
    <cellStyle name="_Outstanding Revenue Tracking Dec 04_Credit Sales" xfId="1070"/>
    <cellStyle name="_Outstanding Revenue Tracking Dec 04_Data" xfId="1071"/>
    <cellStyle name="_Outstanding Revenue Tracking Dec 04_SUMMARY" xfId="1072"/>
    <cellStyle name="_Outstanding_2005_PRF breakdown_Asia Credit Market" xfId="1073"/>
    <cellStyle name="_Outstanding_21 Dec CM Daily" xfId="1074"/>
    <cellStyle name="_Outstanding_ASIA SUMMARY-CONSOL2" xfId="1075"/>
    <cellStyle name="_Outstanding_ASIAPnLRisk" xfId="1076"/>
    <cellStyle name="_Outstanding_ASIAPnLRisk_06_0131B" xfId="1077"/>
    <cellStyle name="_Outstanding_ASIAPnLRisk_NEW VERSION_PPL" xfId="1078"/>
    <cellStyle name="_Outstanding_Credit Sales" xfId="1079"/>
    <cellStyle name="_Outstanding_Data" xfId="1080"/>
    <cellStyle name="_Outstanding_SUMMARY" xfId="1081"/>
    <cellStyle name="_P 40 EconRiskTrendbyComponent" xfId="1082"/>
    <cellStyle name="_P 40 EconRiskTrendbyComponent_July Estimate 08.04.10" xfId="1083"/>
    <cellStyle name="_P&amp;L by entity" xfId="1084"/>
    <cellStyle name="_P&amp;L(Value)_Round 2" xfId="1085"/>
    <cellStyle name="_P2 IncStat" xfId="1086"/>
    <cellStyle name="_Percent" xfId="1087"/>
    <cellStyle name="_PercentReal" xfId="1088"/>
    <cellStyle name="_PercentSpace" xfId="1089"/>
    <cellStyle name="_Pipeline Tracker" xfId="1090"/>
    <cellStyle name="_PL Macro - Current" xfId="1091"/>
    <cellStyle name="_PL Macro - October final" xfId="1092"/>
    <cellStyle name="_PL Macro - September Temp" xfId="1093"/>
    <cellStyle name="_Plan 2005-C&amp;R" xfId="1094"/>
    <cellStyle name="_Plan Summary 9 24 07v2 (Equities)" xfId="1095"/>
    <cellStyle name="_Plan_2006_HK(1)" xfId="1096"/>
    <cellStyle name="_Plan_2006_Sing(1)" xfId="1097"/>
    <cellStyle name="_portfolio" xfId="1098"/>
    <cellStyle name="_portfolio_Data" xfId="1099"/>
    <cellStyle name="_portfolio_Summary" xfId="1100"/>
    <cellStyle name="_Pricing Adjustment April 2008" xfId="2972"/>
    <cellStyle name="_product pricing 081805" xfId="1101"/>
    <cellStyle name="_product pricing 081805_Book1" xfId="1102"/>
    <cellStyle name="_product pricing 081805_File 1 - 2008 &amp; 2009 MYF - Board Pre-read View 7.24.08" xfId="1103"/>
    <cellStyle name="_product pricing 081805_Supplemental Sheets 5.20.09" xfId="1104"/>
    <cellStyle name="_Provision required Oct" xfId="1105"/>
    <cellStyle name="_Q1 2009 IB Credit Costs Q109 (FV)" xfId="1106"/>
    <cellStyle name="_Q1 IC - Tracker Update" xfId="1107"/>
    <cellStyle name="_Q107 Company Estimate 3-29-07" xfId="1108"/>
    <cellStyle name="_Q107 Company Estimate 3-8-07" xfId="1109"/>
    <cellStyle name="_Q2" xfId="1110"/>
    <cellStyle name="_Q207 Forecast" xfId="1111"/>
    <cellStyle name="_Q3 2009 IB Credit Costs Package - Oct 1st v2" xfId="1112"/>
    <cellStyle name="_Q3 VIE Revenue" xfId="1113"/>
    <cellStyle name="_Q4 VIE Revenue" xfId="1114"/>
    <cellStyle name="_Q407 Consolidating Estimate" xfId="1115"/>
    <cellStyle name="_QA" xfId="1116"/>
    <cellStyle name="_QA.investigating" xfId="1117"/>
    <cellStyle name="_Recon" xfId="1118"/>
    <cellStyle name="_Recon tracking" xfId="1119"/>
    <cellStyle name="_Remove SM flag y Jan" xfId="1120"/>
    <cellStyle name="_Report110905V1" xfId="1121"/>
    <cellStyle name="_Report110905V1_FY Forecast Tracker 9.25.08 v3" xfId="1122"/>
    <cellStyle name="_Report110905V1_IB Fcst Variance 1-23-09" xfId="1123"/>
    <cellStyle name="_Report110905V1_IB Mgmt Fcst 1-23-09" xfId="1124"/>
    <cellStyle name="_Report110905V1_NI Schedule 10.24.08 v2" xfId="1125"/>
    <cellStyle name="_Report110905V1_NI Schedule 11.26.08 (MGMT) v3" xfId="1126"/>
    <cellStyle name="_Report110905V1_One time Itemsv3" xfId="1127"/>
    <cellStyle name="_Report110905V1_Supplemental Sheets 5.20.09" xfId="1128"/>
    <cellStyle name="_Report110905V1_Tracker 2Q  5.12.08" xfId="1129"/>
    <cellStyle name="_Report110905V1_Tracker 2Q  5.15.08" xfId="1130"/>
    <cellStyle name="_Reported Net Income walk to adj PTPIC" xfId="1131"/>
    <cellStyle name="_Restricted_PPL_28Jun" xfId="1132"/>
    <cellStyle name="_Restricted_PrdRpt_12 Jun" xfId="1133"/>
    <cellStyle name="_RMBS_ABS Template (Alternative)_4Q08 Waterfall" xfId="1134"/>
    <cellStyle name="_RMBS_ABS_Request" xfId="1135"/>
    <cellStyle name="_Round 1 Summary FINAL 28 Sep" xfId="1136"/>
    <cellStyle name="_Round 2 final with 5 December EARs" xfId="1137"/>
    <cellStyle name="_Round 2 final with 5 December EARs_Book1" xfId="1138"/>
    <cellStyle name="_Round 2 final with 5 December EARs_File 1 - 2008 &amp; 2009 MYF - Board Pre-read View 7.24.08" xfId="1139"/>
    <cellStyle name="_Round 2 final with 5 December EARs_Supplemental Sheets 5.20.09" xfId="1140"/>
    <cellStyle name="_Round 2 final with 5 December EARs_v2" xfId="1141"/>
    <cellStyle name="_Round2ExecSum_and_byLOB" xfId="1142"/>
    <cellStyle name="_RT_AUS_Plan 2006" xfId="1143"/>
    <cellStyle name="_RWA schedule for MAC" xfId="1144"/>
    <cellStyle name="_RWA.credit.2005" xfId="1145"/>
    <cellStyle name="_SAA Agency Floaters" xfId="1146"/>
    <cellStyle name="_SAA Agency Floaters_A" xfId="1147"/>
    <cellStyle name="_SAA Agency IO" xfId="1148"/>
    <cellStyle name="_SAA Agency IO_A" xfId="1149"/>
    <cellStyle name="_SAA CLO" xfId="1150"/>
    <cellStyle name="_SAA CLO_A" xfId="1151"/>
    <cellStyle name="_SALES REVENUE SHARING" xfId="1152"/>
    <cellStyle name="_Sample Model Portfolio 2005-0527" xfId="1153"/>
    <cellStyle name="_Sample Model Portfolio 2005-0527_Data" xfId="1154"/>
    <cellStyle name="_Sample Model Portfolio 2005-0527_Summary" xfId="1155"/>
    <cellStyle name="_schedules for IC Presentation_v4" xfId="1156"/>
    <cellStyle name="_Sec Prod Control Package October 2005" xfId="1157"/>
    <cellStyle name="_Securitized Prod Control Package February 2006" xfId="1158"/>
    <cellStyle name="_Securitized Products KPI Submission - December ME 2005" xfId="1159"/>
    <cellStyle name="_Securitized Products Risk Event Stats 2005" xfId="1160"/>
    <cellStyle name="_Securitized Products Risk Event Stats 2005 - Dec 2005" xfId="1161"/>
    <cellStyle name="_Securitized Products Risk Event Stats 2005 - Nov 2005" xfId="1162"/>
    <cellStyle name="_Securitized Products Risk Event Stats 2006 - April 2006" xfId="1163"/>
    <cellStyle name="_Securitized Products Risk Event Stats 2006 - Feb 2006" xfId="1164"/>
    <cellStyle name="_Securitized Products Risk Event Stats 2006 - Jan 2006" xfId="1165"/>
    <cellStyle name="_Securitized Products Risk Event Stats 2006 - March 2006" xfId="1166"/>
    <cellStyle name="_Securitized Products Risk Event Stats 2006 - May 2006" xfId="1167"/>
    <cellStyle name="_Securitzed Products KPI Submission - April 2006" xfId="1168"/>
    <cellStyle name="_Securitzed Products KPI Submission - February 2006" xfId="1169"/>
    <cellStyle name="_Securitzed Products KPI Submission - January 2006" xfId="1170"/>
    <cellStyle name="_Securitzed Products KPI Submission - March 2006" xfId="1171"/>
    <cellStyle name="_Securitzed Products KPI Submission - May 2006" xfId="1172"/>
    <cellStyle name="_Segment" xfId="1173"/>
    <cellStyle name="_SGP" xfId="1174"/>
    <cellStyle name="_SGP_1" xfId="1175"/>
    <cellStyle name="_SGP_1_2005_PRF breakdown_Asia Credit Market" xfId="1176"/>
    <cellStyle name="_SGP_1_21 Dec CM Daily" xfId="1177"/>
    <cellStyle name="_SGP_1_ASIA SUMMARY-CONSOL2" xfId="1178"/>
    <cellStyle name="_SGP_1_ASIAPnLRisk" xfId="1179"/>
    <cellStyle name="_SGP_1_ASIAPnLRisk_06_0131B" xfId="1180"/>
    <cellStyle name="_SGP_1_ASIAPnLRisk_NEW VERSION_PPL" xfId="1181"/>
    <cellStyle name="_SGP_1_Credit Sales" xfId="1182"/>
    <cellStyle name="_SGP_1_Data" xfId="1183"/>
    <cellStyle name="_SGP_1_SUMMARY" xfId="1184"/>
    <cellStyle name="_SGP_2" xfId="1185"/>
    <cellStyle name="_SGP_2005_PRF breakdown_Asia Credit Market" xfId="1186"/>
    <cellStyle name="_SGP_21 Dec CM Daily" xfId="1187"/>
    <cellStyle name="_SGP_ASIA SUMMARY-CONSOL2" xfId="1188"/>
    <cellStyle name="_SGP_ASIAPnLRisk" xfId="1189"/>
    <cellStyle name="_SGP_ASIAPnLRisk_06_0131B" xfId="1190"/>
    <cellStyle name="_SGP_ASIAPnLRisk_NEW VERSION_PPL" xfId="1191"/>
    <cellStyle name="_SGP_Cash CDO &amp; AI" xfId="1192"/>
    <cellStyle name="_SGP_Cash CDO &amp; AI_2005_PRF breakdown_Asia Credit Market" xfId="1193"/>
    <cellStyle name="_SGP_Cash CDO &amp; AI_21 Dec CM Daily" xfId="1194"/>
    <cellStyle name="_SGP_Cash CDO &amp; AI_ASIA SUMMARY-CONSOL2" xfId="1195"/>
    <cellStyle name="_SGP_Cash CDO &amp; AI_ASIAPnLRisk" xfId="1196"/>
    <cellStyle name="_SGP_Cash CDO &amp; AI_ASIAPnLRisk_06_0131B" xfId="1197"/>
    <cellStyle name="_SGP_Cash CDO &amp; AI_ASIAPnLRisk_NEW VERSION_PPL" xfId="1198"/>
    <cellStyle name="_SGP_Cash CDO &amp; AI_Credit Sales" xfId="1199"/>
    <cellStyle name="_SGP_Cash CDO &amp; AI_Data" xfId="1200"/>
    <cellStyle name="_SGP_Cash CDO &amp; AI_SUMMARY" xfId="1201"/>
    <cellStyle name="_SGP_CORPORATE" xfId="1202"/>
    <cellStyle name="_SGP_Credit Sales" xfId="1203"/>
    <cellStyle name="_SGP_CREDIT SUMM" xfId="1204"/>
    <cellStyle name="_SGP_CREDIT SUMM_2005_PRF breakdown_Asia Credit Market" xfId="1205"/>
    <cellStyle name="_SGP_CREDIT SUMM_21 Dec CM Daily" xfId="1206"/>
    <cellStyle name="_SGP_CREDIT SUMM_ASIA SUMMARY-CONSOL2" xfId="1207"/>
    <cellStyle name="_SGP_CREDIT SUMM_ASIAPnLRisk" xfId="1208"/>
    <cellStyle name="_SGP_CREDIT SUMM_ASIAPnLRisk_06_0131B" xfId="1209"/>
    <cellStyle name="_SGP_CREDIT SUMM_ASIAPnLRisk_NEW VERSION_PPL" xfId="1210"/>
    <cellStyle name="_SGP_CREDIT SUMM_Credit Sales" xfId="1211"/>
    <cellStyle name="_SGP_CREDIT SUMM_Data" xfId="1212"/>
    <cellStyle name="_SGP_CREDIT SUMM_SUMMARY" xfId="1213"/>
    <cellStyle name="_SGP_Data" xfId="1214"/>
    <cellStyle name="_SGP_HK-PRC" xfId="1215"/>
    <cellStyle name="_SGP_HK-PRC_2005_PRF breakdown_Asia Credit Market" xfId="1216"/>
    <cellStyle name="_SGP_HK-PRC_21 Dec CM Daily" xfId="1217"/>
    <cellStyle name="_SGP_HK-PRC_ASIA SUMMARY-CONSOL2" xfId="1218"/>
    <cellStyle name="_SGP_HK-PRC_ASIAPnLRisk" xfId="1219"/>
    <cellStyle name="_SGP_HK-PRC_ASIAPnLRisk_06_0131B" xfId="1220"/>
    <cellStyle name="_SGP_HK-PRC_ASIAPnLRisk_NEW VERSION_PPL" xfId="1221"/>
    <cellStyle name="_SGP_HK-PRC_Credit Sales" xfId="1222"/>
    <cellStyle name="_SGP_HK-PRC_Data" xfId="1223"/>
    <cellStyle name="_SGP_HK-PRC_SUMMARY" xfId="1224"/>
    <cellStyle name="_SGP_INT DEALLIST" xfId="1225"/>
    <cellStyle name="_SGP_INVESTORS " xfId="17"/>
    <cellStyle name="_SGP_Recon tracking" xfId="1226"/>
    <cellStyle name="_SGP_SGP" xfId="1227"/>
    <cellStyle name="_SGP_SGP_2005_PRF breakdown_Asia Credit Market" xfId="1228"/>
    <cellStyle name="_SGP_SGP_21 Dec CM Daily" xfId="1229"/>
    <cellStyle name="_SGP_SGP_ASIA SUMMARY-CONSOL2" xfId="1230"/>
    <cellStyle name="_SGP_SGP_ASIAPnLRisk" xfId="1231"/>
    <cellStyle name="_SGP_SGP_ASIAPnLRisk_06_0131B" xfId="1232"/>
    <cellStyle name="_SGP_SGP_ASIAPnLRisk_NEW VERSION_PPL" xfId="1233"/>
    <cellStyle name="_SGP_SGP_Credit Sales" xfId="1234"/>
    <cellStyle name="_SGP_SGP_Data" xfId="1235"/>
    <cellStyle name="_SGP_SGP_SUMMARY" xfId="1236"/>
    <cellStyle name="_SGP_SSG" xfId="1237"/>
    <cellStyle name="_SGP_SSG_2005_PRF breakdown_Asia Credit Market" xfId="1238"/>
    <cellStyle name="_SGP_SSG_21 Dec CM Daily" xfId="1239"/>
    <cellStyle name="_SGP_SSG_ASIA SUMMARY-CONSOL2" xfId="1240"/>
    <cellStyle name="_SGP_SSG_ASIAPnLRisk" xfId="1241"/>
    <cellStyle name="_SGP_SSG_ASIAPnLRisk_06_0131B" xfId="1242"/>
    <cellStyle name="_SGP_SSG_ASIAPnLRisk_NEW VERSION_PPL" xfId="1243"/>
    <cellStyle name="_SGP_SSG_Credit Sales" xfId="1244"/>
    <cellStyle name="_SGP_SSG_Data" xfId="1245"/>
    <cellStyle name="_SGP_SSG_SUMMARY" xfId="1246"/>
    <cellStyle name="_SGP_Staff Mapping" xfId="1247"/>
    <cellStyle name="_SGP_SUMMARY" xfId="1248"/>
    <cellStyle name="_Sheet1" xfId="1249"/>
    <cellStyle name="_Sheet1_~5254638" xfId="1250"/>
    <cellStyle name="_Sheet1_1" xfId="1251"/>
    <cellStyle name="_Sheet1_1_Cash IC Reductions 1H09 Expected vs Outlook 5.20.09" xfId="1252"/>
    <cellStyle name="_Sheet1_1_Data" xfId="1253"/>
    <cellStyle name="_Sheet1_1_IB Forecast 05.14.09 BD10 2Q" xfId="1254"/>
    <cellStyle name="_Sheet1_1_Sheet2" xfId="1255"/>
    <cellStyle name="_Sheet1_1_Summary" xfId="1256"/>
    <cellStyle name="_Sheet1_2005_PRF breakdown_Asia Credit Market" xfId="1257"/>
    <cellStyle name="_Sheet1_2008 HC Baseline - Energy" xfId="1258"/>
    <cellStyle name="_Sheet1_21 Dec CM Daily" xfId="1259"/>
    <cellStyle name="_Sheet1_Americas Emerging Markets Plan 08 Template v1.17" xfId="1260"/>
    <cellStyle name="_Sheet1_ASIA Emerging Market Plan 08 Templatev1.1" xfId="1261"/>
    <cellStyle name="_Sheet1_ASIA SUMMARY-CONSOL2" xfId="1262"/>
    <cellStyle name="_Sheet1_ASIAPnLRisk" xfId="1263"/>
    <cellStyle name="_Sheet1_ASIAPnLRisk_06_0131B" xfId="1264"/>
    <cellStyle name="_Sheet1_ASIAPnLRisk_NEW VERSION_PPL" xfId="1265"/>
    <cellStyle name="_Sheet1_Cash CDO &amp; AI" xfId="1266"/>
    <cellStyle name="_Sheet1_Cash CDO &amp; AI_2005_PRF breakdown_Asia Credit Market" xfId="1267"/>
    <cellStyle name="_Sheet1_Cash CDO &amp; AI_21 Dec CM Daily" xfId="1268"/>
    <cellStyle name="_Sheet1_Cash CDO &amp; AI_ASIA SUMMARY-CONSOL2" xfId="1269"/>
    <cellStyle name="_Sheet1_Cash CDO &amp; AI_ASIAPnLRisk" xfId="1270"/>
    <cellStyle name="_Sheet1_Cash CDO &amp; AI_ASIAPnLRisk_06_0131B" xfId="1271"/>
    <cellStyle name="_Sheet1_Cash CDO &amp; AI_ASIAPnLRisk_NEW VERSION_PPL" xfId="1272"/>
    <cellStyle name="_Sheet1_Cash CDO &amp; AI_Credit Sales" xfId="1273"/>
    <cellStyle name="_Sheet1_Cash CDO &amp; AI_Data" xfId="1274"/>
    <cellStyle name="_Sheet1_Cash CDO &amp; AI_SUMMARY" xfId="1275"/>
    <cellStyle name="_Sheet1_Cash IC Reductions 1H09 Expected vs Outlook 5.20.09" xfId="1276"/>
    <cellStyle name="_Sheet1_CORPORATE" xfId="1277"/>
    <cellStyle name="_Sheet1_Credit Sales" xfId="1278"/>
    <cellStyle name="_Sheet1_CREDIT SUMM" xfId="1279"/>
    <cellStyle name="_Sheet1_CREDIT SUMM_2005_PRF breakdown_Asia Credit Market" xfId="1280"/>
    <cellStyle name="_Sheet1_CREDIT SUMM_21 Dec CM Daily" xfId="1281"/>
    <cellStyle name="_Sheet1_CREDIT SUMM_ASIA SUMMARY-CONSOL2" xfId="1282"/>
    <cellStyle name="_Sheet1_CREDIT SUMM_ASIAPnLRisk" xfId="1283"/>
    <cellStyle name="_Sheet1_CREDIT SUMM_ASIAPnLRisk_06_0131B" xfId="1284"/>
    <cellStyle name="_Sheet1_CREDIT SUMM_ASIAPnLRisk_NEW VERSION_PPL" xfId="1285"/>
    <cellStyle name="_Sheet1_CREDIT SUMM_Credit Sales" xfId="1286"/>
    <cellStyle name="_Sheet1_CREDIT SUMM_Data" xfId="1287"/>
    <cellStyle name="_Sheet1_CREDIT SUMM_SUMMARY" xfId="1288"/>
    <cellStyle name="_Sheet1_Data" xfId="1289"/>
    <cellStyle name="_Sheet1_Data_Summary" xfId="1290"/>
    <cellStyle name="_Sheet1_EMEA Emerging Market Plan 08 Templatev1.17" xfId="1291"/>
    <cellStyle name="_Sheet1_Energy~Softs" xfId="1292"/>
    <cellStyle name="_Sheet1_Exotics Pyramid" xfId="1293"/>
    <cellStyle name="_Sheet1_GCCG templates" xfId="1294"/>
    <cellStyle name="_Sheet1_Global Exotics" xfId="1295"/>
    <cellStyle name="_Sheet1_HC Tracking July 07" xfId="1296"/>
    <cellStyle name="_Sheet1_HK-PRC" xfId="1297"/>
    <cellStyle name="_Sheet1_HK-PRC_2005_PRF breakdown_Asia Credit Market" xfId="1298"/>
    <cellStyle name="_Sheet1_HK-PRC_21 Dec CM Daily" xfId="1299"/>
    <cellStyle name="_Sheet1_HK-PRC_ASIA SUMMARY-CONSOL2" xfId="1300"/>
    <cellStyle name="_Sheet1_HK-PRC_ASIAPnLRisk" xfId="1301"/>
    <cellStyle name="_Sheet1_HK-PRC_ASIAPnLRisk_06_0131B" xfId="1302"/>
    <cellStyle name="_Sheet1_HK-PRC_ASIAPnLRisk_NEW VERSION_PPL" xfId="1303"/>
    <cellStyle name="_Sheet1_HK-PRC_Credit Sales" xfId="1304"/>
    <cellStyle name="_Sheet1_HK-PRC_Data" xfId="1305"/>
    <cellStyle name="_Sheet1_HK-PRC_SUMMARY" xfId="1306"/>
    <cellStyle name="_Sheet1_IB Forecast 05.14.09 BD10 2Q" xfId="1307"/>
    <cellStyle name="_Sheet1_INT DEALLIST" xfId="1308"/>
    <cellStyle name="_Sheet1_INVESTORS " xfId="18"/>
    <cellStyle name="_Sheet1_NewFormatP&amp;L" xfId="1309"/>
    <cellStyle name="_Sheet1_Recon tracking" xfId="1310"/>
    <cellStyle name="_Sheet1_Round 1 Summary FINAL 28 Sep" xfId="1311"/>
    <cellStyle name="_Sheet1_SGP" xfId="1312"/>
    <cellStyle name="_Sheet1_SGP_2005_PRF breakdown_Asia Credit Market" xfId="1313"/>
    <cellStyle name="_Sheet1_SGP_21 Dec CM Daily" xfId="1314"/>
    <cellStyle name="_Sheet1_SGP_ASIA SUMMARY-CONSOL2" xfId="1315"/>
    <cellStyle name="_Sheet1_SGP_ASIAPnLRisk" xfId="1316"/>
    <cellStyle name="_Sheet1_SGP_ASIAPnLRisk_06_0131B" xfId="1317"/>
    <cellStyle name="_Sheet1_SGP_ASIAPnLRisk_NEW VERSION_PPL" xfId="1318"/>
    <cellStyle name="_Sheet1_SGP_Credit Sales" xfId="1319"/>
    <cellStyle name="_Sheet1_SGP_Data" xfId="1320"/>
    <cellStyle name="_Sheet1_SGP_SUMMARY" xfId="1321"/>
    <cellStyle name="_Sheet1_Sheet2" xfId="1322"/>
    <cellStyle name="_Sheet1_SSG" xfId="1323"/>
    <cellStyle name="_Sheet1_SSG_2005_PRF breakdown_Asia Credit Market" xfId="1324"/>
    <cellStyle name="_Sheet1_SSG_21 Dec CM Daily" xfId="1325"/>
    <cellStyle name="_Sheet1_SSG_ASIA SUMMARY-CONSOL2" xfId="1326"/>
    <cellStyle name="_Sheet1_SSG_ASIAPnLRisk" xfId="1327"/>
    <cellStyle name="_Sheet1_SSG_ASIAPnLRisk_06_0131B" xfId="1328"/>
    <cellStyle name="_Sheet1_SSG_ASIAPnLRisk_NEW VERSION_PPL" xfId="1329"/>
    <cellStyle name="_Sheet1_SSG_Credit Sales" xfId="1330"/>
    <cellStyle name="_Sheet1_SSG_Data" xfId="1331"/>
    <cellStyle name="_Sheet1_SSG_SUMMARY" xfId="1332"/>
    <cellStyle name="_Sheet1_Staff Mapping" xfId="1333"/>
    <cellStyle name="_Sheet1_Summary" xfId="1334"/>
    <cellStyle name="_Sheet1_SUMMARY_1" xfId="1335"/>
    <cellStyle name="_Sheet18" xfId="1336"/>
    <cellStyle name="_Sheet2" xfId="1337"/>
    <cellStyle name="_Sheet2_~5254638" xfId="1338"/>
    <cellStyle name="_Sheet2_1" xfId="1339"/>
    <cellStyle name="_Sheet2_2005_PRF breakdown_Asia Credit Market" xfId="1340"/>
    <cellStyle name="_Sheet2_2007 Commodities PassII v10 112106" xfId="1341"/>
    <cellStyle name="_Sheet2_2007 Commodities PassII v8 112006 S&amp;G Inv" xfId="1342"/>
    <cellStyle name="_Sheet2_2007 Commodities Revised v3" xfId="1343"/>
    <cellStyle name="_Sheet2_2007 Currency PassII V10 112006" xfId="1344"/>
    <cellStyle name="_Sheet2_2007 Currency PassII V11 112006 S&amp;G Inv" xfId="1345"/>
    <cellStyle name="_Sheet2_2007 Currency PassII V12 112106" xfId="1346"/>
    <cellStyle name="_Sheet2_2007 Currency Revised v3" xfId="1347"/>
    <cellStyle name="_Sheet2_2008 Budget Templates - 8-28-07" xfId="1348"/>
    <cellStyle name="_Sheet2_2008 Budget Templates 8-30-07" xfId="1349"/>
    <cellStyle name="_Sheet2_2008 Budget Templates 8-30-07 Asia EM" xfId="1350"/>
    <cellStyle name="_Sheet2_2008 HC Baseline - Energy" xfId="1351"/>
    <cellStyle name="_Sheet2_2009 budget balance sheet &amp; capital v3" xfId="1352"/>
    <cellStyle name="_Sheet2_21 Dec CM Daily" xfId="1353"/>
    <cellStyle name="_Sheet2_Americas Emerging Markets Plan 08 Template v1.17" xfId="1354"/>
    <cellStyle name="_Sheet2_ASIA Emerging Market Plan 08 Templatev1.1" xfId="1355"/>
    <cellStyle name="_Sheet2_ASIA SUMMARY-CONSOL2" xfId="1356"/>
    <cellStyle name="_Sheet2_ASIAPnLRisk" xfId="1357"/>
    <cellStyle name="_Sheet2_ASIAPnLRisk_06_0131B" xfId="1358"/>
    <cellStyle name="_Sheet2_ASIAPnLRisk_NEW VERSION_PPL" xfId="1359"/>
    <cellStyle name="_Sheet2_BS" xfId="1360"/>
    <cellStyle name="_Sheet2_BS compliance" xfId="1361"/>
    <cellStyle name="_Sheet2_Cash CDO &amp; AI" xfId="1362"/>
    <cellStyle name="_Sheet2_Cash CDO &amp; AI_2005_PRF breakdown_Asia Credit Market" xfId="1363"/>
    <cellStyle name="_Sheet2_Cash CDO &amp; AI_21 Dec CM Daily" xfId="1364"/>
    <cellStyle name="_Sheet2_Cash CDO &amp; AI_ASIA SUMMARY-CONSOL2" xfId="1365"/>
    <cellStyle name="_Sheet2_Cash CDO &amp; AI_ASIAPnLRisk" xfId="1366"/>
    <cellStyle name="_Sheet2_Cash CDO &amp; AI_ASIAPnLRisk_06_0131B" xfId="1367"/>
    <cellStyle name="_Sheet2_Cash CDO &amp; AI_ASIAPnLRisk_NEW VERSION_PPL" xfId="1368"/>
    <cellStyle name="_Sheet2_Cash CDO &amp; AI_Credit Sales" xfId="1369"/>
    <cellStyle name="_Sheet2_Cash CDO &amp; AI_Data" xfId="1370"/>
    <cellStyle name="_Sheet2_Cash CDO &amp; AI_SUMMARY" xfId="1371"/>
    <cellStyle name="_Sheet2_Corp IC Page for Q1 Outlook v2" xfId="1372"/>
    <cellStyle name="_Sheet2_CORPORATE" xfId="1373"/>
    <cellStyle name="_Sheet2_Credit Sales" xfId="1374"/>
    <cellStyle name="_Sheet2_CREDIT SUMM" xfId="1375"/>
    <cellStyle name="_Sheet2_CREDIT SUMM_2005_PRF breakdown_Asia Credit Market" xfId="1376"/>
    <cellStyle name="_Sheet2_CREDIT SUMM_21 Dec CM Daily" xfId="1377"/>
    <cellStyle name="_Sheet2_CREDIT SUMM_ASIA SUMMARY-CONSOL2" xfId="1378"/>
    <cellStyle name="_Sheet2_CREDIT SUMM_ASIAPnLRisk" xfId="1379"/>
    <cellStyle name="_Sheet2_CREDIT SUMM_ASIAPnLRisk_06_0131B" xfId="1380"/>
    <cellStyle name="_Sheet2_CREDIT SUMM_ASIAPnLRisk_NEW VERSION_PPL" xfId="1381"/>
    <cellStyle name="_Sheet2_CREDIT SUMM_Credit Sales" xfId="1382"/>
    <cellStyle name="_Sheet2_CREDIT SUMM_Data" xfId="1383"/>
    <cellStyle name="_Sheet2_CREDIT SUMM_SUMMARY" xfId="1384"/>
    <cellStyle name="_Sheet2_Data" xfId="1385"/>
    <cellStyle name="_Sheet2_Don-Marie 9-26-07 v6(CM)" xfId="1386"/>
    <cellStyle name="_Sheet2_EMEA Emerging Market Plan 08 Templatev1.17" xfId="1387"/>
    <cellStyle name="_Sheet2_GCCG templates" xfId="1388"/>
    <cellStyle name="_Sheet2_GEM Plan 08- Investment - Productivityv 0.08" xfId="1389"/>
    <cellStyle name="_Sheet2_HC Tracking July 07" xfId="1390"/>
    <cellStyle name="_Sheet2_HK-PRC" xfId="1391"/>
    <cellStyle name="_Sheet2_HK-PRC_2005_PRF breakdown_Asia Credit Market" xfId="1392"/>
    <cellStyle name="_Sheet2_HK-PRC_21 Dec CM Daily" xfId="1393"/>
    <cellStyle name="_Sheet2_HK-PRC_ASIA SUMMARY-CONSOL2" xfId="1394"/>
    <cellStyle name="_Sheet2_HK-PRC_ASIAPnLRisk" xfId="1395"/>
    <cellStyle name="_Sheet2_HK-PRC_ASIAPnLRisk_06_0131B" xfId="1396"/>
    <cellStyle name="_Sheet2_HK-PRC_ASIAPnLRisk_NEW VERSION_PPL" xfId="1397"/>
    <cellStyle name="_Sheet2_HK-PRC_Credit Sales" xfId="1398"/>
    <cellStyle name="_Sheet2_HK-PRC_Data" xfId="1399"/>
    <cellStyle name="_Sheet2_HK-PRC_SUMMARY" xfId="1400"/>
    <cellStyle name="_Sheet2_INT DEALLIST" xfId="1401"/>
    <cellStyle name="_Sheet2_INVESTORS " xfId="19"/>
    <cellStyle name="_Sheet2_Q1 IC - Tracker Update" xfId="1402"/>
    <cellStyle name="_Sheet2_Recon tracking" xfId="1403"/>
    <cellStyle name="_Sheet2_SGP" xfId="1404"/>
    <cellStyle name="_Sheet2_SGP_2005_PRF breakdown_Asia Credit Market" xfId="1405"/>
    <cellStyle name="_Sheet2_SGP_21 Dec CM Daily" xfId="1406"/>
    <cellStyle name="_Sheet2_SGP_ASIA SUMMARY-CONSOL2" xfId="1407"/>
    <cellStyle name="_Sheet2_SGP_ASIAPnLRisk" xfId="1408"/>
    <cellStyle name="_Sheet2_SGP_ASIAPnLRisk_06_0131B" xfId="1409"/>
    <cellStyle name="_Sheet2_SGP_ASIAPnLRisk_NEW VERSION_PPL" xfId="1410"/>
    <cellStyle name="_Sheet2_SGP_Credit Sales" xfId="1411"/>
    <cellStyle name="_Sheet2_SGP_Data" xfId="1412"/>
    <cellStyle name="_Sheet2_SGP_SUMMARY" xfId="1413"/>
    <cellStyle name="_Sheet2_Sheet1" xfId="1414"/>
    <cellStyle name="_Sheet2_SSG" xfId="1415"/>
    <cellStyle name="_Sheet2_SSG_2005_PRF breakdown_Asia Credit Market" xfId="1416"/>
    <cellStyle name="_Sheet2_SSG_21 Dec CM Daily" xfId="1417"/>
    <cellStyle name="_Sheet2_SSG_ASIA SUMMARY-CONSOL2" xfId="1418"/>
    <cellStyle name="_Sheet2_SSG_ASIAPnLRisk" xfId="1419"/>
    <cellStyle name="_Sheet2_SSG_ASIAPnLRisk_06_0131B" xfId="1420"/>
    <cellStyle name="_Sheet2_SSG_ASIAPnLRisk_NEW VERSION_PPL" xfId="1421"/>
    <cellStyle name="_Sheet2_SSG_Credit Sales" xfId="1422"/>
    <cellStyle name="_Sheet2_SSG_Data" xfId="1423"/>
    <cellStyle name="_Sheet2_SSG_SUMMARY" xfId="1424"/>
    <cellStyle name="_Sheet2_Staff Mapping" xfId="1425"/>
    <cellStyle name="_Sheet2_Summary" xfId="1426"/>
    <cellStyle name="_Sheet3" xfId="1427"/>
    <cellStyle name="_Sheet3_2005_PRF breakdown_Asia Credit Market" xfId="1428"/>
    <cellStyle name="_Sheet3_21 Dec CM Daily" xfId="1429"/>
    <cellStyle name="_Sheet3_ASIA SUMMARY-CONSOL2" xfId="1430"/>
    <cellStyle name="_Sheet3_ASIAPnLRisk" xfId="1431"/>
    <cellStyle name="_Sheet3_ASIAPnLRisk_06_0131B" xfId="1432"/>
    <cellStyle name="_Sheet3_ASIAPnLRisk_NEW VERSION_PPL" xfId="1433"/>
    <cellStyle name="_Sheet3_Cash CDO &amp; AI" xfId="1434"/>
    <cellStyle name="_Sheet3_Cash CDO &amp; AI_2005_PRF breakdown_Asia Credit Market" xfId="1435"/>
    <cellStyle name="_Sheet3_Cash CDO &amp; AI_21 Dec CM Daily" xfId="1436"/>
    <cellStyle name="_Sheet3_Cash CDO &amp; AI_ASIA SUMMARY-CONSOL2" xfId="1437"/>
    <cellStyle name="_Sheet3_Cash CDO &amp; AI_ASIAPnLRisk" xfId="1438"/>
    <cellStyle name="_Sheet3_Cash CDO &amp; AI_ASIAPnLRisk_06_0131B" xfId="1439"/>
    <cellStyle name="_Sheet3_Cash CDO &amp; AI_ASIAPnLRisk_NEW VERSION_PPL" xfId="1440"/>
    <cellStyle name="_Sheet3_Cash CDO &amp; AI_Credit Sales" xfId="1441"/>
    <cellStyle name="_Sheet3_Cash CDO &amp; AI_Data" xfId="1442"/>
    <cellStyle name="_Sheet3_Cash CDO &amp; AI_SUMMARY" xfId="1443"/>
    <cellStyle name="_Sheet3_CORPORATE" xfId="1444"/>
    <cellStyle name="_Sheet3_Credit Sales" xfId="1445"/>
    <cellStyle name="_Sheet3_CREDIT SUMM" xfId="1446"/>
    <cellStyle name="_Sheet3_CREDIT SUMM_2005_PRF breakdown_Asia Credit Market" xfId="1447"/>
    <cellStyle name="_Sheet3_CREDIT SUMM_21 Dec CM Daily" xfId="1448"/>
    <cellStyle name="_Sheet3_CREDIT SUMM_ASIA SUMMARY-CONSOL2" xfId="1449"/>
    <cellStyle name="_Sheet3_CREDIT SUMM_ASIAPnLRisk" xfId="1450"/>
    <cellStyle name="_Sheet3_CREDIT SUMM_ASIAPnLRisk_06_0131B" xfId="1451"/>
    <cellStyle name="_Sheet3_CREDIT SUMM_ASIAPnLRisk_NEW VERSION_PPL" xfId="1452"/>
    <cellStyle name="_Sheet3_CREDIT SUMM_Credit Sales" xfId="1453"/>
    <cellStyle name="_Sheet3_CREDIT SUMM_Data" xfId="1454"/>
    <cellStyle name="_Sheet3_CREDIT SUMM_SUMMARY" xfId="1455"/>
    <cellStyle name="_Sheet3_Data" xfId="1456"/>
    <cellStyle name="_Sheet3_HK-PRC" xfId="1457"/>
    <cellStyle name="_Sheet3_HK-PRC_2005_PRF breakdown_Asia Credit Market" xfId="1458"/>
    <cellStyle name="_Sheet3_HK-PRC_21 Dec CM Daily" xfId="1459"/>
    <cellStyle name="_Sheet3_HK-PRC_ASIA SUMMARY-CONSOL2" xfId="1460"/>
    <cellStyle name="_Sheet3_HK-PRC_ASIAPnLRisk" xfId="1461"/>
    <cellStyle name="_Sheet3_HK-PRC_ASIAPnLRisk_06_0131B" xfId="1462"/>
    <cellStyle name="_Sheet3_HK-PRC_ASIAPnLRisk_NEW VERSION_PPL" xfId="1463"/>
    <cellStyle name="_Sheet3_HK-PRC_Credit Sales" xfId="1464"/>
    <cellStyle name="_Sheet3_HK-PRC_Data" xfId="1465"/>
    <cellStyle name="_Sheet3_HK-PRC_SUMMARY" xfId="1466"/>
    <cellStyle name="_Sheet3_INT DEALLIST" xfId="1467"/>
    <cellStyle name="_Sheet3_INVESTORS " xfId="20"/>
    <cellStyle name="_Sheet3_Recon tracking" xfId="1468"/>
    <cellStyle name="_Sheet3_SGP" xfId="1469"/>
    <cellStyle name="_Sheet3_SGP_2005_PRF breakdown_Asia Credit Market" xfId="1470"/>
    <cellStyle name="_Sheet3_SGP_21 Dec CM Daily" xfId="1471"/>
    <cellStyle name="_Sheet3_SGP_ASIA SUMMARY-CONSOL2" xfId="1472"/>
    <cellStyle name="_Sheet3_SGP_ASIAPnLRisk" xfId="1473"/>
    <cellStyle name="_Sheet3_SGP_ASIAPnLRisk_06_0131B" xfId="1474"/>
    <cellStyle name="_Sheet3_SGP_ASIAPnLRisk_NEW VERSION_PPL" xfId="1475"/>
    <cellStyle name="_Sheet3_SGP_Credit Sales" xfId="1476"/>
    <cellStyle name="_Sheet3_SGP_Data" xfId="1477"/>
    <cellStyle name="_Sheet3_SGP_SUMMARY" xfId="1478"/>
    <cellStyle name="_Sheet3_SSG" xfId="1479"/>
    <cellStyle name="_Sheet3_SSG_2005_PRF breakdown_Asia Credit Market" xfId="1480"/>
    <cellStyle name="_Sheet3_SSG_21 Dec CM Daily" xfId="1481"/>
    <cellStyle name="_Sheet3_SSG_ASIA SUMMARY-CONSOL2" xfId="1482"/>
    <cellStyle name="_Sheet3_SSG_ASIAPnLRisk" xfId="1483"/>
    <cellStyle name="_Sheet3_SSG_ASIAPnLRisk_06_0131B" xfId="1484"/>
    <cellStyle name="_Sheet3_SSG_ASIAPnLRisk_NEW VERSION_PPL" xfId="1485"/>
    <cellStyle name="_Skybox" xfId="1486"/>
    <cellStyle name="_Skybox_Data" xfId="1487"/>
    <cellStyle name="_Skybox_Sheet1" xfId="1488"/>
    <cellStyle name="_Skybox_Stress" xfId="1489"/>
    <cellStyle name="_Skybox_Summary" xfId="1490"/>
    <cellStyle name="_SOX_Control_#8_Jan09_Data_as of 2-11-09 FV" xfId="1491"/>
    <cellStyle name="_Spot BS &amp; BII RWA" xfId="1492"/>
    <cellStyle name="_Spread Walk NEW_Budget ENT" xfId="1493"/>
    <cellStyle name="_SubHeading" xfId="1494"/>
    <cellStyle name="_SubHeading_management fee calc.071604" xfId="1495"/>
    <cellStyle name="_SubHeading_management fee calc.071604_Sheet1" xfId="1496"/>
    <cellStyle name="_SubHeading_management fee calc.071604_Stress" xfId="1497"/>
    <cellStyle name="_SubHeading_prestemp" xfId="1498"/>
    <cellStyle name="_SubHeading_prestemp_Sheet1" xfId="1499"/>
    <cellStyle name="_SubHeading_prestemp_Stress" xfId="1500"/>
    <cellStyle name="_Summary Table" xfId="2973"/>
    <cellStyle name="_Table" xfId="1501"/>
    <cellStyle name="_TableHead" xfId="1502"/>
    <cellStyle name="_TableRowHead" xfId="1503"/>
    <cellStyle name="_TableSuperHead" xfId="1504"/>
    <cellStyle name="_tradeadj download" xfId="2974"/>
    <cellStyle name="_tradeadj sep" xfId="2975"/>
    <cellStyle name="_TSS Outlook 9-21-07" xfId="1505"/>
    <cellStyle name="_unused" xfId="2976"/>
    <cellStyle name="_Update Assets Liquidity  Exits" xfId="1506"/>
    <cellStyle name="_Update Assets Liquidity  Exits_Sheet1" xfId="1507"/>
    <cellStyle name="_Update Assets Liquidity  Exits_Stress" xfId="1508"/>
    <cellStyle name="_Update Assets Liquidity  Exits_Summary" xfId="1509"/>
    <cellStyle name="_VIE MAC Matrix 020706_final" xfId="1510"/>
    <cellStyle name="_VIE MAC Matrix 030806" xfId="1511"/>
    <cellStyle name="_VIE MAC Matrix 041106 - Final" xfId="1512"/>
    <cellStyle name="_VIE MAC Matrix 091605" xfId="1513"/>
    <cellStyle name="_VIE MAC Matrix 11" xfId="1514"/>
    <cellStyle name="_VIE MAC Matrix 110805" xfId="1515"/>
    <cellStyle name="_YTD Chargeoffs-Recoveries" xfId="2977"/>
    <cellStyle name="_YTD Chargeoffs-Recoveries_FRB Rollforward Template Final 0409 _ana_comments" xfId="2978"/>
    <cellStyle name="_Z_TrackingJan17" xfId="1516"/>
    <cellStyle name="_Z_Waterfall_RevenueType(forPPT Oct14)" xfId="1517"/>
    <cellStyle name="£ BP" xfId="1518"/>
    <cellStyle name="¥ JY" xfId="1519"/>
    <cellStyle name="€" xfId="1520"/>
    <cellStyle name="=C:\WINDOWS\SYSTEM32\COMMAND.COM" xfId="1521"/>
    <cellStyle name="=C:\WINNT\SYSTEM32\COMMAND.COM" xfId="1522"/>
    <cellStyle name="•W€_DATABASE" xfId="1523"/>
    <cellStyle name="_x000b_À_x000d__x0014__x0016_À_x0018__x001a_À_x001d_" xfId="1524"/>
    <cellStyle name="0" xfId="1525"/>
    <cellStyle name="0%" xfId="1526"/>
    <cellStyle name="0,0_x000a__x000a_NA_x000a__x000a_" xfId="1527"/>
    <cellStyle name="0,0_x000d__x000a_NA_x000d__x000a_" xfId="1528"/>
    <cellStyle name="0.0" xfId="1529"/>
    <cellStyle name="0.0%" xfId="1530"/>
    <cellStyle name="0.0_Sheet1" xfId="1531"/>
    <cellStyle name="0.00" xfId="1532"/>
    <cellStyle name="0.00%" xfId="1533"/>
    <cellStyle name="0.00_Sheet1" xfId="1534"/>
    <cellStyle name="0_Sheet1" xfId="1535"/>
    <cellStyle name="0_Stress" xfId="1536"/>
    <cellStyle name="0IsBlank" xfId="1537"/>
    <cellStyle name="1" xfId="1538"/>
    <cellStyle name="1_03 final prod models" xfId="1539"/>
    <cellStyle name="1_04 Prod Walk" xfId="1540"/>
    <cellStyle name="1_10-25-02 ISC Review" xfId="1541"/>
    <cellStyle name="1_2002 TOTAL" xfId="1542"/>
    <cellStyle name="1_2003 AOP DECK Ademco" xfId="1543"/>
    <cellStyle name="1_2003 AOP Deck ADI" xfId="1544"/>
    <cellStyle name="1_2003 AOP DECK Fire" xfId="1545"/>
    <cellStyle name="1_2003 AOP Deck International" xfId="1546"/>
    <cellStyle name="1_2003 Fire Productivity Deck_Gilligan Review" xfId="1547"/>
    <cellStyle name="1_2003 Productivity Model v33 (External)" xfId="1548"/>
    <cellStyle name="1_2003 SBE Productivity Decks" xfId="1549"/>
    <cellStyle name="1_2003 Template Values" xfId="1550"/>
    <cellStyle name="1_2003_02 Costs structure" xfId="1551"/>
    <cellStyle name="1_2004scorecardna66fcst" xfId="1552"/>
    <cellStyle name="1_2005scorecardwwaop" xfId="1553"/>
    <cellStyle name="1_America Debt Schedule v 21" xfId="1554"/>
    <cellStyle name="1_AOP 2003 Germany MASTER" xfId="1555"/>
    <cellStyle name="1_AOP Productivity" xfId="1556"/>
    <cellStyle name="1_AOP_present_draft1" xfId="1557"/>
    <cellStyle name="1_BASELINEEUROPE" xfId="1558"/>
    <cellStyle name="1_CopyOfOI Walks" xfId="1559"/>
    <cellStyle name="1_cost category exercise1" xfId="1560"/>
    <cellStyle name="1_Cost Structure AOP 2003 US$" xfId="1561"/>
    <cellStyle name="1_Cost Structure Benelux USD" xfId="1562"/>
    <cellStyle name="1_Cost Structure mars 03" xfId="1563"/>
    <cellStyle name="1_Cost Structure Template v" xfId="1564"/>
    <cellStyle name="1_Cost Structure Template_sz_2002_2003" xfId="1565"/>
    <cellStyle name="1_Cost Structure Template240303" xfId="1566"/>
    <cellStyle name="1_Cost Structure Templatev2" xfId="1567"/>
    <cellStyle name="1_Dec QOR_productivity chart" xfId="1568"/>
    <cellStyle name="1_December QOR_Dec11" xfId="1569"/>
    <cellStyle name="1_discretionary" xfId="1570"/>
    <cellStyle name="1_discretionary2" xfId="1571"/>
    <cellStyle name="1_Download 11-09 13h" xfId="1572"/>
    <cellStyle name="1_Dynamic Sales 2" xfId="1573"/>
    <cellStyle name="1_ESS COST CATEGORY UPDATED" xfId="1574"/>
    <cellStyle name="1_ETrade Model (Updated February 12, 2008) v.4" xfId="1575"/>
    <cellStyle name="1_February MOR_Feb11" xfId="1576"/>
    <cellStyle name="1_GD_Project_2001.10.22" xfId="1577"/>
    <cellStyle name="1_HFM Productivty Model.xls Chart 1" xfId="1578"/>
    <cellStyle name="1_HFM Productivty Model.xls Chart 3" xfId="1579"/>
    <cellStyle name="1_HFM Productivty Model.xls Chart 6" xfId="1580"/>
    <cellStyle name="1_HFM Productivty Model.xls Chart 8" xfId="1581"/>
    <cellStyle name="1_hfm200484estscorecardwwhps" xfId="1582"/>
    <cellStyle name="1_ISC Productivity Fact Sheet" xfId="1583"/>
    <cellStyle name="1_Jan'03 QOR_productivity chart" xfId="1584"/>
    <cellStyle name="1_MFR Regional Template - LAR - August" xfId="1585"/>
    <cellStyle name="1_New Ops 2003.xls Chart 1" xfId="1586"/>
    <cellStyle name="1_New Ops 2003.xls Chart 10" xfId="1587"/>
    <cellStyle name="1_New Ops 2003.xls Chart 11" xfId="1588"/>
    <cellStyle name="1_New Ops 2003.xls Chart 12" xfId="1589"/>
    <cellStyle name="1_New Ops 2003.xls Chart 2" xfId="1590"/>
    <cellStyle name="1_New Ops 2003.xls Chart 3" xfId="1591"/>
    <cellStyle name="1_New Ops 2003.xls Chart 4" xfId="1592"/>
    <cellStyle name="1_New Ops 2003.xls Chart 5" xfId="1593"/>
    <cellStyle name="1_New Ops 2003.xls Chart 6" xfId="1594"/>
    <cellStyle name="1_New Ops 2003.xls Chart 7" xfId="1595"/>
    <cellStyle name="1_New Ops 2003.xls Chart 8" xfId="1596"/>
    <cellStyle name="1_New Ops 2003.xls Chart 9" xfId="1597"/>
    <cellStyle name="1_orders" xfId="1598"/>
    <cellStyle name="1_pace" xfId="1599"/>
    <cellStyle name="1_planp&amp;l_revised_24.02" xfId="1600"/>
    <cellStyle name="1_Prod Calc SFS 15 July 2002" xfId="1601"/>
    <cellStyle name="1_Prodcutivity Comparison_101002 Review" xfId="1602"/>
    <cellStyle name="1_Productivity by Quarter Access" xfId="1603"/>
    <cellStyle name="1_Productivity2003AOP" xfId="1604"/>
    <cellStyle name="1_Q1 2003 Actions" xfId="1605"/>
    <cellStyle name="1_Q3 and Q4 Estimate-IS Productivity Staff Mtg" xfId="1606"/>
    <cellStyle name="1_qtr3ESTITALYaug" xfId="1607"/>
    <cellStyle name="1_revised Revenue Composition" xfId="1608"/>
    <cellStyle name="1_September Scorecard - deep dive" xfId="1609"/>
    <cellStyle name="1_SFS Project Deck 2003V1" xfId="1610"/>
    <cellStyle name="1_sheets_planrev1" xfId="1611"/>
    <cellStyle name="1_Training Plan v3" xfId="1612"/>
    <cellStyle name="1_Volume Review_11.09" xfId="1613"/>
    <cellStyle name="1_WCap" xfId="1614"/>
    <cellStyle name="1000s (0)" xfId="1615"/>
    <cellStyle name="10Q" xfId="1616"/>
    <cellStyle name="2" xfId="1617"/>
    <cellStyle name="2 Decimal Places" xfId="1618"/>
    <cellStyle name="2_Sheet1" xfId="1619"/>
    <cellStyle name="2_Stress" xfId="1620"/>
    <cellStyle name="20% - Accent1" xfId="21" builtinId="30" customBuiltin="1"/>
    <cellStyle name="20% - Accent1 10" xfId="2979"/>
    <cellStyle name="20% - Accent1 10 2" xfId="2980"/>
    <cellStyle name="20% - Accent1 11" xfId="2981"/>
    <cellStyle name="20% - Accent1 11 2" xfId="2982"/>
    <cellStyle name="20% - Accent1 12" xfId="2983"/>
    <cellStyle name="20% - Accent1 12 2" xfId="2984"/>
    <cellStyle name="20% - Accent1 13" xfId="2985"/>
    <cellStyle name="20% - Accent1 13 2" xfId="2986"/>
    <cellStyle name="20% - Accent1 14" xfId="2987"/>
    <cellStyle name="20% - Accent1 14 2" xfId="2988"/>
    <cellStyle name="20% - Accent1 15" xfId="2989"/>
    <cellStyle name="20% - Accent1 15 2" xfId="2990"/>
    <cellStyle name="20% - Accent1 16" xfId="2991"/>
    <cellStyle name="20% - Accent1 16 2" xfId="2992"/>
    <cellStyle name="20% - Accent1 17" xfId="2993"/>
    <cellStyle name="20% - Accent1 17 2" xfId="2994"/>
    <cellStyle name="20% - Accent1 18" xfId="2995"/>
    <cellStyle name="20% - Accent1 18 2" xfId="2996"/>
    <cellStyle name="20% - Accent1 19" xfId="2997"/>
    <cellStyle name="20% - Accent1 19 2" xfId="2998"/>
    <cellStyle name="20% - Accent1 2" xfId="1621"/>
    <cellStyle name="20% - Accent1 2 2" xfId="2999"/>
    <cellStyle name="20% - Accent1 2 3" xfId="3000"/>
    <cellStyle name="20% - Accent1 20" xfId="3001"/>
    <cellStyle name="20% - Accent1 20 2" xfId="3002"/>
    <cellStyle name="20% - Accent1 21" xfId="3003"/>
    <cellStyle name="20% - Accent1 21 2" xfId="3004"/>
    <cellStyle name="20% - Accent1 22" xfId="3005"/>
    <cellStyle name="20% - Accent1 23" xfId="3006"/>
    <cellStyle name="20% - Accent1 24" xfId="3007"/>
    <cellStyle name="20% - Accent1 25" xfId="3008"/>
    <cellStyle name="20% - Accent1 26" xfId="3009"/>
    <cellStyle name="20% - Accent1 27" xfId="3010"/>
    <cellStyle name="20% - Accent1 28" xfId="3011"/>
    <cellStyle name="20% - Accent1 29" xfId="3012"/>
    <cellStyle name="20% - Accent1 3" xfId="1622"/>
    <cellStyle name="20% - Accent1 3 2" xfId="3013"/>
    <cellStyle name="20% - Accent1 30" xfId="3014"/>
    <cellStyle name="20% - Accent1 31" xfId="3015"/>
    <cellStyle name="20% - Accent1 32" xfId="3016"/>
    <cellStyle name="20% - Accent1 33" xfId="3017"/>
    <cellStyle name="20% - Accent1 34" xfId="3018"/>
    <cellStyle name="20% - Accent1 35" xfId="3019"/>
    <cellStyle name="20% - Accent1 36" xfId="3020"/>
    <cellStyle name="20% - Accent1 4" xfId="1623"/>
    <cellStyle name="20% - Accent1 4 2" xfId="3021"/>
    <cellStyle name="20% - Accent1 5" xfId="3022"/>
    <cellStyle name="20% - Accent1 5 2" xfId="3023"/>
    <cellStyle name="20% - Accent1 6" xfId="3024"/>
    <cellStyle name="20% - Accent1 6 2" xfId="3025"/>
    <cellStyle name="20% - Accent1 7" xfId="3026"/>
    <cellStyle name="20% - Accent1 7 2" xfId="3027"/>
    <cellStyle name="20% - Accent1 8" xfId="3028"/>
    <cellStyle name="20% - Accent1 8 2" xfId="3029"/>
    <cellStyle name="20% - Accent1 9" xfId="3030"/>
    <cellStyle name="20% - Accent1 9 2" xfId="3031"/>
    <cellStyle name="20% - Accent2" xfId="22" builtinId="34" customBuiltin="1"/>
    <cellStyle name="20% - Accent2 10" xfId="3032"/>
    <cellStyle name="20% - Accent2 10 2" xfId="3033"/>
    <cellStyle name="20% - Accent2 11" xfId="3034"/>
    <cellStyle name="20% - Accent2 11 2" xfId="3035"/>
    <cellStyle name="20% - Accent2 12" xfId="3036"/>
    <cellStyle name="20% - Accent2 12 2" xfId="3037"/>
    <cellStyle name="20% - Accent2 13" xfId="3038"/>
    <cellStyle name="20% - Accent2 13 2" xfId="3039"/>
    <cellStyle name="20% - Accent2 14" xfId="3040"/>
    <cellStyle name="20% - Accent2 14 2" xfId="3041"/>
    <cellStyle name="20% - Accent2 15" xfId="3042"/>
    <cellStyle name="20% - Accent2 15 2" xfId="3043"/>
    <cellStyle name="20% - Accent2 16" xfId="3044"/>
    <cellStyle name="20% - Accent2 16 2" xfId="3045"/>
    <cellStyle name="20% - Accent2 17" xfId="3046"/>
    <cellStyle name="20% - Accent2 17 2" xfId="3047"/>
    <cellStyle name="20% - Accent2 18" xfId="3048"/>
    <cellStyle name="20% - Accent2 18 2" xfId="3049"/>
    <cellStyle name="20% - Accent2 19" xfId="3050"/>
    <cellStyle name="20% - Accent2 19 2" xfId="3051"/>
    <cellStyle name="20% - Accent2 2" xfId="1624"/>
    <cellStyle name="20% - Accent2 2 2" xfId="3052"/>
    <cellStyle name="20% - Accent2 2 3" xfId="3053"/>
    <cellStyle name="20% - Accent2 20" xfId="3054"/>
    <cellStyle name="20% - Accent2 20 2" xfId="3055"/>
    <cellStyle name="20% - Accent2 21" xfId="3056"/>
    <cellStyle name="20% - Accent2 21 2" xfId="3057"/>
    <cellStyle name="20% - Accent2 22" xfId="3058"/>
    <cellStyle name="20% - Accent2 23" xfId="3059"/>
    <cellStyle name="20% - Accent2 24" xfId="3060"/>
    <cellStyle name="20% - Accent2 25" xfId="3061"/>
    <cellStyle name="20% - Accent2 26" xfId="3062"/>
    <cellStyle name="20% - Accent2 27" xfId="3063"/>
    <cellStyle name="20% - Accent2 28" xfId="3064"/>
    <cellStyle name="20% - Accent2 29" xfId="3065"/>
    <cellStyle name="20% - Accent2 3" xfId="1625"/>
    <cellStyle name="20% - Accent2 3 2" xfId="3066"/>
    <cellStyle name="20% - Accent2 30" xfId="3067"/>
    <cellStyle name="20% - Accent2 31" xfId="3068"/>
    <cellStyle name="20% - Accent2 32" xfId="3069"/>
    <cellStyle name="20% - Accent2 33" xfId="3070"/>
    <cellStyle name="20% - Accent2 34" xfId="3071"/>
    <cellStyle name="20% - Accent2 35" xfId="3072"/>
    <cellStyle name="20% - Accent2 36" xfId="3073"/>
    <cellStyle name="20% - Accent2 4" xfId="1626"/>
    <cellStyle name="20% - Accent2 4 2" xfId="3074"/>
    <cellStyle name="20% - Accent2 5" xfId="3075"/>
    <cellStyle name="20% - Accent2 5 2" xfId="3076"/>
    <cellStyle name="20% - Accent2 6" xfId="3077"/>
    <cellStyle name="20% - Accent2 6 2" xfId="3078"/>
    <cellStyle name="20% - Accent2 7" xfId="3079"/>
    <cellStyle name="20% - Accent2 7 2" xfId="3080"/>
    <cellStyle name="20% - Accent2 8" xfId="3081"/>
    <cellStyle name="20% - Accent2 8 2" xfId="3082"/>
    <cellStyle name="20% - Accent2 9" xfId="3083"/>
    <cellStyle name="20% - Accent2 9 2" xfId="3084"/>
    <cellStyle name="20% - Accent3" xfId="23" builtinId="38" customBuiltin="1"/>
    <cellStyle name="20% - Accent3 10" xfId="3085"/>
    <cellStyle name="20% - Accent3 10 2" xfId="3086"/>
    <cellStyle name="20% - Accent3 11" xfId="3087"/>
    <cellStyle name="20% - Accent3 11 2" xfId="3088"/>
    <cellStyle name="20% - Accent3 12" xfId="3089"/>
    <cellStyle name="20% - Accent3 12 2" xfId="3090"/>
    <cellStyle name="20% - Accent3 13" xfId="3091"/>
    <cellStyle name="20% - Accent3 13 2" xfId="3092"/>
    <cellStyle name="20% - Accent3 14" xfId="3093"/>
    <cellStyle name="20% - Accent3 14 2" xfId="3094"/>
    <cellStyle name="20% - Accent3 15" xfId="3095"/>
    <cellStyle name="20% - Accent3 15 2" xfId="3096"/>
    <cellStyle name="20% - Accent3 16" xfId="3097"/>
    <cellStyle name="20% - Accent3 16 2" xfId="3098"/>
    <cellStyle name="20% - Accent3 17" xfId="3099"/>
    <cellStyle name="20% - Accent3 17 2" xfId="3100"/>
    <cellStyle name="20% - Accent3 18" xfId="3101"/>
    <cellStyle name="20% - Accent3 18 2" xfId="3102"/>
    <cellStyle name="20% - Accent3 19" xfId="3103"/>
    <cellStyle name="20% - Accent3 19 2" xfId="3104"/>
    <cellStyle name="20% - Accent3 2" xfId="1627"/>
    <cellStyle name="20% - Accent3 2 2" xfId="3105"/>
    <cellStyle name="20% - Accent3 2 3" xfId="3106"/>
    <cellStyle name="20% - Accent3 20" xfId="3107"/>
    <cellStyle name="20% - Accent3 20 2" xfId="3108"/>
    <cellStyle name="20% - Accent3 21" xfId="3109"/>
    <cellStyle name="20% - Accent3 21 2" xfId="3110"/>
    <cellStyle name="20% - Accent3 22" xfId="3111"/>
    <cellStyle name="20% - Accent3 23" xfId="3112"/>
    <cellStyle name="20% - Accent3 24" xfId="3113"/>
    <cellStyle name="20% - Accent3 25" xfId="3114"/>
    <cellStyle name="20% - Accent3 26" xfId="3115"/>
    <cellStyle name="20% - Accent3 27" xfId="3116"/>
    <cellStyle name="20% - Accent3 28" xfId="3117"/>
    <cellStyle name="20% - Accent3 29" xfId="3118"/>
    <cellStyle name="20% - Accent3 3" xfId="1628"/>
    <cellStyle name="20% - Accent3 3 2" xfId="3119"/>
    <cellStyle name="20% - Accent3 30" xfId="3120"/>
    <cellStyle name="20% - Accent3 31" xfId="3121"/>
    <cellStyle name="20% - Accent3 32" xfId="3122"/>
    <cellStyle name="20% - Accent3 33" xfId="3123"/>
    <cellStyle name="20% - Accent3 34" xfId="3124"/>
    <cellStyle name="20% - Accent3 35" xfId="3125"/>
    <cellStyle name="20% - Accent3 36" xfId="3126"/>
    <cellStyle name="20% - Accent3 4" xfId="1629"/>
    <cellStyle name="20% - Accent3 4 2" xfId="3127"/>
    <cellStyle name="20% - Accent3 5" xfId="3128"/>
    <cellStyle name="20% - Accent3 5 2" xfId="3129"/>
    <cellStyle name="20% - Accent3 6" xfId="3130"/>
    <cellStyle name="20% - Accent3 6 2" xfId="3131"/>
    <cellStyle name="20% - Accent3 7" xfId="3132"/>
    <cellStyle name="20% - Accent3 7 2" xfId="3133"/>
    <cellStyle name="20% - Accent3 8" xfId="3134"/>
    <cellStyle name="20% - Accent3 8 2" xfId="3135"/>
    <cellStyle name="20% - Accent3 9" xfId="3136"/>
    <cellStyle name="20% - Accent3 9 2" xfId="3137"/>
    <cellStyle name="20% - Accent4" xfId="24" builtinId="42" customBuiltin="1"/>
    <cellStyle name="20% - Accent4 10" xfId="3138"/>
    <cellStyle name="20% - Accent4 10 2" xfId="3139"/>
    <cellStyle name="20% - Accent4 11" xfId="3140"/>
    <cellStyle name="20% - Accent4 11 2" xfId="3141"/>
    <cellStyle name="20% - Accent4 12" xfId="3142"/>
    <cellStyle name="20% - Accent4 12 2" xfId="3143"/>
    <cellStyle name="20% - Accent4 13" xfId="3144"/>
    <cellStyle name="20% - Accent4 13 2" xfId="3145"/>
    <cellStyle name="20% - Accent4 14" xfId="3146"/>
    <cellStyle name="20% - Accent4 14 2" xfId="3147"/>
    <cellStyle name="20% - Accent4 15" xfId="3148"/>
    <cellStyle name="20% - Accent4 15 2" xfId="3149"/>
    <cellStyle name="20% - Accent4 16" xfId="3150"/>
    <cellStyle name="20% - Accent4 16 2" xfId="3151"/>
    <cellStyle name="20% - Accent4 17" xfId="3152"/>
    <cellStyle name="20% - Accent4 17 2" xfId="3153"/>
    <cellStyle name="20% - Accent4 18" xfId="3154"/>
    <cellStyle name="20% - Accent4 18 2" xfId="3155"/>
    <cellStyle name="20% - Accent4 19" xfId="3156"/>
    <cellStyle name="20% - Accent4 19 2" xfId="3157"/>
    <cellStyle name="20% - Accent4 2" xfId="1630"/>
    <cellStyle name="20% - Accent4 2 2" xfId="3158"/>
    <cellStyle name="20% - Accent4 2 3" xfId="3159"/>
    <cellStyle name="20% - Accent4 20" xfId="3160"/>
    <cellStyle name="20% - Accent4 20 2" xfId="3161"/>
    <cellStyle name="20% - Accent4 21" xfId="3162"/>
    <cellStyle name="20% - Accent4 21 2" xfId="3163"/>
    <cellStyle name="20% - Accent4 22" xfId="3164"/>
    <cellStyle name="20% - Accent4 23" xfId="3165"/>
    <cellStyle name="20% - Accent4 24" xfId="3166"/>
    <cellStyle name="20% - Accent4 25" xfId="3167"/>
    <cellStyle name="20% - Accent4 26" xfId="3168"/>
    <cellStyle name="20% - Accent4 27" xfId="3169"/>
    <cellStyle name="20% - Accent4 28" xfId="3170"/>
    <cellStyle name="20% - Accent4 29" xfId="3171"/>
    <cellStyle name="20% - Accent4 3" xfId="1631"/>
    <cellStyle name="20% - Accent4 3 2" xfId="3172"/>
    <cellStyle name="20% - Accent4 30" xfId="3173"/>
    <cellStyle name="20% - Accent4 31" xfId="3174"/>
    <cellStyle name="20% - Accent4 32" xfId="3175"/>
    <cellStyle name="20% - Accent4 33" xfId="3176"/>
    <cellStyle name="20% - Accent4 34" xfId="3177"/>
    <cellStyle name="20% - Accent4 35" xfId="3178"/>
    <cellStyle name="20% - Accent4 36" xfId="3179"/>
    <cellStyle name="20% - Accent4 4" xfId="1632"/>
    <cellStyle name="20% - Accent4 4 2" xfId="3180"/>
    <cellStyle name="20% - Accent4 5" xfId="3181"/>
    <cellStyle name="20% - Accent4 5 2" xfId="3182"/>
    <cellStyle name="20% - Accent4 6" xfId="3183"/>
    <cellStyle name="20% - Accent4 6 2" xfId="3184"/>
    <cellStyle name="20% - Accent4 7" xfId="3185"/>
    <cellStyle name="20% - Accent4 7 2" xfId="3186"/>
    <cellStyle name="20% - Accent4 8" xfId="3187"/>
    <cellStyle name="20% - Accent4 8 2" xfId="3188"/>
    <cellStyle name="20% - Accent4 9" xfId="3189"/>
    <cellStyle name="20% - Accent4 9 2" xfId="3190"/>
    <cellStyle name="20% - Accent5" xfId="25" builtinId="46" customBuiltin="1"/>
    <cellStyle name="20% - Accent5 10" xfId="3191"/>
    <cellStyle name="20% - Accent5 10 2" xfId="3192"/>
    <cellStyle name="20% - Accent5 11" xfId="3193"/>
    <cellStyle name="20% - Accent5 11 2" xfId="3194"/>
    <cellStyle name="20% - Accent5 12" xfId="3195"/>
    <cellStyle name="20% - Accent5 12 2" xfId="3196"/>
    <cellStyle name="20% - Accent5 13" xfId="3197"/>
    <cellStyle name="20% - Accent5 13 2" xfId="3198"/>
    <cellStyle name="20% - Accent5 14" xfId="3199"/>
    <cellStyle name="20% - Accent5 14 2" xfId="3200"/>
    <cellStyle name="20% - Accent5 15" xfId="3201"/>
    <cellStyle name="20% - Accent5 15 2" xfId="3202"/>
    <cellStyle name="20% - Accent5 16" xfId="3203"/>
    <cellStyle name="20% - Accent5 16 2" xfId="3204"/>
    <cellStyle name="20% - Accent5 17" xfId="3205"/>
    <cellStyle name="20% - Accent5 17 2" xfId="3206"/>
    <cellStyle name="20% - Accent5 18" xfId="3207"/>
    <cellStyle name="20% - Accent5 18 2" xfId="3208"/>
    <cellStyle name="20% - Accent5 19" xfId="3209"/>
    <cellStyle name="20% - Accent5 19 2" xfId="3210"/>
    <cellStyle name="20% - Accent5 2" xfId="1633"/>
    <cellStyle name="20% - Accent5 2 2" xfId="3211"/>
    <cellStyle name="20% - Accent5 2 3" xfId="3212"/>
    <cellStyle name="20% - Accent5 20" xfId="3213"/>
    <cellStyle name="20% - Accent5 20 2" xfId="3214"/>
    <cellStyle name="20% - Accent5 21" xfId="3215"/>
    <cellStyle name="20% - Accent5 21 2" xfId="3216"/>
    <cellStyle name="20% - Accent5 22" xfId="3217"/>
    <cellStyle name="20% - Accent5 23" xfId="3218"/>
    <cellStyle name="20% - Accent5 24" xfId="3219"/>
    <cellStyle name="20% - Accent5 25" xfId="3220"/>
    <cellStyle name="20% - Accent5 26" xfId="3221"/>
    <cellStyle name="20% - Accent5 27" xfId="3222"/>
    <cellStyle name="20% - Accent5 28" xfId="3223"/>
    <cellStyle name="20% - Accent5 29" xfId="3224"/>
    <cellStyle name="20% - Accent5 3" xfId="1634"/>
    <cellStyle name="20% - Accent5 3 2" xfId="3225"/>
    <cellStyle name="20% - Accent5 30" xfId="3226"/>
    <cellStyle name="20% - Accent5 31" xfId="3227"/>
    <cellStyle name="20% - Accent5 32" xfId="3228"/>
    <cellStyle name="20% - Accent5 33" xfId="3229"/>
    <cellStyle name="20% - Accent5 34" xfId="3230"/>
    <cellStyle name="20% - Accent5 35" xfId="3231"/>
    <cellStyle name="20% - Accent5 36" xfId="3232"/>
    <cellStyle name="20% - Accent5 4" xfId="1635"/>
    <cellStyle name="20% - Accent5 4 2" xfId="3233"/>
    <cellStyle name="20% - Accent5 5" xfId="3234"/>
    <cellStyle name="20% - Accent5 5 2" xfId="3235"/>
    <cellStyle name="20% - Accent5 6" xfId="3236"/>
    <cellStyle name="20% - Accent5 6 2" xfId="3237"/>
    <cellStyle name="20% - Accent5 7" xfId="3238"/>
    <cellStyle name="20% - Accent5 7 2" xfId="3239"/>
    <cellStyle name="20% - Accent5 8" xfId="3240"/>
    <cellStyle name="20% - Accent5 8 2" xfId="3241"/>
    <cellStyle name="20% - Accent5 9" xfId="3242"/>
    <cellStyle name="20% - Accent5 9 2" xfId="3243"/>
    <cellStyle name="20% - Accent6" xfId="26" builtinId="50" customBuiltin="1"/>
    <cellStyle name="20% - Accent6 10" xfId="3244"/>
    <cellStyle name="20% - Accent6 10 2" xfId="3245"/>
    <cellStyle name="20% - Accent6 11" xfId="3246"/>
    <cellStyle name="20% - Accent6 11 2" xfId="3247"/>
    <cellStyle name="20% - Accent6 12" xfId="3248"/>
    <cellStyle name="20% - Accent6 12 2" xfId="3249"/>
    <cellStyle name="20% - Accent6 13" xfId="3250"/>
    <cellStyle name="20% - Accent6 13 2" xfId="3251"/>
    <cellStyle name="20% - Accent6 14" xfId="3252"/>
    <cellStyle name="20% - Accent6 14 2" xfId="3253"/>
    <cellStyle name="20% - Accent6 15" xfId="3254"/>
    <cellStyle name="20% - Accent6 15 2" xfId="3255"/>
    <cellStyle name="20% - Accent6 16" xfId="3256"/>
    <cellStyle name="20% - Accent6 16 2" xfId="3257"/>
    <cellStyle name="20% - Accent6 17" xfId="3258"/>
    <cellStyle name="20% - Accent6 17 2" xfId="3259"/>
    <cellStyle name="20% - Accent6 18" xfId="3260"/>
    <cellStyle name="20% - Accent6 18 2" xfId="3261"/>
    <cellStyle name="20% - Accent6 19" xfId="3262"/>
    <cellStyle name="20% - Accent6 19 2" xfId="3263"/>
    <cellStyle name="20% - Accent6 2" xfId="1636"/>
    <cellStyle name="20% - Accent6 2 2" xfId="3264"/>
    <cellStyle name="20% - Accent6 2 3" xfId="3265"/>
    <cellStyle name="20% - Accent6 20" xfId="3266"/>
    <cellStyle name="20% - Accent6 20 2" xfId="3267"/>
    <cellStyle name="20% - Accent6 21" xfId="3268"/>
    <cellStyle name="20% - Accent6 21 2" xfId="3269"/>
    <cellStyle name="20% - Accent6 22" xfId="3270"/>
    <cellStyle name="20% - Accent6 23" xfId="3271"/>
    <cellStyle name="20% - Accent6 24" xfId="3272"/>
    <cellStyle name="20% - Accent6 25" xfId="3273"/>
    <cellStyle name="20% - Accent6 26" xfId="3274"/>
    <cellStyle name="20% - Accent6 27" xfId="3275"/>
    <cellStyle name="20% - Accent6 28" xfId="3276"/>
    <cellStyle name="20% - Accent6 29" xfId="3277"/>
    <cellStyle name="20% - Accent6 3" xfId="1637"/>
    <cellStyle name="20% - Accent6 3 2" xfId="3278"/>
    <cellStyle name="20% - Accent6 30" xfId="3279"/>
    <cellStyle name="20% - Accent6 31" xfId="3280"/>
    <cellStyle name="20% - Accent6 32" xfId="3281"/>
    <cellStyle name="20% - Accent6 33" xfId="3282"/>
    <cellStyle name="20% - Accent6 34" xfId="3283"/>
    <cellStyle name="20% - Accent6 35" xfId="3284"/>
    <cellStyle name="20% - Accent6 36" xfId="3285"/>
    <cellStyle name="20% - Accent6 4" xfId="1638"/>
    <cellStyle name="20% - Accent6 4 2" xfId="3286"/>
    <cellStyle name="20% - Accent6 5" xfId="3287"/>
    <cellStyle name="20% - Accent6 5 2" xfId="3288"/>
    <cellStyle name="20% - Accent6 6" xfId="3289"/>
    <cellStyle name="20% - Accent6 6 2" xfId="3290"/>
    <cellStyle name="20% - Accent6 7" xfId="3291"/>
    <cellStyle name="20% - Accent6 7 2" xfId="3292"/>
    <cellStyle name="20% - Accent6 8" xfId="3293"/>
    <cellStyle name="20% - Accent6 8 2" xfId="3294"/>
    <cellStyle name="20% - Accent6 9" xfId="3295"/>
    <cellStyle name="20% - Accent6 9 2" xfId="3296"/>
    <cellStyle name="3 V1.00 CORE IMAGE (5200MM3.100 08/01/97)_x000d__x000a__x000d__x000a_[windows]_x000d__x000a_;spooler=yes_x000d__x000a_load=nw" xfId="1639"/>
    <cellStyle name="3 V1.00 CORE IMAGE (5200MM3.100 08/01/97)_x000d__x000a__x000d__x000a_[windows]_x000d__x000a_;spooler=yes_x000d__x000a_load=nw 2" xfId="3297"/>
    <cellStyle name="3 V1.00 CORE IMAGE (5200MM3.100 08/01/97)_x000d__x000a__x000d__x000a_[windows]_x000d__x000a_;spooler=yes_x000d__x000a_load=nw 3" xfId="3298"/>
    <cellStyle name="3 V1.00 CORE IMAGE (5200MM3.100 08/01/97)_x000d__x000a__x000d__x000a_[windows]_x000d__x000a_;spooler=yes_x000d__x000a_load=nw 4" xfId="3299"/>
    <cellStyle name="3 V1.00 CORE IMAGE (5200MM3.100 08/01/97)_x000d__x000a__x000d__x000a_[windows]_x000d__x000a_;spooler=yes_x000d__x000a_load=nw 5" xfId="3300"/>
    <cellStyle name="40% - Accent1" xfId="27" builtinId="31" customBuiltin="1"/>
    <cellStyle name="40% - Accent1 10" xfId="3301"/>
    <cellStyle name="40% - Accent1 10 2" xfId="3302"/>
    <cellStyle name="40% - Accent1 11" xfId="3303"/>
    <cellStyle name="40% - Accent1 11 2" xfId="3304"/>
    <cellStyle name="40% - Accent1 12" xfId="3305"/>
    <cellStyle name="40% - Accent1 12 2" xfId="3306"/>
    <cellStyle name="40% - Accent1 13" xfId="3307"/>
    <cellStyle name="40% - Accent1 13 2" xfId="3308"/>
    <cellStyle name="40% - Accent1 14" xfId="3309"/>
    <cellStyle name="40% - Accent1 14 2" xfId="3310"/>
    <cellStyle name="40% - Accent1 15" xfId="3311"/>
    <cellStyle name="40% - Accent1 15 2" xfId="3312"/>
    <cellStyle name="40% - Accent1 16" xfId="3313"/>
    <cellStyle name="40% - Accent1 16 2" xfId="3314"/>
    <cellStyle name="40% - Accent1 17" xfId="3315"/>
    <cellStyle name="40% - Accent1 17 2" xfId="3316"/>
    <cellStyle name="40% - Accent1 18" xfId="3317"/>
    <cellStyle name="40% - Accent1 18 2" xfId="3318"/>
    <cellStyle name="40% - Accent1 19" xfId="3319"/>
    <cellStyle name="40% - Accent1 19 2" xfId="3320"/>
    <cellStyle name="40% - Accent1 2" xfId="1640"/>
    <cellStyle name="40% - Accent1 2 2" xfId="3321"/>
    <cellStyle name="40% - Accent1 2 3" xfId="3322"/>
    <cellStyle name="40% - Accent1 20" xfId="3323"/>
    <cellStyle name="40% - Accent1 20 2" xfId="3324"/>
    <cellStyle name="40% - Accent1 21" xfId="3325"/>
    <cellStyle name="40% - Accent1 21 2" xfId="3326"/>
    <cellStyle name="40% - Accent1 22" xfId="3327"/>
    <cellStyle name="40% - Accent1 23" xfId="3328"/>
    <cellStyle name="40% - Accent1 24" xfId="3329"/>
    <cellStyle name="40% - Accent1 25" xfId="3330"/>
    <cellStyle name="40% - Accent1 26" xfId="3331"/>
    <cellStyle name="40% - Accent1 27" xfId="3332"/>
    <cellStyle name="40% - Accent1 28" xfId="3333"/>
    <cellStyle name="40% - Accent1 29" xfId="3334"/>
    <cellStyle name="40% - Accent1 3" xfId="1641"/>
    <cellStyle name="40% - Accent1 3 2" xfId="3335"/>
    <cellStyle name="40% - Accent1 30" xfId="3336"/>
    <cellStyle name="40% - Accent1 31" xfId="3337"/>
    <cellStyle name="40% - Accent1 32" xfId="3338"/>
    <cellStyle name="40% - Accent1 33" xfId="3339"/>
    <cellStyle name="40% - Accent1 34" xfId="3340"/>
    <cellStyle name="40% - Accent1 35" xfId="3341"/>
    <cellStyle name="40% - Accent1 36" xfId="3342"/>
    <cellStyle name="40% - Accent1 4" xfId="1642"/>
    <cellStyle name="40% - Accent1 4 2" xfId="3343"/>
    <cellStyle name="40% - Accent1 5" xfId="3344"/>
    <cellStyle name="40% - Accent1 5 2" xfId="3345"/>
    <cellStyle name="40% - Accent1 6" xfId="3346"/>
    <cellStyle name="40% - Accent1 6 2" xfId="3347"/>
    <cellStyle name="40% - Accent1 7" xfId="3348"/>
    <cellStyle name="40% - Accent1 7 2" xfId="3349"/>
    <cellStyle name="40% - Accent1 8" xfId="3350"/>
    <cellStyle name="40% - Accent1 8 2" xfId="3351"/>
    <cellStyle name="40% - Accent1 9" xfId="3352"/>
    <cellStyle name="40% - Accent1 9 2" xfId="3353"/>
    <cellStyle name="40% - Accent2" xfId="28" builtinId="35" customBuiltin="1"/>
    <cellStyle name="40% - Accent2 10" xfId="3354"/>
    <cellStyle name="40% - Accent2 10 2" xfId="3355"/>
    <cellStyle name="40% - Accent2 11" xfId="3356"/>
    <cellStyle name="40% - Accent2 11 2" xfId="3357"/>
    <cellStyle name="40% - Accent2 12" xfId="3358"/>
    <cellStyle name="40% - Accent2 12 2" xfId="3359"/>
    <cellStyle name="40% - Accent2 13" xfId="3360"/>
    <cellStyle name="40% - Accent2 13 2" xfId="3361"/>
    <cellStyle name="40% - Accent2 14" xfId="3362"/>
    <cellStyle name="40% - Accent2 14 2" xfId="3363"/>
    <cellStyle name="40% - Accent2 15" xfId="3364"/>
    <cellStyle name="40% - Accent2 15 2" xfId="3365"/>
    <cellStyle name="40% - Accent2 16" xfId="3366"/>
    <cellStyle name="40% - Accent2 16 2" xfId="3367"/>
    <cellStyle name="40% - Accent2 17" xfId="3368"/>
    <cellStyle name="40% - Accent2 17 2" xfId="3369"/>
    <cellStyle name="40% - Accent2 18" xfId="3370"/>
    <cellStyle name="40% - Accent2 18 2" xfId="3371"/>
    <cellStyle name="40% - Accent2 19" xfId="3372"/>
    <cellStyle name="40% - Accent2 19 2" xfId="3373"/>
    <cellStyle name="40% - Accent2 2" xfId="1643"/>
    <cellStyle name="40% - Accent2 2 2" xfId="3374"/>
    <cellStyle name="40% - Accent2 2 3" xfId="3375"/>
    <cellStyle name="40% - Accent2 20" xfId="3376"/>
    <cellStyle name="40% - Accent2 20 2" xfId="3377"/>
    <cellStyle name="40% - Accent2 21" xfId="3378"/>
    <cellStyle name="40% - Accent2 21 2" xfId="3379"/>
    <cellStyle name="40% - Accent2 22" xfId="3380"/>
    <cellStyle name="40% - Accent2 23" xfId="3381"/>
    <cellStyle name="40% - Accent2 24" xfId="3382"/>
    <cellStyle name="40% - Accent2 25" xfId="3383"/>
    <cellStyle name="40% - Accent2 26" xfId="3384"/>
    <cellStyle name="40% - Accent2 27" xfId="3385"/>
    <cellStyle name="40% - Accent2 28" xfId="3386"/>
    <cellStyle name="40% - Accent2 29" xfId="3387"/>
    <cellStyle name="40% - Accent2 3" xfId="1644"/>
    <cellStyle name="40% - Accent2 3 2" xfId="3388"/>
    <cellStyle name="40% - Accent2 30" xfId="3389"/>
    <cellStyle name="40% - Accent2 31" xfId="3390"/>
    <cellStyle name="40% - Accent2 32" xfId="3391"/>
    <cellStyle name="40% - Accent2 33" xfId="3392"/>
    <cellStyle name="40% - Accent2 34" xfId="3393"/>
    <cellStyle name="40% - Accent2 35" xfId="3394"/>
    <cellStyle name="40% - Accent2 36" xfId="3395"/>
    <cellStyle name="40% - Accent2 4" xfId="1645"/>
    <cellStyle name="40% - Accent2 4 2" xfId="3396"/>
    <cellStyle name="40% - Accent2 5" xfId="3397"/>
    <cellStyle name="40% - Accent2 5 2" xfId="3398"/>
    <cellStyle name="40% - Accent2 6" xfId="3399"/>
    <cellStyle name="40% - Accent2 6 2" xfId="3400"/>
    <cellStyle name="40% - Accent2 7" xfId="3401"/>
    <cellStyle name="40% - Accent2 7 2" xfId="3402"/>
    <cellStyle name="40% - Accent2 8" xfId="3403"/>
    <cellStyle name="40% - Accent2 8 2" xfId="3404"/>
    <cellStyle name="40% - Accent2 9" xfId="3405"/>
    <cellStyle name="40% - Accent2 9 2" xfId="3406"/>
    <cellStyle name="40% - Accent3" xfId="29" builtinId="39" customBuiltin="1"/>
    <cellStyle name="40% - Accent3 10" xfId="3407"/>
    <cellStyle name="40% - Accent3 10 2" xfId="3408"/>
    <cellStyle name="40% - Accent3 11" xfId="3409"/>
    <cellStyle name="40% - Accent3 11 2" xfId="3410"/>
    <cellStyle name="40% - Accent3 12" xfId="3411"/>
    <cellStyle name="40% - Accent3 12 2" xfId="3412"/>
    <cellStyle name="40% - Accent3 13" xfId="3413"/>
    <cellStyle name="40% - Accent3 13 2" xfId="3414"/>
    <cellStyle name="40% - Accent3 14" xfId="3415"/>
    <cellStyle name="40% - Accent3 14 2" xfId="3416"/>
    <cellStyle name="40% - Accent3 15" xfId="3417"/>
    <cellStyle name="40% - Accent3 15 2" xfId="3418"/>
    <cellStyle name="40% - Accent3 16" xfId="3419"/>
    <cellStyle name="40% - Accent3 16 2" xfId="3420"/>
    <cellStyle name="40% - Accent3 17" xfId="3421"/>
    <cellStyle name="40% - Accent3 17 2" xfId="3422"/>
    <cellStyle name="40% - Accent3 18" xfId="3423"/>
    <cellStyle name="40% - Accent3 18 2" xfId="3424"/>
    <cellStyle name="40% - Accent3 19" xfId="3425"/>
    <cellStyle name="40% - Accent3 19 2" xfId="3426"/>
    <cellStyle name="40% - Accent3 2" xfId="1646"/>
    <cellStyle name="40% - Accent3 2 2" xfId="3427"/>
    <cellStyle name="40% - Accent3 2 3" xfId="3428"/>
    <cellStyle name="40% - Accent3 20" xfId="3429"/>
    <cellStyle name="40% - Accent3 20 2" xfId="3430"/>
    <cellStyle name="40% - Accent3 21" xfId="3431"/>
    <cellStyle name="40% - Accent3 21 2" xfId="3432"/>
    <cellStyle name="40% - Accent3 22" xfId="3433"/>
    <cellStyle name="40% - Accent3 23" xfId="3434"/>
    <cellStyle name="40% - Accent3 24" xfId="3435"/>
    <cellStyle name="40% - Accent3 25" xfId="3436"/>
    <cellStyle name="40% - Accent3 26" xfId="3437"/>
    <cellStyle name="40% - Accent3 27" xfId="3438"/>
    <cellStyle name="40% - Accent3 28" xfId="3439"/>
    <cellStyle name="40% - Accent3 29" xfId="3440"/>
    <cellStyle name="40% - Accent3 3" xfId="1647"/>
    <cellStyle name="40% - Accent3 3 2" xfId="3441"/>
    <cellStyle name="40% - Accent3 30" xfId="3442"/>
    <cellStyle name="40% - Accent3 31" xfId="3443"/>
    <cellStyle name="40% - Accent3 32" xfId="3444"/>
    <cellStyle name="40% - Accent3 33" xfId="3445"/>
    <cellStyle name="40% - Accent3 34" xfId="3446"/>
    <cellStyle name="40% - Accent3 35" xfId="3447"/>
    <cellStyle name="40% - Accent3 36" xfId="3448"/>
    <cellStyle name="40% - Accent3 4" xfId="1648"/>
    <cellStyle name="40% - Accent3 4 2" xfId="3449"/>
    <cellStyle name="40% - Accent3 5" xfId="3450"/>
    <cellStyle name="40% - Accent3 5 2" xfId="3451"/>
    <cellStyle name="40% - Accent3 6" xfId="3452"/>
    <cellStyle name="40% - Accent3 6 2" xfId="3453"/>
    <cellStyle name="40% - Accent3 7" xfId="3454"/>
    <cellStyle name="40% - Accent3 7 2" xfId="3455"/>
    <cellStyle name="40% - Accent3 8" xfId="3456"/>
    <cellStyle name="40% - Accent3 8 2" xfId="3457"/>
    <cellStyle name="40% - Accent3 9" xfId="3458"/>
    <cellStyle name="40% - Accent3 9 2" xfId="3459"/>
    <cellStyle name="40% - Accent4" xfId="30" builtinId="43" customBuiltin="1"/>
    <cellStyle name="40% - Accent4 10" xfId="3460"/>
    <cellStyle name="40% - Accent4 10 2" xfId="3461"/>
    <cellStyle name="40% - Accent4 11" xfId="3462"/>
    <cellStyle name="40% - Accent4 11 2" xfId="3463"/>
    <cellStyle name="40% - Accent4 12" xfId="3464"/>
    <cellStyle name="40% - Accent4 12 2" xfId="3465"/>
    <cellStyle name="40% - Accent4 13" xfId="3466"/>
    <cellStyle name="40% - Accent4 13 2" xfId="3467"/>
    <cellStyle name="40% - Accent4 14" xfId="3468"/>
    <cellStyle name="40% - Accent4 14 2" xfId="3469"/>
    <cellStyle name="40% - Accent4 15" xfId="3470"/>
    <cellStyle name="40% - Accent4 15 2" xfId="3471"/>
    <cellStyle name="40% - Accent4 16" xfId="3472"/>
    <cellStyle name="40% - Accent4 16 2" xfId="3473"/>
    <cellStyle name="40% - Accent4 17" xfId="3474"/>
    <cellStyle name="40% - Accent4 17 2" xfId="3475"/>
    <cellStyle name="40% - Accent4 18" xfId="3476"/>
    <cellStyle name="40% - Accent4 18 2" xfId="3477"/>
    <cellStyle name="40% - Accent4 19" xfId="3478"/>
    <cellStyle name="40% - Accent4 19 2" xfId="3479"/>
    <cellStyle name="40% - Accent4 2" xfId="1649"/>
    <cellStyle name="40% - Accent4 2 2" xfId="3480"/>
    <cellStyle name="40% - Accent4 2 3" xfId="3481"/>
    <cellStyle name="40% - Accent4 20" xfId="3482"/>
    <cellStyle name="40% - Accent4 20 2" xfId="3483"/>
    <cellStyle name="40% - Accent4 21" xfId="3484"/>
    <cellStyle name="40% - Accent4 21 2" xfId="3485"/>
    <cellStyle name="40% - Accent4 22" xfId="3486"/>
    <cellStyle name="40% - Accent4 23" xfId="3487"/>
    <cellStyle name="40% - Accent4 24" xfId="3488"/>
    <cellStyle name="40% - Accent4 25" xfId="3489"/>
    <cellStyle name="40% - Accent4 26" xfId="3490"/>
    <cellStyle name="40% - Accent4 27" xfId="3491"/>
    <cellStyle name="40% - Accent4 28" xfId="3492"/>
    <cellStyle name="40% - Accent4 29" xfId="3493"/>
    <cellStyle name="40% - Accent4 3" xfId="1650"/>
    <cellStyle name="40% - Accent4 3 2" xfId="3494"/>
    <cellStyle name="40% - Accent4 30" xfId="3495"/>
    <cellStyle name="40% - Accent4 31" xfId="3496"/>
    <cellStyle name="40% - Accent4 32" xfId="3497"/>
    <cellStyle name="40% - Accent4 33" xfId="3498"/>
    <cellStyle name="40% - Accent4 34" xfId="3499"/>
    <cellStyle name="40% - Accent4 35" xfId="3500"/>
    <cellStyle name="40% - Accent4 36" xfId="3501"/>
    <cellStyle name="40% - Accent4 4" xfId="1651"/>
    <cellStyle name="40% - Accent4 4 2" xfId="3502"/>
    <cellStyle name="40% - Accent4 5" xfId="3503"/>
    <cellStyle name="40% - Accent4 5 2" xfId="3504"/>
    <cellStyle name="40% - Accent4 6" xfId="3505"/>
    <cellStyle name="40% - Accent4 6 2" xfId="3506"/>
    <cellStyle name="40% - Accent4 7" xfId="3507"/>
    <cellStyle name="40% - Accent4 7 2" xfId="3508"/>
    <cellStyle name="40% - Accent4 8" xfId="3509"/>
    <cellStyle name="40% - Accent4 8 2" xfId="3510"/>
    <cellStyle name="40% - Accent4 9" xfId="3511"/>
    <cellStyle name="40% - Accent4 9 2" xfId="3512"/>
    <cellStyle name="40% - Accent5" xfId="31" builtinId="47" customBuiltin="1"/>
    <cellStyle name="40% - Accent5 10" xfId="3513"/>
    <cellStyle name="40% - Accent5 10 2" xfId="3514"/>
    <cellStyle name="40% - Accent5 11" xfId="3515"/>
    <cellStyle name="40% - Accent5 11 2" xfId="3516"/>
    <cellStyle name="40% - Accent5 12" xfId="3517"/>
    <cellStyle name="40% - Accent5 12 2" xfId="3518"/>
    <cellStyle name="40% - Accent5 13" xfId="3519"/>
    <cellStyle name="40% - Accent5 13 2" xfId="3520"/>
    <cellStyle name="40% - Accent5 14" xfId="3521"/>
    <cellStyle name="40% - Accent5 14 2" xfId="3522"/>
    <cellStyle name="40% - Accent5 15" xfId="3523"/>
    <cellStyle name="40% - Accent5 15 2" xfId="3524"/>
    <cellStyle name="40% - Accent5 16" xfId="3525"/>
    <cellStyle name="40% - Accent5 16 2" xfId="3526"/>
    <cellStyle name="40% - Accent5 17" xfId="3527"/>
    <cellStyle name="40% - Accent5 17 2" xfId="3528"/>
    <cellStyle name="40% - Accent5 18" xfId="3529"/>
    <cellStyle name="40% - Accent5 18 2" xfId="3530"/>
    <cellStyle name="40% - Accent5 19" xfId="3531"/>
    <cellStyle name="40% - Accent5 19 2" xfId="3532"/>
    <cellStyle name="40% - Accent5 2" xfId="1652"/>
    <cellStyle name="40% - Accent5 2 2" xfId="3533"/>
    <cellStyle name="40% - Accent5 2 3" xfId="3534"/>
    <cellStyle name="40% - Accent5 20" xfId="3535"/>
    <cellStyle name="40% - Accent5 20 2" xfId="3536"/>
    <cellStyle name="40% - Accent5 21" xfId="3537"/>
    <cellStyle name="40% - Accent5 21 2" xfId="3538"/>
    <cellStyle name="40% - Accent5 22" xfId="3539"/>
    <cellStyle name="40% - Accent5 23" xfId="3540"/>
    <cellStyle name="40% - Accent5 24" xfId="3541"/>
    <cellStyle name="40% - Accent5 25" xfId="3542"/>
    <cellStyle name="40% - Accent5 26" xfId="3543"/>
    <cellStyle name="40% - Accent5 27" xfId="3544"/>
    <cellStyle name="40% - Accent5 28" xfId="3545"/>
    <cellStyle name="40% - Accent5 29" xfId="3546"/>
    <cellStyle name="40% - Accent5 3" xfId="1653"/>
    <cellStyle name="40% - Accent5 3 2" xfId="3547"/>
    <cellStyle name="40% - Accent5 30" xfId="3548"/>
    <cellStyle name="40% - Accent5 31" xfId="3549"/>
    <cellStyle name="40% - Accent5 32" xfId="3550"/>
    <cellStyle name="40% - Accent5 33" xfId="3551"/>
    <cellStyle name="40% - Accent5 34" xfId="3552"/>
    <cellStyle name="40% - Accent5 35" xfId="3553"/>
    <cellStyle name="40% - Accent5 36" xfId="3554"/>
    <cellStyle name="40% - Accent5 4" xfId="1654"/>
    <cellStyle name="40% - Accent5 4 2" xfId="3555"/>
    <cellStyle name="40% - Accent5 5" xfId="3556"/>
    <cellStyle name="40% - Accent5 5 2" xfId="3557"/>
    <cellStyle name="40% - Accent5 6" xfId="3558"/>
    <cellStyle name="40% - Accent5 6 2" xfId="3559"/>
    <cellStyle name="40% - Accent5 7" xfId="3560"/>
    <cellStyle name="40% - Accent5 7 2" xfId="3561"/>
    <cellStyle name="40% - Accent5 8" xfId="3562"/>
    <cellStyle name="40% - Accent5 8 2" xfId="3563"/>
    <cellStyle name="40% - Accent5 9" xfId="3564"/>
    <cellStyle name="40% - Accent5 9 2" xfId="3565"/>
    <cellStyle name="40% - Accent6" xfId="32" builtinId="51" customBuiltin="1"/>
    <cellStyle name="40% - Accent6 10" xfId="3566"/>
    <cellStyle name="40% - Accent6 10 2" xfId="3567"/>
    <cellStyle name="40% - Accent6 11" xfId="3568"/>
    <cellStyle name="40% - Accent6 11 2" xfId="3569"/>
    <cellStyle name="40% - Accent6 12" xfId="3570"/>
    <cellStyle name="40% - Accent6 12 2" xfId="3571"/>
    <cellStyle name="40% - Accent6 13" xfId="3572"/>
    <cellStyle name="40% - Accent6 13 2" xfId="3573"/>
    <cellStyle name="40% - Accent6 14" xfId="3574"/>
    <cellStyle name="40% - Accent6 14 2" xfId="3575"/>
    <cellStyle name="40% - Accent6 15" xfId="3576"/>
    <cellStyle name="40% - Accent6 15 2" xfId="3577"/>
    <cellStyle name="40% - Accent6 16" xfId="3578"/>
    <cellStyle name="40% - Accent6 16 2" xfId="3579"/>
    <cellStyle name="40% - Accent6 17" xfId="3580"/>
    <cellStyle name="40% - Accent6 17 2" xfId="3581"/>
    <cellStyle name="40% - Accent6 18" xfId="3582"/>
    <cellStyle name="40% - Accent6 18 2" xfId="3583"/>
    <cellStyle name="40% - Accent6 19" xfId="3584"/>
    <cellStyle name="40% - Accent6 19 2" xfId="3585"/>
    <cellStyle name="40% - Accent6 2" xfId="1655"/>
    <cellStyle name="40% - Accent6 2 2" xfId="3586"/>
    <cellStyle name="40% - Accent6 2 3" xfId="3587"/>
    <cellStyle name="40% - Accent6 20" xfId="3588"/>
    <cellStyle name="40% - Accent6 20 2" xfId="3589"/>
    <cellStyle name="40% - Accent6 21" xfId="3590"/>
    <cellStyle name="40% - Accent6 21 2" xfId="3591"/>
    <cellStyle name="40% - Accent6 22" xfId="3592"/>
    <cellStyle name="40% - Accent6 23" xfId="3593"/>
    <cellStyle name="40% - Accent6 24" xfId="3594"/>
    <cellStyle name="40% - Accent6 25" xfId="3595"/>
    <cellStyle name="40% - Accent6 26" xfId="3596"/>
    <cellStyle name="40% - Accent6 27" xfId="3597"/>
    <cellStyle name="40% - Accent6 28" xfId="3598"/>
    <cellStyle name="40% - Accent6 29" xfId="3599"/>
    <cellStyle name="40% - Accent6 3" xfId="1656"/>
    <cellStyle name="40% - Accent6 3 2" xfId="3600"/>
    <cellStyle name="40% - Accent6 30" xfId="3601"/>
    <cellStyle name="40% - Accent6 31" xfId="3602"/>
    <cellStyle name="40% - Accent6 32" xfId="3603"/>
    <cellStyle name="40% - Accent6 33" xfId="3604"/>
    <cellStyle name="40% - Accent6 34" xfId="3605"/>
    <cellStyle name="40% - Accent6 35" xfId="3606"/>
    <cellStyle name="40% - Accent6 36" xfId="3607"/>
    <cellStyle name="40% - Accent6 4" xfId="1657"/>
    <cellStyle name="40% - Accent6 4 2" xfId="3608"/>
    <cellStyle name="40% - Accent6 5" xfId="3609"/>
    <cellStyle name="40% - Accent6 5 2" xfId="3610"/>
    <cellStyle name="40% - Accent6 6" xfId="3611"/>
    <cellStyle name="40% - Accent6 6 2" xfId="3612"/>
    <cellStyle name="40% - Accent6 7" xfId="3613"/>
    <cellStyle name="40% - Accent6 7 2" xfId="3614"/>
    <cellStyle name="40% - Accent6 8" xfId="3615"/>
    <cellStyle name="40% - Accent6 8 2" xfId="3616"/>
    <cellStyle name="40% - Accent6 9" xfId="3617"/>
    <cellStyle name="40% - Accent6 9 2" xfId="3618"/>
    <cellStyle name="572737" xfId="1658"/>
    <cellStyle name="60% - Accent1" xfId="33" builtinId="32" customBuiltin="1"/>
    <cellStyle name="60% - Accent1 10" xfId="3619"/>
    <cellStyle name="60% - Accent1 10 2" xfId="3620"/>
    <cellStyle name="60% - Accent1 11" xfId="3621"/>
    <cellStyle name="60% - Accent1 11 2" xfId="3622"/>
    <cellStyle name="60% - Accent1 12" xfId="3623"/>
    <cellStyle name="60% - Accent1 12 2" xfId="3624"/>
    <cellStyle name="60% - Accent1 13" xfId="3625"/>
    <cellStyle name="60% - Accent1 13 2" xfId="3626"/>
    <cellStyle name="60% - Accent1 14" xfId="3627"/>
    <cellStyle name="60% - Accent1 14 2" xfId="3628"/>
    <cellStyle name="60% - Accent1 15" xfId="3629"/>
    <cellStyle name="60% - Accent1 15 2" xfId="3630"/>
    <cellStyle name="60% - Accent1 16" xfId="3631"/>
    <cellStyle name="60% - Accent1 16 2" xfId="3632"/>
    <cellStyle name="60% - Accent1 17" xfId="3633"/>
    <cellStyle name="60% - Accent1 17 2" xfId="3634"/>
    <cellStyle name="60% - Accent1 18" xfId="3635"/>
    <cellStyle name="60% - Accent1 18 2" xfId="3636"/>
    <cellStyle name="60% - Accent1 19" xfId="3637"/>
    <cellStyle name="60% - Accent1 19 2" xfId="3638"/>
    <cellStyle name="60% - Accent1 2" xfId="3639"/>
    <cellStyle name="60% - Accent1 2 2" xfId="3640"/>
    <cellStyle name="60% - Accent1 20" xfId="3641"/>
    <cellStyle name="60% - Accent1 20 2" xfId="3642"/>
    <cellStyle name="60% - Accent1 21" xfId="3643"/>
    <cellStyle name="60% - Accent1 21 2" xfId="3644"/>
    <cellStyle name="60% - Accent1 22" xfId="3645"/>
    <cellStyle name="60% - Accent1 23" xfId="3646"/>
    <cellStyle name="60% - Accent1 24" xfId="3647"/>
    <cellStyle name="60% - Accent1 25" xfId="3648"/>
    <cellStyle name="60% - Accent1 26" xfId="3649"/>
    <cellStyle name="60% - Accent1 27" xfId="3650"/>
    <cellStyle name="60% - Accent1 28" xfId="3651"/>
    <cellStyle name="60% - Accent1 29" xfId="3652"/>
    <cellStyle name="60% - Accent1 3" xfId="3653"/>
    <cellStyle name="60% - Accent1 3 2" xfId="3654"/>
    <cellStyle name="60% - Accent1 30" xfId="3655"/>
    <cellStyle name="60% - Accent1 31" xfId="3656"/>
    <cellStyle name="60% - Accent1 32" xfId="3657"/>
    <cellStyle name="60% - Accent1 33" xfId="3658"/>
    <cellStyle name="60% - Accent1 34" xfId="3659"/>
    <cellStyle name="60% - Accent1 35" xfId="3660"/>
    <cellStyle name="60% - Accent1 36" xfId="3661"/>
    <cellStyle name="60% - Accent1 4" xfId="3662"/>
    <cellStyle name="60% - Accent1 4 2" xfId="3663"/>
    <cellStyle name="60% - Accent1 5" xfId="3664"/>
    <cellStyle name="60% - Accent1 5 2" xfId="3665"/>
    <cellStyle name="60% - Accent1 6" xfId="3666"/>
    <cellStyle name="60% - Accent1 6 2" xfId="3667"/>
    <cellStyle name="60% - Accent1 7" xfId="3668"/>
    <cellStyle name="60% - Accent1 7 2" xfId="3669"/>
    <cellStyle name="60% - Accent1 8" xfId="3670"/>
    <cellStyle name="60% - Accent1 8 2" xfId="3671"/>
    <cellStyle name="60% - Accent1 9" xfId="3672"/>
    <cellStyle name="60% - Accent1 9 2" xfId="3673"/>
    <cellStyle name="60% - Accent2" xfId="34" builtinId="36" customBuiltin="1"/>
    <cellStyle name="60% - Accent2 10" xfId="3674"/>
    <cellStyle name="60% - Accent2 10 2" xfId="3675"/>
    <cellStyle name="60% - Accent2 11" xfId="3676"/>
    <cellStyle name="60% - Accent2 11 2" xfId="3677"/>
    <cellStyle name="60% - Accent2 12" xfId="3678"/>
    <cellStyle name="60% - Accent2 12 2" xfId="3679"/>
    <cellStyle name="60% - Accent2 13" xfId="3680"/>
    <cellStyle name="60% - Accent2 13 2" xfId="3681"/>
    <cellStyle name="60% - Accent2 14" xfId="3682"/>
    <cellStyle name="60% - Accent2 14 2" xfId="3683"/>
    <cellStyle name="60% - Accent2 15" xfId="3684"/>
    <cellStyle name="60% - Accent2 15 2" xfId="3685"/>
    <cellStyle name="60% - Accent2 16" xfId="3686"/>
    <cellStyle name="60% - Accent2 16 2" xfId="3687"/>
    <cellStyle name="60% - Accent2 17" xfId="3688"/>
    <cellStyle name="60% - Accent2 17 2" xfId="3689"/>
    <cellStyle name="60% - Accent2 18" xfId="3690"/>
    <cellStyle name="60% - Accent2 18 2" xfId="3691"/>
    <cellStyle name="60% - Accent2 19" xfId="3692"/>
    <cellStyle name="60% - Accent2 19 2" xfId="3693"/>
    <cellStyle name="60% - Accent2 2" xfId="3694"/>
    <cellStyle name="60% - Accent2 2 2" xfId="3695"/>
    <cellStyle name="60% - Accent2 20" xfId="3696"/>
    <cellStyle name="60% - Accent2 20 2" xfId="3697"/>
    <cellStyle name="60% - Accent2 21" xfId="3698"/>
    <cellStyle name="60% - Accent2 21 2" xfId="3699"/>
    <cellStyle name="60% - Accent2 22" xfId="3700"/>
    <cellStyle name="60% - Accent2 23" xfId="3701"/>
    <cellStyle name="60% - Accent2 24" xfId="3702"/>
    <cellStyle name="60% - Accent2 25" xfId="3703"/>
    <cellStyle name="60% - Accent2 26" xfId="3704"/>
    <cellStyle name="60% - Accent2 27" xfId="3705"/>
    <cellStyle name="60% - Accent2 28" xfId="3706"/>
    <cellStyle name="60% - Accent2 29" xfId="3707"/>
    <cellStyle name="60% - Accent2 3" xfId="3708"/>
    <cellStyle name="60% - Accent2 3 2" xfId="3709"/>
    <cellStyle name="60% - Accent2 30" xfId="3710"/>
    <cellStyle name="60% - Accent2 31" xfId="3711"/>
    <cellStyle name="60% - Accent2 32" xfId="3712"/>
    <cellStyle name="60% - Accent2 33" xfId="3713"/>
    <cellStyle name="60% - Accent2 34" xfId="3714"/>
    <cellStyle name="60% - Accent2 35" xfId="3715"/>
    <cellStyle name="60% - Accent2 36" xfId="3716"/>
    <cellStyle name="60% - Accent2 4" xfId="3717"/>
    <cellStyle name="60% - Accent2 4 2" xfId="3718"/>
    <cellStyle name="60% - Accent2 5" xfId="3719"/>
    <cellStyle name="60% - Accent2 5 2" xfId="3720"/>
    <cellStyle name="60% - Accent2 6" xfId="3721"/>
    <cellStyle name="60% - Accent2 6 2" xfId="3722"/>
    <cellStyle name="60% - Accent2 7" xfId="3723"/>
    <cellStyle name="60% - Accent2 7 2" xfId="3724"/>
    <cellStyle name="60% - Accent2 8" xfId="3725"/>
    <cellStyle name="60% - Accent2 8 2" xfId="3726"/>
    <cellStyle name="60% - Accent2 9" xfId="3727"/>
    <cellStyle name="60% - Accent2 9 2" xfId="3728"/>
    <cellStyle name="60% - Accent3" xfId="35" builtinId="40" customBuiltin="1"/>
    <cellStyle name="60% - Accent3 10" xfId="3729"/>
    <cellStyle name="60% - Accent3 10 2" xfId="3730"/>
    <cellStyle name="60% - Accent3 11" xfId="3731"/>
    <cellStyle name="60% - Accent3 11 2" xfId="3732"/>
    <cellStyle name="60% - Accent3 12" xfId="3733"/>
    <cellStyle name="60% - Accent3 12 2" xfId="3734"/>
    <cellStyle name="60% - Accent3 13" xfId="3735"/>
    <cellStyle name="60% - Accent3 13 2" xfId="3736"/>
    <cellStyle name="60% - Accent3 14" xfId="3737"/>
    <cellStyle name="60% - Accent3 14 2" xfId="3738"/>
    <cellStyle name="60% - Accent3 15" xfId="3739"/>
    <cellStyle name="60% - Accent3 15 2" xfId="3740"/>
    <cellStyle name="60% - Accent3 16" xfId="3741"/>
    <cellStyle name="60% - Accent3 16 2" xfId="3742"/>
    <cellStyle name="60% - Accent3 17" xfId="3743"/>
    <cellStyle name="60% - Accent3 17 2" xfId="3744"/>
    <cellStyle name="60% - Accent3 18" xfId="3745"/>
    <cellStyle name="60% - Accent3 18 2" xfId="3746"/>
    <cellStyle name="60% - Accent3 19" xfId="3747"/>
    <cellStyle name="60% - Accent3 19 2" xfId="3748"/>
    <cellStyle name="60% - Accent3 2" xfId="3749"/>
    <cellStyle name="60% - Accent3 2 2" xfId="3750"/>
    <cellStyle name="60% - Accent3 20" xfId="3751"/>
    <cellStyle name="60% - Accent3 20 2" xfId="3752"/>
    <cellStyle name="60% - Accent3 21" xfId="3753"/>
    <cellStyle name="60% - Accent3 21 2" xfId="3754"/>
    <cellStyle name="60% - Accent3 22" xfId="3755"/>
    <cellStyle name="60% - Accent3 23" xfId="3756"/>
    <cellStyle name="60% - Accent3 24" xfId="3757"/>
    <cellStyle name="60% - Accent3 25" xfId="3758"/>
    <cellStyle name="60% - Accent3 26" xfId="3759"/>
    <cellStyle name="60% - Accent3 27" xfId="3760"/>
    <cellStyle name="60% - Accent3 28" xfId="3761"/>
    <cellStyle name="60% - Accent3 29" xfId="3762"/>
    <cellStyle name="60% - Accent3 3" xfId="3763"/>
    <cellStyle name="60% - Accent3 3 2" xfId="3764"/>
    <cellStyle name="60% - Accent3 30" xfId="3765"/>
    <cellStyle name="60% - Accent3 31" xfId="3766"/>
    <cellStyle name="60% - Accent3 32" xfId="3767"/>
    <cellStyle name="60% - Accent3 33" xfId="3768"/>
    <cellStyle name="60% - Accent3 34" xfId="3769"/>
    <cellStyle name="60% - Accent3 35" xfId="3770"/>
    <cellStyle name="60% - Accent3 36" xfId="3771"/>
    <cellStyle name="60% - Accent3 4" xfId="3772"/>
    <cellStyle name="60% - Accent3 4 2" xfId="3773"/>
    <cellStyle name="60% - Accent3 5" xfId="3774"/>
    <cellStyle name="60% - Accent3 5 2" xfId="3775"/>
    <cellStyle name="60% - Accent3 6" xfId="3776"/>
    <cellStyle name="60% - Accent3 6 2" xfId="3777"/>
    <cellStyle name="60% - Accent3 7" xfId="3778"/>
    <cellStyle name="60% - Accent3 7 2" xfId="3779"/>
    <cellStyle name="60% - Accent3 8" xfId="3780"/>
    <cellStyle name="60% - Accent3 8 2" xfId="3781"/>
    <cellStyle name="60% - Accent3 9" xfId="3782"/>
    <cellStyle name="60% - Accent3 9 2" xfId="3783"/>
    <cellStyle name="60% - Accent4" xfId="36" builtinId="44" customBuiltin="1"/>
    <cellStyle name="60% - Accent4 10" xfId="3784"/>
    <cellStyle name="60% - Accent4 10 2" xfId="3785"/>
    <cellStyle name="60% - Accent4 11" xfId="3786"/>
    <cellStyle name="60% - Accent4 11 2" xfId="3787"/>
    <cellStyle name="60% - Accent4 12" xfId="3788"/>
    <cellStyle name="60% - Accent4 12 2" xfId="3789"/>
    <cellStyle name="60% - Accent4 13" xfId="3790"/>
    <cellStyle name="60% - Accent4 13 2" xfId="3791"/>
    <cellStyle name="60% - Accent4 14" xfId="3792"/>
    <cellStyle name="60% - Accent4 14 2" xfId="3793"/>
    <cellStyle name="60% - Accent4 15" xfId="3794"/>
    <cellStyle name="60% - Accent4 15 2" xfId="3795"/>
    <cellStyle name="60% - Accent4 16" xfId="3796"/>
    <cellStyle name="60% - Accent4 16 2" xfId="3797"/>
    <cellStyle name="60% - Accent4 17" xfId="3798"/>
    <cellStyle name="60% - Accent4 17 2" xfId="3799"/>
    <cellStyle name="60% - Accent4 18" xfId="3800"/>
    <cellStyle name="60% - Accent4 18 2" xfId="3801"/>
    <cellStyle name="60% - Accent4 19" xfId="3802"/>
    <cellStyle name="60% - Accent4 19 2" xfId="3803"/>
    <cellStyle name="60% - Accent4 2" xfId="3804"/>
    <cellStyle name="60% - Accent4 2 2" xfId="3805"/>
    <cellStyle name="60% - Accent4 20" xfId="3806"/>
    <cellStyle name="60% - Accent4 20 2" xfId="3807"/>
    <cellStyle name="60% - Accent4 21" xfId="3808"/>
    <cellStyle name="60% - Accent4 21 2" xfId="3809"/>
    <cellStyle name="60% - Accent4 22" xfId="3810"/>
    <cellStyle name="60% - Accent4 23" xfId="3811"/>
    <cellStyle name="60% - Accent4 24" xfId="3812"/>
    <cellStyle name="60% - Accent4 25" xfId="3813"/>
    <cellStyle name="60% - Accent4 26" xfId="3814"/>
    <cellStyle name="60% - Accent4 27" xfId="3815"/>
    <cellStyle name="60% - Accent4 28" xfId="3816"/>
    <cellStyle name="60% - Accent4 29" xfId="3817"/>
    <cellStyle name="60% - Accent4 3" xfId="3818"/>
    <cellStyle name="60% - Accent4 3 2" xfId="3819"/>
    <cellStyle name="60% - Accent4 30" xfId="3820"/>
    <cellStyle name="60% - Accent4 31" xfId="3821"/>
    <cellStyle name="60% - Accent4 32" xfId="3822"/>
    <cellStyle name="60% - Accent4 33" xfId="3823"/>
    <cellStyle name="60% - Accent4 34" xfId="3824"/>
    <cellStyle name="60% - Accent4 35" xfId="3825"/>
    <cellStyle name="60% - Accent4 36" xfId="3826"/>
    <cellStyle name="60% - Accent4 4" xfId="3827"/>
    <cellStyle name="60% - Accent4 4 2" xfId="3828"/>
    <cellStyle name="60% - Accent4 5" xfId="3829"/>
    <cellStyle name="60% - Accent4 5 2" xfId="3830"/>
    <cellStyle name="60% - Accent4 6" xfId="3831"/>
    <cellStyle name="60% - Accent4 6 2" xfId="3832"/>
    <cellStyle name="60% - Accent4 7" xfId="3833"/>
    <cellStyle name="60% - Accent4 7 2" xfId="3834"/>
    <cellStyle name="60% - Accent4 8" xfId="3835"/>
    <cellStyle name="60% - Accent4 8 2" xfId="3836"/>
    <cellStyle name="60% - Accent4 9" xfId="3837"/>
    <cellStyle name="60% - Accent4 9 2" xfId="3838"/>
    <cellStyle name="60% - Accent5" xfId="37" builtinId="48" customBuiltin="1"/>
    <cellStyle name="60% - Accent5 10" xfId="3839"/>
    <cellStyle name="60% - Accent5 10 2" xfId="3840"/>
    <cellStyle name="60% - Accent5 11" xfId="3841"/>
    <cellStyle name="60% - Accent5 11 2" xfId="3842"/>
    <cellStyle name="60% - Accent5 12" xfId="3843"/>
    <cellStyle name="60% - Accent5 12 2" xfId="3844"/>
    <cellStyle name="60% - Accent5 13" xfId="3845"/>
    <cellStyle name="60% - Accent5 13 2" xfId="3846"/>
    <cellStyle name="60% - Accent5 14" xfId="3847"/>
    <cellStyle name="60% - Accent5 14 2" xfId="3848"/>
    <cellStyle name="60% - Accent5 15" xfId="3849"/>
    <cellStyle name="60% - Accent5 15 2" xfId="3850"/>
    <cellStyle name="60% - Accent5 16" xfId="3851"/>
    <cellStyle name="60% - Accent5 16 2" xfId="3852"/>
    <cellStyle name="60% - Accent5 17" xfId="3853"/>
    <cellStyle name="60% - Accent5 17 2" xfId="3854"/>
    <cellStyle name="60% - Accent5 18" xfId="3855"/>
    <cellStyle name="60% - Accent5 18 2" xfId="3856"/>
    <cellStyle name="60% - Accent5 19" xfId="3857"/>
    <cellStyle name="60% - Accent5 19 2" xfId="3858"/>
    <cellStyle name="60% - Accent5 2" xfId="3859"/>
    <cellStyle name="60% - Accent5 2 2" xfId="3860"/>
    <cellStyle name="60% - Accent5 20" xfId="3861"/>
    <cellStyle name="60% - Accent5 20 2" xfId="3862"/>
    <cellStyle name="60% - Accent5 21" xfId="3863"/>
    <cellStyle name="60% - Accent5 21 2" xfId="3864"/>
    <cellStyle name="60% - Accent5 22" xfId="3865"/>
    <cellStyle name="60% - Accent5 23" xfId="3866"/>
    <cellStyle name="60% - Accent5 24" xfId="3867"/>
    <cellStyle name="60% - Accent5 25" xfId="3868"/>
    <cellStyle name="60% - Accent5 26" xfId="3869"/>
    <cellStyle name="60% - Accent5 27" xfId="3870"/>
    <cellStyle name="60% - Accent5 28" xfId="3871"/>
    <cellStyle name="60% - Accent5 29" xfId="3872"/>
    <cellStyle name="60% - Accent5 3" xfId="3873"/>
    <cellStyle name="60% - Accent5 3 2" xfId="3874"/>
    <cellStyle name="60% - Accent5 30" xfId="3875"/>
    <cellStyle name="60% - Accent5 31" xfId="3876"/>
    <cellStyle name="60% - Accent5 32" xfId="3877"/>
    <cellStyle name="60% - Accent5 33" xfId="3878"/>
    <cellStyle name="60% - Accent5 34" xfId="3879"/>
    <cellStyle name="60% - Accent5 35" xfId="3880"/>
    <cellStyle name="60% - Accent5 36" xfId="3881"/>
    <cellStyle name="60% - Accent5 4" xfId="3882"/>
    <cellStyle name="60% - Accent5 4 2" xfId="3883"/>
    <cellStyle name="60% - Accent5 5" xfId="3884"/>
    <cellStyle name="60% - Accent5 5 2" xfId="3885"/>
    <cellStyle name="60% - Accent5 6" xfId="3886"/>
    <cellStyle name="60% - Accent5 6 2" xfId="3887"/>
    <cellStyle name="60% - Accent5 7" xfId="3888"/>
    <cellStyle name="60% - Accent5 7 2" xfId="3889"/>
    <cellStyle name="60% - Accent5 8" xfId="3890"/>
    <cellStyle name="60% - Accent5 8 2" xfId="3891"/>
    <cellStyle name="60% - Accent5 9" xfId="3892"/>
    <cellStyle name="60% - Accent5 9 2" xfId="3893"/>
    <cellStyle name="60% - Accent6" xfId="38" builtinId="52" customBuiltin="1"/>
    <cellStyle name="60% - Accent6 10" xfId="3894"/>
    <cellStyle name="60% - Accent6 10 2" xfId="3895"/>
    <cellStyle name="60% - Accent6 11" xfId="3896"/>
    <cellStyle name="60% - Accent6 11 2" xfId="3897"/>
    <cellStyle name="60% - Accent6 12" xfId="3898"/>
    <cellStyle name="60% - Accent6 12 2" xfId="3899"/>
    <cellStyle name="60% - Accent6 13" xfId="3900"/>
    <cellStyle name="60% - Accent6 13 2" xfId="3901"/>
    <cellStyle name="60% - Accent6 14" xfId="3902"/>
    <cellStyle name="60% - Accent6 14 2" xfId="3903"/>
    <cellStyle name="60% - Accent6 15" xfId="3904"/>
    <cellStyle name="60% - Accent6 15 2" xfId="3905"/>
    <cellStyle name="60% - Accent6 16" xfId="3906"/>
    <cellStyle name="60% - Accent6 16 2" xfId="3907"/>
    <cellStyle name="60% - Accent6 17" xfId="3908"/>
    <cellStyle name="60% - Accent6 17 2" xfId="3909"/>
    <cellStyle name="60% - Accent6 18" xfId="3910"/>
    <cellStyle name="60% - Accent6 18 2" xfId="3911"/>
    <cellStyle name="60% - Accent6 19" xfId="3912"/>
    <cellStyle name="60% - Accent6 19 2" xfId="3913"/>
    <cellStyle name="60% - Accent6 2" xfId="3914"/>
    <cellStyle name="60% - Accent6 2 2" xfId="3915"/>
    <cellStyle name="60% - Accent6 20" xfId="3916"/>
    <cellStyle name="60% - Accent6 20 2" xfId="3917"/>
    <cellStyle name="60% - Accent6 21" xfId="3918"/>
    <cellStyle name="60% - Accent6 21 2" xfId="3919"/>
    <cellStyle name="60% - Accent6 22" xfId="3920"/>
    <cellStyle name="60% - Accent6 23" xfId="3921"/>
    <cellStyle name="60% - Accent6 24" xfId="3922"/>
    <cellStyle name="60% - Accent6 25" xfId="3923"/>
    <cellStyle name="60% - Accent6 26" xfId="3924"/>
    <cellStyle name="60% - Accent6 27" xfId="3925"/>
    <cellStyle name="60% - Accent6 28" xfId="3926"/>
    <cellStyle name="60% - Accent6 29" xfId="3927"/>
    <cellStyle name="60% - Accent6 3" xfId="3928"/>
    <cellStyle name="60% - Accent6 3 2" xfId="3929"/>
    <cellStyle name="60% - Accent6 30" xfId="3930"/>
    <cellStyle name="60% - Accent6 31" xfId="3931"/>
    <cellStyle name="60% - Accent6 32" xfId="3932"/>
    <cellStyle name="60% - Accent6 33" xfId="3933"/>
    <cellStyle name="60% - Accent6 34" xfId="3934"/>
    <cellStyle name="60% - Accent6 35" xfId="3935"/>
    <cellStyle name="60% - Accent6 36" xfId="3936"/>
    <cellStyle name="60% - Accent6 4" xfId="3937"/>
    <cellStyle name="60% - Accent6 4 2" xfId="3938"/>
    <cellStyle name="60% - Accent6 5" xfId="3939"/>
    <cellStyle name="60% - Accent6 5 2" xfId="3940"/>
    <cellStyle name="60% - Accent6 6" xfId="3941"/>
    <cellStyle name="60% - Accent6 6 2" xfId="3942"/>
    <cellStyle name="60% - Accent6 7" xfId="3943"/>
    <cellStyle name="60% - Accent6 7 2" xfId="3944"/>
    <cellStyle name="60% - Accent6 8" xfId="3945"/>
    <cellStyle name="60% - Accent6 8 2" xfId="3946"/>
    <cellStyle name="60% - Accent6 9" xfId="3947"/>
    <cellStyle name="60% - Accent6 9 2" xfId="3948"/>
    <cellStyle name="6mal" xfId="3949"/>
    <cellStyle name="752131" xfId="1659"/>
    <cellStyle name="7978" xfId="1660"/>
    <cellStyle name="85" xfId="1661"/>
    <cellStyle name="90" xfId="1662"/>
    <cellStyle name="A satisfied Microsoft Office user" xfId="1663"/>
    <cellStyle name="ac" xfId="1664"/>
    <cellStyle name="Accent1" xfId="39" builtinId="29" customBuiltin="1"/>
    <cellStyle name="Accent1 - 20%" xfId="3950"/>
    <cellStyle name="Accent1 - 40%" xfId="3951"/>
    <cellStyle name="Accent1 - 60%" xfId="3952"/>
    <cellStyle name="Accent1 10" xfId="3953"/>
    <cellStyle name="Accent1 10 2" xfId="3954"/>
    <cellStyle name="Accent1 11" xfId="3955"/>
    <cellStyle name="Accent1 11 2" xfId="3956"/>
    <cellStyle name="Accent1 12" xfId="3957"/>
    <cellStyle name="Accent1 12 2" xfId="3958"/>
    <cellStyle name="Accent1 13" xfId="3959"/>
    <cellStyle name="Accent1 13 2" xfId="3960"/>
    <cellStyle name="Accent1 14" xfId="3961"/>
    <cellStyle name="Accent1 14 2" xfId="3962"/>
    <cellStyle name="Accent1 15" xfId="3963"/>
    <cellStyle name="Accent1 15 2" xfId="3964"/>
    <cellStyle name="Accent1 16" xfId="3965"/>
    <cellStyle name="Accent1 16 2" xfId="3966"/>
    <cellStyle name="Accent1 17" xfId="3967"/>
    <cellStyle name="Accent1 17 2" xfId="3968"/>
    <cellStyle name="Accent1 18" xfId="3969"/>
    <cellStyle name="Accent1 18 2" xfId="3970"/>
    <cellStyle name="Accent1 19" xfId="3971"/>
    <cellStyle name="Accent1 19 2" xfId="3972"/>
    <cellStyle name="Accent1 2" xfId="3973"/>
    <cellStyle name="Accent1 2 2" xfId="3974"/>
    <cellStyle name="Accent1 20" xfId="3975"/>
    <cellStyle name="Accent1 20 2" xfId="3976"/>
    <cellStyle name="Accent1 21" xfId="3977"/>
    <cellStyle name="Accent1 21 2" xfId="3978"/>
    <cellStyle name="Accent1 22" xfId="3979"/>
    <cellStyle name="Accent1 23" xfId="3980"/>
    <cellStyle name="Accent1 24" xfId="3981"/>
    <cellStyle name="Accent1 25" xfId="3982"/>
    <cellStyle name="Accent1 26" xfId="3983"/>
    <cellStyle name="Accent1 27" xfId="3984"/>
    <cellStyle name="Accent1 28" xfId="3985"/>
    <cellStyle name="Accent1 29" xfId="3986"/>
    <cellStyle name="Accent1 3" xfId="3987"/>
    <cellStyle name="Accent1 3 2" xfId="3988"/>
    <cellStyle name="Accent1 30" xfId="3989"/>
    <cellStyle name="Accent1 31" xfId="3990"/>
    <cellStyle name="Accent1 32" xfId="3991"/>
    <cellStyle name="Accent1 33" xfId="3992"/>
    <cellStyle name="Accent1 34" xfId="3993"/>
    <cellStyle name="Accent1 35" xfId="3994"/>
    <cellStyle name="Accent1 36" xfId="3995"/>
    <cellStyle name="Accent1 4" xfId="3996"/>
    <cellStyle name="Accent1 4 2" xfId="3997"/>
    <cellStyle name="Accent1 5" xfId="3998"/>
    <cellStyle name="Accent1 5 2" xfId="3999"/>
    <cellStyle name="Accent1 6" xfId="4000"/>
    <cellStyle name="Accent1 6 2" xfId="4001"/>
    <cellStyle name="Accent1 7" xfId="4002"/>
    <cellStyle name="Accent1 7 2" xfId="4003"/>
    <cellStyle name="Accent1 8" xfId="4004"/>
    <cellStyle name="Accent1 8 2" xfId="4005"/>
    <cellStyle name="Accent1 9" xfId="4006"/>
    <cellStyle name="Accent1 9 2" xfId="4007"/>
    <cellStyle name="Accent2" xfId="40" builtinId="33" customBuiltin="1"/>
    <cellStyle name="Accent2 - 20%" xfId="4008"/>
    <cellStyle name="Accent2 - 40%" xfId="4009"/>
    <cellStyle name="Accent2 - 60%" xfId="4010"/>
    <cellStyle name="Accent2 10" xfId="4011"/>
    <cellStyle name="Accent2 10 2" xfId="4012"/>
    <cellStyle name="Accent2 11" xfId="4013"/>
    <cellStyle name="Accent2 11 2" xfId="4014"/>
    <cellStyle name="Accent2 12" xfId="4015"/>
    <cellStyle name="Accent2 12 2" xfId="4016"/>
    <cellStyle name="Accent2 13" xfId="4017"/>
    <cellStyle name="Accent2 13 2" xfId="4018"/>
    <cellStyle name="Accent2 14" xfId="4019"/>
    <cellStyle name="Accent2 14 2" xfId="4020"/>
    <cellStyle name="Accent2 15" xfId="4021"/>
    <cellStyle name="Accent2 15 2" xfId="4022"/>
    <cellStyle name="Accent2 16" xfId="4023"/>
    <cellStyle name="Accent2 16 2" xfId="4024"/>
    <cellStyle name="Accent2 17" xfId="4025"/>
    <cellStyle name="Accent2 17 2" xfId="4026"/>
    <cellStyle name="Accent2 18" xfId="4027"/>
    <cellStyle name="Accent2 18 2" xfId="4028"/>
    <cellStyle name="Accent2 19" xfId="4029"/>
    <cellStyle name="Accent2 19 2" xfId="4030"/>
    <cellStyle name="Accent2 2" xfId="4031"/>
    <cellStyle name="Accent2 2 2" xfId="4032"/>
    <cellStyle name="Accent2 20" xfId="4033"/>
    <cellStyle name="Accent2 20 2" xfId="4034"/>
    <cellStyle name="Accent2 21" xfId="4035"/>
    <cellStyle name="Accent2 21 2" xfId="4036"/>
    <cellStyle name="Accent2 22" xfId="4037"/>
    <cellStyle name="Accent2 23" xfId="4038"/>
    <cellStyle name="Accent2 24" xfId="4039"/>
    <cellStyle name="Accent2 25" xfId="4040"/>
    <cellStyle name="Accent2 26" xfId="4041"/>
    <cellStyle name="Accent2 27" xfId="4042"/>
    <cellStyle name="Accent2 28" xfId="4043"/>
    <cellStyle name="Accent2 29" xfId="4044"/>
    <cellStyle name="Accent2 3" xfId="4045"/>
    <cellStyle name="Accent2 3 2" xfId="4046"/>
    <cellStyle name="Accent2 30" xfId="4047"/>
    <cellStyle name="Accent2 31" xfId="4048"/>
    <cellStyle name="Accent2 32" xfId="4049"/>
    <cellStyle name="Accent2 33" xfId="4050"/>
    <cellStyle name="Accent2 34" xfId="4051"/>
    <cellStyle name="Accent2 35" xfId="4052"/>
    <cellStyle name="Accent2 36" xfId="4053"/>
    <cellStyle name="Accent2 4" xfId="4054"/>
    <cellStyle name="Accent2 4 2" xfId="4055"/>
    <cellStyle name="Accent2 5" xfId="4056"/>
    <cellStyle name="Accent2 5 2" xfId="4057"/>
    <cellStyle name="Accent2 6" xfId="4058"/>
    <cellStyle name="Accent2 6 2" xfId="4059"/>
    <cellStyle name="Accent2 7" xfId="4060"/>
    <cellStyle name="Accent2 7 2" xfId="4061"/>
    <cellStyle name="Accent2 8" xfId="4062"/>
    <cellStyle name="Accent2 8 2" xfId="4063"/>
    <cellStyle name="Accent2 9" xfId="4064"/>
    <cellStyle name="Accent2 9 2" xfId="4065"/>
    <cellStyle name="Accent3" xfId="41" builtinId="37" customBuiltin="1"/>
    <cellStyle name="Accent3 - 20%" xfId="4066"/>
    <cellStyle name="Accent3 - 40%" xfId="4067"/>
    <cellStyle name="Accent3 - 60%" xfId="4068"/>
    <cellStyle name="Accent3 10" xfId="4069"/>
    <cellStyle name="Accent3 10 2" xfId="4070"/>
    <cellStyle name="Accent3 11" xfId="4071"/>
    <cellStyle name="Accent3 11 2" xfId="4072"/>
    <cellStyle name="Accent3 12" xfId="4073"/>
    <cellStyle name="Accent3 12 2" xfId="4074"/>
    <cellStyle name="Accent3 13" xfId="4075"/>
    <cellStyle name="Accent3 13 2" xfId="4076"/>
    <cellStyle name="Accent3 14" xfId="4077"/>
    <cellStyle name="Accent3 14 2" xfId="4078"/>
    <cellStyle name="Accent3 15" xfId="4079"/>
    <cellStyle name="Accent3 15 2" xfId="4080"/>
    <cellStyle name="Accent3 16" xfId="4081"/>
    <cellStyle name="Accent3 16 2" xfId="4082"/>
    <cellStyle name="Accent3 17" xfId="4083"/>
    <cellStyle name="Accent3 17 2" xfId="4084"/>
    <cellStyle name="Accent3 18" xfId="4085"/>
    <cellStyle name="Accent3 18 2" xfId="4086"/>
    <cellStyle name="Accent3 19" xfId="4087"/>
    <cellStyle name="Accent3 19 2" xfId="4088"/>
    <cellStyle name="Accent3 2" xfId="4089"/>
    <cellStyle name="Accent3 2 2" xfId="4090"/>
    <cellStyle name="Accent3 20" xfId="4091"/>
    <cellStyle name="Accent3 20 2" xfId="4092"/>
    <cellStyle name="Accent3 21" xfId="4093"/>
    <cellStyle name="Accent3 21 2" xfId="4094"/>
    <cellStyle name="Accent3 22" xfId="4095"/>
    <cellStyle name="Accent3 23" xfId="4096"/>
    <cellStyle name="Accent3 24" xfId="4097"/>
    <cellStyle name="Accent3 25" xfId="4098"/>
    <cellStyle name="Accent3 26" xfId="4099"/>
    <cellStyle name="Accent3 27" xfId="4100"/>
    <cellStyle name="Accent3 28" xfId="4101"/>
    <cellStyle name="Accent3 29" xfId="4102"/>
    <cellStyle name="Accent3 3" xfId="4103"/>
    <cellStyle name="Accent3 3 2" xfId="4104"/>
    <cellStyle name="Accent3 30" xfId="4105"/>
    <cellStyle name="Accent3 31" xfId="4106"/>
    <cellStyle name="Accent3 32" xfId="4107"/>
    <cellStyle name="Accent3 33" xfId="4108"/>
    <cellStyle name="Accent3 34" xfId="4109"/>
    <cellStyle name="Accent3 35" xfId="4110"/>
    <cellStyle name="Accent3 36" xfId="4111"/>
    <cellStyle name="Accent3 4" xfId="4112"/>
    <cellStyle name="Accent3 4 2" xfId="4113"/>
    <cellStyle name="Accent3 5" xfId="4114"/>
    <cellStyle name="Accent3 5 2" xfId="4115"/>
    <cellStyle name="Accent3 6" xfId="4116"/>
    <cellStyle name="Accent3 6 2" xfId="4117"/>
    <cellStyle name="Accent3 7" xfId="4118"/>
    <cellStyle name="Accent3 7 2" xfId="4119"/>
    <cellStyle name="Accent3 8" xfId="4120"/>
    <cellStyle name="Accent3 8 2" xfId="4121"/>
    <cellStyle name="Accent3 9" xfId="4122"/>
    <cellStyle name="Accent3 9 2" xfId="4123"/>
    <cellStyle name="Accent4" xfId="42" builtinId="41" customBuiltin="1"/>
    <cellStyle name="Accent4 - 20%" xfId="4124"/>
    <cellStyle name="Accent4 - 40%" xfId="4125"/>
    <cellStyle name="Accent4 - 60%" xfId="4126"/>
    <cellStyle name="Accent4 10" xfId="4127"/>
    <cellStyle name="Accent4 10 2" xfId="4128"/>
    <cellStyle name="Accent4 11" xfId="4129"/>
    <cellStyle name="Accent4 11 2" xfId="4130"/>
    <cellStyle name="Accent4 12" xfId="4131"/>
    <cellStyle name="Accent4 12 2" xfId="4132"/>
    <cellStyle name="Accent4 13" xfId="4133"/>
    <cellStyle name="Accent4 13 2" xfId="4134"/>
    <cellStyle name="Accent4 14" xfId="4135"/>
    <cellStyle name="Accent4 14 2" xfId="4136"/>
    <cellStyle name="Accent4 15" xfId="4137"/>
    <cellStyle name="Accent4 15 2" xfId="4138"/>
    <cellStyle name="Accent4 16" xfId="4139"/>
    <cellStyle name="Accent4 16 2" xfId="4140"/>
    <cellStyle name="Accent4 17" xfId="4141"/>
    <cellStyle name="Accent4 17 2" xfId="4142"/>
    <cellStyle name="Accent4 18" xfId="4143"/>
    <cellStyle name="Accent4 18 2" xfId="4144"/>
    <cellStyle name="Accent4 19" xfId="4145"/>
    <cellStyle name="Accent4 19 2" xfId="4146"/>
    <cellStyle name="Accent4 2" xfId="4147"/>
    <cellStyle name="Accent4 2 2" xfId="4148"/>
    <cellStyle name="Accent4 20" xfId="4149"/>
    <cellStyle name="Accent4 20 2" xfId="4150"/>
    <cellStyle name="Accent4 21" xfId="4151"/>
    <cellStyle name="Accent4 21 2" xfId="4152"/>
    <cellStyle name="Accent4 22" xfId="4153"/>
    <cellStyle name="Accent4 23" xfId="4154"/>
    <cellStyle name="Accent4 24" xfId="4155"/>
    <cellStyle name="Accent4 25" xfId="4156"/>
    <cellStyle name="Accent4 26" xfId="4157"/>
    <cellStyle name="Accent4 27" xfId="4158"/>
    <cellStyle name="Accent4 28" xfId="4159"/>
    <cellStyle name="Accent4 29" xfId="4160"/>
    <cellStyle name="Accent4 3" xfId="4161"/>
    <cellStyle name="Accent4 3 2" xfId="4162"/>
    <cellStyle name="Accent4 30" xfId="4163"/>
    <cellStyle name="Accent4 31" xfId="4164"/>
    <cellStyle name="Accent4 32" xfId="4165"/>
    <cellStyle name="Accent4 33" xfId="4166"/>
    <cellStyle name="Accent4 34" xfId="4167"/>
    <cellStyle name="Accent4 35" xfId="4168"/>
    <cellStyle name="Accent4 36" xfId="4169"/>
    <cellStyle name="Accent4 4" xfId="4170"/>
    <cellStyle name="Accent4 4 2" xfId="4171"/>
    <cellStyle name="Accent4 5" xfId="4172"/>
    <cellStyle name="Accent4 5 2" xfId="4173"/>
    <cellStyle name="Accent4 6" xfId="4174"/>
    <cellStyle name="Accent4 6 2" xfId="4175"/>
    <cellStyle name="Accent4 7" xfId="4176"/>
    <cellStyle name="Accent4 7 2" xfId="4177"/>
    <cellStyle name="Accent4 8" xfId="4178"/>
    <cellStyle name="Accent4 8 2" xfId="4179"/>
    <cellStyle name="Accent4 9" xfId="4180"/>
    <cellStyle name="Accent4 9 2" xfId="4181"/>
    <cellStyle name="Accent5" xfId="43" builtinId="45" customBuiltin="1"/>
    <cellStyle name="Accent5 - 20%" xfId="4182"/>
    <cellStyle name="Accent5 - 40%" xfId="4183"/>
    <cellStyle name="Accent5 - 60%" xfId="4184"/>
    <cellStyle name="Accent5 10" xfId="4185"/>
    <cellStyle name="Accent5 10 2" xfId="4186"/>
    <cellStyle name="Accent5 11" xfId="4187"/>
    <cellStyle name="Accent5 11 2" xfId="4188"/>
    <cellStyle name="Accent5 12" xfId="4189"/>
    <cellStyle name="Accent5 12 2" xfId="4190"/>
    <cellStyle name="Accent5 13" xfId="4191"/>
    <cellStyle name="Accent5 13 2" xfId="4192"/>
    <cellStyle name="Accent5 14" xfId="4193"/>
    <cellStyle name="Accent5 14 2" xfId="4194"/>
    <cellStyle name="Accent5 15" xfId="4195"/>
    <cellStyle name="Accent5 15 2" xfId="4196"/>
    <cellStyle name="Accent5 16" xfId="4197"/>
    <cellStyle name="Accent5 16 2" xfId="4198"/>
    <cellStyle name="Accent5 17" xfId="4199"/>
    <cellStyle name="Accent5 17 2" xfId="4200"/>
    <cellStyle name="Accent5 18" xfId="4201"/>
    <cellStyle name="Accent5 18 2" xfId="4202"/>
    <cellStyle name="Accent5 19" xfId="4203"/>
    <cellStyle name="Accent5 19 2" xfId="4204"/>
    <cellStyle name="Accent5 2" xfId="4205"/>
    <cellStyle name="Accent5 2 2" xfId="4206"/>
    <cellStyle name="Accent5 20" xfId="4207"/>
    <cellStyle name="Accent5 20 2" xfId="4208"/>
    <cellStyle name="Accent5 21" xfId="4209"/>
    <cellStyle name="Accent5 21 2" xfId="4210"/>
    <cellStyle name="Accent5 22" xfId="4211"/>
    <cellStyle name="Accent5 23" xfId="4212"/>
    <cellStyle name="Accent5 24" xfId="4213"/>
    <cellStyle name="Accent5 25" xfId="4214"/>
    <cellStyle name="Accent5 26" xfId="4215"/>
    <cellStyle name="Accent5 27" xfId="4216"/>
    <cellStyle name="Accent5 28" xfId="4217"/>
    <cellStyle name="Accent5 29" xfId="4218"/>
    <cellStyle name="Accent5 3" xfId="4219"/>
    <cellStyle name="Accent5 3 2" xfId="4220"/>
    <cellStyle name="Accent5 30" xfId="4221"/>
    <cellStyle name="Accent5 31" xfId="4222"/>
    <cellStyle name="Accent5 32" xfId="4223"/>
    <cellStyle name="Accent5 33" xfId="4224"/>
    <cellStyle name="Accent5 34" xfId="4225"/>
    <cellStyle name="Accent5 35" xfId="4226"/>
    <cellStyle name="Accent5 36" xfId="4227"/>
    <cellStyle name="Accent5 4" xfId="4228"/>
    <cellStyle name="Accent5 4 2" xfId="4229"/>
    <cellStyle name="Accent5 5" xfId="4230"/>
    <cellStyle name="Accent5 5 2" xfId="4231"/>
    <cellStyle name="Accent5 6" xfId="4232"/>
    <cellStyle name="Accent5 6 2" xfId="4233"/>
    <cellStyle name="Accent5 7" xfId="4234"/>
    <cellStyle name="Accent5 7 2" xfId="4235"/>
    <cellStyle name="Accent5 8" xfId="4236"/>
    <cellStyle name="Accent5 8 2" xfId="4237"/>
    <cellStyle name="Accent5 9" xfId="4238"/>
    <cellStyle name="Accent5 9 2" xfId="4239"/>
    <cellStyle name="Accent6" xfId="44" builtinId="49" customBuiltin="1"/>
    <cellStyle name="Accent6 - 20%" xfId="4240"/>
    <cellStyle name="Accent6 - 40%" xfId="4241"/>
    <cellStyle name="Accent6 - 60%" xfId="4242"/>
    <cellStyle name="Accent6 10" xfId="4243"/>
    <cellStyle name="Accent6 10 2" xfId="4244"/>
    <cellStyle name="Accent6 11" xfId="4245"/>
    <cellStyle name="Accent6 11 2" xfId="4246"/>
    <cellStyle name="Accent6 12" xfId="4247"/>
    <cellStyle name="Accent6 12 2" xfId="4248"/>
    <cellStyle name="Accent6 13" xfId="4249"/>
    <cellStyle name="Accent6 13 2" xfId="4250"/>
    <cellStyle name="Accent6 14" xfId="4251"/>
    <cellStyle name="Accent6 14 2" xfId="4252"/>
    <cellStyle name="Accent6 15" xfId="4253"/>
    <cellStyle name="Accent6 15 2" xfId="4254"/>
    <cellStyle name="Accent6 16" xfId="4255"/>
    <cellStyle name="Accent6 16 2" xfId="4256"/>
    <cellStyle name="Accent6 17" xfId="4257"/>
    <cellStyle name="Accent6 17 2" xfId="4258"/>
    <cellStyle name="Accent6 18" xfId="4259"/>
    <cellStyle name="Accent6 18 2" xfId="4260"/>
    <cellStyle name="Accent6 19" xfId="4261"/>
    <cellStyle name="Accent6 19 2" xfId="4262"/>
    <cellStyle name="Accent6 2" xfId="4263"/>
    <cellStyle name="Accent6 2 2" xfId="4264"/>
    <cellStyle name="Accent6 20" xfId="4265"/>
    <cellStyle name="Accent6 20 2" xfId="4266"/>
    <cellStyle name="Accent6 21" xfId="4267"/>
    <cellStyle name="Accent6 21 2" xfId="4268"/>
    <cellStyle name="Accent6 22" xfId="4269"/>
    <cellStyle name="Accent6 23" xfId="4270"/>
    <cellStyle name="Accent6 24" xfId="4271"/>
    <cellStyle name="Accent6 25" xfId="4272"/>
    <cellStyle name="Accent6 26" xfId="4273"/>
    <cellStyle name="Accent6 27" xfId="4274"/>
    <cellStyle name="Accent6 28" xfId="4275"/>
    <cellStyle name="Accent6 29" xfId="4276"/>
    <cellStyle name="Accent6 3" xfId="4277"/>
    <cellStyle name="Accent6 3 2" xfId="4278"/>
    <cellStyle name="Accent6 30" xfId="4279"/>
    <cellStyle name="Accent6 31" xfId="4280"/>
    <cellStyle name="Accent6 32" xfId="4281"/>
    <cellStyle name="Accent6 33" xfId="4282"/>
    <cellStyle name="Accent6 34" xfId="4283"/>
    <cellStyle name="Accent6 35" xfId="4284"/>
    <cellStyle name="Accent6 36" xfId="4285"/>
    <cellStyle name="Accent6 4" xfId="4286"/>
    <cellStyle name="Accent6 4 2" xfId="4287"/>
    <cellStyle name="Accent6 5" xfId="4288"/>
    <cellStyle name="Accent6 5 2" xfId="4289"/>
    <cellStyle name="Accent6 6" xfId="4290"/>
    <cellStyle name="Accent6 6 2" xfId="4291"/>
    <cellStyle name="Accent6 7" xfId="4292"/>
    <cellStyle name="Accent6 7 2" xfId="4293"/>
    <cellStyle name="Accent6 8" xfId="4294"/>
    <cellStyle name="Accent6 8 2" xfId="4295"/>
    <cellStyle name="Accent6 9" xfId="4296"/>
    <cellStyle name="Accent6 9 2" xfId="4297"/>
    <cellStyle name="accounting" xfId="1665"/>
    <cellStyle name="accounting 2" xfId="1666"/>
    <cellStyle name="accounting 3" xfId="1667"/>
    <cellStyle name="Acct Level 2" xfId="1668"/>
    <cellStyle name="Accy [0]" xfId="1669"/>
    <cellStyle name="Accy [1]" xfId="1670"/>
    <cellStyle name="Accy [2]" xfId="1671"/>
    <cellStyle name="Accy$ [0]" xfId="1672"/>
    <cellStyle name="Accy$ [1]" xfId="1673"/>
    <cellStyle name="Accy$ [2]" xfId="1674"/>
    <cellStyle name="aCDSDev" xfId="1675"/>
    <cellStyle name="acomma" xfId="1676"/>
    <cellStyle name="Activity" xfId="4298"/>
    <cellStyle name="Actual Date" xfId="1677"/>
    <cellStyle name="Actual Date 2" xfId="1678"/>
    <cellStyle name="Add" xfId="1679"/>
    <cellStyle name="AFE" xfId="1680"/>
    <cellStyle name="aFXDev" xfId="1681"/>
    <cellStyle name="aGreeks" xfId="1682"/>
    <cellStyle name="ALPercent" xfId="1683"/>
    <cellStyle name="Amounts" xfId="4299"/>
    <cellStyle name="Application Name" xfId="4300"/>
    <cellStyle name="args.style" xfId="1684"/>
    <cellStyle name="args.style 2" xfId="4301"/>
    <cellStyle name="args.style 3" xfId="4302"/>
    <cellStyle name="args.style 4" xfId="4303"/>
    <cellStyle name="args.style 5" xfId="4304"/>
    <cellStyle name="Assumptions" xfId="1685"/>
    <cellStyle name="aSTRIRDEV" xfId="1686"/>
    <cellStyle name="Auto_OpenAuto_CloseExtractD_Sheet1" xfId="4305"/>
    <cellStyle name="AutoFormat Options" xfId="1687"/>
    <cellStyle name="Availability" xfId="1688"/>
    <cellStyle name="Background" xfId="1689"/>
    <cellStyle name="Bad" xfId="45" builtinId="27" customBuiltin="1"/>
    <cellStyle name="Bad 10" xfId="4306"/>
    <cellStyle name="Bad 10 2" xfId="4307"/>
    <cellStyle name="Bad 11" xfId="4308"/>
    <cellStyle name="Bad 11 2" xfId="4309"/>
    <cellStyle name="Bad 12" xfId="4310"/>
    <cellStyle name="Bad 12 2" xfId="4311"/>
    <cellStyle name="Bad 13" xfId="4312"/>
    <cellStyle name="Bad 13 2" xfId="4313"/>
    <cellStyle name="Bad 14" xfId="4314"/>
    <cellStyle name="Bad 14 2" xfId="4315"/>
    <cellStyle name="Bad 15" xfId="4316"/>
    <cellStyle name="Bad 15 2" xfId="4317"/>
    <cellStyle name="Bad 16" xfId="4318"/>
    <cellStyle name="Bad 16 2" xfId="4319"/>
    <cellStyle name="Bad 17" xfId="4320"/>
    <cellStyle name="Bad 17 2" xfId="4321"/>
    <cellStyle name="Bad 18" xfId="4322"/>
    <cellStyle name="Bad 18 2" xfId="4323"/>
    <cellStyle name="Bad 19" xfId="4324"/>
    <cellStyle name="Bad 19 2" xfId="4325"/>
    <cellStyle name="Bad 2" xfId="4326"/>
    <cellStyle name="Bad 2 2" xfId="4327"/>
    <cellStyle name="Bad 20" xfId="4328"/>
    <cellStyle name="Bad 20 2" xfId="4329"/>
    <cellStyle name="Bad 21" xfId="4330"/>
    <cellStyle name="Bad 21 2" xfId="4331"/>
    <cellStyle name="Bad 22" xfId="4332"/>
    <cellStyle name="Bad 23" xfId="4333"/>
    <cellStyle name="Bad 24" xfId="4334"/>
    <cellStyle name="Bad 25" xfId="4335"/>
    <cellStyle name="Bad 26" xfId="4336"/>
    <cellStyle name="Bad 27" xfId="4337"/>
    <cellStyle name="Bad 28" xfId="4338"/>
    <cellStyle name="Bad 29" xfId="4339"/>
    <cellStyle name="Bad 3" xfId="4340"/>
    <cellStyle name="Bad 3 2" xfId="4341"/>
    <cellStyle name="Bad 30" xfId="4342"/>
    <cellStyle name="Bad 31" xfId="4343"/>
    <cellStyle name="Bad 32" xfId="4344"/>
    <cellStyle name="Bad 33" xfId="4345"/>
    <cellStyle name="Bad 34" xfId="4346"/>
    <cellStyle name="Bad 35" xfId="4347"/>
    <cellStyle name="Bad 36" xfId="4348"/>
    <cellStyle name="Bad 4" xfId="4349"/>
    <cellStyle name="Bad 4 2" xfId="4350"/>
    <cellStyle name="Bad 5" xfId="4351"/>
    <cellStyle name="Bad 5 2" xfId="4352"/>
    <cellStyle name="Bad 6" xfId="4353"/>
    <cellStyle name="Bad 6 2" xfId="4354"/>
    <cellStyle name="Bad 7" xfId="4355"/>
    <cellStyle name="Bad 7 2" xfId="4356"/>
    <cellStyle name="Bad 8" xfId="4357"/>
    <cellStyle name="Bad 8 2" xfId="4358"/>
    <cellStyle name="Bad 9" xfId="4359"/>
    <cellStyle name="Bad 9 2" xfId="4360"/>
    <cellStyle name="Balances" xfId="1690"/>
    <cellStyle name="BalanceSheet" xfId="1691"/>
    <cellStyle name="BalcSht" xfId="1692"/>
    <cellStyle name="BalcSht 2" xfId="1693"/>
    <cellStyle name="BalcSht 3" xfId="1694"/>
    <cellStyle name="BGT" xfId="1695"/>
    <cellStyle name="Black" xfId="1696"/>
    <cellStyle name="Black bold" xfId="1697"/>
    <cellStyle name="Black_ALLOWANCES" xfId="1698"/>
    <cellStyle name="Blank_Percentage" xfId="4361"/>
    <cellStyle name="BlotterComment" xfId="1699"/>
    <cellStyle name="Blue" xfId="1700"/>
    <cellStyle name="Blue bold" xfId="1701"/>
    <cellStyle name="Blue bold 2" xfId="1702"/>
    <cellStyle name="Blue bold 3" xfId="1703"/>
    <cellStyle name="Blue_1Q10 ERF Supplement 3-15-10 Check" xfId="1704"/>
    <cellStyle name="Body" xfId="1705"/>
    <cellStyle name="BOLD - Style1" xfId="1706"/>
    <cellStyle name="Bold/Border" xfId="1707"/>
    <cellStyle name="BoldCoverHyperlink" xfId="4362"/>
    <cellStyle name="BoldLineDescription" xfId="1708"/>
    <cellStyle name="BoldUnderline" xfId="1709"/>
    <cellStyle name="bookman top border" xfId="1710"/>
    <cellStyle name="Border" xfId="1711"/>
    <cellStyle name="Border - Style1" xfId="1712"/>
    <cellStyle name="Border - Style2" xfId="1713"/>
    <cellStyle name="Border 2" xfId="1714"/>
    <cellStyle name="Border 3" xfId="1715"/>
    <cellStyle name="Border 4" xfId="1716"/>
    <cellStyle name="Border Heavy" xfId="1717"/>
    <cellStyle name="Border Thin" xfId="1718"/>
    <cellStyle name="Border_1Q10 ERF Supplement 3-15-10 Check" xfId="1719"/>
    <cellStyle name="BorderAreas" xfId="1720"/>
    <cellStyle name="BorderBoth" xfId="1721"/>
    <cellStyle name="BorderBottom" xfId="1722"/>
    <cellStyle name="BorderTop" xfId="1723"/>
    <cellStyle name="Bot2" xfId="1724"/>
    <cellStyle name="both - Style2" xfId="1725"/>
    <cellStyle name="Bottom Edge" xfId="1726"/>
    <cellStyle name="Bottom Line" xfId="4363"/>
    <cellStyle name="box2" xfId="4364"/>
    <cellStyle name="box3" xfId="4365"/>
    <cellStyle name="bp--" xfId="1727"/>
    <cellStyle name="Bullet" xfId="1728"/>
    <cellStyle name="C_Blue - Style3" xfId="1729"/>
    <cellStyle name="C_Brow - Style4" xfId="1730"/>
    <cellStyle name="c_HardInc " xfId="46"/>
    <cellStyle name="c_HardInc _Sheet1" xfId="1731"/>
    <cellStyle name="c_HardInc _Stress" xfId="1732"/>
    <cellStyle name="C_Red - Style5" xfId="1733"/>
    <cellStyle name="C00A" xfId="1734"/>
    <cellStyle name="C00B" xfId="1735"/>
    <cellStyle name="C00L" xfId="1736"/>
    <cellStyle name="C01A" xfId="1737"/>
    <cellStyle name="C01B" xfId="1738"/>
    <cellStyle name="C01H" xfId="1739"/>
    <cellStyle name="C01L" xfId="1740"/>
    <cellStyle name="C02A" xfId="1741"/>
    <cellStyle name="C02A 2" xfId="5650"/>
    <cellStyle name="C02B" xfId="1742"/>
    <cellStyle name="C02H" xfId="1743"/>
    <cellStyle name="C02L" xfId="1744"/>
    <cellStyle name="C03A" xfId="1745"/>
    <cellStyle name="C03B" xfId="1746"/>
    <cellStyle name="C03H" xfId="1747"/>
    <cellStyle name="C03L" xfId="1748"/>
    <cellStyle name="C04A" xfId="1749"/>
    <cellStyle name="C04B" xfId="1750"/>
    <cellStyle name="C04H" xfId="1751"/>
    <cellStyle name="C04L" xfId="1752"/>
    <cellStyle name="C05A" xfId="1753"/>
    <cellStyle name="C05B" xfId="1754"/>
    <cellStyle name="C05H" xfId="1755"/>
    <cellStyle name="C05L" xfId="1756"/>
    <cellStyle name="C06A" xfId="1757"/>
    <cellStyle name="C06B" xfId="1758"/>
    <cellStyle name="C06H" xfId="1759"/>
    <cellStyle name="C06L" xfId="1760"/>
    <cellStyle name="C07A" xfId="1761"/>
    <cellStyle name="C07B" xfId="1762"/>
    <cellStyle name="C07H" xfId="1763"/>
    <cellStyle name="C07L" xfId="1764"/>
    <cellStyle name="CAD" xfId="1765"/>
    <cellStyle name="Calc Currency (0)" xfId="1766"/>
    <cellStyle name="Calc Currency (0) 2" xfId="4366"/>
    <cellStyle name="Calc Currency (0) 3" xfId="4367"/>
    <cellStyle name="Calc Currency (0) 4" xfId="4368"/>
    <cellStyle name="Calc Currency (0) 5" xfId="4369"/>
    <cellStyle name="Calc Currency (2)" xfId="1767"/>
    <cellStyle name="Calc Percent (0)" xfId="1768"/>
    <cellStyle name="Calc Percent (1)" xfId="1769"/>
    <cellStyle name="Calc Percent (2)" xfId="1770"/>
    <cellStyle name="Calc Units (0)" xfId="1771"/>
    <cellStyle name="Calc Units (1)" xfId="1772"/>
    <cellStyle name="Calc Units (2)" xfId="1773"/>
    <cellStyle name="CalcComma0" xfId="1774"/>
    <cellStyle name="CalcComma1" xfId="1775"/>
    <cellStyle name="CalcComma2" xfId="1776"/>
    <cellStyle name="CalcComma3" xfId="1777"/>
    <cellStyle name="CalcComma4" xfId="1778"/>
    <cellStyle name="CalcCurr0" xfId="1779"/>
    <cellStyle name="CalcCurr1" xfId="1780"/>
    <cellStyle name="CalcCurr2" xfId="1781"/>
    <cellStyle name="CalcCurr3" xfId="1782"/>
    <cellStyle name="CalcCurr4" xfId="1783"/>
    <cellStyle name="CalcPercent0" xfId="1784"/>
    <cellStyle name="CalcPercent1" xfId="1785"/>
    <cellStyle name="CalcPercent2" xfId="1786"/>
    <cellStyle name="Calculation" xfId="47" builtinId="22" customBuiltin="1"/>
    <cellStyle name="Calculation 10" xfId="4370"/>
    <cellStyle name="Calculation 10 2" xfId="4371"/>
    <cellStyle name="Calculation 11" xfId="4372"/>
    <cellStyle name="Calculation 11 2" xfId="4373"/>
    <cellStyle name="Calculation 12" xfId="4374"/>
    <cellStyle name="Calculation 12 2" xfId="4375"/>
    <cellStyle name="Calculation 13" xfId="4376"/>
    <cellStyle name="Calculation 13 2" xfId="4377"/>
    <cellStyle name="Calculation 14" xfId="4378"/>
    <cellStyle name="Calculation 14 2" xfId="4379"/>
    <cellStyle name="Calculation 15" xfId="4380"/>
    <cellStyle name="Calculation 15 2" xfId="4381"/>
    <cellStyle name="Calculation 16" xfId="4382"/>
    <cellStyle name="Calculation 16 2" xfId="4383"/>
    <cellStyle name="Calculation 17" xfId="4384"/>
    <cellStyle name="Calculation 17 2" xfId="4385"/>
    <cellStyle name="Calculation 18" xfId="4386"/>
    <cellStyle name="Calculation 18 2" xfId="4387"/>
    <cellStyle name="Calculation 19" xfId="4388"/>
    <cellStyle name="Calculation 19 2" xfId="4389"/>
    <cellStyle name="Calculation 2" xfId="4390"/>
    <cellStyle name="Calculation 2 2" xfId="4391"/>
    <cellStyle name="Calculation 20" xfId="4392"/>
    <cellStyle name="Calculation 20 2" xfId="4393"/>
    <cellStyle name="Calculation 21" xfId="4394"/>
    <cellStyle name="Calculation 21 2" xfId="4395"/>
    <cellStyle name="Calculation 22" xfId="4396"/>
    <cellStyle name="Calculation 23" xfId="4397"/>
    <cellStyle name="Calculation 24" xfId="4398"/>
    <cellStyle name="Calculation 25" xfId="4399"/>
    <cellStyle name="Calculation 26" xfId="4400"/>
    <cellStyle name="Calculation 27" xfId="4401"/>
    <cellStyle name="Calculation 28" xfId="4402"/>
    <cellStyle name="Calculation 29" xfId="4403"/>
    <cellStyle name="Calculation 3" xfId="4404"/>
    <cellStyle name="Calculation 3 2" xfId="4405"/>
    <cellStyle name="Calculation 30" xfId="4406"/>
    <cellStyle name="Calculation 31" xfId="4407"/>
    <cellStyle name="Calculation 32" xfId="4408"/>
    <cellStyle name="Calculation 33" xfId="4409"/>
    <cellStyle name="Calculation 34" xfId="4410"/>
    <cellStyle name="Calculation 35" xfId="4411"/>
    <cellStyle name="Calculation 36" xfId="4412"/>
    <cellStyle name="Calculation 4" xfId="4413"/>
    <cellStyle name="Calculation 4 2" xfId="4414"/>
    <cellStyle name="Calculation 5" xfId="4415"/>
    <cellStyle name="Calculation 5 2" xfId="4416"/>
    <cellStyle name="Calculation 6" xfId="4417"/>
    <cellStyle name="Calculation 6 2" xfId="4418"/>
    <cellStyle name="Calculation 7" xfId="4419"/>
    <cellStyle name="Calculation 7 2" xfId="4420"/>
    <cellStyle name="Calculation 8" xfId="4421"/>
    <cellStyle name="Calculation 8 2" xfId="4422"/>
    <cellStyle name="Calculation 9" xfId="4423"/>
    <cellStyle name="Calculation 9 2" xfId="4424"/>
    <cellStyle name="Calculations" xfId="1787"/>
    <cellStyle name="Call Time" xfId="4425"/>
    <cellStyle name="CashFlow" xfId="1788"/>
    <cellStyle name="CategoryBodyBorders" xfId="1789"/>
    <cellStyle name="CategoryBodyBorders 2" xfId="1790"/>
    <cellStyle name="CategoryBodyBorders 3" xfId="1791"/>
    <cellStyle name="CategoryBodyText" xfId="1792"/>
    <cellStyle name="CategoryBodyText 2" xfId="1793"/>
    <cellStyle name="CB Helv Cond Bld 16" xfId="1794"/>
    <cellStyle name="CB Helv Cond Bld 16 2" xfId="1795"/>
    <cellStyle name="CB Helv Cond Bld 16 3" xfId="1796"/>
    <cellStyle name="Center" xfId="1797"/>
    <cellStyle name="Center2" xfId="1798"/>
    <cellStyle name="Centered Heading" xfId="1799"/>
    <cellStyle name="Cents" xfId="1800"/>
    <cellStyle name="Cents (0.0)" xfId="1801"/>
    <cellStyle name="Cents_ETrade Model (Updated February 12, 2008) v.4" xfId="1802"/>
    <cellStyle name="Change" xfId="1803"/>
    <cellStyle name="Changeable" xfId="1804"/>
    <cellStyle name="Check Cell" xfId="48" builtinId="23" customBuiltin="1"/>
    <cellStyle name="Check Cell 10" xfId="4426"/>
    <cellStyle name="Check Cell 10 2" xfId="4427"/>
    <cellStyle name="Check Cell 11" xfId="4428"/>
    <cellStyle name="Check Cell 11 2" xfId="4429"/>
    <cellStyle name="Check Cell 12" xfId="4430"/>
    <cellStyle name="Check Cell 12 2" xfId="4431"/>
    <cellStyle name="Check Cell 13" xfId="4432"/>
    <cellStyle name="Check Cell 13 2" xfId="4433"/>
    <cellStyle name="Check Cell 14" xfId="4434"/>
    <cellStyle name="Check Cell 14 2" xfId="4435"/>
    <cellStyle name="Check Cell 15" xfId="4436"/>
    <cellStyle name="Check Cell 15 2" xfId="4437"/>
    <cellStyle name="Check Cell 16" xfId="4438"/>
    <cellStyle name="Check Cell 16 2" xfId="4439"/>
    <cellStyle name="Check Cell 17" xfId="4440"/>
    <cellStyle name="Check Cell 17 2" xfId="4441"/>
    <cellStyle name="Check Cell 18" xfId="4442"/>
    <cellStyle name="Check Cell 18 2" xfId="4443"/>
    <cellStyle name="Check Cell 19" xfId="4444"/>
    <cellStyle name="Check Cell 19 2" xfId="4445"/>
    <cellStyle name="Check Cell 2" xfId="4446"/>
    <cellStyle name="Check Cell 2 2" xfId="4447"/>
    <cellStyle name="Check Cell 20" xfId="4448"/>
    <cellStyle name="Check Cell 20 2" xfId="4449"/>
    <cellStyle name="Check Cell 21" xfId="4450"/>
    <cellStyle name="Check Cell 21 2" xfId="4451"/>
    <cellStyle name="Check Cell 22" xfId="4452"/>
    <cellStyle name="Check Cell 23" xfId="4453"/>
    <cellStyle name="Check Cell 24" xfId="4454"/>
    <cellStyle name="Check Cell 25" xfId="4455"/>
    <cellStyle name="Check Cell 26" xfId="4456"/>
    <cellStyle name="Check Cell 27" xfId="4457"/>
    <cellStyle name="Check Cell 28" xfId="4458"/>
    <cellStyle name="Check Cell 29" xfId="4459"/>
    <cellStyle name="Check Cell 3" xfId="4460"/>
    <cellStyle name="Check Cell 3 2" xfId="4461"/>
    <cellStyle name="Check Cell 30" xfId="4462"/>
    <cellStyle name="Check Cell 31" xfId="4463"/>
    <cellStyle name="Check Cell 32" xfId="4464"/>
    <cellStyle name="Check Cell 33" xfId="4465"/>
    <cellStyle name="Check Cell 34" xfId="4466"/>
    <cellStyle name="Check Cell 35" xfId="4467"/>
    <cellStyle name="Check Cell 36" xfId="4468"/>
    <cellStyle name="Check Cell 4" xfId="4469"/>
    <cellStyle name="Check Cell 4 2" xfId="4470"/>
    <cellStyle name="Check Cell 5" xfId="4471"/>
    <cellStyle name="Check Cell 5 2" xfId="4472"/>
    <cellStyle name="Check Cell 6" xfId="4473"/>
    <cellStyle name="Check Cell 6 2" xfId="4474"/>
    <cellStyle name="Check Cell 7" xfId="4475"/>
    <cellStyle name="Check Cell 7 2" xfId="4476"/>
    <cellStyle name="Check Cell 8" xfId="4477"/>
    <cellStyle name="Check Cell 8 2" xfId="4478"/>
    <cellStyle name="Check Cell 9" xfId="4479"/>
    <cellStyle name="Check Cell 9 2" xfId="4480"/>
    <cellStyle name="checkExposure" xfId="4481"/>
    <cellStyle name="checkExposure 2" xfId="4482"/>
    <cellStyle name="checkExposure 3" xfId="4483"/>
    <cellStyle name="CLear" xfId="1805"/>
    <cellStyle name="CLear 2" xfId="1806"/>
    <cellStyle name="CLear 3" xfId="1807"/>
    <cellStyle name="ClearInput" xfId="1808"/>
    <cellStyle name="Client" xfId="1809"/>
    <cellStyle name="Co. Names" xfId="1810"/>
    <cellStyle name="Co. Names - Bold" xfId="1811"/>
    <cellStyle name="Co. Names 10" xfId="1812"/>
    <cellStyle name="Co. Names 2" xfId="1813"/>
    <cellStyle name="Co. Names 3" xfId="1814"/>
    <cellStyle name="Co. Names 4" xfId="1815"/>
    <cellStyle name="Co. Names 5" xfId="1816"/>
    <cellStyle name="Co. Names 6" xfId="1817"/>
    <cellStyle name="Co. Names 7" xfId="1818"/>
    <cellStyle name="Co. Names 8" xfId="1819"/>
    <cellStyle name="Co. Names 9" xfId="1820"/>
    <cellStyle name="Co. Names_3Q09 ERF Supplement 9-17-09 revised 10022009" xfId="1821"/>
    <cellStyle name="COB" xfId="1822"/>
    <cellStyle name="Code" xfId="1823"/>
    <cellStyle name="Code Section" xfId="1824"/>
    <cellStyle name="COL HEADINGS" xfId="1825"/>
    <cellStyle name="col1" xfId="1826"/>
    <cellStyle name="ColBlue" xfId="1827"/>
    <cellStyle name="Cold" xfId="4484"/>
    <cellStyle name="ColGreen" xfId="1828"/>
    <cellStyle name="ColHead" xfId="1829"/>
    <cellStyle name="ColHeading" xfId="1830"/>
    <cellStyle name="ColRed" xfId="1831"/>
    <cellStyle name="Column Headers" xfId="1832"/>
    <cellStyle name="ColumnAttributeAbovePrompt" xfId="4485"/>
    <cellStyle name="ColumnAttributePrompt" xfId="4486"/>
    <cellStyle name="ColumnAttributeValue" xfId="4487"/>
    <cellStyle name="ColumnHdrs" xfId="1833"/>
    <cellStyle name="ColumnHdrs 2" xfId="1834"/>
    <cellStyle name="ColumnHdrs 3" xfId="1835"/>
    <cellStyle name="ColumnHeading" xfId="4488"/>
    <cellStyle name="ColumnHeadingPrompt" xfId="4489"/>
    <cellStyle name="ColumnHeadingValue" xfId="4490"/>
    <cellStyle name="Com¶" xfId="1836"/>
    <cellStyle name="Comma" xfId="49" builtinId="3"/>
    <cellStyle name="Comma  - Style1" xfId="1837"/>
    <cellStyle name="Comma  - Style2" xfId="1838"/>
    <cellStyle name="Comma  - Style3" xfId="1839"/>
    <cellStyle name="Comma  - Style4" xfId="1840"/>
    <cellStyle name="Comma  - Style5" xfId="1841"/>
    <cellStyle name="Comma  - Style6" xfId="1842"/>
    <cellStyle name="Comma  - Style7" xfId="1843"/>
    <cellStyle name="Comma  - Style8" xfId="1844"/>
    <cellStyle name="Comma (1)" xfId="1845"/>
    <cellStyle name="Comma (2)" xfId="1846"/>
    <cellStyle name="Comma [0] - Credits" xfId="1847"/>
    <cellStyle name="Comma [0] - Debits" xfId="1848"/>
    <cellStyle name="Comma [0] 2" xfId="1849"/>
    <cellStyle name="Comma [00]" xfId="1850"/>
    <cellStyle name="Comma [1]" xfId="1851"/>
    <cellStyle name="Comma [2]" xfId="1852"/>
    <cellStyle name="Comma 0" xfId="1853"/>
    <cellStyle name="Comma 0.0" xfId="1854"/>
    <cellStyle name="Comma 0.00" xfId="1855"/>
    <cellStyle name="Comma 0.000" xfId="1856"/>
    <cellStyle name="Comma 0.0000" xfId="1857"/>
    <cellStyle name="Comma 0_Chrysler v.2" xfId="1858"/>
    <cellStyle name="Comma 10" xfId="1859"/>
    <cellStyle name="Comma 10 2" xfId="4491"/>
    <cellStyle name="Comma 11" xfId="1860"/>
    <cellStyle name="Comma 12" xfId="1861"/>
    <cellStyle name="Comma 13" xfId="1862"/>
    <cellStyle name="Comma 14" xfId="1863"/>
    <cellStyle name="Comma 15" xfId="1864"/>
    <cellStyle name="Comma 16" xfId="1865"/>
    <cellStyle name="Comma 16 2" xfId="4492"/>
    <cellStyle name="Comma 16 3" xfId="4493"/>
    <cellStyle name="Comma 17" xfId="1866"/>
    <cellStyle name="Comma 18" xfId="1867"/>
    <cellStyle name="Comma 19" xfId="1868"/>
    <cellStyle name="Comma 19 2" xfId="1869"/>
    <cellStyle name="Comma 2" xfId="1870"/>
    <cellStyle name="Comma 2 12" xfId="4494"/>
    <cellStyle name="Comma 2 2" xfId="1871"/>
    <cellStyle name="Comma 2 2 2" xfId="4495"/>
    <cellStyle name="Comma 2 2 2 2" xfId="4496"/>
    <cellStyle name="Comma 2 2 2 3" xfId="4497"/>
    <cellStyle name="Comma 2 2 2 4" xfId="4498"/>
    <cellStyle name="Comma 2 2 3" xfId="4499"/>
    <cellStyle name="Comma 2 3" xfId="4500"/>
    <cellStyle name="Comma 2 4" xfId="4501"/>
    <cellStyle name="Comma 2 4 4" xfId="4502"/>
    <cellStyle name="Comma 2 5" xfId="4503"/>
    <cellStyle name="Comma 2 6" xfId="4504"/>
    <cellStyle name="Comma 2 7" xfId="4505"/>
    <cellStyle name="Comma 2 8" xfId="4506"/>
    <cellStyle name="Comma 2 9" xfId="4507"/>
    <cellStyle name="Comma 2_Copy of Copy of IRP - WL Slides Q1 09_Final (2)" xfId="4508"/>
    <cellStyle name="Comma 20" xfId="1872"/>
    <cellStyle name="Comma 21" xfId="1873"/>
    <cellStyle name="Comma 22" xfId="1874"/>
    <cellStyle name="Comma 23" xfId="1875"/>
    <cellStyle name="Comma 24" xfId="1876"/>
    <cellStyle name="Comma 25" xfId="1877"/>
    <cellStyle name="Comma 26" xfId="1878"/>
    <cellStyle name="Comma 27" xfId="1879"/>
    <cellStyle name="Comma 28" xfId="1880"/>
    <cellStyle name="Comma 29" xfId="1881"/>
    <cellStyle name="Comma 3" xfId="1882"/>
    <cellStyle name="Comma 3 10" xfId="4509"/>
    <cellStyle name="Comma 3 2" xfId="1883"/>
    <cellStyle name="Comma 3 2 2" xfId="1884"/>
    <cellStyle name="Comma 3 2 2 2" xfId="1885"/>
    <cellStyle name="Comma 3 2 3" xfId="1886"/>
    <cellStyle name="Comma 3 2 4" xfId="1887"/>
    <cellStyle name="Comma 3 3" xfId="1888"/>
    <cellStyle name="Comma 3 3 2" xfId="1889"/>
    <cellStyle name="Comma 3 3 3" xfId="1890"/>
    <cellStyle name="Comma 3 3 4" xfId="1891"/>
    <cellStyle name="Comma 3 4" xfId="1892"/>
    <cellStyle name="Comma 3 4 2" xfId="4510"/>
    <cellStyle name="Comma 3 5" xfId="1893"/>
    <cellStyle name="Comma 3 5 2" xfId="1894"/>
    <cellStyle name="Comma 3 6" xfId="1895"/>
    <cellStyle name="Comma 3 7" xfId="1896"/>
    <cellStyle name="Comma 3 8" xfId="4511"/>
    <cellStyle name="Comma 3 9" xfId="4512"/>
    <cellStyle name="Comma 30" xfId="1897"/>
    <cellStyle name="Comma 31" xfId="1898"/>
    <cellStyle name="Comma 32" xfId="1899"/>
    <cellStyle name="Comma 33" xfId="1900"/>
    <cellStyle name="Comma 34" xfId="1901"/>
    <cellStyle name="Comma 35" xfId="1902"/>
    <cellStyle name="Comma 36" xfId="1903"/>
    <cellStyle name="Comma 37" xfId="1904"/>
    <cellStyle name="Comma 38" xfId="1905"/>
    <cellStyle name="Comma 39" xfId="1906"/>
    <cellStyle name="Comma 4" xfId="1907"/>
    <cellStyle name="Comma 4 2" xfId="1908"/>
    <cellStyle name="Comma 4 2 2" xfId="1909"/>
    <cellStyle name="Comma 4 2 2 2" xfId="1910"/>
    <cellStyle name="Comma 4 2 2 3" xfId="1911"/>
    <cellStyle name="Comma 4 2 2 4" xfId="1912"/>
    <cellStyle name="Comma 4 3" xfId="1913"/>
    <cellStyle name="Comma 4 4" xfId="1914"/>
    <cellStyle name="Comma 4 5" xfId="4513"/>
    <cellStyle name="Comma 40" xfId="1915"/>
    <cellStyle name="Comma 41" xfId="1916"/>
    <cellStyle name="Comma 42" xfId="1917"/>
    <cellStyle name="Comma 43" xfId="1918"/>
    <cellStyle name="Comma 43 2" xfId="1919"/>
    <cellStyle name="Comma 43 3" xfId="1920"/>
    <cellStyle name="Comma 43 3 2" xfId="1921"/>
    <cellStyle name="Comma 44" xfId="1922"/>
    <cellStyle name="Comma 45" xfId="1923"/>
    <cellStyle name="Comma 46" xfId="1924"/>
    <cellStyle name="Comma 47" xfId="1925"/>
    <cellStyle name="Comma 48" xfId="1926"/>
    <cellStyle name="Comma 49" xfId="1927"/>
    <cellStyle name="Comma 5" xfId="1928"/>
    <cellStyle name="Comma 5 2" xfId="4514"/>
    <cellStyle name="Comma 5 2 2" xfId="4515"/>
    <cellStyle name="Comma 5 2 3" xfId="4516"/>
    <cellStyle name="Comma 5 3" xfId="4517"/>
    <cellStyle name="Comma 5 4" xfId="4518"/>
    <cellStyle name="Comma 5 5" xfId="4519"/>
    <cellStyle name="Comma 5 6" xfId="4520"/>
    <cellStyle name="Comma 5 7" xfId="4521"/>
    <cellStyle name="Comma 50" xfId="1929"/>
    <cellStyle name="Comma 51" xfId="1930"/>
    <cellStyle name="Comma 52" xfId="1931"/>
    <cellStyle name="Comma 53" xfId="1932"/>
    <cellStyle name="Comma 54" xfId="1933"/>
    <cellStyle name="Comma 55" xfId="1934"/>
    <cellStyle name="Comma 56" xfId="1935"/>
    <cellStyle name="Comma 57" xfId="1936"/>
    <cellStyle name="Comma 58" xfId="1937"/>
    <cellStyle name="Comma 59" xfId="1938"/>
    <cellStyle name="Comma 6" xfId="1939"/>
    <cellStyle name="Comma 6 2" xfId="1940"/>
    <cellStyle name="Comma 6 2 2" xfId="1941"/>
    <cellStyle name="Comma 6 3" xfId="1942"/>
    <cellStyle name="Comma 6 4" xfId="1943"/>
    <cellStyle name="Comma 6 5" xfId="1944"/>
    <cellStyle name="Comma 6 6" xfId="4522"/>
    <cellStyle name="Comma 60" xfId="1945"/>
    <cellStyle name="Comma 61" xfId="1946"/>
    <cellStyle name="Comma 62" xfId="1947"/>
    <cellStyle name="Comma 63" xfId="1948"/>
    <cellStyle name="Comma 64" xfId="1949"/>
    <cellStyle name="Comma 65" xfId="1950"/>
    <cellStyle name="Comma 66" xfId="1951"/>
    <cellStyle name="Comma 67" xfId="1952"/>
    <cellStyle name="Comma 68" xfId="1953"/>
    <cellStyle name="Comma 69" xfId="1954"/>
    <cellStyle name="Comma 7" xfId="1955"/>
    <cellStyle name="Comma 7 2" xfId="4523"/>
    <cellStyle name="Comma 7 3" xfId="4524"/>
    <cellStyle name="Comma 7 4" xfId="4525"/>
    <cellStyle name="Comma 70" xfId="1956"/>
    <cellStyle name="Comma 71" xfId="1957"/>
    <cellStyle name="Comma 8" xfId="1958"/>
    <cellStyle name="Comma 8 2" xfId="1959"/>
    <cellStyle name="Comma 8 3" xfId="1960"/>
    <cellStyle name="Comma 8 3 2" xfId="1961"/>
    <cellStyle name="Comma 9" xfId="1962"/>
    <cellStyle name="Comma 9 2" xfId="4526"/>
    <cellStyle name="Comma Cents" xfId="1963"/>
    <cellStyle name="Comma no decimal" xfId="1964"/>
    <cellStyle name="Comma one decimal" xfId="1965"/>
    <cellStyle name="comma zerodec" xfId="1966"/>
    <cellStyle name="Comma*" xfId="1967"/>
    <cellStyle name="COMMA, 0" xfId="1968"/>
    <cellStyle name="COMMA, 0 2" xfId="1969"/>
    <cellStyle name="Comma0" xfId="1970"/>
    <cellStyle name="Comma0 - Modelo1" xfId="1971"/>
    <cellStyle name="Comma0 - Style1" xfId="1972"/>
    <cellStyle name="Comma0 - Style2" xfId="1973"/>
    <cellStyle name="Comma0 10" xfId="1974"/>
    <cellStyle name="Comma0 2" xfId="1975"/>
    <cellStyle name="Comma0 3" xfId="1976"/>
    <cellStyle name="Comma0 4" xfId="1977"/>
    <cellStyle name="Comma0 4 2" xfId="4527"/>
    <cellStyle name="Comma0 4 3" xfId="4528"/>
    <cellStyle name="Comma0 4 4" xfId="4529"/>
    <cellStyle name="Comma0 5" xfId="1978"/>
    <cellStyle name="Comma0 5 2" xfId="4530"/>
    <cellStyle name="Comma0 5 3" xfId="4531"/>
    <cellStyle name="Comma0 5 4" xfId="4532"/>
    <cellStyle name="Comma0 6" xfId="1979"/>
    <cellStyle name="Comma0 7" xfId="1980"/>
    <cellStyle name="Comma0 8" xfId="1981"/>
    <cellStyle name="Comma0 9" xfId="1982"/>
    <cellStyle name="Comma0_{12.01.06.01.02} IBG_Liquidity_Forecast_03_03_08" xfId="1983"/>
    <cellStyle name="Comma1" xfId="1984"/>
    <cellStyle name="Comma1 - Modelo2" xfId="1985"/>
    <cellStyle name="Comma1 - Style1" xfId="1986"/>
    <cellStyle name="Comma1 - Style2" xfId="1987"/>
    <cellStyle name="Comma1 2" xfId="1988"/>
    <cellStyle name="Comma1 3" xfId="1989"/>
    <cellStyle name="Comma1 unp" xfId="1990"/>
    <cellStyle name="Comma1 unp 2" xfId="1991"/>
    <cellStyle name="Comma1 unp 3" xfId="1992"/>
    <cellStyle name="Comma1_~0009617" xfId="1993"/>
    <cellStyle name="Comma2" xfId="1994"/>
    <cellStyle name="Comma2 2" xfId="1995"/>
    <cellStyle name="Comma2 3" xfId="1996"/>
    <cellStyle name="Comma3" xfId="1997"/>
    <cellStyle name="Comma4" xfId="1998"/>
    <cellStyle name="Comment" xfId="1999"/>
    <cellStyle name="comments" xfId="4533"/>
    <cellStyle name="Company" xfId="2000"/>
    <cellStyle name="Company Name" xfId="2001"/>
    <cellStyle name="Company_Sheet1" xfId="2002"/>
    <cellStyle name="CompanyName" xfId="2003"/>
    <cellStyle name="ContentsHyperlink" xfId="4534"/>
    <cellStyle name="Convergence" xfId="2004"/>
    <cellStyle name="Copied" xfId="2005"/>
    <cellStyle name="Copied 2" xfId="4535"/>
    <cellStyle name="Copied 3" xfId="4536"/>
    <cellStyle name="Copied 4" xfId="4537"/>
    <cellStyle name="Copied 5" xfId="4538"/>
    <cellStyle name="COST1" xfId="2006"/>
    <cellStyle name="ctkdata" xfId="2007"/>
    <cellStyle name="ctkheading" xfId="2008"/>
    <cellStyle name="CurRatio" xfId="2009"/>
    <cellStyle name="Currdate" xfId="2010"/>
    <cellStyle name="Curre΅cy" xfId="2011"/>
    <cellStyle name="Curre΅cy 2" xfId="2012"/>
    <cellStyle name="Curre΅cy 3" xfId="2013"/>
    <cellStyle name="Curren - Style7" xfId="2014"/>
    <cellStyle name="Curren - Style8" xfId="2015"/>
    <cellStyle name="Currency" xfId="50" builtinId="4"/>
    <cellStyle name="Currency--" xfId="2016"/>
    <cellStyle name="Currency (0)" xfId="2017"/>
    <cellStyle name="Currency (2)" xfId="2018"/>
    <cellStyle name="Currency [0] - Credits" xfId="2019"/>
    <cellStyle name="Currency [0] - Debits" xfId="2020"/>
    <cellStyle name="Currency [0]Center" xfId="2021"/>
    <cellStyle name="Currency [00]" xfId="2022"/>
    <cellStyle name="Currency [1]" xfId="2023"/>
    <cellStyle name="Currency [2]" xfId="2024"/>
    <cellStyle name="Currency 0" xfId="2025"/>
    <cellStyle name="Currency 0.0" xfId="2026"/>
    <cellStyle name="Currency 0.00" xfId="2027"/>
    <cellStyle name="Currency 0.000" xfId="2028"/>
    <cellStyle name="Currency 0.0000" xfId="2029"/>
    <cellStyle name="Currency 0_Chrysler v.2" xfId="2030"/>
    <cellStyle name="Currency 10" xfId="2031"/>
    <cellStyle name="Currency 11" xfId="2032"/>
    <cellStyle name="Currency 12" xfId="2033"/>
    <cellStyle name="Currency 16 2" xfId="4539"/>
    <cellStyle name="Currency 2" xfId="2034"/>
    <cellStyle name="Currency 2 2" xfId="2035"/>
    <cellStyle name="Currency 2 2 2" xfId="4540"/>
    <cellStyle name="Currency 2 2 3" xfId="4541"/>
    <cellStyle name="Currency 2 2 4" xfId="4542"/>
    <cellStyle name="Currency 2 3" xfId="4543"/>
    <cellStyle name="Currency 3" xfId="2036"/>
    <cellStyle name="Currency 3 2" xfId="2037"/>
    <cellStyle name="Currency 3 2 2" xfId="2038"/>
    <cellStyle name="Currency 3 3" xfId="2039"/>
    <cellStyle name="Currency 3 4" xfId="2040"/>
    <cellStyle name="Currency 3 5" xfId="2041"/>
    <cellStyle name="Currency 4" xfId="2042"/>
    <cellStyle name="Currency 4 2" xfId="2043"/>
    <cellStyle name="Currency 4 3" xfId="2044"/>
    <cellStyle name="Currency 5" xfId="2045"/>
    <cellStyle name="Currency 6" xfId="2046"/>
    <cellStyle name="Currency 7" xfId="2047"/>
    <cellStyle name="Currency 8" xfId="2048"/>
    <cellStyle name="Currency 9" xfId="2049"/>
    <cellStyle name="Currency$" xfId="2050"/>
    <cellStyle name="Currency$ 2" xfId="2051"/>
    <cellStyle name="Currency(1)" xfId="2052"/>
    <cellStyle name="Currency*" xfId="2053"/>
    <cellStyle name="Currency--_ARM Roof_Val v7" xfId="2054"/>
    <cellStyle name="Currency0" xfId="2055"/>
    <cellStyle name="Currency0 2" xfId="4544"/>
    <cellStyle name="Currency0 3" xfId="4545"/>
    <cellStyle name="Currency0 4" xfId="4546"/>
    <cellStyle name="Currency0 4 2" xfId="4547"/>
    <cellStyle name="Currency0 4 3" xfId="4548"/>
    <cellStyle name="Currency0 4 4" xfId="4549"/>
    <cellStyle name="Currency0 5" xfId="4550"/>
    <cellStyle name="Currency0 5 2" xfId="4551"/>
    <cellStyle name="Currency0 5 3" xfId="4552"/>
    <cellStyle name="Currency0 5 4" xfId="4553"/>
    <cellStyle name="Currency0 6" xfId="4554"/>
    <cellStyle name="Currency0 7" xfId="4555"/>
    <cellStyle name="Currency0 8" xfId="4556"/>
    <cellStyle name="Currency1" xfId="2056"/>
    <cellStyle name="Currency1 2" xfId="2057"/>
    <cellStyle name="Currency1 3" xfId="2058"/>
    <cellStyle name="Currency2" xfId="2059"/>
    <cellStyle name="Currency3" xfId="2060"/>
    <cellStyle name="Custom" xfId="2061"/>
    <cellStyle name="Cyan bold" xfId="2062"/>
    <cellStyle name="Cyan bold underlined" xfId="2063"/>
    <cellStyle name="Cyan bold_ALLOWANCES" xfId="2064"/>
    <cellStyle name="Cyan italic" xfId="2065"/>
    <cellStyle name="C㯵rrency_㳔PC Data" xfId="2066"/>
    <cellStyle name="D1" xfId="2067"/>
    <cellStyle name="D2" xfId="2068"/>
    <cellStyle name="Dash" xfId="2069"/>
    <cellStyle name="data" xfId="2070"/>
    <cellStyle name="data1" xfId="2071"/>
    <cellStyle name="data2" xfId="2072"/>
    <cellStyle name="DataFeed" xfId="4557"/>
    <cellStyle name="DataOneDigit" xfId="2073"/>
    <cellStyle name="DataOneDigit 2" xfId="2074"/>
    <cellStyle name="DataOneDigit 3" xfId="2075"/>
    <cellStyle name="Date" xfId="2076"/>
    <cellStyle name="Date - Style3" xfId="2077"/>
    <cellStyle name="Date [d-mmm-yy]" xfId="2078"/>
    <cellStyle name="Date [mm-d-yy]" xfId="2079"/>
    <cellStyle name="Date [mm-d-yyyy]" xfId="2080"/>
    <cellStyle name="Date [mmm-d-yyyy]" xfId="2081"/>
    <cellStyle name="Date [mmm-yy]" xfId="2082"/>
    <cellStyle name="Date [mmm-yyyy]" xfId="2083"/>
    <cellStyle name="Date 1" xfId="2084"/>
    <cellStyle name="Date 10" xfId="2085"/>
    <cellStyle name="Date 2" xfId="2086"/>
    <cellStyle name="Date 3" xfId="2087"/>
    <cellStyle name="Date 4" xfId="2088"/>
    <cellStyle name="Date 4 2" xfId="4558"/>
    <cellStyle name="Date 4 3" xfId="4559"/>
    <cellStyle name="Date 4 4" xfId="4560"/>
    <cellStyle name="Date 5" xfId="2089"/>
    <cellStyle name="Date 5 2" xfId="4561"/>
    <cellStyle name="Date 5 3" xfId="4562"/>
    <cellStyle name="Date 5 4" xfId="4563"/>
    <cellStyle name="Date 6" xfId="2090"/>
    <cellStyle name="Date 7" xfId="2091"/>
    <cellStyle name="Date 8" xfId="2092"/>
    <cellStyle name="Date 9" xfId="2093"/>
    <cellStyle name="Date Aligned" xfId="2094"/>
    <cellStyle name="Date m/d/yy" xfId="2095"/>
    <cellStyle name="Date Short" xfId="2096"/>
    <cellStyle name="date_~2593847" xfId="2097"/>
    <cellStyle name="Date1" xfId="2098"/>
    <cellStyle name="Date2" xfId="2099"/>
    <cellStyle name="DateFull" xfId="2100"/>
    <cellStyle name="DateInput" xfId="2101"/>
    <cellStyle name="DateNoYear" xfId="2102"/>
    <cellStyle name="DateNoYear 2" xfId="2103"/>
    <cellStyle name="Dates" xfId="2104"/>
    <cellStyle name="DateYear" xfId="2105"/>
    <cellStyle name="DBL - Style1" xfId="2106"/>
    <cellStyle name="DealTicketAddress" xfId="2107"/>
    <cellStyle name="DealTicketData" xfId="2108"/>
    <cellStyle name="December 1994" xfId="2109"/>
    <cellStyle name="Decimal" xfId="2110"/>
    <cellStyle name="Default_Formula" xfId="2111"/>
    <cellStyle name="Del" xfId="2112"/>
    <cellStyle name="DELTA" xfId="2113"/>
    <cellStyle name="DeltaData" xfId="4564"/>
    <cellStyle name="Dezimal [0]_092003" xfId="2114"/>
    <cellStyle name="Dezimal_092003" xfId="2115"/>
    <cellStyle name="dft.Optional" xfId="2116"/>
    <cellStyle name="dft.Required" xfId="2117"/>
    <cellStyle name="Dia" xfId="2118"/>
    <cellStyle name="Dimension" xfId="2119"/>
    <cellStyle name="Dollar" xfId="2120"/>
    <cellStyle name="Dollar (zero dec)" xfId="2121"/>
    <cellStyle name="Dollar Display" xfId="2122"/>
    <cellStyle name="Dollar Input" xfId="2123"/>
    <cellStyle name="Dollar(0)" xfId="2124"/>
    <cellStyle name="Dollar(1)" xfId="2125"/>
    <cellStyle name="Dollar(2)" xfId="2126"/>
    <cellStyle name="Dollar_Data" xfId="2127"/>
    <cellStyle name="DollarFraction" xfId="2128"/>
    <cellStyle name="DollarFraction 2" xfId="2129"/>
    <cellStyle name="DollarFraction 3" xfId="2130"/>
    <cellStyle name="Dollars" xfId="2131"/>
    <cellStyle name="DollarWhole" xfId="2132"/>
    <cellStyle name="Dotted Line" xfId="2133"/>
    <cellStyle name="DOUBLE - Style1" xfId="2134"/>
    <cellStyle name="Download" xfId="2135"/>
    <cellStyle name="Download 2" xfId="5651"/>
    <cellStyle name="Driver" xfId="2136"/>
    <cellStyle name="DS 0" xfId="4565"/>
    <cellStyle name="DS 1" xfId="4566"/>
    <cellStyle name="DS 2" xfId="4567"/>
    <cellStyle name="DS 3" xfId="4568"/>
    <cellStyle name="DS 4" xfId="4569"/>
    <cellStyle name="DS 5" xfId="4570"/>
    <cellStyle name="DS 6" xfId="4571"/>
    <cellStyle name="e" xfId="2137"/>
    <cellStyle name="Eingabefeld" xfId="2138"/>
    <cellStyle name="Eingabewert Dat" xfId="2139"/>
    <cellStyle name="Emphasis 1" xfId="4572"/>
    <cellStyle name="Emphasis 2" xfId="4573"/>
    <cellStyle name="Emphasis 3" xfId="4574"/>
    <cellStyle name="EMR" xfId="2140"/>
    <cellStyle name="Encabez1" xfId="2141"/>
    <cellStyle name="Encabez2" xfId="2142"/>
    <cellStyle name="Enter Currency (0)" xfId="2143"/>
    <cellStyle name="Enter Currency (2)" xfId="2144"/>
    <cellStyle name="Enter Units (0)" xfId="2145"/>
    <cellStyle name="Enter Units (1)" xfId="2146"/>
    <cellStyle name="Enter Units (2)" xfId="2147"/>
    <cellStyle name="Entered" xfId="2148"/>
    <cellStyle name="Entered 2" xfId="4575"/>
    <cellStyle name="Entered 3" xfId="4576"/>
    <cellStyle name="Entered 4" xfId="4577"/>
    <cellStyle name="Entered 5" xfId="4578"/>
    <cellStyle name="En-tête" xfId="2149"/>
    <cellStyle name="Entries" xfId="4579"/>
    <cellStyle name="Equinox Automatic" xfId="2150"/>
    <cellStyle name="Equinox Blue Text" xfId="2151"/>
    <cellStyle name="Equinox DkRed Text" xfId="2152"/>
    <cellStyle name="Equinox Grey Text" xfId="2153"/>
    <cellStyle name="Equinox Greyout" xfId="2154"/>
    <cellStyle name="Equinox Inactive" xfId="2155"/>
    <cellStyle name="Equinox Red Text" xfId="2156"/>
    <cellStyle name="Ergebnisfeld" xfId="2157"/>
    <cellStyle name="Error" xfId="2158"/>
    <cellStyle name="Euro" xfId="2159"/>
    <cellStyle name="Euro 2" xfId="2160"/>
    <cellStyle name="Euro 3" xfId="2161"/>
    <cellStyle name="Euro 4" xfId="4580"/>
    <cellStyle name="Euro 5" xfId="4581"/>
    <cellStyle name="Euro 6" xfId="4582"/>
    <cellStyle name="Euro Display" xfId="2162"/>
    <cellStyle name="Euro Input" xfId="2163"/>
    <cellStyle name="Euro_ Agenda" xfId="2164"/>
    <cellStyle name="Excession" xfId="2165"/>
    <cellStyle name="Explanatory Text" xfId="51" builtinId="53" customBuiltin="1"/>
    <cellStyle name="Explanatory Text 10" xfId="4583"/>
    <cellStyle name="Explanatory Text 10 2" xfId="4584"/>
    <cellStyle name="Explanatory Text 11" xfId="4585"/>
    <cellStyle name="Explanatory Text 11 2" xfId="4586"/>
    <cellStyle name="Explanatory Text 12" xfId="4587"/>
    <cellStyle name="Explanatory Text 12 2" xfId="4588"/>
    <cellStyle name="Explanatory Text 13" xfId="4589"/>
    <cellStyle name="Explanatory Text 13 2" xfId="4590"/>
    <cellStyle name="Explanatory Text 14" xfId="4591"/>
    <cellStyle name="Explanatory Text 14 2" xfId="4592"/>
    <cellStyle name="Explanatory Text 15" xfId="4593"/>
    <cellStyle name="Explanatory Text 15 2" xfId="4594"/>
    <cellStyle name="Explanatory Text 16" xfId="4595"/>
    <cellStyle name="Explanatory Text 16 2" xfId="4596"/>
    <cellStyle name="Explanatory Text 17" xfId="4597"/>
    <cellStyle name="Explanatory Text 17 2" xfId="4598"/>
    <cellStyle name="Explanatory Text 18" xfId="4599"/>
    <cellStyle name="Explanatory Text 18 2" xfId="4600"/>
    <cellStyle name="Explanatory Text 19" xfId="4601"/>
    <cellStyle name="Explanatory Text 19 2" xfId="4602"/>
    <cellStyle name="Explanatory Text 2" xfId="4603"/>
    <cellStyle name="Explanatory Text 2 2" xfId="4604"/>
    <cellStyle name="Explanatory Text 20" xfId="4605"/>
    <cellStyle name="Explanatory Text 20 2" xfId="4606"/>
    <cellStyle name="Explanatory Text 21" xfId="4607"/>
    <cellStyle name="Explanatory Text 21 2" xfId="4608"/>
    <cellStyle name="Explanatory Text 22" xfId="4609"/>
    <cellStyle name="Explanatory Text 23" xfId="4610"/>
    <cellStyle name="Explanatory Text 24" xfId="4611"/>
    <cellStyle name="Explanatory Text 25" xfId="4612"/>
    <cellStyle name="Explanatory Text 26" xfId="4613"/>
    <cellStyle name="Explanatory Text 27" xfId="4614"/>
    <cellStyle name="Explanatory Text 28" xfId="4615"/>
    <cellStyle name="Explanatory Text 29" xfId="4616"/>
    <cellStyle name="Explanatory Text 3" xfId="4617"/>
    <cellStyle name="Explanatory Text 3 2" xfId="4618"/>
    <cellStyle name="Explanatory Text 30" xfId="4619"/>
    <cellStyle name="Explanatory Text 31" xfId="4620"/>
    <cellStyle name="Explanatory Text 32" xfId="4621"/>
    <cellStyle name="Explanatory Text 33" xfId="4622"/>
    <cellStyle name="Explanatory Text 34" xfId="4623"/>
    <cellStyle name="Explanatory Text 35" xfId="4624"/>
    <cellStyle name="Explanatory Text 36" xfId="4625"/>
    <cellStyle name="Explanatory Text 4" xfId="4626"/>
    <cellStyle name="Explanatory Text 4 2" xfId="4627"/>
    <cellStyle name="Explanatory Text 5" xfId="4628"/>
    <cellStyle name="Explanatory Text 5 2" xfId="4629"/>
    <cellStyle name="Explanatory Text 6" xfId="4630"/>
    <cellStyle name="Explanatory Text 6 2" xfId="4631"/>
    <cellStyle name="Explanatory Text 7" xfId="4632"/>
    <cellStyle name="Explanatory Text 7 2" xfId="4633"/>
    <cellStyle name="Explanatory Text 8" xfId="4634"/>
    <cellStyle name="Explanatory Text 8 2" xfId="4635"/>
    <cellStyle name="Explanatory Text 9" xfId="4636"/>
    <cellStyle name="Explanatory Text 9 2" xfId="4637"/>
    <cellStyle name="f" xfId="2166"/>
    <cellStyle name="F2" xfId="2167"/>
    <cellStyle name="F3" xfId="2168"/>
    <cellStyle name="F4" xfId="2169"/>
    <cellStyle name="F5" xfId="2170"/>
    <cellStyle name="F6" xfId="2171"/>
    <cellStyle name="F7" xfId="2172"/>
    <cellStyle name="F8" xfId="2173"/>
    <cellStyle name="FakePercent(0)" xfId="2174"/>
    <cellStyle name="FakePercent(1)" xfId="2175"/>
    <cellStyle name="FakePercent(2)" xfId="2176"/>
    <cellStyle name="Fijo" xfId="2177"/>
    <cellStyle name="Financiero" xfId="2178"/>
    <cellStyle name="first line" xfId="2179"/>
    <cellStyle name="FirstNumbers" xfId="2180"/>
    <cellStyle name="FirstNumbers 2" xfId="2181"/>
    <cellStyle name="FirstNumbers 3" xfId="2182"/>
    <cellStyle name="Fixed" xfId="2183"/>
    <cellStyle name="Fixed (1)" xfId="2184"/>
    <cellStyle name="Fixed [0]" xfId="2185"/>
    <cellStyle name="Fixed [2]" xfId="2186"/>
    <cellStyle name="Fixed 2" xfId="4638"/>
    <cellStyle name="Fixed 3" xfId="4639"/>
    <cellStyle name="Fixed 4" xfId="4640"/>
    <cellStyle name="Fixed 4 2" xfId="4641"/>
    <cellStyle name="Fixed 4 3" xfId="4642"/>
    <cellStyle name="Fixed 4 4" xfId="4643"/>
    <cellStyle name="Fixed 5" xfId="4644"/>
    <cellStyle name="Fixed 5 2" xfId="4645"/>
    <cellStyle name="Fixed 5 3" xfId="4646"/>
    <cellStyle name="Fixed 5 4" xfId="4647"/>
    <cellStyle name="Fixed 6" xfId="4648"/>
    <cellStyle name="Fixed 7" xfId="4649"/>
    <cellStyle name="Fixed 8" xfId="4650"/>
    <cellStyle name="Fixed_1" xfId="2187"/>
    <cellStyle name="Fixed2 - Style2" xfId="2188"/>
    <cellStyle name="Följde hyperlänken_COLLECTIONS REVIEW0603" xfId="2189"/>
    <cellStyle name="Followed Hyperlink 2" xfId="4651"/>
    <cellStyle name="Followed Hyperlink 3" xfId="4652"/>
    <cellStyle name="Followed Hyperlink 4" xfId="4653"/>
    <cellStyle name="Footnote" xfId="2190"/>
    <cellStyle name="Footnotes" xfId="2191"/>
    <cellStyle name="form" xfId="2192"/>
    <cellStyle name="formulae" xfId="4654"/>
    <cellStyle name="Formulas" xfId="2193"/>
    <cellStyle name="Formulas 2" xfId="2194"/>
    <cellStyle name="fpc - Style6" xfId="2195"/>
    <cellStyle name="FX Rate" xfId="2196"/>
    <cellStyle name="FX Rate 2" xfId="2197"/>
    <cellStyle name="FX Rate 3" xfId="2198"/>
    <cellStyle name="General" xfId="2199"/>
    <cellStyle name="General0" xfId="2200"/>
    <cellStyle name="General0C" xfId="2201"/>
    <cellStyle name="General0R" xfId="2202"/>
    <cellStyle name="General2" xfId="2203"/>
    <cellStyle name="General3" xfId="2204"/>
    <cellStyle name="GeneralNumber" xfId="2205"/>
    <cellStyle name="GeneralNumber 2" xfId="2206"/>
    <cellStyle name="gill" xfId="2207"/>
    <cellStyle name="gill 2" xfId="2208"/>
    <cellStyle name="Global" xfId="2209"/>
    <cellStyle name="Good" xfId="52" builtinId="26" customBuiltin="1"/>
    <cellStyle name="Good 10" xfId="4655"/>
    <cellStyle name="Good 10 2" xfId="4656"/>
    <cellStyle name="Good 11" xfId="4657"/>
    <cellStyle name="Good 11 2" xfId="4658"/>
    <cellStyle name="Good 12" xfId="4659"/>
    <cellStyle name="Good 12 2" xfId="4660"/>
    <cellStyle name="Good 13" xfId="4661"/>
    <cellStyle name="Good 13 2" xfId="4662"/>
    <cellStyle name="Good 14" xfId="4663"/>
    <cellStyle name="Good 14 2" xfId="4664"/>
    <cellStyle name="Good 15" xfId="4665"/>
    <cellStyle name="Good 15 2" xfId="4666"/>
    <cellStyle name="Good 16" xfId="4667"/>
    <cellStyle name="Good 16 2" xfId="4668"/>
    <cellStyle name="Good 17" xfId="4669"/>
    <cellStyle name="Good 17 2" xfId="4670"/>
    <cellStyle name="Good 18" xfId="4671"/>
    <cellStyle name="Good 18 2" xfId="4672"/>
    <cellStyle name="Good 19" xfId="4673"/>
    <cellStyle name="Good 19 2" xfId="4674"/>
    <cellStyle name="Good 2" xfId="4675"/>
    <cellStyle name="Good 2 2" xfId="4676"/>
    <cellStyle name="Good 20" xfId="4677"/>
    <cellStyle name="Good 20 2" xfId="4678"/>
    <cellStyle name="Good 21" xfId="4679"/>
    <cellStyle name="Good 21 2" xfId="4680"/>
    <cellStyle name="Good 22" xfId="4681"/>
    <cellStyle name="Good 23" xfId="4682"/>
    <cellStyle name="Good 24" xfId="4683"/>
    <cellStyle name="Good 25" xfId="4684"/>
    <cellStyle name="Good 26" xfId="4685"/>
    <cellStyle name="Good 27" xfId="4686"/>
    <cellStyle name="Good 28" xfId="4687"/>
    <cellStyle name="Good 29" xfId="4688"/>
    <cellStyle name="Good 3" xfId="4689"/>
    <cellStyle name="Good 3 2" xfId="4690"/>
    <cellStyle name="Good 30" xfId="4691"/>
    <cellStyle name="Good 31" xfId="4692"/>
    <cellStyle name="Good 32" xfId="4693"/>
    <cellStyle name="Good 33" xfId="4694"/>
    <cellStyle name="Good 34" xfId="4695"/>
    <cellStyle name="Good 35" xfId="4696"/>
    <cellStyle name="Good 36" xfId="4697"/>
    <cellStyle name="Good 4" xfId="4698"/>
    <cellStyle name="Good 4 2" xfId="4699"/>
    <cellStyle name="Good 5" xfId="4700"/>
    <cellStyle name="Good 5 2" xfId="4701"/>
    <cellStyle name="Good 6" xfId="4702"/>
    <cellStyle name="Good 6 2" xfId="4703"/>
    <cellStyle name="Good 7" xfId="4704"/>
    <cellStyle name="Good 7 2" xfId="4705"/>
    <cellStyle name="Good 8" xfId="4706"/>
    <cellStyle name="Good 8 2" xfId="4707"/>
    <cellStyle name="Good 9" xfId="4708"/>
    <cellStyle name="Good 9 2" xfId="4709"/>
    <cellStyle name="Gray bold italic" xfId="2210"/>
    <cellStyle name="Green Bold" xfId="2211"/>
    <cellStyle name="Grey" xfId="2212"/>
    <cellStyle name="Grey 2" xfId="4710"/>
    <cellStyle name="Grey 3" xfId="4711"/>
    <cellStyle name="GreyControl" xfId="2213"/>
    <cellStyle name="greyed" xfId="4712"/>
    <cellStyle name="greyed 2" xfId="4713"/>
    <cellStyle name="greyed 3" xfId="4714"/>
    <cellStyle name="greyinput" xfId="2214"/>
    <cellStyle name="Group-T" xfId="2215"/>
    <cellStyle name="GrowthRate" xfId="2216"/>
    <cellStyle name="Hard numbers" xfId="2217"/>
    <cellStyle name="Hard Percent" xfId="2218"/>
    <cellStyle name="Hardcoded" xfId="2219"/>
    <cellStyle name="Head - Style7" xfId="2220"/>
    <cellStyle name="Head1" xfId="2221"/>
    <cellStyle name="HEADER" xfId="2222"/>
    <cellStyle name="Header1" xfId="2223"/>
    <cellStyle name="Header2" xfId="2224"/>
    <cellStyle name="headers" xfId="2225"/>
    <cellStyle name="Heading" xfId="2226"/>
    <cellStyle name="Heading 1" xfId="53" builtinId="16" customBuiltin="1"/>
    <cellStyle name="Heading 1 10" xfId="4715"/>
    <cellStyle name="Heading 1 10 2" xfId="4716"/>
    <cellStyle name="Heading 1 11" xfId="4717"/>
    <cellStyle name="Heading 1 11 2" xfId="4718"/>
    <cellStyle name="Heading 1 12" xfId="4719"/>
    <cellStyle name="Heading 1 12 2" xfId="4720"/>
    <cellStyle name="Heading 1 13" xfId="4721"/>
    <cellStyle name="Heading 1 13 2" xfId="4722"/>
    <cellStyle name="Heading 1 14" xfId="4723"/>
    <cellStyle name="Heading 1 14 2" xfId="4724"/>
    <cellStyle name="Heading 1 15" xfId="4725"/>
    <cellStyle name="Heading 1 15 2" xfId="4726"/>
    <cellStyle name="Heading 1 16" xfId="4727"/>
    <cellStyle name="Heading 1 16 2" xfId="4728"/>
    <cellStyle name="Heading 1 17" xfId="4729"/>
    <cellStyle name="Heading 1 17 2" xfId="4730"/>
    <cellStyle name="Heading 1 18" xfId="4731"/>
    <cellStyle name="Heading 1 18 2" xfId="4732"/>
    <cellStyle name="Heading 1 19" xfId="4733"/>
    <cellStyle name="Heading 1 19 2" xfId="4734"/>
    <cellStyle name="Heading 1 2" xfId="4735"/>
    <cellStyle name="Heading 1 2 2" xfId="4736"/>
    <cellStyle name="Heading 1 2 2 2" xfId="4737"/>
    <cellStyle name="Heading 1 2 2 3" xfId="4738"/>
    <cellStyle name="Heading 1 2 2 4" xfId="4739"/>
    <cellStyle name="Heading 1 2 2 5" xfId="4740"/>
    <cellStyle name="Heading 1 2 3" xfId="4741"/>
    <cellStyle name="Heading 1 2 4" xfId="4742"/>
    <cellStyle name="Heading 1 2 5" xfId="4743"/>
    <cellStyle name="Heading 1 2 6" xfId="4744"/>
    <cellStyle name="Heading 1 20" xfId="4745"/>
    <cellStyle name="Heading 1 20 2" xfId="4746"/>
    <cellStyle name="Heading 1 21" xfId="4747"/>
    <cellStyle name="Heading 1 21 2" xfId="4748"/>
    <cellStyle name="Heading 1 22" xfId="4749"/>
    <cellStyle name="Heading 1 23" xfId="4750"/>
    <cellStyle name="Heading 1 24" xfId="4751"/>
    <cellStyle name="Heading 1 25" xfId="4752"/>
    <cellStyle name="Heading 1 26" xfId="4753"/>
    <cellStyle name="Heading 1 27" xfId="4754"/>
    <cellStyle name="Heading 1 28" xfId="4755"/>
    <cellStyle name="Heading 1 29" xfId="4756"/>
    <cellStyle name="Heading 1 3" xfId="4757"/>
    <cellStyle name="Heading 1 3 2" xfId="4758"/>
    <cellStyle name="Heading 1 3 3" xfId="4759"/>
    <cellStyle name="Heading 1 30" xfId="4760"/>
    <cellStyle name="Heading 1 31" xfId="4761"/>
    <cellStyle name="Heading 1 32" xfId="4762"/>
    <cellStyle name="Heading 1 33" xfId="4763"/>
    <cellStyle name="Heading 1 34" xfId="4764"/>
    <cellStyle name="Heading 1 35" xfId="4765"/>
    <cellStyle name="Heading 1 36" xfId="4766"/>
    <cellStyle name="Heading 1 4" xfId="4767"/>
    <cellStyle name="Heading 1 4 2" xfId="4768"/>
    <cellStyle name="Heading 1 5" xfId="4769"/>
    <cellStyle name="Heading 1 5 2" xfId="4770"/>
    <cellStyle name="Heading 1 5 3" xfId="4771"/>
    <cellStyle name="Heading 1 5 4" xfId="4772"/>
    <cellStyle name="Heading 1 5 5" xfId="4773"/>
    <cellStyle name="Heading 1 6" xfId="4774"/>
    <cellStyle name="Heading 1 6 2" xfId="4775"/>
    <cellStyle name="Heading 1 6 3" xfId="4776"/>
    <cellStyle name="Heading 1 6 4" xfId="4777"/>
    <cellStyle name="Heading 1 6 5" xfId="4778"/>
    <cellStyle name="Heading 1 7" xfId="4779"/>
    <cellStyle name="Heading 1 7 2" xfId="4780"/>
    <cellStyle name="Heading 1 8" xfId="4781"/>
    <cellStyle name="Heading 1 8 2" xfId="4782"/>
    <cellStyle name="Heading 1 9" xfId="4783"/>
    <cellStyle name="Heading 1 9 2" xfId="4784"/>
    <cellStyle name="Heading 2" xfId="54" builtinId="17" customBuiltin="1"/>
    <cellStyle name="Heading 2 10" xfId="4785"/>
    <cellStyle name="Heading 2 10 2" xfId="4786"/>
    <cellStyle name="Heading 2 11" xfId="4787"/>
    <cellStyle name="Heading 2 11 2" xfId="4788"/>
    <cellStyle name="Heading 2 12" xfId="4789"/>
    <cellStyle name="Heading 2 12 2" xfId="4790"/>
    <cellStyle name="Heading 2 13" xfId="4791"/>
    <cellStyle name="Heading 2 13 2" xfId="4792"/>
    <cellStyle name="Heading 2 14" xfId="4793"/>
    <cellStyle name="Heading 2 14 2" xfId="4794"/>
    <cellStyle name="Heading 2 15" xfId="4795"/>
    <cellStyle name="Heading 2 15 2" xfId="4796"/>
    <cellStyle name="Heading 2 16" xfId="4797"/>
    <cellStyle name="Heading 2 16 2" xfId="4798"/>
    <cellStyle name="Heading 2 17" xfId="4799"/>
    <cellStyle name="Heading 2 17 2" xfId="4800"/>
    <cellStyle name="Heading 2 18" xfId="4801"/>
    <cellStyle name="Heading 2 18 2" xfId="4802"/>
    <cellStyle name="Heading 2 19" xfId="4803"/>
    <cellStyle name="Heading 2 19 2" xfId="4804"/>
    <cellStyle name="Heading 2 2" xfId="4805"/>
    <cellStyle name="Heading 2 2 2" xfId="4806"/>
    <cellStyle name="Heading 2 2 2 2" xfId="4807"/>
    <cellStyle name="Heading 2 2 2 3" xfId="4808"/>
    <cellStyle name="Heading 2 2 2 4" xfId="4809"/>
    <cellStyle name="Heading 2 2 2 5" xfId="4810"/>
    <cellStyle name="Heading 2 2 3" xfId="4811"/>
    <cellStyle name="Heading 2 2 4" xfId="4812"/>
    <cellStyle name="Heading 2 2 5" xfId="4813"/>
    <cellStyle name="Heading 2 2 6" xfId="4814"/>
    <cellStyle name="Heading 2 20" xfId="4815"/>
    <cellStyle name="Heading 2 20 2" xfId="4816"/>
    <cellStyle name="Heading 2 21" xfId="4817"/>
    <cellStyle name="Heading 2 21 2" xfId="4818"/>
    <cellStyle name="Heading 2 22" xfId="4819"/>
    <cellStyle name="Heading 2 23" xfId="4820"/>
    <cellStyle name="Heading 2 24" xfId="4821"/>
    <cellStyle name="Heading 2 25" xfId="4822"/>
    <cellStyle name="Heading 2 26" xfId="4823"/>
    <cellStyle name="Heading 2 27" xfId="4824"/>
    <cellStyle name="Heading 2 28" xfId="4825"/>
    <cellStyle name="Heading 2 29" xfId="4826"/>
    <cellStyle name="Heading 2 3" xfId="4827"/>
    <cellStyle name="Heading 2 3 2" xfId="4828"/>
    <cellStyle name="Heading 2 3 3" xfId="4829"/>
    <cellStyle name="Heading 2 30" xfId="4830"/>
    <cellStyle name="Heading 2 31" xfId="4831"/>
    <cellStyle name="Heading 2 32" xfId="4832"/>
    <cellStyle name="Heading 2 33" xfId="4833"/>
    <cellStyle name="Heading 2 34" xfId="4834"/>
    <cellStyle name="Heading 2 35" xfId="4835"/>
    <cellStyle name="Heading 2 36" xfId="4836"/>
    <cellStyle name="Heading 2 4" xfId="4837"/>
    <cellStyle name="Heading 2 4 2" xfId="4838"/>
    <cellStyle name="Heading 2 5" xfId="4839"/>
    <cellStyle name="Heading 2 5 2" xfId="4840"/>
    <cellStyle name="Heading 2 5 3" xfId="4841"/>
    <cellStyle name="Heading 2 5 4" xfId="4842"/>
    <cellStyle name="Heading 2 5 5" xfId="4843"/>
    <cellStyle name="Heading 2 6" xfId="4844"/>
    <cellStyle name="Heading 2 6 2" xfId="4845"/>
    <cellStyle name="Heading 2 6 3" xfId="4846"/>
    <cellStyle name="Heading 2 6 4" xfId="4847"/>
    <cellStyle name="Heading 2 6 5" xfId="4848"/>
    <cellStyle name="Heading 2 7" xfId="4849"/>
    <cellStyle name="Heading 2 7 2" xfId="4850"/>
    <cellStyle name="Heading 2 8" xfId="4851"/>
    <cellStyle name="Heading 2 8 2" xfId="4852"/>
    <cellStyle name="Heading 2 9" xfId="4853"/>
    <cellStyle name="Heading 2 9 2" xfId="4854"/>
    <cellStyle name="Heading 3" xfId="55" builtinId="18" customBuiltin="1"/>
    <cellStyle name="Heading 3 10" xfId="4855"/>
    <cellStyle name="Heading 3 10 2" xfId="4856"/>
    <cellStyle name="Heading 3 11" xfId="4857"/>
    <cellStyle name="Heading 3 11 2" xfId="4858"/>
    <cellStyle name="Heading 3 12" xfId="4859"/>
    <cellStyle name="Heading 3 12 2" xfId="4860"/>
    <cellStyle name="Heading 3 13" xfId="4861"/>
    <cellStyle name="Heading 3 13 2" xfId="4862"/>
    <cellStyle name="Heading 3 14" xfId="4863"/>
    <cellStyle name="Heading 3 14 2" xfId="4864"/>
    <cellStyle name="Heading 3 15" xfId="4865"/>
    <cellStyle name="Heading 3 15 2" xfId="4866"/>
    <cellStyle name="Heading 3 16" xfId="4867"/>
    <cellStyle name="Heading 3 16 2" xfId="4868"/>
    <cellStyle name="Heading 3 17" xfId="4869"/>
    <cellStyle name="Heading 3 17 2" xfId="4870"/>
    <cellStyle name="Heading 3 18" xfId="4871"/>
    <cellStyle name="Heading 3 18 2" xfId="4872"/>
    <cellStyle name="Heading 3 19" xfId="4873"/>
    <cellStyle name="Heading 3 19 2" xfId="4874"/>
    <cellStyle name="Heading 3 2" xfId="4875"/>
    <cellStyle name="Heading 3 2 2" xfId="4876"/>
    <cellStyle name="Heading 3 20" xfId="4877"/>
    <cellStyle name="Heading 3 20 2" xfId="4878"/>
    <cellStyle name="Heading 3 21" xfId="4879"/>
    <cellStyle name="Heading 3 21 2" xfId="4880"/>
    <cellStyle name="Heading 3 22" xfId="4881"/>
    <cellStyle name="Heading 3 23" xfId="4882"/>
    <cellStyle name="Heading 3 24" xfId="4883"/>
    <cellStyle name="Heading 3 25" xfId="4884"/>
    <cellStyle name="Heading 3 26" xfId="4885"/>
    <cellStyle name="Heading 3 27" xfId="4886"/>
    <cellStyle name="Heading 3 28" xfId="4887"/>
    <cellStyle name="Heading 3 29" xfId="4888"/>
    <cellStyle name="Heading 3 3" xfId="4889"/>
    <cellStyle name="Heading 3 3 2" xfId="4890"/>
    <cellStyle name="Heading 3 30" xfId="4891"/>
    <cellStyle name="Heading 3 31" xfId="4892"/>
    <cellStyle name="Heading 3 32" xfId="4893"/>
    <cellStyle name="Heading 3 33" xfId="4894"/>
    <cellStyle name="Heading 3 34" xfId="4895"/>
    <cellStyle name="Heading 3 35" xfId="4896"/>
    <cellStyle name="Heading 3 36" xfId="4897"/>
    <cellStyle name="Heading 3 4" xfId="4898"/>
    <cellStyle name="Heading 3 4 2" xfId="4899"/>
    <cellStyle name="Heading 3 5" xfId="4900"/>
    <cellStyle name="Heading 3 5 2" xfId="4901"/>
    <cellStyle name="Heading 3 6" xfId="4902"/>
    <cellStyle name="Heading 3 6 2" xfId="4903"/>
    <cellStyle name="Heading 3 7" xfId="4904"/>
    <cellStyle name="Heading 3 7 2" xfId="4905"/>
    <cellStyle name="Heading 3 8" xfId="4906"/>
    <cellStyle name="Heading 3 8 2" xfId="4907"/>
    <cellStyle name="Heading 3 9" xfId="4908"/>
    <cellStyle name="Heading 3 9 2" xfId="4909"/>
    <cellStyle name="Heading 4" xfId="56" builtinId="19" customBuiltin="1"/>
    <cellStyle name="Heading 4 10" xfId="4910"/>
    <cellStyle name="Heading 4 10 2" xfId="4911"/>
    <cellStyle name="Heading 4 11" xfId="4912"/>
    <cellStyle name="Heading 4 11 2" xfId="4913"/>
    <cellStyle name="Heading 4 12" xfId="4914"/>
    <cellStyle name="Heading 4 12 2" xfId="4915"/>
    <cellStyle name="Heading 4 13" xfId="4916"/>
    <cellStyle name="Heading 4 13 2" xfId="4917"/>
    <cellStyle name="Heading 4 14" xfId="4918"/>
    <cellStyle name="Heading 4 14 2" xfId="4919"/>
    <cellStyle name="Heading 4 15" xfId="4920"/>
    <cellStyle name="Heading 4 15 2" xfId="4921"/>
    <cellStyle name="Heading 4 16" xfId="4922"/>
    <cellStyle name="Heading 4 16 2" xfId="4923"/>
    <cellStyle name="Heading 4 17" xfId="4924"/>
    <cellStyle name="Heading 4 17 2" xfId="4925"/>
    <cellStyle name="Heading 4 18" xfId="4926"/>
    <cellStyle name="Heading 4 18 2" xfId="4927"/>
    <cellStyle name="Heading 4 19" xfId="4928"/>
    <cellStyle name="Heading 4 19 2" xfId="4929"/>
    <cellStyle name="Heading 4 2" xfId="4930"/>
    <cellStyle name="Heading 4 2 2" xfId="4931"/>
    <cellStyle name="Heading 4 20" xfId="4932"/>
    <cellStyle name="Heading 4 20 2" xfId="4933"/>
    <cellStyle name="Heading 4 21" xfId="4934"/>
    <cellStyle name="Heading 4 21 2" xfId="4935"/>
    <cellStyle name="Heading 4 22" xfId="4936"/>
    <cellStyle name="Heading 4 23" xfId="4937"/>
    <cellStyle name="Heading 4 24" xfId="4938"/>
    <cellStyle name="Heading 4 25" xfId="4939"/>
    <cellStyle name="Heading 4 26" xfId="4940"/>
    <cellStyle name="Heading 4 27" xfId="4941"/>
    <cellStyle name="Heading 4 28" xfId="4942"/>
    <cellStyle name="Heading 4 29" xfId="4943"/>
    <cellStyle name="Heading 4 3" xfId="4944"/>
    <cellStyle name="Heading 4 3 2" xfId="4945"/>
    <cellStyle name="Heading 4 30" xfId="4946"/>
    <cellStyle name="Heading 4 31" xfId="4947"/>
    <cellStyle name="Heading 4 32" xfId="4948"/>
    <cellStyle name="Heading 4 33" xfId="4949"/>
    <cellStyle name="Heading 4 34" xfId="4950"/>
    <cellStyle name="Heading 4 35" xfId="4951"/>
    <cellStyle name="Heading 4 36" xfId="4952"/>
    <cellStyle name="Heading 4 4" xfId="4953"/>
    <cellStyle name="Heading 4 4 2" xfId="4954"/>
    <cellStyle name="Heading 4 5" xfId="4955"/>
    <cellStyle name="Heading 4 5 2" xfId="4956"/>
    <cellStyle name="Heading 4 6" xfId="4957"/>
    <cellStyle name="Heading 4 6 2" xfId="4958"/>
    <cellStyle name="Heading 4 7" xfId="4959"/>
    <cellStyle name="Heading 4 7 2" xfId="4960"/>
    <cellStyle name="Heading 4 8" xfId="4961"/>
    <cellStyle name="Heading 4 8 2" xfId="4962"/>
    <cellStyle name="Heading 4 9" xfId="4963"/>
    <cellStyle name="Heading 4 9 2" xfId="4964"/>
    <cellStyle name="Heading No Underline" xfId="2227"/>
    <cellStyle name="Heading With Underline" xfId="2228"/>
    <cellStyle name="Heading1" xfId="2229"/>
    <cellStyle name="Heading2" xfId="2230"/>
    <cellStyle name="Heading3" xfId="2231"/>
    <cellStyle name="Heading4" xfId="2232"/>
    <cellStyle name="HeadingMonth" xfId="2233"/>
    <cellStyle name="HeadingR" xfId="2234"/>
    <cellStyle name="HEADINGS" xfId="2235"/>
    <cellStyle name="HEADINGSTOP" xfId="2236"/>
    <cellStyle name="HeadingTable" xfId="4965"/>
    <cellStyle name="HeadlineStyle" xfId="4966"/>
    <cellStyle name="HeadlineStyleJustified" xfId="4967"/>
    <cellStyle name="helvetica" xfId="2237"/>
    <cellStyle name="Hidden" xfId="2238"/>
    <cellStyle name="HIGHLIGHT" xfId="2239"/>
    <cellStyle name="highlightExposure" xfId="4968"/>
    <cellStyle name="highlightExposure 2" xfId="4969"/>
    <cellStyle name="highlightExposure 3" xfId="4970"/>
    <cellStyle name="highlightPD" xfId="4971"/>
    <cellStyle name="highlightPercentage" xfId="4972"/>
    <cellStyle name="highlightText" xfId="4973"/>
    <cellStyle name="Hot" xfId="4974"/>
    <cellStyle name="HotLink" xfId="2240"/>
    <cellStyle name="hotlinks" xfId="2241"/>
    <cellStyle name="HOWARD" xfId="4975"/>
    <cellStyle name="Hyperlänk_COLLECTIONS REVIEW0603" xfId="2242"/>
    <cellStyle name="Hyperlink 2" xfId="4976"/>
    <cellStyle name="Hyperlink 2 2" xfId="4977"/>
    <cellStyle name="Hyperlink 2 3" xfId="4978"/>
    <cellStyle name="Hyperlink 2 4" xfId="4979"/>
    <cellStyle name="Hyperlink 2 5" xfId="4980"/>
    <cellStyle name="Hyperlink 3" xfId="4981"/>
    <cellStyle name="Hyperlink 4" xfId="4982"/>
    <cellStyle name="IDD" xfId="2243"/>
    <cellStyle name="Including Ylds" xfId="4983"/>
    <cellStyle name="IncomeStatement" xfId="2244"/>
    <cellStyle name="IncStmt" xfId="2245"/>
    <cellStyle name="IncStmt 2" xfId="2246"/>
    <cellStyle name="IncStmt 3" xfId="2247"/>
    <cellStyle name="InpComma0" xfId="2248"/>
    <cellStyle name="InpComma1" xfId="2249"/>
    <cellStyle name="InpComma2" xfId="2250"/>
    <cellStyle name="InpComma3" xfId="2251"/>
    <cellStyle name="InpComma4" xfId="2252"/>
    <cellStyle name="InpCurr0" xfId="2253"/>
    <cellStyle name="InpCurr1" xfId="2254"/>
    <cellStyle name="InpCurr2" xfId="2255"/>
    <cellStyle name="InpCurr3" xfId="2256"/>
    <cellStyle name="InpCurr4" xfId="2257"/>
    <cellStyle name="InpDate" xfId="2258"/>
    <cellStyle name="InpPercent0" xfId="2259"/>
    <cellStyle name="InpPercent1" xfId="2260"/>
    <cellStyle name="InpPercent2" xfId="2261"/>
    <cellStyle name="InpText" xfId="2262"/>
    <cellStyle name="InpText 2" xfId="5652"/>
    <cellStyle name="Input" xfId="57" builtinId="20" customBuiltin="1"/>
    <cellStyle name="Input [yellow]" xfId="2263"/>
    <cellStyle name="Input [yellow] 2" xfId="4984"/>
    <cellStyle name="Input [yellow] 3" xfId="4985"/>
    <cellStyle name="Input 10" xfId="4986"/>
    <cellStyle name="Input 10 2" xfId="4987"/>
    <cellStyle name="Input 11" xfId="4988"/>
    <cellStyle name="Input 11 2" xfId="4989"/>
    <cellStyle name="Input 12" xfId="4990"/>
    <cellStyle name="Input 12 2" xfId="4991"/>
    <cellStyle name="Input 13" xfId="4992"/>
    <cellStyle name="Input 13 2" xfId="4993"/>
    <cellStyle name="Input 14" xfId="4994"/>
    <cellStyle name="Input 14 2" xfId="4995"/>
    <cellStyle name="Input 15" xfId="4996"/>
    <cellStyle name="Input 15 2" xfId="4997"/>
    <cellStyle name="Input 16" xfId="4998"/>
    <cellStyle name="Input 16 2" xfId="4999"/>
    <cellStyle name="Input 17" xfId="5000"/>
    <cellStyle name="Input 17 2" xfId="5001"/>
    <cellStyle name="Input 18" xfId="5002"/>
    <cellStyle name="Input 18 2" xfId="5003"/>
    <cellStyle name="Input 19" xfId="5004"/>
    <cellStyle name="Input 19 2" xfId="5005"/>
    <cellStyle name="Input 2" xfId="2264"/>
    <cellStyle name="Input 2 2" xfId="5006"/>
    <cellStyle name="Input 20" xfId="5007"/>
    <cellStyle name="Input 20 2" xfId="5008"/>
    <cellStyle name="Input 21" xfId="5009"/>
    <cellStyle name="Input 21 2" xfId="5010"/>
    <cellStyle name="Input 22" xfId="5011"/>
    <cellStyle name="Input 23" xfId="5012"/>
    <cellStyle name="Input 24" xfId="5013"/>
    <cellStyle name="Input 25" xfId="5014"/>
    <cellStyle name="Input 26" xfId="5015"/>
    <cellStyle name="Input 27" xfId="5016"/>
    <cellStyle name="Input 28" xfId="5017"/>
    <cellStyle name="Input 29" xfId="5018"/>
    <cellStyle name="Input 3" xfId="2265"/>
    <cellStyle name="Input 3 2" xfId="5019"/>
    <cellStyle name="Input 30" xfId="5020"/>
    <cellStyle name="Input 31" xfId="5021"/>
    <cellStyle name="Input 32" xfId="5022"/>
    <cellStyle name="Input 33" xfId="5023"/>
    <cellStyle name="Input 34" xfId="5024"/>
    <cellStyle name="Input 35" xfId="5025"/>
    <cellStyle name="Input 36" xfId="5026"/>
    <cellStyle name="Input 4" xfId="2266"/>
    <cellStyle name="Input 4 2" xfId="5027"/>
    <cellStyle name="Input 5" xfId="2267"/>
    <cellStyle name="Input 5 2" xfId="5028"/>
    <cellStyle name="Input 6" xfId="2268"/>
    <cellStyle name="Input 6 2" xfId="5029"/>
    <cellStyle name="Input 7" xfId="2269"/>
    <cellStyle name="Input 7 2" xfId="5030"/>
    <cellStyle name="Input 8" xfId="2270"/>
    <cellStyle name="Input 8 2" xfId="5031"/>
    <cellStyle name="Input 9" xfId="2271"/>
    <cellStyle name="Input 9 2" xfId="5032"/>
    <cellStyle name="Input Cells" xfId="2272"/>
    <cellStyle name="Input comment text" xfId="2273"/>
    <cellStyle name="Input Currency" xfId="2274"/>
    <cellStyle name="Input date" xfId="2275"/>
    <cellStyle name="Input Dollar" xfId="2276"/>
    <cellStyle name="Input Fixed [0]" xfId="2277"/>
    <cellStyle name="Input Float" xfId="2278"/>
    <cellStyle name="Input Normal" xfId="2279"/>
    <cellStyle name="Input Normal (0)" xfId="2280"/>
    <cellStyle name="Input Normal_~7945259" xfId="2281"/>
    <cellStyle name="Input Percent" xfId="2282"/>
    <cellStyle name="Input Percent (1)" xfId="2283"/>
    <cellStyle name="Input Percent [2]" xfId="2284"/>
    <cellStyle name="Input Percent_Data" xfId="2285"/>
    <cellStyle name="Input Titles" xfId="2286"/>
    <cellStyle name="InputBlueFont_Valuation " xfId="58"/>
    <cellStyle name="InputCell" xfId="2287"/>
    <cellStyle name="InputCurrency" xfId="2288"/>
    <cellStyle name="InputCurrency2" xfId="2289"/>
    <cellStyle name="inputExposure" xfId="5033"/>
    <cellStyle name="InputMultiple1" xfId="2290"/>
    <cellStyle name="InputPercent1" xfId="2291"/>
    <cellStyle name="Integer" xfId="2292"/>
    <cellStyle name="IS Summary" xfId="2293"/>
    <cellStyle name="Italic" xfId="2294"/>
    <cellStyle name="Item" xfId="2295"/>
    <cellStyle name="ItemTypeClass" xfId="2296"/>
    <cellStyle name="JPM" xfId="2297"/>
    <cellStyle name="l" xfId="2298"/>
    <cellStyle name="Label" xfId="2299"/>
    <cellStyle name="last line" xfId="2300"/>
    <cellStyle name="Lds1" xfId="2301"/>
    <cellStyle name="Left" xfId="2302"/>
    <cellStyle name="Lien hypertexte" xfId="2303"/>
    <cellStyle name="Lien hypertexte visité" xfId="2304"/>
    <cellStyle name="lightblue" xfId="2305"/>
    <cellStyle name="Line" xfId="2306"/>
    <cellStyle name="LineItem" xfId="2307"/>
    <cellStyle name="LineItemPrompt" xfId="5034"/>
    <cellStyle name="LineItemValue" xfId="5035"/>
    <cellStyle name="LineNum w/ Border" xfId="2308"/>
    <cellStyle name="LineNum w/ Border 2" xfId="2309"/>
    <cellStyle name="LineNum w/ Border 3" xfId="2310"/>
    <cellStyle name="LineNumbers" xfId="2311"/>
    <cellStyle name="LineNumbersFirstColumn" xfId="2312"/>
    <cellStyle name="Lines" xfId="2313"/>
    <cellStyle name="Link Currency (0)" xfId="2314"/>
    <cellStyle name="Link Currency (2)" xfId="2315"/>
    <cellStyle name="Link Units (0)" xfId="2316"/>
    <cellStyle name="Link Units (1)" xfId="2317"/>
    <cellStyle name="Link Units (2)" xfId="2318"/>
    <cellStyle name="Linked Cell" xfId="59" builtinId="24" customBuiltin="1"/>
    <cellStyle name="Linked Cell 10" xfId="5036"/>
    <cellStyle name="Linked Cell 10 2" xfId="5037"/>
    <cellStyle name="Linked Cell 11" xfId="5038"/>
    <cellStyle name="Linked Cell 11 2" xfId="5039"/>
    <cellStyle name="Linked Cell 12" xfId="5040"/>
    <cellStyle name="Linked Cell 12 2" xfId="5041"/>
    <cellStyle name="Linked Cell 13" xfId="5042"/>
    <cellStyle name="Linked Cell 13 2" xfId="5043"/>
    <cellStyle name="Linked Cell 14" xfId="5044"/>
    <cellStyle name="Linked Cell 14 2" xfId="5045"/>
    <cellStyle name="Linked Cell 15" xfId="5046"/>
    <cellStyle name="Linked Cell 15 2" xfId="5047"/>
    <cellStyle name="Linked Cell 16" xfId="5048"/>
    <cellStyle name="Linked Cell 16 2" xfId="5049"/>
    <cellStyle name="Linked Cell 17" xfId="5050"/>
    <cellStyle name="Linked Cell 17 2" xfId="5051"/>
    <cellStyle name="Linked Cell 18" xfId="5052"/>
    <cellStyle name="Linked Cell 18 2" xfId="5053"/>
    <cellStyle name="Linked Cell 19" xfId="5054"/>
    <cellStyle name="Linked Cell 19 2" xfId="5055"/>
    <cellStyle name="Linked Cell 2" xfId="5056"/>
    <cellStyle name="Linked Cell 2 2" xfId="5057"/>
    <cellStyle name="Linked Cell 20" xfId="5058"/>
    <cellStyle name="Linked Cell 20 2" xfId="5059"/>
    <cellStyle name="Linked Cell 21" xfId="5060"/>
    <cellStyle name="Linked Cell 21 2" xfId="5061"/>
    <cellStyle name="Linked Cell 22" xfId="5062"/>
    <cellStyle name="Linked Cell 23" xfId="5063"/>
    <cellStyle name="Linked Cell 24" xfId="5064"/>
    <cellStyle name="Linked Cell 25" xfId="5065"/>
    <cellStyle name="Linked Cell 26" xfId="5066"/>
    <cellStyle name="Linked Cell 27" xfId="5067"/>
    <cellStyle name="Linked Cell 28" xfId="5068"/>
    <cellStyle name="Linked Cell 29" xfId="5069"/>
    <cellStyle name="Linked Cell 3" xfId="5070"/>
    <cellStyle name="Linked Cell 3 2" xfId="5071"/>
    <cellStyle name="Linked Cell 30" xfId="5072"/>
    <cellStyle name="Linked Cell 31" xfId="5073"/>
    <cellStyle name="Linked Cell 32" xfId="5074"/>
    <cellStyle name="Linked Cell 33" xfId="5075"/>
    <cellStyle name="Linked Cell 34" xfId="5076"/>
    <cellStyle name="Linked Cell 35" xfId="5077"/>
    <cellStyle name="Linked Cell 36" xfId="5078"/>
    <cellStyle name="Linked Cell 4" xfId="5079"/>
    <cellStyle name="Linked Cell 4 2" xfId="5080"/>
    <cellStyle name="Linked Cell 5" xfId="5081"/>
    <cellStyle name="Linked Cell 5 2" xfId="5082"/>
    <cellStyle name="Linked Cell 6" xfId="5083"/>
    <cellStyle name="Linked Cell 6 2" xfId="5084"/>
    <cellStyle name="Linked Cell 7" xfId="5085"/>
    <cellStyle name="Linked Cell 7 2" xfId="5086"/>
    <cellStyle name="Linked Cell 8" xfId="5087"/>
    <cellStyle name="Linked Cell 8 2" xfId="5088"/>
    <cellStyle name="Linked Cell 9" xfId="5089"/>
    <cellStyle name="Linked Cell 9 2" xfId="5090"/>
    <cellStyle name="Linked Cells" xfId="2319"/>
    <cellStyle name="Linked-Sheet" xfId="2320"/>
    <cellStyle name="Linked-WB" xfId="2321"/>
    <cellStyle name="Locked" xfId="2322"/>
    <cellStyle name="m/d/yy" xfId="2323"/>
    <cellStyle name="MacroComment" xfId="2324"/>
    <cellStyle name="MacroHeading" xfId="2325"/>
    <cellStyle name="Magic" xfId="2326"/>
    <cellStyle name="Margins" xfId="2327"/>
    <cellStyle name="Middle" xfId="2328"/>
    <cellStyle name="Mifrog" xfId="2329"/>
    <cellStyle name="Migliaia (0)_07 Deut - FS0699HY" xfId="2330"/>
    <cellStyle name="Migliaia_07 Deut - FS0699HY" xfId="2331"/>
    <cellStyle name="Millares [0]_10 AVERIAS MASIVAS + ANT" xfId="2332"/>
    <cellStyle name="Millares_10 AVERIAS MASIVAS + ANT" xfId="2333"/>
    <cellStyle name="Milliers [0]_!!!GO" xfId="2334"/>
    <cellStyle name="Milliers_!!!GO" xfId="2335"/>
    <cellStyle name="Millions" xfId="2336"/>
    <cellStyle name="Millions 2" xfId="2337"/>
    <cellStyle name="Millions 3" xfId="2338"/>
    <cellStyle name="Millions[1]" xfId="2339"/>
    <cellStyle name="Millions_~0154029" xfId="2340"/>
    <cellStyle name="Moneda [0]_10 AVERIAS MASIVAS + ANT" xfId="2341"/>
    <cellStyle name="Moneda_10 AVERIAS MASIVAS + ANT" xfId="2342"/>
    <cellStyle name="Monétaire [0]_!!!GO" xfId="2343"/>
    <cellStyle name="Monétaire_!!!GO" xfId="2344"/>
    <cellStyle name="Monetario" xfId="2345"/>
    <cellStyle name="MonthYear" xfId="2346"/>
    <cellStyle name="Mul1" xfId="2347"/>
    <cellStyle name="Multiple" xfId="2348"/>
    <cellStyle name="Multiple [0]" xfId="2349"/>
    <cellStyle name="Multiple [1]" xfId="2350"/>
    <cellStyle name="Multiple 10" xfId="2351"/>
    <cellStyle name="Multiple 2" xfId="2352"/>
    <cellStyle name="Multiple 3" xfId="2353"/>
    <cellStyle name="Multiple 4" xfId="2354"/>
    <cellStyle name="Multiple 5" xfId="2355"/>
    <cellStyle name="Multiple 6" xfId="2356"/>
    <cellStyle name="Multiple 7" xfId="2357"/>
    <cellStyle name="Multiple 8" xfId="2358"/>
    <cellStyle name="Multiple 9" xfId="2359"/>
    <cellStyle name="Multiple(1)" xfId="2360"/>
    <cellStyle name="Multiple(2)" xfId="2361"/>
    <cellStyle name="Multiple_1Q10 ERF Supplement 3-15-10 Check" xfId="2362"/>
    <cellStyle name="Multiple1" xfId="2363"/>
    <cellStyle name="My Date" xfId="5091"/>
    <cellStyle name="My Date 2" xfId="5092"/>
    <cellStyle name="My Date 3" xfId="5093"/>
    <cellStyle name="n*" xfId="2364"/>
    <cellStyle name="NA is zero" xfId="2365"/>
    <cellStyle name="Needs update" xfId="2366"/>
    <cellStyle name="Neutral" xfId="60" builtinId="28" customBuiltin="1"/>
    <cellStyle name="Neutral 10" xfId="5094"/>
    <cellStyle name="Neutral 10 2" xfId="5095"/>
    <cellStyle name="Neutral 11" xfId="5096"/>
    <cellStyle name="Neutral 11 2" xfId="5097"/>
    <cellStyle name="Neutral 12" xfId="5098"/>
    <cellStyle name="Neutral 12 2" xfId="5099"/>
    <cellStyle name="Neutral 13" xfId="5100"/>
    <cellStyle name="Neutral 13 2" xfId="5101"/>
    <cellStyle name="Neutral 14" xfId="5102"/>
    <cellStyle name="Neutral 14 2" xfId="5103"/>
    <cellStyle name="Neutral 15" xfId="5104"/>
    <cellStyle name="Neutral 15 2" xfId="5105"/>
    <cellStyle name="Neutral 16" xfId="5106"/>
    <cellStyle name="Neutral 16 2" xfId="5107"/>
    <cellStyle name="Neutral 17" xfId="5108"/>
    <cellStyle name="Neutral 17 2" xfId="5109"/>
    <cellStyle name="Neutral 18" xfId="5110"/>
    <cellStyle name="Neutral 18 2" xfId="5111"/>
    <cellStyle name="Neutral 19" xfId="5112"/>
    <cellStyle name="Neutral 19 2" xfId="5113"/>
    <cellStyle name="Neutral 2" xfId="5114"/>
    <cellStyle name="Neutral 2 2" xfId="5115"/>
    <cellStyle name="Neutral 20" xfId="5116"/>
    <cellStyle name="Neutral 20 2" xfId="5117"/>
    <cellStyle name="Neutral 21" xfId="5118"/>
    <cellStyle name="Neutral 21 2" xfId="5119"/>
    <cellStyle name="Neutral 22" xfId="5120"/>
    <cellStyle name="Neutral 23" xfId="5121"/>
    <cellStyle name="Neutral 24" xfId="5122"/>
    <cellStyle name="Neutral 25" xfId="5123"/>
    <cellStyle name="Neutral 26" xfId="5124"/>
    <cellStyle name="Neutral 27" xfId="5125"/>
    <cellStyle name="Neutral 28" xfId="5126"/>
    <cellStyle name="Neutral 29" xfId="5127"/>
    <cellStyle name="Neutral 3" xfId="5128"/>
    <cellStyle name="Neutral 3 2" xfId="5129"/>
    <cellStyle name="Neutral 30" xfId="5130"/>
    <cellStyle name="Neutral 31" xfId="5131"/>
    <cellStyle name="Neutral 32" xfId="5132"/>
    <cellStyle name="Neutral 33" xfId="5133"/>
    <cellStyle name="Neutral 34" xfId="5134"/>
    <cellStyle name="Neutral 35" xfId="5135"/>
    <cellStyle name="Neutral 36" xfId="5136"/>
    <cellStyle name="Neutral 4" xfId="5137"/>
    <cellStyle name="Neutral 4 2" xfId="5138"/>
    <cellStyle name="Neutral 5" xfId="5139"/>
    <cellStyle name="Neutral 5 2" xfId="5140"/>
    <cellStyle name="Neutral 6" xfId="5141"/>
    <cellStyle name="Neutral 6 2" xfId="5142"/>
    <cellStyle name="Neutral 7" xfId="5143"/>
    <cellStyle name="Neutral 7 2" xfId="5144"/>
    <cellStyle name="Neutral 8" xfId="5145"/>
    <cellStyle name="Neutral 8 2" xfId="5146"/>
    <cellStyle name="Neutral 9" xfId="5147"/>
    <cellStyle name="Neutral 9 2" xfId="5148"/>
    <cellStyle name="New Times Roman" xfId="2367"/>
    <cellStyle name="NewAcct" xfId="2368"/>
    <cellStyle name="newstyle" xfId="2369"/>
    <cellStyle name="no dec" xfId="2370"/>
    <cellStyle name="No-Action" xfId="2371"/>
    <cellStyle name="NoEntry" xfId="2372"/>
    <cellStyle name="NoMultiple(1)" xfId="2373"/>
    <cellStyle name="NoMultiple(2)" xfId="2374"/>
    <cellStyle name="NonBoldCoverHyperlink" xfId="5149"/>
    <cellStyle name="NoPercent(0)" xfId="2375"/>
    <cellStyle name="NoPercent(1)" xfId="2376"/>
    <cellStyle name="NoPercent(2)" xfId="2377"/>
    <cellStyle name="Nor" xfId="2378"/>
    <cellStyle name="Normal" xfId="0" builtinId="0"/>
    <cellStyle name="Normal--" xfId="2379"/>
    <cellStyle name="Normal - Style1" xfId="2380"/>
    <cellStyle name="Normal - Style1 2" xfId="5150"/>
    <cellStyle name="Normal - Style2" xfId="2381"/>
    <cellStyle name="Normal - Style3" xfId="2382"/>
    <cellStyle name="Normal - Style4" xfId="2383"/>
    <cellStyle name="Normal - Style5" xfId="2384"/>
    <cellStyle name="Normal - Style6" xfId="2385"/>
    <cellStyle name="Normal - Style7" xfId="2386"/>
    <cellStyle name="Normal - Style8" xfId="2387"/>
    <cellStyle name="Normal [0]" xfId="2388"/>
    <cellStyle name="Normal [1]" xfId="2389"/>
    <cellStyle name="Normal [2]" xfId="2390"/>
    <cellStyle name="Normal [3]" xfId="2391"/>
    <cellStyle name="Normal 10" xfId="2392"/>
    <cellStyle name="Normal 10 2" xfId="2393"/>
    <cellStyle name="Normal 10 3" xfId="2394"/>
    <cellStyle name="Normal 10 3 2" xfId="2395"/>
    <cellStyle name="Normal 10 4" xfId="5151"/>
    <cellStyle name="Normal 10 5" xfId="5152"/>
    <cellStyle name="Normal 10 6" xfId="5153"/>
    <cellStyle name="Normal 10 7" xfId="5154"/>
    <cellStyle name="Normal 11" xfId="2396"/>
    <cellStyle name="Normal 11 2" xfId="5155"/>
    <cellStyle name="Normal 11 3" xfId="5156"/>
    <cellStyle name="Normal 11 4" xfId="5157"/>
    <cellStyle name="Normal 11 5" xfId="5158"/>
    <cellStyle name="Normal 12" xfId="2397"/>
    <cellStyle name="Normal 12 2" xfId="5159"/>
    <cellStyle name="Normal 12 3" xfId="5160"/>
    <cellStyle name="Normal 12 4" xfId="5161"/>
    <cellStyle name="Normal 12 5" xfId="5162"/>
    <cellStyle name="Normal 13" xfId="2398"/>
    <cellStyle name="Normal 13 2" xfId="5163"/>
    <cellStyle name="Normal 13 2 2" xfId="5164"/>
    <cellStyle name="Normal 13 2 3" xfId="5165"/>
    <cellStyle name="Normal 13 3" xfId="5166"/>
    <cellStyle name="Normal 13 4" xfId="5167"/>
    <cellStyle name="Normal 13 5" xfId="5168"/>
    <cellStyle name="Normal 13 6" xfId="5169"/>
    <cellStyle name="Normal 14" xfId="2399"/>
    <cellStyle name="Normal 14 2" xfId="5170"/>
    <cellStyle name="Normal 14 3" xfId="5171"/>
    <cellStyle name="Normal 14 4" xfId="5172"/>
    <cellStyle name="Normal 15" xfId="2400"/>
    <cellStyle name="Normal 15 2" xfId="5173"/>
    <cellStyle name="Normal 15 2 2" xfId="5174"/>
    <cellStyle name="Normal 15 3" xfId="5175"/>
    <cellStyle name="Normal 15 4" xfId="5176"/>
    <cellStyle name="Normal 15 5" xfId="5177"/>
    <cellStyle name="Normal 16" xfId="2401"/>
    <cellStyle name="Normal 16 2" xfId="5178"/>
    <cellStyle name="Normal 16 3" xfId="5179"/>
    <cellStyle name="Normal 16 4" xfId="5180"/>
    <cellStyle name="Normal 16 5" xfId="5181"/>
    <cellStyle name="Normal 17" xfId="2402"/>
    <cellStyle name="Normal 17 2" xfId="5182"/>
    <cellStyle name="Normal 18" xfId="2403"/>
    <cellStyle name="Normal 18 2" xfId="5183"/>
    <cellStyle name="Normal 18 3" xfId="5184"/>
    <cellStyle name="Normal 19" xfId="2404"/>
    <cellStyle name="Normal 19 2" xfId="5185"/>
    <cellStyle name="Normal 19 3" xfId="5186"/>
    <cellStyle name="Normal 2" xfId="2405"/>
    <cellStyle name="Normal 2 10" xfId="5187"/>
    <cellStyle name="Normal 2 11" xfId="5188"/>
    <cellStyle name="Normal 2 13 2" xfId="5189"/>
    <cellStyle name="Normal 2 2" xfId="2406"/>
    <cellStyle name="Normal 2 2 2" xfId="5190"/>
    <cellStyle name="Normal 2 2 3" xfId="5191"/>
    <cellStyle name="Normal 2 2 4" xfId="5192"/>
    <cellStyle name="Normal 2 2_Consumer Portfolio Loss Projections Template_coversheet - COMBINED_Consumer Portfolio Loss Projections Template_coversheet - COMBINED -1.4.2011" xfId="5193"/>
    <cellStyle name="Normal 2 3" xfId="2407"/>
    <cellStyle name="Normal 2 3 2" xfId="2408"/>
    <cellStyle name="Normal 2 3 3" xfId="2409"/>
    <cellStyle name="Normal 2 4" xfId="2410"/>
    <cellStyle name="Normal 2 4 2" xfId="5194"/>
    <cellStyle name="Normal 2 5" xfId="5195"/>
    <cellStyle name="Normal 2 6" xfId="5196"/>
    <cellStyle name="Normal 2 7" xfId="5197"/>
    <cellStyle name="Normal 2 8" xfId="5198"/>
    <cellStyle name="Normal 2 9" xfId="5199"/>
    <cellStyle name="Normal 2_20091104_MHA TDR NonImp 10-8 v3 1_Kline" xfId="5200"/>
    <cellStyle name="Normal 20" xfId="2411"/>
    <cellStyle name="Normal 20 2" xfId="5201"/>
    <cellStyle name="Normal 21" xfId="2412"/>
    <cellStyle name="Normal 21 2" xfId="2413"/>
    <cellStyle name="Normal 22" xfId="2414"/>
    <cellStyle name="Normal 22 2" xfId="5202"/>
    <cellStyle name="Normal 23" xfId="2415"/>
    <cellStyle name="Normal 24" xfId="2416"/>
    <cellStyle name="Normal 25" xfId="2417"/>
    <cellStyle name="Normal 26" xfId="2418"/>
    <cellStyle name="Normal 26 2" xfId="5203"/>
    <cellStyle name="Normal 27" xfId="2419"/>
    <cellStyle name="Normal 27 2" xfId="2420"/>
    <cellStyle name="Normal 27 3" xfId="2421"/>
    <cellStyle name="Normal 28" xfId="2422"/>
    <cellStyle name="Normal 28 2" xfId="2423"/>
    <cellStyle name="Normal 28 3" xfId="2424"/>
    <cellStyle name="Normal 29" xfId="2425"/>
    <cellStyle name="Normal 29 2" xfId="2426"/>
    <cellStyle name="Normal 29 3" xfId="2427"/>
    <cellStyle name="Normal 3" xfId="2428"/>
    <cellStyle name="Normal 3 10" xfId="5204"/>
    <cellStyle name="Normal 3 11" xfId="5205"/>
    <cellStyle name="Normal 3 2" xfId="2429"/>
    <cellStyle name="Normal 3 2 2" xfId="2430"/>
    <cellStyle name="Normal 3 2 2 2" xfId="5206"/>
    <cellStyle name="Normal 3 3" xfId="2431"/>
    <cellStyle name="Normal 3 3 2" xfId="5207"/>
    <cellStyle name="Normal 3 4" xfId="2432"/>
    <cellStyle name="Normal 3 4 2" xfId="2433"/>
    <cellStyle name="Normal 3 4 3" xfId="2434"/>
    <cellStyle name="Normal 3 4 4" xfId="2435"/>
    <cellStyle name="Normal 3 5" xfId="2436"/>
    <cellStyle name="Normal 3 6" xfId="2437"/>
    <cellStyle name="Normal 3 7" xfId="2438"/>
    <cellStyle name="Normal 3 8" xfId="2439"/>
    <cellStyle name="Normal 3 9" xfId="5208"/>
    <cellStyle name="Normal 3_1Q10 SOP 03-3 Summary" xfId="5209"/>
    <cellStyle name="Normal 30" xfId="2440"/>
    <cellStyle name="Normal 30 2" xfId="2441"/>
    <cellStyle name="Normal 30 3" xfId="2442"/>
    <cellStyle name="Normal 31" xfId="2443"/>
    <cellStyle name="Normal 31 2" xfId="2444"/>
    <cellStyle name="Normal 31 3" xfId="2445"/>
    <cellStyle name="Normal 32" xfId="2446"/>
    <cellStyle name="Normal 32 2" xfId="2447"/>
    <cellStyle name="Normal 32 3" xfId="2448"/>
    <cellStyle name="Normal 33" xfId="2449"/>
    <cellStyle name="Normal 33 2" xfId="2450"/>
    <cellStyle name="Normal 33 3" xfId="2451"/>
    <cellStyle name="Normal 34" xfId="2452"/>
    <cellStyle name="Normal 35" xfId="2453"/>
    <cellStyle name="Normal 36" xfId="2454"/>
    <cellStyle name="Normal 37" xfId="2455"/>
    <cellStyle name="Normal 38" xfId="2456"/>
    <cellStyle name="Normal 38 2" xfId="5210"/>
    <cellStyle name="Normal 39" xfId="2457"/>
    <cellStyle name="Normal 4" xfId="67"/>
    <cellStyle name="Normal 4 10" xfId="5211"/>
    <cellStyle name="Normal 4 11" xfId="5212"/>
    <cellStyle name="Normal 4 2" xfId="2458"/>
    <cellStyle name="Normal 4 2 2" xfId="5213"/>
    <cellStyle name="Normal 4 3" xfId="2459"/>
    <cellStyle name="Normal 4 4" xfId="2460"/>
    <cellStyle name="Normal 4 5" xfId="2461"/>
    <cellStyle name="Normal 4 6" xfId="2462"/>
    <cellStyle name="Normal 4 7" xfId="5214"/>
    <cellStyle name="Normal 4 8" xfId="5215"/>
    <cellStyle name="Normal 4 9" xfId="5216"/>
    <cellStyle name="Normal 4_1Q10 Disclosure - SOP 03-3 Merrill 10_161" xfId="5217"/>
    <cellStyle name="Normal 40" xfId="2463"/>
    <cellStyle name="Normal 41" xfId="2464"/>
    <cellStyle name="Normal 42" xfId="2465"/>
    <cellStyle name="Normal 43" xfId="2466"/>
    <cellStyle name="Normal 44" xfId="2467"/>
    <cellStyle name="Normal 45" xfId="2468"/>
    <cellStyle name="Normal 45 2" xfId="2469"/>
    <cellStyle name="Normal 45 3" xfId="2470"/>
    <cellStyle name="Normal 45 3 2" xfId="2471"/>
    <cellStyle name="Normal 46" xfId="2472"/>
    <cellStyle name="Normal 47" xfId="2473"/>
    <cellStyle name="Normal 48" xfId="2474"/>
    <cellStyle name="Normal 49" xfId="2475"/>
    <cellStyle name="Normal 5" xfId="2476"/>
    <cellStyle name="Normal 5 2" xfId="2477"/>
    <cellStyle name="Normal 5 2 2" xfId="2478"/>
    <cellStyle name="Normal 5 2 2 2" xfId="2479"/>
    <cellStyle name="Normal 5 2 2 3" xfId="2480"/>
    <cellStyle name="Normal 5 2 2 4" xfId="2481"/>
    <cellStyle name="Normal 5 3" xfId="2482"/>
    <cellStyle name="Normal 5 4" xfId="2483"/>
    <cellStyle name="Normal 5 5" xfId="5218"/>
    <cellStyle name="Normal 5 6" xfId="5219"/>
    <cellStyle name="Normal 5 7" xfId="5220"/>
    <cellStyle name="Normal 5_3Q10 SOP 03-3 Accretable Yield Disclosure" xfId="5221"/>
    <cellStyle name="Normal 50" xfId="2484"/>
    <cellStyle name="Normal 51" xfId="2485"/>
    <cellStyle name="Normal 52" xfId="2486"/>
    <cellStyle name="Normal 53" xfId="2487"/>
    <cellStyle name="Normal 54" xfId="2488"/>
    <cellStyle name="Normal 55" xfId="2489"/>
    <cellStyle name="Normal 56" xfId="2490"/>
    <cellStyle name="Normal 57" xfId="2491"/>
    <cellStyle name="Normal 58" xfId="2492"/>
    <cellStyle name="Normal 59" xfId="2493"/>
    <cellStyle name="Normal 6" xfId="2494"/>
    <cellStyle name="Normal 6 2" xfId="5222"/>
    <cellStyle name="Normal 6 3" xfId="5223"/>
    <cellStyle name="Normal 6 4" xfId="5224"/>
    <cellStyle name="Normal 6 5" xfId="5225"/>
    <cellStyle name="Normal 6 6" xfId="5226"/>
    <cellStyle name="Normal 60" xfId="2495"/>
    <cellStyle name="Normal 61" xfId="2496"/>
    <cellStyle name="Normal 62" xfId="2497"/>
    <cellStyle name="Normal 63" xfId="2498"/>
    <cellStyle name="Normal 64" xfId="2499"/>
    <cellStyle name="Normal 65" xfId="2500"/>
    <cellStyle name="Normal 66" xfId="2501"/>
    <cellStyle name="Normal 67" xfId="2502"/>
    <cellStyle name="Normal 68" xfId="2503"/>
    <cellStyle name="Normal 69" xfId="2504"/>
    <cellStyle name="Normal 7" xfId="2505"/>
    <cellStyle name="Normal 7 2" xfId="5227"/>
    <cellStyle name="Normal 7 2 2" xfId="5228"/>
    <cellStyle name="Normal 7 2 3" xfId="5229"/>
    <cellStyle name="Normal 7 3" xfId="5230"/>
    <cellStyle name="Normal 7 4" xfId="5231"/>
    <cellStyle name="Normal 7 5" xfId="5232"/>
    <cellStyle name="Normal 7 6" xfId="5233"/>
    <cellStyle name="Normal 7 7" xfId="5234"/>
    <cellStyle name="Normal 70" xfId="2506"/>
    <cellStyle name="Normal 70 2" xfId="2507"/>
    <cellStyle name="Normal 71" xfId="2508"/>
    <cellStyle name="Normal 72" xfId="2509"/>
    <cellStyle name="Normal 72 2" xfId="2510"/>
    <cellStyle name="Normal 73" xfId="2511"/>
    <cellStyle name="Normal 73 2" xfId="2512"/>
    <cellStyle name="Normal 74" xfId="2513"/>
    <cellStyle name="Normal 75" xfId="2514"/>
    <cellStyle name="Normal 76" xfId="5235"/>
    <cellStyle name="Normal 77" xfId="5236"/>
    <cellStyle name="Normal 8" xfId="2515"/>
    <cellStyle name="Normal 8 2" xfId="2516"/>
    <cellStyle name="Normal 8 2 2" xfId="2517"/>
    <cellStyle name="Normal 8 3" xfId="2518"/>
    <cellStyle name="Normal 8 4" xfId="2519"/>
    <cellStyle name="Normal 8 5" xfId="2520"/>
    <cellStyle name="Normal 8 6" xfId="5237"/>
    <cellStyle name="Normal 9" xfId="2521"/>
    <cellStyle name="Normal 9 2" xfId="2522"/>
    <cellStyle name="Normal 9 3" xfId="5238"/>
    <cellStyle name="Normal 9 4" xfId="5239"/>
    <cellStyle name="Normal 9 5" xfId="5240"/>
    <cellStyle name="Normal Bold" xfId="2523"/>
    <cellStyle name="Normal Bold [0]" xfId="2524"/>
    <cellStyle name="Normal Bold_Copy of Global IB Risk Bal Sht 5th Aug 2010" xfId="2525"/>
    <cellStyle name="Normal Pct" xfId="2526"/>
    <cellStyle name="Normal(0)CenGreen" xfId="2527"/>
    <cellStyle name="Normal(0)Center" xfId="2528"/>
    <cellStyle name="Normal(0)Center2" xfId="2529"/>
    <cellStyle name="Normal--_ARM Roof_Val v7" xfId="2530"/>
    <cellStyle name="Normal0" xfId="2531"/>
    <cellStyle name="Normal1" xfId="5241"/>
    <cellStyle name="Normal2" xfId="2532"/>
    <cellStyle name="Normal2 2" xfId="2533"/>
    <cellStyle name="Normal2 3" xfId="2534"/>
    <cellStyle name="NormalBold" xfId="2535"/>
    <cellStyle name="NormalCurrencyCenter" xfId="2536"/>
    <cellStyle name="Normale_07 Deut - FS0699HY" xfId="2537"/>
    <cellStyle name="NormalInput" xfId="2538"/>
    <cellStyle name="NormalInput1" xfId="2539"/>
    <cellStyle name="NormalInput2" xfId="2540"/>
    <cellStyle name="NormalLarge" xfId="2541"/>
    <cellStyle name="NormalMultiple" xfId="2542"/>
    <cellStyle name="NormalOutput" xfId="2543"/>
    <cellStyle name="NormalUnprotect" xfId="2544"/>
    <cellStyle name="Normalx" xfId="2545"/>
    <cellStyle name="NormalxShadow" xfId="2546"/>
    <cellStyle name="Not Implemented" xfId="2547"/>
    <cellStyle name="Not_Excession" xfId="2548"/>
    <cellStyle name="Note" xfId="61" builtinId="10" customBuiltin="1"/>
    <cellStyle name="Note 10" xfId="5242"/>
    <cellStyle name="Note 10 2" xfId="5243"/>
    <cellStyle name="Note 11" xfId="5244"/>
    <cellStyle name="Note 11 2" xfId="5245"/>
    <cellStyle name="Note 12" xfId="5246"/>
    <cellStyle name="Note 12 2" xfId="5247"/>
    <cellStyle name="Note 13" xfId="5248"/>
    <cellStyle name="Note 13 2" xfId="5249"/>
    <cellStyle name="Note 14" xfId="5250"/>
    <cellStyle name="Note 14 2" xfId="5251"/>
    <cellStyle name="Note 15" xfId="5252"/>
    <cellStyle name="Note 15 2" xfId="5253"/>
    <cellStyle name="Note 16" xfId="5254"/>
    <cellStyle name="Note 16 2" xfId="5255"/>
    <cellStyle name="Note 17" xfId="5256"/>
    <cellStyle name="Note 17 2" xfId="5257"/>
    <cellStyle name="Note 18" xfId="5258"/>
    <cellStyle name="Note 18 2" xfId="5259"/>
    <cellStyle name="Note 19" xfId="5260"/>
    <cellStyle name="Note 19 2" xfId="5261"/>
    <cellStyle name="Note 2" xfId="2549"/>
    <cellStyle name="Note 2 2" xfId="5262"/>
    <cellStyle name="Note 2 2 2" xfId="5263"/>
    <cellStyle name="Note 2 2 3" xfId="5264"/>
    <cellStyle name="Note 2 2 4" xfId="5265"/>
    <cellStyle name="Note 2 2 5" xfId="5266"/>
    <cellStyle name="Note 2 3" xfId="5267"/>
    <cellStyle name="Note 2 4" xfId="5268"/>
    <cellStyle name="Note 2 5" xfId="5269"/>
    <cellStyle name="Note 2 6" xfId="5270"/>
    <cellStyle name="Note 20" xfId="5271"/>
    <cellStyle name="Note 20 2" xfId="5272"/>
    <cellStyle name="Note 21" xfId="5273"/>
    <cellStyle name="Note 21 2" xfId="5274"/>
    <cellStyle name="Note 22" xfId="5275"/>
    <cellStyle name="Note 23" xfId="5276"/>
    <cellStyle name="Note 24" xfId="5277"/>
    <cellStyle name="Note 25" xfId="5278"/>
    <cellStyle name="Note 26" xfId="5279"/>
    <cellStyle name="Note 27" xfId="5280"/>
    <cellStyle name="Note 28" xfId="5281"/>
    <cellStyle name="Note 29" xfId="5282"/>
    <cellStyle name="Note 3" xfId="2550"/>
    <cellStyle name="Note 3 2" xfId="5283"/>
    <cellStyle name="Note 3 2 2" xfId="5284"/>
    <cellStyle name="Note 3 3" xfId="5285"/>
    <cellStyle name="Note 30" xfId="5286"/>
    <cellStyle name="Note 31" xfId="5287"/>
    <cellStyle name="Note 32" xfId="5288"/>
    <cellStyle name="Note 33" xfId="5289"/>
    <cellStyle name="Note 34" xfId="5290"/>
    <cellStyle name="Note 35" xfId="5291"/>
    <cellStyle name="Note 36" xfId="5292"/>
    <cellStyle name="Note 4" xfId="2551"/>
    <cellStyle name="Note 4 2" xfId="5293"/>
    <cellStyle name="Note 4 3" xfId="5294"/>
    <cellStyle name="Note 5" xfId="5295"/>
    <cellStyle name="Note 5 2" xfId="5296"/>
    <cellStyle name="Note 5 3" xfId="5297"/>
    <cellStyle name="Note 6" xfId="5298"/>
    <cellStyle name="Note 6 2" xfId="5299"/>
    <cellStyle name="Note 6 2 2" xfId="5300"/>
    <cellStyle name="Note 6 3" xfId="5301"/>
    <cellStyle name="Note 6 4" xfId="5302"/>
    <cellStyle name="Note 6 5" xfId="5303"/>
    <cellStyle name="Note 7" xfId="5304"/>
    <cellStyle name="Note 7 2" xfId="5305"/>
    <cellStyle name="Note 7 2 2" xfId="5306"/>
    <cellStyle name="Note 7 3" xfId="5307"/>
    <cellStyle name="Note 7 4" xfId="5308"/>
    <cellStyle name="Note 7 5" xfId="5309"/>
    <cellStyle name="Note 8" xfId="5310"/>
    <cellStyle name="Note 8 2" xfId="5311"/>
    <cellStyle name="Note 9" xfId="5312"/>
    <cellStyle name="Note 9 2" xfId="5313"/>
    <cellStyle name="nplode" xfId="2552"/>
    <cellStyle name="nPlosion" xfId="2553"/>
    <cellStyle name="NPPESalesPct" xfId="2554"/>
    <cellStyle name="num,nodecpts" xfId="2555"/>
    <cellStyle name="Num1" xfId="2556"/>
    <cellStyle name="Number" xfId="2557"/>
    <cellStyle name="Number [0]" xfId="2558"/>
    <cellStyle name="Number(0)" xfId="2559"/>
    <cellStyle name="Number(1)" xfId="2560"/>
    <cellStyle name="Number(2)" xfId="2561"/>
    <cellStyle name="Number_~9831392" xfId="2562"/>
    <cellStyle name="Number2DecimalStyle" xfId="2563"/>
    <cellStyle name="Number2DecimalStyle 2" xfId="2564"/>
    <cellStyle name="Number2DecimalStyle 3" xfId="2565"/>
    <cellStyle name="NumberFormat" xfId="2566"/>
    <cellStyle name="Numbers" xfId="2567"/>
    <cellStyle name="Numbers - Bold" xfId="2568"/>
    <cellStyle name="Numbers - Bold - Italic" xfId="2569"/>
    <cellStyle name="Numbers - Bold - Italic 2" xfId="2570"/>
    <cellStyle name="Numbers - Bold - Italic 3" xfId="2571"/>
    <cellStyle name="Numbers - Bold 10" xfId="2572"/>
    <cellStyle name="Numbers - Bold 2" xfId="2573"/>
    <cellStyle name="Numbers - Bold 3" xfId="2574"/>
    <cellStyle name="Numbers - Bold 4" xfId="2575"/>
    <cellStyle name="Numbers - Bold 5" xfId="2576"/>
    <cellStyle name="Numbers - Bold 6" xfId="2577"/>
    <cellStyle name="Numbers - Bold 7" xfId="2578"/>
    <cellStyle name="Numbers - Bold 8" xfId="2579"/>
    <cellStyle name="Numbers - Bold 9" xfId="2580"/>
    <cellStyle name="Numbers - Bold_3Q09 ERF Supplement 9-17-09 revised 10022009" xfId="2581"/>
    <cellStyle name="Numbers - Large" xfId="2582"/>
    <cellStyle name="Numbers 10" xfId="2583"/>
    <cellStyle name="Numbers 2" xfId="2584"/>
    <cellStyle name="Numbers 3" xfId="2585"/>
    <cellStyle name="Numbers 4" xfId="2586"/>
    <cellStyle name="Numbers 5" xfId="2587"/>
    <cellStyle name="Numbers 6" xfId="2588"/>
    <cellStyle name="Numbers 7" xfId="2589"/>
    <cellStyle name="Numbers 8" xfId="2590"/>
    <cellStyle name="Numbers 9" xfId="2591"/>
    <cellStyle name="Numbers_1Q10 ERF Supplement 3-15-10 Check" xfId="2592"/>
    <cellStyle name="NumWhole" xfId="5314"/>
    <cellStyle name="NumWhole 2" xfId="5315"/>
    <cellStyle name="NumWhole 3" xfId="5316"/>
    <cellStyle name="NumWhole 4" xfId="5317"/>
    <cellStyle name="NumWhole 5" xfId="5318"/>
    <cellStyle name="NumWhole 6" xfId="5319"/>
    <cellStyle name="nVision" xfId="2593"/>
    <cellStyle name="NWI%S" xfId="2594"/>
    <cellStyle name="O1" xfId="2595"/>
    <cellStyle name="O2" xfId="2596"/>
    <cellStyle name="Œ…‹æØ‚è [0.00]_!!!GO" xfId="2597"/>
    <cellStyle name="Œ…‹æØ‚è_!!!GO" xfId="2598"/>
    <cellStyle name="One_Decimal_Dollar" xfId="5320"/>
    <cellStyle name="optionalExposure" xfId="5321"/>
    <cellStyle name="OSW_ColumnLabels" xfId="2599"/>
    <cellStyle name="outh America" xfId="2600"/>
    <cellStyle name="Output" xfId="62" builtinId="21" customBuiltin="1"/>
    <cellStyle name="Output 10" xfId="5322"/>
    <cellStyle name="Output 10 2" xfId="5323"/>
    <cellStyle name="Output 11" xfId="5324"/>
    <cellStyle name="Output 11 2" xfId="5325"/>
    <cellStyle name="Output 12" xfId="5326"/>
    <cellStyle name="Output 12 2" xfId="5327"/>
    <cellStyle name="Output 13" xfId="5328"/>
    <cellStyle name="Output 13 2" xfId="5329"/>
    <cellStyle name="Output 14" xfId="5330"/>
    <cellStyle name="Output 14 2" xfId="5331"/>
    <cellStyle name="Output 15" xfId="5332"/>
    <cellStyle name="Output 15 2" xfId="5333"/>
    <cellStyle name="Output 16" xfId="5334"/>
    <cellStyle name="Output 16 2" xfId="5335"/>
    <cellStyle name="Output 17" xfId="5336"/>
    <cellStyle name="Output 17 2" xfId="5337"/>
    <cellStyle name="Output 18" xfId="5338"/>
    <cellStyle name="Output 18 2" xfId="5339"/>
    <cellStyle name="Output 19" xfId="5340"/>
    <cellStyle name="Output 19 2" xfId="5341"/>
    <cellStyle name="output 2" xfId="2601"/>
    <cellStyle name="Output 2 2" xfId="5342"/>
    <cellStyle name="Output 20" xfId="5343"/>
    <cellStyle name="Output 20 2" xfId="5344"/>
    <cellStyle name="Output 21" xfId="5345"/>
    <cellStyle name="Output 21 2" xfId="5346"/>
    <cellStyle name="Output 22" xfId="5347"/>
    <cellStyle name="Output 23" xfId="5348"/>
    <cellStyle name="Output 24" xfId="5349"/>
    <cellStyle name="Output 25" xfId="5350"/>
    <cellStyle name="Output 26" xfId="5351"/>
    <cellStyle name="Output 27" xfId="5352"/>
    <cellStyle name="Output 28" xfId="5353"/>
    <cellStyle name="Output 29" xfId="5354"/>
    <cellStyle name="output 3" xfId="2602"/>
    <cellStyle name="Output 3 2" xfId="5355"/>
    <cellStyle name="Output 30" xfId="5356"/>
    <cellStyle name="Output 31" xfId="5357"/>
    <cellStyle name="Output 32" xfId="5358"/>
    <cellStyle name="Output 33" xfId="5359"/>
    <cellStyle name="Output 34" xfId="5360"/>
    <cellStyle name="Output 35" xfId="5361"/>
    <cellStyle name="Output 36" xfId="5362"/>
    <cellStyle name="Output 4" xfId="5363"/>
    <cellStyle name="Output 4 2" xfId="5364"/>
    <cellStyle name="Output 5" xfId="5365"/>
    <cellStyle name="Output 5 2" xfId="5366"/>
    <cellStyle name="Output 6" xfId="5367"/>
    <cellStyle name="Output 6 2" xfId="5368"/>
    <cellStyle name="Output 7" xfId="5369"/>
    <cellStyle name="Output 7 2" xfId="5370"/>
    <cellStyle name="Output 8" xfId="5371"/>
    <cellStyle name="Output 8 2" xfId="5372"/>
    <cellStyle name="Output 9" xfId="5373"/>
    <cellStyle name="Output 9 2" xfId="5374"/>
    <cellStyle name="Output Amounts" xfId="2603"/>
    <cellStyle name="Output Column Headings" xfId="2604"/>
    <cellStyle name="Output Line Items" xfId="2605"/>
    <cellStyle name="Output Percent" xfId="2606"/>
    <cellStyle name="Output Percent (0)" xfId="2607"/>
    <cellStyle name="Output Percent_Data" xfId="2608"/>
    <cellStyle name="Output Report Heading" xfId="2609"/>
    <cellStyle name="Output Report Title" xfId="2610"/>
    <cellStyle name="P1" xfId="2611"/>
    <cellStyle name="P2" xfId="2612"/>
    <cellStyle name="Page 1" xfId="2613"/>
    <cellStyle name="Page 2" xfId="2614"/>
    <cellStyle name="Page 3" xfId="2615"/>
    <cellStyle name="Page 4" xfId="2616"/>
    <cellStyle name="Page 5" xfId="2617"/>
    <cellStyle name="Page 6" xfId="2618"/>
    <cellStyle name="Page 7" xfId="2619"/>
    <cellStyle name="Page Heading Large" xfId="2620"/>
    <cellStyle name="Page Heading Small" xfId="2621"/>
    <cellStyle name="Page Number" xfId="2622"/>
    <cellStyle name="Page Title" xfId="2623"/>
    <cellStyle name="Page1" xfId="2624"/>
    <cellStyle name="Page2" xfId="2625"/>
    <cellStyle name="Page3" xfId="2626"/>
    <cellStyle name="Page4" xfId="2627"/>
    <cellStyle name="Page5" xfId="2628"/>
    <cellStyle name="Page6" xfId="2629"/>
    <cellStyle name="pc1" xfId="2630"/>
    <cellStyle name="Pec (2dec,fs)" xfId="2631"/>
    <cellStyle name="per.style" xfId="2632"/>
    <cellStyle name="per.style 2" xfId="5375"/>
    <cellStyle name="per.style 3" xfId="5376"/>
    <cellStyle name="per.style 4" xfId="5377"/>
    <cellStyle name="per.style 5" xfId="5378"/>
    <cellStyle name="Percen - Style1" xfId="2633"/>
    <cellStyle name="Percent" xfId="63" builtinId="5"/>
    <cellStyle name="Percent %" xfId="2634"/>
    <cellStyle name="Percent % Long Underline" xfId="2635"/>
    <cellStyle name="Percent ()" xfId="2636"/>
    <cellStyle name="Percent (0)" xfId="2637"/>
    <cellStyle name="Percent (0.0)" xfId="2638"/>
    <cellStyle name="Percent (1)" xfId="2639"/>
    <cellStyle name="Percent (2)" xfId="2640"/>
    <cellStyle name="Percent [0]" xfId="2641"/>
    <cellStyle name="Percent [0] 2" xfId="2642"/>
    <cellStyle name="Percent [0] 3" xfId="2643"/>
    <cellStyle name="Percent [00]" xfId="2644"/>
    <cellStyle name="Percent [1]" xfId="2645"/>
    <cellStyle name="Percent [1] --" xfId="2646"/>
    <cellStyle name="Percent [1] 2" xfId="2647"/>
    <cellStyle name="Percent [1]_~6435875" xfId="2648"/>
    <cellStyle name="Percent [2]" xfId="2649"/>
    <cellStyle name="Percent [2] 2" xfId="2650"/>
    <cellStyle name="Percent [2] 3" xfId="2651"/>
    <cellStyle name="Percent [2] 4" xfId="5379"/>
    <cellStyle name="Percent [2] 5" xfId="5380"/>
    <cellStyle name="Percent [4]" xfId="2652"/>
    <cellStyle name="Percent [4] 2" xfId="2653"/>
    <cellStyle name="Percent 0.00" xfId="5381"/>
    <cellStyle name="Percent 0.00 2" xfId="5382"/>
    <cellStyle name="Percent 0.00 3" xfId="5383"/>
    <cellStyle name="Percent 0.00 3 2" xfId="5384"/>
    <cellStyle name="Percent 0.00 3 3" xfId="5385"/>
    <cellStyle name="Percent 0.00 3 4" xfId="5386"/>
    <cellStyle name="Percent 0.00 4" xfId="5387"/>
    <cellStyle name="Percent 0.00 4 2" xfId="5388"/>
    <cellStyle name="Percent 0.00 4 3" xfId="5389"/>
    <cellStyle name="Percent 0.00 4 4" xfId="5390"/>
    <cellStyle name="Percent 0.00 5" xfId="5391"/>
    <cellStyle name="Percent 0.00 6" xfId="5392"/>
    <cellStyle name="Percent 0.00 7" xfId="5393"/>
    <cellStyle name="Percent 10" xfId="2654"/>
    <cellStyle name="Percent 11" xfId="2655"/>
    <cellStyle name="Percent 12" xfId="2656"/>
    <cellStyle name="Percent 13" xfId="2657"/>
    <cellStyle name="Percent 14" xfId="2658"/>
    <cellStyle name="Percent 15" xfId="2659"/>
    <cellStyle name="Percent 16" xfId="2660"/>
    <cellStyle name="Percent 17" xfId="2661"/>
    <cellStyle name="Percent 18" xfId="2662"/>
    <cellStyle name="Percent 19" xfId="2663"/>
    <cellStyle name="Percent 2" xfId="2664"/>
    <cellStyle name="Percent 2 12" xfId="5394"/>
    <cellStyle name="Percent 2 2" xfId="2665"/>
    <cellStyle name="Percent 2 2 2" xfId="5395"/>
    <cellStyle name="Percent 2 2 3" xfId="5396"/>
    <cellStyle name="Percent 2 3" xfId="5397"/>
    <cellStyle name="Percent 2 3 2" xfId="5398"/>
    <cellStyle name="Percent 2 6" xfId="5399"/>
    <cellStyle name="Percent 20" xfId="2666"/>
    <cellStyle name="Percent 21" xfId="2667"/>
    <cellStyle name="Percent 22" xfId="2668"/>
    <cellStyle name="Percent 23" xfId="2669"/>
    <cellStyle name="Percent 24" xfId="2670"/>
    <cellStyle name="Percent 25" xfId="2671"/>
    <cellStyle name="Percent 26" xfId="2672"/>
    <cellStyle name="Percent 27" xfId="2673"/>
    <cellStyle name="Percent 28" xfId="2674"/>
    <cellStyle name="Percent 29" xfId="2675"/>
    <cellStyle name="Percent 3" xfId="2676"/>
    <cellStyle name="Percent 3 2" xfId="2677"/>
    <cellStyle name="Percent 3 2 2" xfId="2678"/>
    <cellStyle name="Percent 3 2 3" xfId="2679"/>
    <cellStyle name="Percent 3 2 4" xfId="2680"/>
    <cellStyle name="Percent 3 3" xfId="2681"/>
    <cellStyle name="Percent 3 4" xfId="2682"/>
    <cellStyle name="Percent 30" xfId="2683"/>
    <cellStyle name="Percent 31" xfId="2684"/>
    <cellStyle name="Percent 32" xfId="2685"/>
    <cellStyle name="Percent 33" xfId="2686"/>
    <cellStyle name="Percent 34" xfId="2687"/>
    <cellStyle name="Percent 35" xfId="2688"/>
    <cellStyle name="Percent 36" xfId="2689"/>
    <cellStyle name="Percent 37" xfId="2690"/>
    <cellStyle name="Percent 38" xfId="2691"/>
    <cellStyle name="Percent 39" xfId="2692"/>
    <cellStyle name="Percent 4" xfId="2693"/>
    <cellStyle name="Percent 4 2" xfId="2694"/>
    <cellStyle name="Percent 4 3" xfId="2695"/>
    <cellStyle name="Percent 40" xfId="2696"/>
    <cellStyle name="Percent 41" xfId="2697"/>
    <cellStyle name="Percent 42" xfId="2698"/>
    <cellStyle name="Percent 43" xfId="2699"/>
    <cellStyle name="Percent 44" xfId="2700"/>
    <cellStyle name="Percent 45" xfId="2701"/>
    <cellStyle name="Percent 46" xfId="2702"/>
    <cellStyle name="Percent 47" xfId="2703"/>
    <cellStyle name="Percent 48" xfId="2704"/>
    <cellStyle name="Percent 49" xfId="2705"/>
    <cellStyle name="Percent 5" xfId="2706"/>
    <cellStyle name="Percent 50" xfId="2707"/>
    <cellStyle name="Percent 51" xfId="2708"/>
    <cellStyle name="Percent 52" xfId="2709"/>
    <cellStyle name="Percent 53" xfId="2710"/>
    <cellStyle name="Percent 54" xfId="2711"/>
    <cellStyle name="Percent 55" xfId="2712"/>
    <cellStyle name="Percent 56" xfId="2713"/>
    <cellStyle name="Percent 57" xfId="2714"/>
    <cellStyle name="Percent 58" xfId="2715"/>
    <cellStyle name="Percent 59" xfId="2716"/>
    <cellStyle name="Percent 6" xfId="2717"/>
    <cellStyle name="Percent 60" xfId="2718"/>
    <cellStyle name="Percent 61" xfId="2719"/>
    <cellStyle name="Percent 62" xfId="2720"/>
    <cellStyle name="Percent 63" xfId="2721"/>
    <cellStyle name="Percent 64" xfId="2722"/>
    <cellStyle name="Percent 65" xfId="2723"/>
    <cellStyle name="Percent 66" xfId="2724"/>
    <cellStyle name="Percent 67" xfId="2725"/>
    <cellStyle name="Percent 68" xfId="2726"/>
    <cellStyle name="Percent 7" xfId="2727"/>
    <cellStyle name="Percent 8" xfId="2728"/>
    <cellStyle name="Percent 9" xfId="2729"/>
    <cellStyle name="Percent Hard" xfId="2730"/>
    <cellStyle name="Percent([1])" xfId="2731"/>
    <cellStyle name="Percent([1]) 2" xfId="2732"/>
    <cellStyle name="Percent([1]) 3" xfId="2733"/>
    <cellStyle name="Percent1" xfId="2734"/>
    <cellStyle name="Percent2" xfId="2735"/>
    <cellStyle name="Percent2 2" xfId="2736"/>
    <cellStyle name="Percent2 3" xfId="2737"/>
    <cellStyle name="percentage" xfId="2738"/>
    <cellStyle name="Phyllis" xfId="5400"/>
    <cellStyle name="Population Info" xfId="2739"/>
    <cellStyle name="Pourcentage_pldt" xfId="5401"/>
    <cellStyle name="PrePop Currency (0)" xfId="5402"/>
    <cellStyle name="PrePop Currency (2)" xfId="5403"/>
    <cellStyle name="PrePop Units (0)" xfId="5404"/>
    <cellStyle name="PrePop Units (1)" xfId="5405"/>
    <cellStyle name="PrePop Units (2)" xfId="5406"/>
    <cellStyle name="Prices" xfId="5407"/>
    <cellStyle name="pricing" xfId="5408"/>
    <cellStyle name="prin2" xfId="2740"/>
    <cellStyle name="PrintDate" xfId="2741"/>
    <cellStyle name="Product Header" xfId="5409"/>
    <cellStyle name="Protect" xfId="2742"/>
    <cellStyle name="PSChar" xfId="2743"/>
    <cellStyle name="PSChar 2" xfId="5410"/>
    <cellStyle name="PSChar 3" xfId="5411"/>
    <cellStyle name="PSChar 4" xfId="5412"/>
    <cellStyle name="PSChar 5" xfId="5413"/>
    <cellStyle name="PSDate" xfId="2744"/>
    <cellStyle name="PSDate 2" xfId="5414"/>
    <cellStyle name="PSDate 3" xfId="5415"/>
    <cellStyle name="PSDate 4" xfId="5416"/>
    <cellStyle name="PSDate 5" xfId="5417"/>
    <cellStyle name="PSDec" xfId="2745"/>
    <cellStyle name="PSDec 2" xfId="5418"/>
    <cellStyle name="PSDec 3" xfId="5419"/>
    <cellStyle name="PSDec 4" xfId="5420"/>
    <cellStyle name="PSDec 5" xfId="5421"/>
    <cellStyle name="PSHeading" xfId="2746"/>
    <cellStyle name="PSHeading 2" xfId="5422"/>
    <cellStyle name="PSHeading 3" xfId="5423"/>
    <cellStyle name="PSHeading 4" xfId="5424"/>
    <cellStyle name="PSHeading 5" xfId="5425"/>
    <cellStyle name="PSInt" xfId="2747"/>
    <cellStyle name="PSInt 2" xfId="5426"/>
    <cellStyle name="PSInt 3" xfId="5427"/>
    <cellStyle name="PSInt 4" xfId="5428"/>
    <cellStyle name="PSInt 5" xfId="5429"/>
    <cellStyle name="PSSpacer" xfId="2748"/>
    <cellStyle name="PSSpacer 2" xfId="5430"/>
    <cellStyle name="PSSpacer 3" xfId="5431"/>
    <cellStyle name="PSSpacer 4" xfId="5432"/>
    <cellStyle name="PSSpacer 5" xfId="5433"/>
    <cellStyle name="r" xfId="2749"/>
    <cellStyle name="r_ALLOWANCES" xfId="2750"/>
    <cellStyle name="r_ALLOWANCES 2" xfId="2751"/>
    <cellStyle name="r_CREDIT BY PRODUCT AND LOB" xfId="2752"/>
    <cellStyle name="r_CREDIT BY PRODUCT AND LOB 2" xfId="2753"/>
    <cellStyle name="r_GLOSSARY" xfId="2754"/>
    <cellStyle name="r_GLOSSARY 2" xfId="2755"/>
    <cellStyle name="r_NPAS" xfId="2756"/>
    <cellStyle name="r_NPAS 2" xfId="2757"/>
    <cellStyle name="r_pldt" xfId="5434"/>
    <cellStyle name="r_RETAIL METRICS" xfId="2758"/>
    <cellStyle name="r_RETAIL METRICS 2" xfId="2759"/>
    <cellStyle name="R00A" xfId="5435"/>
    <cellStyle name="R00B" xfId="5436"/>
    <cellStyle name="R00L" xfId="5437"/>
    <cellStyle name="R01A" xfId="5438"/>
    <cellStyle name="R01B" xfId="5439"/>
    <cellStyle name="R01H" xfId="5440"/>
    <cellStyle name="R01L" xfId="5441"/>
    <cellStyle name="R02A" xfId="5442"/>
    <cellStyle name="R02A 2" xfId="5655"/>
    <cellStyle name="R02B" xfId="5443"/>
    <cellStyle name="R02H" xfId="5444"/>
    <cellStyle name="R02L" xfId="5445"/>
    <cellStyle name="R03A" xfId="5446"/>
    <cellStyle name="R03B" xfId="5447"/>
    <cellStyle name="R03H" xfId="5448"/>
    <cellStyle name="R03L" xfId="5449"/>
    <cellStyle name="R04A" xfId="5450"/>
    <cellStyle name="R04B" xfId="5451"/>
    <cellStyle name="R04H" xfId="5452"/>
    <cellStyle name="R04L" xfId="5453"/>
    <cellStyle name="R05A" xfId="5454"/>
    <cellStyle name="R05B" xfId="5455"/>
    <cellStyle name="R05H" xfId="5456"/>
    <cellStyle name="R05L" xfId="5457"/>
    <cellStyle name="R06A" xfId="5458"/>
    <cellStyle name="R06B" xfId="5459"/>
    <cellStyle name="R06H" xfId="5460"/>
    <cellStyle name="R06L" xfId="5461"/>
    <cellStyle name="R07A" xfId="5462"/>
    <cellStyle name="R07B" xfId="5463"/>
    <cellStyle name="R07H" xfId="5464"/>
    <cellStyle name="R07L" xfId="5465"/>
    <cellStyle name="RangeName" xfId="2760"/>
    <cellStyle name="Red Font" xfId="2761"/>
    <cellStyle name="regstoresfromspecstores" xfId="2762"/>
    <cellStyle name="ReportFieldNames" xfId="2763"/>
    <cellStyle name="ReportFieldNames 2" xfId="2764"/>
    <cellStyle name="ReportTitlePrompt" xfId="5466"/>
    <cellStyle name="ReportTitleValue" xfId="5467"/>
    <cellStyle name="results" xfId="5468"/>
    <cellStyle name="RevList" xfId="2765"/>
    <cellStyle name="Right" xfId="2766"/>
    <cellStyle name="Rollup" xfId="2767"/>
    <cellStyle name="RoundingPrecision" xfId="2768"/>
    <cellStyle name="RowAcctAbovePrompt" xfId="5469"/>
    <cellStyle name="RowAcctSOBAbovePrompt" xfId="5470"/>
    <cellStyle name="RowAcctSOBValue" xfId="5471"/>
    <cellStyle name="RowAcctValue" xfId="5472"/>
    <cellStyle name="RowAttrAbovePrompt" xfId="5473"/>
    <cellStyle name="RowAttrValue" xfId="5474"/>
    <cellStyle name="RowColSetAbovePrompt" xfId="5475"/>
    <cellStyle name="RowColSetLeftPrompt" xfId="5476"/>
    <cellStyle name="RowColSetValue" xfId="5477"/>
    <cellStyle name="RowLeftPrompt" xfId="5478"/>
    <cellStyle name="SampleUsingFormatMask" xfId="5479"/>
    <cellStyle name="SampleWithNoFormatMask" xfId="5480"/>
    <cellStyle name="SecBody2" xfId="2769"/>
    <cellStyle name="SecBody2 2" xfId="2770"/>
    <cellStyle name="SecHead2" xfId="2771"/>
    <cellStyle name="SecHead2 2" xfId="2772"/>
    <cellStyle name="SelectFormat" xfId="2773"/>
    <cellStyle name="SelectFormat 2" xfId="2774"/>
    <cellStyle name="SelectFormat 3" xfId="2775"/>
    <cellStyle name="Shaded" xfId="2776"/>
    <cellStyle name="SHADEDSTORES" xfId="2777"/>
    <cellStyle name="Shading" xfId="2778"/>
    <cellStyle name="Sheet Title" xfId="5481"/>
    <cellStyle name="SHEET2!Normal" xfId="2779"/>
    <cellStyle name="SHEET2!Normal 2" xfId="2780"/>
    <cellStyle name="SHEET2!Normal 3" xfId="2781"/>
    <cellStyle name="Shell" xfId="2782"/>
    <cellStyle name="Short $" xfId="5482"/>
    <cellStyle name="showExposure" xfId="5483"/>
    <cellStyle name="showExposure 2" xfId="5649"/>
    <cellStyle name="specstores" xfId="2783"/>
    <cellStyle name="src_1" xfId="2784"/>
    <cellStyle name="Standard_AREAS" xfId="5484"/>
    <cellStyle name="StandingData" xfId="5485"/>
    <cellStyle name="Std Date" xfId="2785"/>
    <cellStyle name="STYL1 - Style1" xfId="5486"/>
    <cellStyle name="STYL2 - Style2" xfId="5487"/>
    <cellStyle name="STYL3 - Style3" xfId="5488"/>
    <cellStyle name="Style 1" xfId="2786"/>
    <cellStyle name="Style 1 2" xfId="2787"/>
    <cellStyle name="Style 1 3" xfId="5489"/>
    <cellStyle name="Style 10" xfId="2788"/>
    <cellStyle name="Style 11" xfId="2789"/>
    <cellStyle name="Style 12" xfId="2790"/>
    <cellStyle name="Style 13" xfId="2791"/>
    <cellStyle name="Style 14" xfId="2792"/>
    <cellStyle name="Style 15" xfId="2793"/>
    <cellStyle name="Style 16" xfId="2794"/>
    <cellStyle name="Style 17" xfId="2795"/>
    <cellStyle name="Style 18" xfId="2796"/>
    <cellStyle name="Style 19" xfId="2797"/>
    <cellStyle name="Style 2" xfId="2798"/>
    <cellStyle name="Style 20" xfId="2799"/>
    <cellStyle name="Style 21" xfId="2800"/>
    <cellStyle name="Style 21 2" xfId="2801"/>
    <cellStyle name="Style 22" xfId="2802"/>
    <cellStyle name="Style 22 2" xfId="2803"/>
    <cellStyle name="Style 23" xfId="2804"/>
    <cellStyle name="Style 24" xfId="2805"/>
    <cellStyle name="Style 25" xfId="2806"/>
    <cellStyle name="Style 26" xfId="2807"/>
    <cellStyle name="Style 27" xfId="2808"/>
    <cellStyle name="Style 28" xfId="2809"/>
    <cellStyle name="Style 29" xfId="2810"/>
    <cellStyle name="Style 3" xfId="2811"/>
    <cellStyle name="Style 30" xfId="2812"/>
    <cellStyle name="Style 31" xfId="2813"/>
    <cellStyle name="Style 32" xfId="2814"/>
    <cellStyle name="Style 33" xfId="2815"/>
    <cellStyle name="Style 34" xfId="2816"/>
    <cellStyle name="Style 35" xfId="2817"/>
    <cellStyle name="Style 36" xfId="2818"/>
    <cellStyle name="Style 37" xfId="2819"/>
    <cellStyle name="Style 38" xfId="2820"/>
    <cellStyle name="Style 39" xfId="2821"/>
    <cellStyle name="Style 4" xfId="2822"/>
    <cellStyle name="Style 40" xfId="2823"/>
    <cellStyle name="Style 41" xfId="2824"/>
    <cellStyle name="Style 42" xfId="2825"/>
    <cellStyle name="Style 43" xfId="2826"/>
    <cellStyle name="Style 44" xfId="2827"/>
    <cellStyle name="Style 45" xfId="2828"/>
    <cellStyle name="Style 46" xfId="2829"/>
    <cellStyle name="Style 47" xfId="2830"/>
    <cellStyle name="Style 48" xfId="2831"/>
    <cellStyle name="Style 49" xfId="2832"/>
    <cellStyle name="Style 5" xfId="2833"/>
    <cellStyle name="Style 50" xfId="2834"/>
    <cellStyle name="Style 51" xfId="2835"/>
    <cellStyle name="Style 52" xfId="2836"/>
    <cellStyle name="Style 53" xfId="2837"/>
    <cellStyle name="Style 54" xfId="2838"/>
    <cellStyle name="Style 55" xfId="2839"/>
    <cellStyle name="Style 56" xfId="2840"/>
    <cellStyle name="Style 57" xfId="2841"/>
    <cellStyle name="Style 58" xfId="2842"/>
    <cellStyle name="Style 59" xfId="2843"/>
    <cellStyle name="Style 6" xfId="2844"/>
    <cellStyle name="Style 60" xfId="2845"/>
    <cellStyle name="Style 61" xfId="2846"/>
    <cellStyle name="Style 7" xfId="2847"/>
    <cellStyle name="Style 8" xfId="2848"/>
    <cellStyle name="Style 9" xfId="2849"/>
    <cellStyle name="STYLE_CenterNumber" xfId="2850"/>
    <cellStyle name="STYLE1 - Style1" xfId="5490"/>
    <cellStyle name="STYLE2" xfId="2851"/>
    <cellStyle name="STYLE2 - Style2" xfId="5491"/>
    <cellStyle name="STYLE3 - Style3" xfId="5492"/>
    <cellStyle name="STYLE4 - Style4" xfId="5493"/>
    <cellStyle name="SubHead1" xfId="2852"/>
    <cellStyle name="SubHead1 2" xfId="2853"/>
    <cellStyle name="SubTitle" xfId="2854"/>
    <cellStyle name="SubTotal" xfId="2855"/>
    <cellStyle name="SubTotal 2" xfId="2856"/>
    <cellStyle name="SubTotal 3" xfId="2857"/>
    <cellStyle name="Subtotal1" xfId="2858"/>
    <cellStyle name="Subtotals1" xfId="2859"/>
    <cellStyle name="Subtotals1 2" xfId="2860"/>
    <cellStyle name="Subtotals1 3" xfId="2861"/>
    <cellStyle name="swpBody01" xfId="2862"/>
    <cellStyle name="swpBodyFirstCol" xfId="2863"/>
    <cellStyle name="swpCaption" xfId="2864"/>
    <cellStyle name="swpClear" xfId="2865"/>
    <cellStyle name="swpHBBookTitle" xfId="2866"/>
    <cellStyle name="swpHBChapterTitle" xfId="2867"/>
    <cellStyle name="swpHead01" xfId="2868"/>
    <cellStyle name="swpHead01R" xfId="2869"/>
    <cellStyle name="swpHead02" xfId="2870"/>
    <cellStyle name="swpHead02R" xfId="2871"/>
    <cellStyle name="swpHead03" xfId="2872"/>
    <cellStyle name="swpHead03R" xfId="2873"/>
    <cellStyle name="swpHeadBraL" xfId="2874"/>
    <cellStyle name="swpHeadBraM" xfId="2875"/>
    <cellStyle name="swpHeadBraR" xfId="2876"/>
    <cellStyle name="swpTag" xfId="2877"/>
    <cellStyle name="swpTotals" xfId="2878"/>
    <cellStyle name="swpTotalsNo" xfId="2879"/>
    <cellStyle name="swpTotalsNo 2" xfId="5653"/>
    <cellStyle name="swpTotalsTotal" xfId="2880"/>
    <cellStyle name="T" xfId="5494"/>
    <cellStyle name="Table Col Head" xfId="2881"/>
    <cellStyle name="Table Sub Head" xfId="2882"/>
    <cellStyle name="Table Title" xfId="2883"/>
    <cellStyle name="Table Units" xfId="2884"/>
    <cellStyle name="TableBody" xfId="2885"/>
    <cellStyle name="TableBody 2" xfId="2886"/>
    <cellStyle name="TableBody 3" xfId="2887"/>
    <cellStyle name="Text" xfId="5495"/>
    <cellStyle name="Text Indent A" xfId="5496"/>
    <cellStyle name="Text Indent B" xfId="5497"/>
    <cellStyle name="Text Indent C" xfId="5498"/>
    <cellStyle name="TextEntry" xfId="2888"/>
    <cellStyle name="TextEntry 2" xfId="2889"/>
    <cellStyle name="TextEntry 3" xfId="2890"/>
    <cellStyle name="TextStyle" xfId="2891"/>
    <cellStyle name="TextStyle 2" xfId="2892"/>
    <cellStyle name="TextStyle 3" xfId="2893"/>
    <cellStyle name="þíÌY_x000c_Eý)_x000d_8ýß_x0007_×Üï_x0012__x0007__x0001__x0001_" xfId="2894"/>
    <cellStyle name="Thousands" xfId="2895"/>
    <cellStyle name="Thousands 2" xfId="2896"/>
    <cellStyle name="Thousands 3" xfId="2897"/>
    <cellStyle name="Times" xfId="2898"/>
    <cellStyle name="Title" xfId="64" builtinId="15" customBuiltin="1"/>
    <cellStyle name="Title - PROJECT" xfId="2899"/>
    <cellStyle name="Title - PROJECT 2" xfId="2900"/>
    <cellStyle name="Title - Underline" xfId="2901"/>
    <cellStyle name="Title 10" xfId="5499"/>
    <cellStyle name="Title 11" xfId="5500"/>
    <cellStyle name="Title 12" xfId="5501"/>
    <cellStyle name="Title 13" xfId="5502"/>
    <cellStyle name="Title 14" xfId="5503"/>
    <cellStyle name="Title 15" xfId="5504"/>
    <cellStyle name="Title 16" xfId="5505"/>
    <cellStyle name="Title 17" xfId="5506"/>
    <cellStyle name="Title 18" xfId="5507"/>
    <cellStyle name="Title 19" xfId="5508"/>
    <cellStyle name="Title 2" xfId="2902"/>
    <cellStyle name="Title 2 2" xfId="5509"/>
    <cellStyle name="Title 20" xfId="5510"/>
    <cellStyle name="Title 21" xfId="5511"/>
    <cellStyle name="Title 22" xfId="5512"/>
    <cellStyle name="Title 23" xfId="5513"/>
    <cellStyle name="Title 24" xfId="5514"/>
    <cellStyle name="Title 25" xfId="5515"/>
    <cellStyle name="Title 3" xfId="2903"/>
    <cellStyle name="Title 3 2" xfId="5516"/>
    <cellStyle name="Title 4" xfId="2904"/>
    <cellStyle name="Title 4 2" xfId="5517"/>
    <cellStyle name="Title 5" xfId="2905"/>
    <cellStyle name="Title 5 2" xfId="5518"/>
    <cellStyle name="Title 6" xfId="2906"/>
    <cellStyle name="Title 7" xfId="2907"/>
    <cellStyle name="Title 8" xfId="2908"/>
    <cellStyle name="Title 9" xfId="2909"/>
    <cellStyle name="Titles" xfId="2910"/>
    <cellStyle name="Titles - Col. Headings" xfId="2911"/>
    <cellStyle name="Titles - Other" xfId="2912"/>
    <cellStyle name="Titles - Other 2" xfId="2913"/>
    <cellStyle name="todate" xfId="2914"/>
    <cellStyle name="Top Line" xfId="2915"/>
    <cellStyle name="Top Line 2" xfId="5654"/>
    <cellStyle name="Total" xfId="65" builtinId="25" customBuiltin="1"/>
    <cellStyle name="Total 10" xfId="5519"/>
    <cellStyle name="Total 10 2" xfId="5520"/>
    <cellStyle name="Total 11" xfId="5521"/>
    <cellStyle name="Total 11 2" xfId="5522"/>
    <cellStyle name="Total 12" xfId="5523"/>
    <cellStyle name="Total 12 2" xfId="5524"/>
    <cellStyle name="Total 13" xfId="5525"/>
    <cellStyle name="Total 13 2" xfId="5526"/>
    <cellStyle name="Total 14" xfId="5527"/>
    <cellStyle name="Total 14 2" xfId="5528"/>
    <cellStyle name="Total 15" xfId="5529"/>
    <cellStyle name="Total 15 2" xfId="5530"/>
    <cellStyle name="Total 16" xfId="5531"/>
    <cellStyle name="Total 16 2" xfId="5532"/>
    <cellStyle name="Total 17" xfId="5533"/>
    <cellStyle name="Total 17 2" xfId="5534"/>
    <cellStyle name="Total 18" xfId="5535"/>
    <cellStyle name="Total 18 2" xfId="5536"/>
    <cellStyle name="Total 19" xfId="5537"/>
    <cellStyle name="Total 19 2" xfId="5538"/>
    <cellStyle name="Total 2" xfId="5539"/>
    <cellStyle name="Total 2 2" xfId="5540"/>
    <cellStyle name="Total 2 2 2" xfId="5541"/>
    <cellStyle name="Total 2 2 3" xfId="5542"/>
    <cellStyle name="Total 2 2 4" xfId="5543"/>
    <cellStyle name="Total 2 2 5" xfId="5544"/>
    <cellStyle name="Total 2 3" xfId="5545"/>
    <cellStyle name="Total 2 4" xfId="5546"/>
    <cellStyle name="Total 2 5" xfId="5547"/>
    <cellStyle name="Total 2 6" xfId="5548"/>
    <cellStyle name="Total 20" xfId="5549"/>
    <cellStyle name="Total 20 2" xfId="5550"/>
    <cellStyle name="Total 21" xfId="5551"/>
    <cellStyle name="Total 21 2" xfId="5552"/>
    <cellStyle name="Total 22" xfId="5553"/>
    <cellStyle name="Total 23" xfId="5554"/>
    <cellStyle name="Total 24" xfId="5555"/>
    <cellStyle name="Total 25" xfId="5556"/>
    <cellStyle name="Total 26" xfId="5557"/>
    <cellStyle name="Total 27" xfId="5558"/>
    <cellStyle name="Total 28" xfId="5559"/>
    <cellStyle name="Total 29" xfId="5560"/>
    <cellStyle name="Total 3" xfId="5561"/>
    <cellStyle name="Total 3 2" xfId="5562"/>
    <cellStyle name="Total 3 3" xfId="5563"/>
    <cellStyle name="Total 30" xfId="5564"/>
    <cellStyle name="Total 31" xfId="5565"/>
    <cellStyle name="Total 32" xfId="5566"/>
    <cellStyle name="Total 33" xfId="5567"/>
    <cellStyle name="Total 34" xfId="5568"/>
    <cellStyle name="Total 35" xfId="5569"/>
    <cellStyle name="Total 36" xfId="5570"/>
    <cellStyle name="Total 4" xfId="5571"/>
    <cellStyle name="Total 4 2" xfId="5572"/>
    <cellStyle name="Total 5" xfId="5573"/>
    <cellStyle name="Total 5 2" xfId="5574"/>
    <cellStyle name="Total 5 3" xfId="5575"/>
    <cellStyle name="Total 5 4" xfId="5576"/>
    <cellStyle name="Total 5 5" xfId="5577"/>
    <cellStyle name="Total 6" xfId="5578"/>
    <cellStyle name="Total 6 2" xfId="5579"/>
    <cellStyle name="Total 6 3" xfId="5580"/>
    <cellStyle name="Total 6 4" xfId="5581"/>
    <cellStyle name="Total 6 5" xfId="5582"/>
    <cellStyle name="Total 7" xfId="5583"/>
    <cellStyle name="Total 7 2" xfId="5584"/>
    <cellStyle name="Total 8" xfId="5585"/>
    <cellStyle name="Total 8 2" xfId="5586"/>
    <cellStyle name="Total 9" xfId="5587"/>
    <cellStyle name="Total 9 2" xfId="5588"/>
    <cellStyle name="total line" xfId="5589"/>
    <cellStyle name="total line 2" xfId="5656"/>
    <cellStyle name="TotalNumbers" xfId="2916"/>
    <cellStyle name="TotalNumbers 2" xfId="2917"/>
    <cellStyle name="TotalNumbers 3" xfId="2918"/>
    <cellStyle name="underlineHeading" xfId="2919"/>
    <cellStyle name="Unprot" xfId="2920"/>
    <cellStyle name="Unprot$" xfId="2921"/>
    <cellStyle name="Unprot$ 2" xfId="2922"/>
    <cellStyle name="Unprot_CurrencySKorea" xfId="2923"/>
    <cellStyle name="Unprotect" xfId="2924"/>
    <cellStyle name="UploadThisRowValue" xfId="5590"/>
    <cellStyle name="UserInput" xfId="5591"/>
    <cellStyle name="van_box" xfId="2925"/>
    <cellStyle name="Var%" xfId="2926"/>
    <cellStyle name="Var% 2" xfId="2927"/>
    <cellStyle name="Var% 3" xfId="2928"/>
    <cellStyle name="VerticalText" xfId="5592"/>
    <cellStyle name="Warning Text" xfId="66" builtinId="11" customBuiltin="1"/>
    <cellStyle name="Warning Text 10" xfId="5593"/>
    <cellStyle name="Warning Text 10 2" xfId="5594"/>
    <cellStyle name="Warning Text 11" xfId="5595"/>
    <cellStyle name="Warning Text 11 2" xfId="5596"/>
    <cellStyle name="Warning Text 12" xfId="5597"/>
    <cellStyle name="Warning Text 12 2" xfId="5598"/>
    <cellStyle name="Warning Text 13" xfId="5599"/>
    <cellStyle name="Warning Text 13 2" xfId="5600"/>
    <cellStyle name="Warning Text 14" xfId="5601"/>
    <cellStyle name="Warning Text 14 2" xfId="5602"/>
    <cellStyle name="Warning Text 15" xfId="5603"/>
    <cellStyle name="Warning Text 15 2" xfId="5604"/>
    <cellStyle name="Warning Text 16" xfId="5605"/>
    <cellStyle name="Warning Text 16 2" xfId="5606"/>
    <cellStyle name="Warning Text 17" xfId="5607"/>
    <cellStyle name="Warning Text 17 2" xfId="5608"/>
    <cellStyle name="Warning Text 18" xfId="5609"/>
    <cellStyle name="Warning Text 18 2" xfId="5610"/>
    <cellStyle name="Warning Text 19" xfId="5611"/>
    <cellStyle name="Warning Text 19 2" xfId="5612"/>
    <cellStyle name="Warning Text 2" xfId="5613"/>
    <cellStyle name="Warning Text 2 2" xfId="5614"/>
    <cellStyle name="Warning Text 20" xfId="5615"/>
    <cellStyle name="Warning Text 20 2" xfId="5616"/>
    <cellStyle name="Warning Text 21" xfId="5617"/>
    <cellStyle name="Warning Text 21 2" xfId="5618"/>
    <cellStyle name="Warning Text 22" xfId="5619"/>
    <cellStyle name="Warning Text 23" xfId="5620"/>
    <cellStyle name="Warning Text 24" xfId="5621"/>
    <cellStyle name="Warning Text 25" xfId="5622"/>
    <cellStyle name="Warning Text 26" xfId="5623"/>
    <cellStyle name="Warning Text 27" xfId="5624"/>
    <cellStyle name="Warning Text 28" xfId="5625"/>
    <cellStyle name="Warning Text 29" xfId="5626"/>
    <cellStyle name="Warning Text 3" xfId="5627"/>
    <cellStyle name="Warning Text 3 2" xfId="5628"/>
    <cellStyle name="Warning Text 30" xfId="5629"/>
    <cellStyle name="Warning Text 31" xfId="5630"/>
    <cellStyle name="Warning Text 32" xfId="5631"/>
    <cellStyle name="Warning Text 33" xfId="5632"/>
    <cellStyle name="Warning Text 34" xfId="5633"/>
    <cellStyle name="Warning Text 35" xfId="5634"/>
    <cellStyle name="Warning Text 36" xfId="5635"/>
    <cellStyle name="Warning Text 4" xfId="5636"/>
    <cellStyle name="Warning Text 4 2" xfId="5637"/>
    <cellStyle name="Warning Text 5" xfId="5638"/>
    <cellStyle name="Warning Text 5 2" xfId="5639"/>
    <cellStyle name="Warning Text 6" xfId="5640"/>
    <cellStyle name="Warning Text 6 2" xfId="5641"/>
    <cellStyle name="Warning Text 7" xfId="5642"/>
    <cellStyle name="Warning Text 7 2" xfId="5643"/>
    <cellStyle name="Warning Text 8" xfId="5644"/>
    <cellStyle name="Warning Text 8 2" xfId="5645"/>
    <cellStyle name="Warning Text 9" xfId="5646"/>
    <cellStyle name="Warning Text 9 2" xfId="5647"/>
    <cellStyle name="Welly" xfId="5648"/>
    <cellStyle name="White" xfId="2929"/>
    <cellStyle name="White 2" xfId="2930"/>
    <cellStyle name="Wrapped" xfId="2931"/>
    <cellStyle name="wu" xfId="2932"/>
    <cellStyle name="Year" xfId="2933"/>
    <cellStyle name="一般_NJA" xfId="2934"/>
    <cellStyle name="桁区切り [0.00]_Asia Securities Balance Sheet 1q2004" xfId="2935"/>
    <cellStyle name="桁区切り_Asia Securities Balance Sheet 1q2004" xfId="2936"/>
    <cellStyle name="標準_~2262088" xfId="2937"/>
    <cellStyle name="通貨 [0.00]_Asia Securities Balance Sheet 1q2004" xfId="2938"/>
    <cellStyle name="通貨_Asia Securities Balance Sheet 1q2004" xfId="2939"/>
  </cellStyles>
  <dxfs count="11">
    <dxf>
      <font>
        <color theme="1"/>
      </font>
    </dxf>
    <dxf>
      <font>
        <b/>
        <i val="0"/>
        <color theme="0"/>
      </font>
      <fill>
        <patternFill>
          <bgColor rgb="FFC00000"/>
        </patternFill>
      </fill>
    </dxf>
    <dxf>
      <font>
        <color theme="1"/>
      </font>
    </dxf>
    <dxf>
      <font>
        <color theme="1"/>
      </font>
    </dxf>
    <dxf>
      <font>
        <color theme="1"/>
      </font>
    </dxf>
    <dxf>
      <font>
        <color theme="1"/>
      </font>
    </dxf>
    <dxf>
      <font>
        <b/>
        <i val="0"/>
        <color rgb="FFFF0000"/>
      </font>
    </dxf>
    <dxf>
      <font>
        <b/>
        <i val="0"/>
        <color rgb="FFFF0000"/>
      </font>
    </dxf>
    <dxf>
      <font>
        <b/>
        <i val="0"/>
        <color rgb="FFFF0000"/>
      </font>
    </dxf>
    <dxf>
      <font>
        <b/>
        <i val="0"/>
        <color rgb="FFFF0000"/>
      </font>
    </dxf>
    <dxf>
      <font>
        <b/>
        <i val="0"/>
        <color rgb="FFFF000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1ajf04\AppData\Local\Microsoft\Windows\Temporary%20Internet%20Files\Content.Outlook\12DV4FYP\FR_Y-14A_Summary_template_201309_Proposal%20Repurchase%20Inc%20Stmt%2009%2024%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ubmission Cover Sheet"/>
      <sheetName val="Income Statement Worksheet"/>
      <sheetName val="Balance Sheet Worksheet"/>
      <sheetName val="Capital"/>
      <sheetName val="General RWA"/>
      <sheetName val="Advanced RWA"/>
      <sheetName val="Retail Bal. &amp; Loss Projections"/>
      <sheetName val="Retail Repurchase Worksheet"/>
      <sheetName val="Retail ASC 310-30 Worksheet"/>
      <sheetName val="Securities OTTI by CUSIP"/>
      <sheetName val="Securities OTTI Methodology"/>
      <sheetName val="Securities OTTI by Portfolio"/>
      <sheetName val="Securities AFS OCI by Portfolio"/>
      <sheetName val="Securities Market Value Sources"/>
      <sheetName val="Trading Worksheet"/>
      <sheetName val="Counterparty Risk Worksheet"/>
      <sheetName val="OpRisk Scenario &amp; Projections"/>
      <sheetName val="PPNR Projections Worksheet"/>
      <sheetName val="PPNR NII Worksheet"/>
      <sheetName val="PPNR Metrics Worksheet"/>
    </sheetNames>
    <sheetDataSet>
      <sheetData sheetId="0">
        <row r="12">
          <cell r="D12" t="str">
            <v>BHC XYZ, Inc.</v>
          </cell>
        </row>
        <row r="27">
          <cell r="A27" t="str">
            <v>Supervisory Baseline</v>
          </cell>
        </row>
        <row r="29">
          <cell r="A29" t="str">
            <v>Supervisory Adverse</v>
          </cell>
        </row>
        <row r="30">
          <cell r="A30" t="str">
            <v>Supervisory Severely Adverse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207"/>
  <sheetViews>
    <sheetView zoomScaleNormal="100" zoomScaleSheetLayoutView="100" workbookViewId="0">
      <selection activeCell="D29" sqref="D29"/>
    </sheetView>
  </sheetViews>
  <sheetFormatPr defaultRowHeight="15"/>
  <cols>
    <col min="1" max="1" width="24.28515625" style="85" customWidth="1"/>
    <col min="2" max="2" width="34" style="72" customWidth="1"/>
    <col min="3" max="3" width="3.28515625" style="72" customWidth="1"/>
    <col min="4" max="4" width="21.85546875" style="72" customWidth="1"/>
    <col min="5" max="7" width="14.7109375" style="72" customWidth="1"/>
    <col min="8" max="8" width="1.85546875" style="72" customWidth="1"/>
    <col min="9" max="11" width="14.7109375" style="72" customWidth="1"/>
    <col min="12" max="12" width="16" style="72" customWidth="1"/>
    <col min="13" max="16384" width="9.140625" style="72"/>
  </cols>
  <sheetData>
    <row r="1" spans="1:16" s="52" customFormat="1" ht="18.75">
      <c r="A1" s="1057" t="s">
        <v>1594</v>
      </c>
      <c r="B1" s="1057"/>
      <c r="C1" s="1057"/>
      <c r="D1" s="1057"/>
      <c r="E1" s="1057"/>
      <c r="F1" s="1057"/>
      <c r="G1" s="1057"/>
      <c r="H1" s="1057"/>
      <c r="I1" s="1057"/>
      <c r="J1" s="1057"/>
      <c r="K1" s="1057"/>
      <c r="L1" s="1057"/>
    </row>
    <row r="3" spans="1:16" ht="30.75" customHeight="1">
      <c r="A3" s="1058" t="s">
        <v>1593</v>
      </c>
      <c r="B3" s="1058"/>
      <c r="C3" s="1058"/>
      <c r="D3" s="1058"/>
      <c r="E3" s="1058"/>
      <c r="F3" s="1058"/>
      <c r="G3" s="1058"/>
      <c r="H3" s="1058"/>
      <c r="I3" s="1058"/>
      <c r="J3" s="1058"/>
      <c r="K3" s="1058"/>
      <c r="L3" s="1058"/>
    </row>
    <row r="5" spans="1:16">
      <c r="A5" s="85" t="s">
        <v>1607</v>
      </c>
    </row>
    <row r="6" spans="1:16" ht="16.5" customHeight="1">
      <c r="A6" s="1017" t="s">
        <v>249</v>
      </c>
    </row>
    <row r="7" spans="1:16">
      <c r="A7" s="1017" t="s">
        <v>55</v>
      </c>
    </row>
    <row r="8" spans="1:16">
      <c r="A8" s="85" t="s">
        <v>1418</v>
      </c>
    </row>
    <row r="9" spans="1:16" ht="15.75">
      <c r="A9" s="85" t="s">
        <v>1595</v>
      </c>
    </row>
    <row r="12" spans="1:16" ht="15.75">
      <c r="B12" s="1018" t="s">
        <v>2</v>
      </c>
      <c r="D12" s="1059" t="s">
        <v>1596</v>
      </c>
      <c r="E12" s="1060"/>
      <c r="F12" s="1060"/>
      <c r="G12" s="1060"/>
    </row>
    <row r="13" spans="1:16" s="52" customFormat="1" ht="16.5" customHeight="1">
      <c r="A13" s="86"/>
      <c r="B13" s="1018" t="s">
        <v>1597</v>
      </c>
      <c r="D13" s="1013"/>
      <c r="E13" s="1019"/>
      <c r="F13" s="1019"/>
      <c r="G13" s="1019"/>
    </row>
    <row r="14" spans="1:16" ht="15.75">
      <c r="B14" s="1023" t="s">
        <v>1419</v>
      </c>
      <c r="D14" s="1013" t="s">
        <v>1598</v>
      </c>
      <c r="F14" s="1020"/>
    </row>
    <row r="15" spans="1:16" ht="15.75">
      <c r="B15" s="1018" t="s">
        <v>52</v>
      </c>
      <c r="D15" s="1014" t="s">
        <v>1420</v>
      </c>
      <c r="F15" s="1020"/>
    </row>
    <row r="16" spans="1:16" ht="15.75">
      <c r="A16" s="1024"/>
      <c r="B16" s="1023" t="s">
        <v>1599</v>
      </c>
      <c r="C16" s="1025"/>
      <c r="D16" s="1014">
        <v>2013</v>
      </c>
      <c r="E16" s="1026" t="s">
        <v>1600</v>
      </c>
      <c r="F16" s="1027"/>
      <c r="G16" s="1025"/>
      <c r="H16" s="1025"/>
      <c r="I16" s="1025"/>
      <c r="J16" s="1025"/>
      <c r="K16" s="1025"/>
      <c r="L16" s="1025"/>
      <c r="M16" s="1025"/>
      <c r="N16" s="1025"/>
      <c r="O16" s="1025"/>
      <c r="P16" s="1025"/>
    </row>
    <row r="17" spans="1:16" ht="15.75">
      <c r="A17" s="1024"/>
      <c r="B17" s="1023" t="s">
        <v>1601</v>
      </c>
      <c r="C17" s="1025"/>
      <c r="D17" s="1015">
        <v>2014</v>
      </c>
      <c r="E17" s="1026"/>
      <c r="F17" s="1027"/>
      <c r="G17" s="1025"/>
      <c r="H17" s="1025"/>
      <c r="I17" s="1025"/>
      <c r="J17" s="1025"/>
      <c r="K17" s="1025"/>
      <c r="L17" s="1025"/>
      <c r="M17" s="1025"/>
      <c r="N17" s="1025"/>
      <c r="O17" s="1025"/>
      <c r="P17" s="1025"/>
    </row>
    <row r="18" spans="1:16" ht="15.75">
      <c r="A18" s="1024"/>
      <c r="B18" s="1023" t="s">
        <v>1602</v>
      </c>
      <c r="C18" s="1025"/>
      <c r="D18" s="1015">
        <f>D17+1</f>
        <v>2015</v>
      </c>
      <c r="E18" s="1026"/>
      <c r="F18" s="1027"/>
      <c r="G18" s="1025"/>
      <c r="H18" s="1025"/>
      <c r="I18" s="1025"/>
      <c r="J18" s="1025"/>
      <c r="K18" s="1025"/>
      <c r="L18" s="1025"/>
      <c r="M18" s="1025"/>
      <c r="N18" s="1025"/>
      <c r="O18" s="1025"/>
      <c r="P18" s="1025"/>
    </row>
    <row r="19" spans="1:16" ht="15.75">
      <c r="B19" s="1018" t="s">
        <v>53</v>
      </c>
      <c r="D19" s="1016"/>
      <c r="E19" s="1026" t="s">
        <v>1603</v>
      </c>
      <c r="F19" s="1020"/>
    </row>
    <row r="20" spans="1:16" ht="15.75">
      <c r="B20" s="1018" t="s">
        <v>54</v>
      </c>
      <c r="D20" s="1028"/>
      <c r="E20" s="1026"/>
      <c r="F20" s="1020"/>
    </row>
    <row r="21" spans="1:16" ht="15.75">
      <c r="F21" s="1020"/>
    </row>
    <row r="22" spans="1:16">
      <c r="B22" s="1021" t="s">
        <v>56</v>
      </c>
      <c r="C22" s="1019"/>
      <c r="I22" s="1022"/>
    </row>
    <row r="23" spans="1:16" ht="19.5" customHeight="1">
      <c r="B23" s="1052" t="s">
        <v>1604</v>
      </c>
      <c r="C23" s="1053"/>
      <c r="D23" s="1053"/>
      <c r="E23" s="1054"/>
      <c r="I23" s="1022"/>
    </row>
    <row r="24" spans="1:16" s="52" customFormat="1">
      <c r="A24" s="85"/>
      <c r="B24" s="1021"/>
      <c r="C24" s="1019"/>
      <c r="D24" s="72"/>
      <c r="E24" s="72"/>
      <c r="F24" s="72"/>
      <c r="G24" s="72"/>
      <c r="H24" s="72"/>
      <c r="I24" s="1022"/>
      <c r="J24" s="72"/>
      <c r="K24" s="72"/>
      <c r="L24" s="72"/>
      <c r="M24" s="72"/>
      <c r="N24" s="72"/>
      <c r="O24" s="72"/>
      <c r="P24" s="72"/>
    </row>
    <row r="25" spans="1:16">
      <c r="B25" s="1055"/>
      <c r="C25" s="1056"/>
      <c r="D25" s="1056"/>
      <c r="E25" s="1056"/>
      <c r="F25" s="1056"/>
      <c r="G25" s="1056"/>
      <c r="H25" s="1056"/>
      <c r="I25" s="1056"/>
      <c r="J25" s="1056"/>
      <c r="K25" s="1056"/>
      <c r="L25" s="1056"/>
    </row>
    <row r="26" spans="1:16">
      <c r="A26" s="1029"/>
      <c r="B26" s="52"/>
      <c r="C26" s="52"/>
      <c r="D26" s="52"/>
      <c r="E26" s="52"/>
      <c r="F26" s="52"/>
      <c r="G26" s="52"/>
      <c r="H26" s="52"/>
      <c r="I26" s="52"/>
      <c r="J26" s="52"/>
      <c r="K26" s="52"/>
      <c r="L26" s="52"/>
    </row>
    <row r="27" spans="1:16">
      <c r="A27" s="86"/>
      <c r="B27" s="86"/>
      <c r="C27" s="52"/>
      <c r="D27" s="52"/>
      <c r="E27" s="52"/>
      <c r="F27" s="52"/>
      <c r="G27" s="52"/>
      <c r="H27" s="52"/>
      <c r="I27" s="52"/>
      <c r="J27" s="52"/>
      <c r="K27" s="52"/>
      <c r="L27" s="52"/>
      <c r="M27" s="52"/>
      <c r="N27" s="52"/>
      <c r="O27" s="52"/>
      <c r="P27" s="52"/>
    </row>
    <row r="28" spans="1:16">
      <c r="B28" s="85"/>
      <c r="C28" s="85"/>
      <c r="D28" s="85"/>
    </row>
    <row r="29" spans="1:16">
      <c r="A29" s="255" t="s">
        <v>1604</v>
      </c>
      <c r="B29" s="85"/>
      <c r="C29" s="85"/>
      <c r="D29" s="1030"/>
    </row>
    <row r="30" spans="1:16">
      <c r="A30" s="255" t="s">
        <v>1605</v>
      </c>
      <c r="B30" s="85"/>
      <c r="C30" s="85"/>
      <c r="D30" s="85"/>
    </row>
    <row r="31" spans="1:16">
      <c r="A31" s="255" t="s">
        <v>1606</v>
      </c>
      <c r="B31" s="85"/>
      <c r="C31" s="85"/>
      <c r="D31" s="85"/>
    </row>
    <row r="32" spans="1:16">
      <c r="A32" s="255" t="s">
        <v>1421</v>
      </c>
      <c r="B32" s="85"/>
      <c r="C32" s="85"/>
      <c r="D32" s="85"/>
    </row>
    <row r="33" spans="1:4">
      <c r="A33" s="255" t="s">
        <v>1422</v>
      </c>
      <c r="B33" s="85"/>
      <c r="C33" s="85"/>
      <c r="D33" s="85"/>
    </row>
    <row r="34" spans="1:4">
      <c r="A34" s="255" t="s">
        <v>1423</v>
      </c>
      <c r="B34" s="85"/>
      <c r="C34" s="85"/>
      <c r="D34" s="85"/>
    </row>
    <row r="35" spans="1:4">
      <c r="A35" s="255" t="s">
        <v>1424</v>
      </c>
      <c r="B35" s="85"/>
      <c r="C35" s="85"/>
      <c r="D35" s="85"/>
    </row>
    <row r="36" spans="1:4">
      <c r="A36" s="255" t="s">
        <v>1425</v>
      </c>
      <c r="B36" s="85"/>
      <c r="C36" s="85"/>
      <c r="D36" s="85"/>
    </row>
    <row r="37" spans="1:4">
      <c r="A37" s="255" t="s">
        <v>1426</v>
      </c>
      <c r="B37" s="85"/>
      <c r="C37" s="85"/>
      <c r="D37" s="85"/>
    </row>
    <row r="38" spans="1:4">
      <c r="A38" s="255" t="s">
        <v>1427</v>
      </c>
      <c r="B38" s="85"/>
      <c r="C38" s="85"/>
      <c r="D38" s="85"/>
    </row>
    <row r="39" spans="1:4">
      <c r="A39" s="255" t="s">
        <v>1428</v>
      </c>
      <c r="B39" s="85"/>
      <c r="C39" s="85"/>
      <c r="D39" s="85"/>
    </row>
    <row r="40" spans="1:4">
      <c r="A40" s="255" t="s">
        <v>1429</v>
      </c>
      <c r="B40" s="85"/>
      <c r="C40" s="85"/>
      <c r="D40" s="85"/>
    </row>
    <row r="41" spans="1:4">
      <c r="A41" s="255" t="s">
        <v>1430</v>
      </c>
      <c r="B41" s="85"/>
      <c r="C41" s="85"/>
      <c r="D41" s="85"/>
    </row>
    <row r="42" spans="1:4">
      <c r="B42" s="85"/>
      <c r="C42" s="85"/>
      <c r="D42" s="85"/>
    </row>
    <row r="43" spans="1:4">
      <c r="B43" s="85"/>
      <c r="C43" s="85"/>
      <c r="D43" s="85"/>
    </row>
    <row r="44" spans="1:4">
      <c r="B44" s="85"/>
      <c r="C44" s="85"/>
      <c r="D44" s="85"/>
    </row>
    <row r="45" spans="1:4">
      <c r="B45" s="85"/>
      <c r="C45" s="85"/>
      <c r="D45" s="85"/>
    </row>
    <row r="46" spans="1:4" s="71" customFormat="1">
      <c r="A46" s="25"/>
      <c r="B46" s="25"/>
      <c r="C46" s="25"/>
      <c r="D46" s="25"/>
    </row>
    <row r="47" spans="1:4" s="71" customFormat="1">
      <c r="A47" s="25"/>
      <c r="B47" s="25"/>
      <c r="C47" s="25"/>
      <c r="D47" s="25"/>
    </row>
    <row r="48" spans="1:4" s="71" customFormat="1">
      <c r="A48" s="25"/>
      <c r="B48" s="25"/>
      <c r="C48" s="25"/>
      <c r="D48" s="25"/>
    </row>
    <row r="49" spans="1:4" s="71" customFormat="1">
      <c r="A49" s="25"/>
      <c r="B49" s="25"/>
      <c r="C49" s="25"/>
      <c r="D49" s="25"/>
    </row>
    <row r="50" spans="1:4" s="71" customFormat="1">
      <c r="A50" s="25"/>
      <c r="B50" s="25"/>
      <c r="C50" s="25"/>
      <c r="D50" s="25"/>
    </row>
    <row r="51" spans="1:4" s="71" customFormat="1">
      <c r="A51" s="25"/>
      <c r="B51" s="25"/>
      <c r="C51" s="25"/>
      <c r="D51" s="25"/>
    </row>
    <row r="52" spans="1:4" s="71" customFormat="1">
      <c r="A52" s="25"/>
      <c r="B52" s="25"/>
      <c r="C52" s="25"/>
      <c r="D52" s="25"/>
    </row>
    <row r="53" spans="1:4" s="71" customFormat="1">
      <c r="A53" s="25"/>
      <c r="B53" s="25"/>
      <c r="C53" s="25"/>
      <c r="D53" s="25"/>
    </row>
    <row r="54" spans="1:4">
      <c r="A54" s="72"/>
      <c r="B54" s="85"/>
      <c r="C54" s="85"/>
      <c r="D54" s="85"/>
    </row>
    <row r="55" spans="1:4">
      <c r="A55" s="72"/>
      <c r="B55" s="85"/>
      <c r="C55" s="85"/>
      <c r="D55" s="85"/>
    </row>
    <row r="56" spans="1:4">
      <c r="A56" s="72"/>
      <c r="B56" s="85"/>
      <c r="C56" s="85"/>
      <c r="D56" s="85"/>
    </row>
    <row r="57" spans="1:4">
      <c r="A57" s="72"/>
      <c r="B57" s="85"/>
      <c r="C57" s="85"/>
      <c r="D57" s="85"/>
    </row>
    <row r="58" spans="1:4">
      <c r="A58" s="72"/>
      <c r="B58" s="85"/>
      <c r="C58" s="85"/>
      <c r="D58" s="85"/>
    </row>
    <row r="59" spans="1:4">
      <c r="A59" s="72"/>
      <c r="B59" s="85"/>
      <c r="C59" s="85"/>
      <c r="D59" s="85"/>
    </row>
    <row r="60" spans="1:4">
      <c r="A60" s="72"/>
      <c r="B60" s="85"/>
      <c r="C60" s="85"/>
      <c r="D60" s="85"/>
    </row>
    <row r="61" spans="1:4">
      <c r="A61" s="72"/>
      <c r="B61" s="85"/>
      <c r="C61" s="85"/>
      <c r="D61" s="85"/>
    </row>
    <row r="62" spans="1:4">
      <c r="A62" s="72"/>
      <c r="B62" s="85"/>
      <c r="C62" s="85"/>
      <c r="D62" s="85"/>
    </row>
    <row r="63" spans="1:4">
      <c r="A63" s="72"/>
      <c r="B63" s="85"/>
      <c r="C63" s="85"/>
      <c r="D63" s="85"/>
    </row>
    <row r="64" spans="1:4">
      <c r="A64" s="72"/>
      <c r="B64" s="85"/>
      <c r="C64" s="85"/>
      <c r="D64" s="85"/>
    </row>
    <row r="65" spans="1:4">
      <c r="A65" s="72"/>
      <c r="B65" s="85"/>
      <c r="C65" s="85"/>
      <c r="D65" s="85"/>
    </row>
    <row r="66" spans="1:4">
      <c r="A66" s="72"/>
      <c r="B66" s="85"/>
      <c r="C66" s="85"/>
      <c r="D66" s="85"/>
    </row>
    <row r="67" spans="1:4">
      <c r="A67" s="72"/>
      <c r="B67" s="85"/>
      <c r="C67" s="85"/>
      <c r="D67" s="85"/>
    </row>
    <row r="68" spans="1:4">
      <c r="A68" s="72"/>
      <c r="B68" s="85"/>
      <c r="C68" s="85"/>
      <c r="D68" s="85"/>
    </row>
    <row r="149" spans="1:1" ht="33" customHeight="1"/>
    <row r="152" spans="1:1" ht="30" customHeight="1">
      <c r="A152" s="72"/>
    </row>
    <row r="155" spans="1:1">
      <c r="A155" s="72"/>
    </row>
    <row r="161" spans="1:1">
      <c r="A161" s="72"/>
    </row>
    <row r="176" spans="1:1" ht="44.25" customHeight="1"/>
    <row r="179" ht="20.25" customHeight="1"/>
    <row r="183" ht="45.75" customHeight="1"/>
    <row r="207" spans="1:1">
      <c r="A207" s="72"/>
    </row>
  </sheetData>
  <protectedRanges>
    <protectedRange sqref="B25:L25 B23:E23 D19 D12:G12" name="Summary Submission Cover Sheet_2_3"/>
    <protectedRange sqref="D14" name="Summary Submission Cover Sheet_1_1_2"/>
  </protectedRanges>
  <mergeCells count="5">
    <mergeCell ref="B23:E23"/>
    <mergeCell ref="B25:L25"/>
    <mergeCell ref="A1:L1"/>
    <mergeCell ref="A3:L3"/>
    <mergeCell ref="D12:G12"/>
  </mergeCells>
  <dataValidations count="1">
    <dataValidation type="list" allowBlank="1" showInputMessage="1" showErrorMessage="1" sqref="B23:E23">
      <formula1>$A$29:$A$41</formula1>
    </dataValidation>
  </dataValidations>
  <pageMargins left="0.7" right="0.7" top="0.75" bottom="0.75" header="0.3" footer="0.3"/>
  <pageSetup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185"/>
  <sheetViews>
    <sheetView showGridLines="0" topLeftCell="A13" zoomScaleNormal="100" zoomScaleSheetLayoutView="115" zoomScalePageLayoutView="55" workbookViewId="0">
      <selection activeCell="A21" sqref="A21:XFD415"/>
    </sheetView>
  </sheetViews>
  <sheetFormatPr defaultColWidth="66.42578125" defaultRowHeight="15.75"/>
  <cols>
    <col min="1" max="1" width="47" style="746" customWidth="1"/>
    <col min="2" max="2" width="14.85546875" style="746" customWidth="1"/>
    <col min="3" max="3" width="11.28515625" style="746" customWidth="1"/>
    <col min="4" max="4" width="46.140625" style="746" customWidth="1"/>
    <col min="5" max="5" width="11.28515625" style="746" customWidth="1"/>
    <col min="6" max="9" width="8.7109375" style="746" customWidth="1"/>
    <col min="10" max="10" width="9.42578125" style="746" customWidth="1"/>
    <col min="11" max="78" width="66.42578125" style="746"/>
    <col min="79" max="16384" width="66.42578125" style="4"/>
  </cols>
  <sheetData>
    <row r="1" spans="1:78" s="66" customFormat="1">
      <c r="A1" s="1061" t="str">
        <f>'Summary Submission Cover Sheet'!D15&amp;" "&amp;A3&amp;": "&amp;'Summary Submission Cover Sheet'!D12&amp;" in "&amp;'Summary Submission Cover Sheet'!B23</f>
        <v>Bank Projected OTTI for AFS Securities and HTM Securities by CUSIP: XYZ in Baseline</v>
      </c>
      <c r="B1" s="1061"/>
      <c r="C1" s="1061"/>
      <c r="D1" s="1061"/>
      <c r="E1" s="1061"/>
      <c r="F1" s="721"/>
      <c r="G1" s="721"/>
      <c r="H1" s="721"/>
      <c r="I1" s="721"/>
      <c r="J1" s="721"/>
      <c r="K1" s="721"/>
      <c r="L1" s="721"/>
      <c r="M1" s="721"/>
      <c r="N1" s="721"/>
      <c r="O1" s="721"/>
      <c r="P1" s="721"/>
      <c r="Q1" s="721"/>
      <c r="R1" s="744"/>
      <c r="S1" s="744"/>
      <c r="T1" s="744"/>
      <c r="U1" s="744"/>
      <c r="V1" s="744"/>
      <c r="W1" s="744"/>
      <c r="X1" s="744"/>
      <c r="Y1" s="744"/>
      <c r="Z1" s="744"/>
      <c r="AA1" s="744"/>
      <c r="AB1" s="744"/>
      <c r="AC1" s="744"/>
      <c r="AD1" s="744"/>
      <c r="AE1" s="744"/>
      <c r="AF1" s="744"/>
      <c r="AG1" s="744"/>
      <c r="AH1" s="744"/>
      <c r="AI1" s="744"/>
      <c r="AJ1" s="744"/>
      <c r="AK1" s="744"/>
      <c r="AL1" s="744"/>
      <c r="AM1" s="744"/>
      <c r="AN1" s="744"/>
      <c r="AO1" s="744"/>
      <c r="AP1" s="744"/>
      <c r="AQ1" s="744"/>
      <c r="AR1" s="744"/>
      <c r="AS1" s="744"/>
      <c r="AT1" s="744"/>
      <c r="AU1" s="744"/>
      <c r="AV1" s="744"/>
      <c r="AW1" s="744"/>
      <c r="AX1" s="744"/>
      <c r="AY1" s="744"/>
      <c r="AZ1" s="744"/>
      <c r="BA1" s="744"/>
      <c r="BB1" s="744"/>
      <c r="BC1" s="744"/>
      <c r="BD1" s="744"/>
      <c r="BE1" s="744"/>
      <c r="BF1" s="744"/>
      <c r="BG1" s="744"/>
      <c r="BH1" s="744"/>
      <c r="BI1" s="744"/>
      <c r="BJ1" s="744"/>
      <c r="BK1" s="744"/>
      <c r="BL1" s="744"/>
      <c r="BM1" s="744"/>
      <c r="BN1" s="744"/>
      <c r="BO1" s="744"/>
      <c r="BP1" s="744"/>
      <c r="BQ1" s="744"/>
      <c r="BR1" s="744"/>
      <c r="BS1" s="744"/>
      <c r="BT1" s="744"/>
      <c r="BU1" s="744"/>
      <c r="BV1" s="744"/>
      <c r="BW1" s="744"/>
      <c r="BX1" s="744"/>
      <c r="BY1" s="744"/>
      <c r="BZ1" s="744"/>
    </row>
    <row r="2" spans="1:78">
      <c r="A2" s="745"/>
      <c r="B2" s="745"/>
      <c r="C2" s="745"/>
      <c r="D2" s="745"/>
      <c r="E2" s="745"/>
      <c r="F2" s="745"/>
      <c r="G2" s="745"/>
      <c r="H2" s="745"/>
      <c r="I2" s="745"/>
      <c r="J2" s="745"/>
    </row>
    <row r="3" spans="1:78" s="5" customFormat="1" ht="15">
      <c r="A3" s="438" t="s">
        <v>548</v>
      </c>
      <c r="B3" s="748"/>
      <c r="C3" s="749"/>
      <c r="D3" s="749"/>
      <c r="E3" s="749"/>
      <c r="F3" s="749"/>
      <c r="G3" s="749"/>
      <c r="H3" s="749"/>
      <c r="I3" s="749"/>
      <c r="J3" s="749"/>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row>
    <row r="4" spans="1:78" s="5" customFormat="1" ht="55.5" customHeight="1">
      <c r="A4" s="1089" t="s">
        <v>782</v>
      </c>
      <c r="B4" s="1089"/>
      <c r="C4" s="1090"/>
      <c r="D4" s="1090"/>
      <c r="E4" s="1090"/>
      <c r="F4" s="1090"/>
      <c r="G4" s="1090"/>
      <c r="H4" s="1090"/>
      <c r="I4" s="1090"/>
      <c r="J4" s="109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row>
    <row r="5" spans="1:78" s="5" customFormat="1" ht="18" customHeight="1">
      <c r="A5" s="751"/>
      <c r="B5" s="751"/>
      <c r="C5" s="751"/>
      <c r="D5" s="751"/>
      <c r="E5" s="751"/>
      <c r="F5" s="751"/>
      <c r="G5" s="751"/>
      <c r="H5" s="751"/>
      <c r="I5" s="751"/>
      <c r="J5" s="751"/>
      <c r="K5" s="750"/>
      <c r="L5" s="750"/>
      <c r="M5" s="750"/>
      <c r="N5" s="750"/>
      <c r="O5" s="750"/>
      <c r="P5" s="750"/>
      <c r="Q5" s="750"/>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row>
    <row r="6" spans="1:78" ht="56.25" customHeight="1">
      <c r="A6" s="439" t="s">
        <v>529</v>
      </c>
      <c r="B6" s="440" t="s">
        <v>528</v>
      </c>
      <c r="C6" s="440" t="s">
        <v>168</v>
      </c>
      <c r="D6" s="440" t="s">
        <v>169</v>
      </c>
      <c r="E6" s="441" t="s">
        <v>170</v>
      </c>
      <c r="F6" s="753"/>
      <c r="G6" s="753"/>
      <c r="H6" s="753"/>
      <c r="I6" s="753"/>
      <c r="J6" s="753"/>
    </row>
    <row r="7" spans="1:78">
      <c r="A7" s="938"/>
      <c r="B7" s="937"/>
      <c r="C7" s="937"/>
      <c r="D7" s="937"/>
      <c r="E7" s="937"/>
      <c r="F7" s="755"/>
      <c r="G7" s="755"/>
      <c r="H7" s="756"/>
      <c r="I7" s="755"/>
      <c r="J7" s="755"/>
    </row>
    <row r="8" spans="1:78">
      <c r="A8" s="938"/>
      <c r="B8" s="937"/>
      <c r="C8" s="937"/>
      <c r="D8" s="937"/>
      <c r="E8" s="937"/>
      <c r="F8" s="755"/>
      <c r="G8" s="755"/>
      <c r="H8" s="756"/>
      <c r="I8" s="755"/>
      <c r="J8" s="755"/>
    </row>
    <row r="9" spans="1:78" ht="16.5" thickBot="1">
      <c r="A9" s="754"/>
      <c r="B9" s="939"/>
      <c r="C9" s="940"/>
      <c r="D9" s="940"/>
      <c r="E9" s="941"/>
      <c r="F9" s="755"/>
      <c r="G9" s="755"/>
      <c r="H9" s="756"/>
      <c r="I9" s="755"/>
      <c r="J9" s="755"/>
    </row>
    <row r="10" spans="1:78" s="7" customFormat="1" ht="48.75" customHeight="1" thickTop="1">
      <c r="A10" s="442" t="s">
        <v>191</v>
      </c>
      <c r="B10" s="443">
        <f>SUM(B7:B9)</f>
        <v>0</v>
      </c>
      <c r="C10" s="444">
        <f>SUM(C7:C9)</f>
        <v>0</v>
      </c>
      <c r="D10" s="444"/>
      <c r="E10" s="445">
        <f>SUM(E7:E9)</f>
        <v>0</v>
      </c>
      <c r="F10" s="755"/>
      <c r="G10" s="755"/>
      <c r="H10" s="756"/>
      <c r="I10" s="755"/>
      <c r="J10" s="755"/>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7"/>
      <c r="AY10" s="757"/>
      <c r="AZ10" s="757"/>
      <c r="BA10" s="757"/>
      <c r="BB10" s="757"/>
      <c r="BC10" s="757"/>
      <c r="BD10" s="757"/>
      <c r="BE10" s="757"/>
      <c r="BF10" s="757"/>
      <c r="BG10" s="757"/>
      <c r="BH10" s="757"/>
      <c r="BI10" s="757"/>
      <c r="BJ10" s="757"/>
      <c r="BK10" s="757"/>
      <c r="BL10" s="757"/>
      <c r="BM10" s="757"/>
      <c r="BN10" s="757"/>
      <c r="BO10" s="757"/>
      <c r="BP10" s="757"/>
      <c r="BQ10" s="757"/>
      <c r="BR10" s="757"/>
      <c r="BS10" s="757"/>
      <c r="BT10" s="757"/>
      <c r="BU10" s="757"/>
      <c r="BV10" s="757"/>
      <c r="BW10" s="757"/>
      <c r="BX10" s="757"/>
      <c r="BY10" s="757"/>
      <c r="BZ10" s="757"/>
    </row>
    <row r="17" spans="2:2">
      <c r="B17" s="758"/>
    </row>
    <row r="151" ht="33" customHeight="1"/>
    <row r="154" ht="30" customHeight="1"/>
    <row r="178" ht="44.25" customHeight="1"/>
    <row r="181" ht="20.25" customHeight="1"/>
    <row r="185" ht="45.75" customHeight="1"/>
  </sheetData>
  <mergeCells count="2">
    <mergeCell ref="A4:J4"/>
    <mergeCell ref="A1:E1"/>
  </mergeCells>
  <pageMargins left="0.25" right="0.25" top="0.5" bottom="0.5" header="0.3" footer="0.3"/>
  <pageSetup scale="76"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Z185"/>
  <sheetViews>
    <sheetView showGridLines="0" zoomScaleNormal="100" zoomScaleSheetLayoutView="55" zoomScalePageLayoutView="55" workbookViewId="0">
      <selection activeCell="A151" sqref="A151:O229"/>
    </sheetView>
  </sheetViews>
  <sheetFormatPr defaultColWidth="66.42578125" defaultRowHeight="15.75"/>
  <cols>
    <col min="1" max="1" width="3.7109375" style="746" customWidth="1"/>
    <col min="2" max="2" width="45" style="746" customWidth="1"/>
    <col min="3" max="3" width="42.42578125" style="746" customWidth="1"/>
    <col min="4" max="4" width="46.140625" style="746" customWidth="1"/>
    <col min="5" max="8" width="42.42578125" style="746" customWidth="1"/>
    <col min="9" max="78" width="66.42578125" style="746"/>
    <col min="79" max="16384" width="66.42578125" style="4"/>
  </cols>
  <sheetData>
    <row r="1" spans="1:78">
      <c r="B1" s="1061" t="str">
        <f>'Summary Submission Cover Sheet'!D15&amp;" "&amp;B3&amp;": "&amp;'Summary Submission Cover Sheet'!D12&amp;" in "&amp;'Summary Submission Cover Sheet'!B23</f>
        <v>Bank High-Level OTTI Methodology and Assumptions for AFS and HTM Securities by Portfolio: XYZ in Baseline</v>
      </c>
      <c r="C1" s="1061"/>
      <c r="D1" s="1061"/>
      <c r="E1" s="1061"/>
      <c r="F1" s="1061"/>
      <c r="G1" s="1061"/>
      <c r="H1" s="759"/>
    </row>
    <row r="3" spans="1:78" s="5" customFormat="1" ht="15">
      <c r="A3" s="750"/>
      <c r="B3" s="438" t="s">
        <v>549</v>
      </c>
      <c r="C3" s="749"/>
      <c r="D3" s="749"/>
      <c r="E3" s="749"/>
      <c r="F3" s="749"/>
      <c r="G3" s="749"/>
      <c r="H3" s="749"/>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row>
    <row r="4" spans="1:78" s="5" customFormat="1" ht="36" customHeight="1">
      <c r="A4" s="750"/>
      <c r="B4" s="1092" t="s">
        <v>543</v>
      </c>
      <c r="C4" s="1092"/>
      <c r="D4" s="1092"/>
      <c r="E4" s="1092"/>
      <c r="F4" s="1092"/>
      <c r="G4" s="1092"/>
      <c r="H4" s="760"/>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row>
    <row r="5" spans="1:78" s="68" customFormat="1" ht="95.45" customHeight="1">
      <c r="A5" s="752"/>
      <c r="B5" s="439" t="s">
        <v>267</v>
      </c>
      <c r="C5" s="440" t="s">
        <v>542</v>
      </c>
      <c r="D5" s="440" t="s">
        <v>451</v>
      </c>
      <c r="E5" s="440" t="s">
        <v>541</v>
      </c>
      <c r="F5" s="440" t="s">
        <v>540</v>
      </c>
      <c r="G5" s="440" t="s">
        <v>539</v>
      </c>
      <c r="H5" s="446" t="s">
        <v>1245</v>
      </c>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34"/>
      <c r="AW5" s="734"/>
      <c r="AX5" s="734"/>
      <c r="AY5" s="734"/>
      <c r="AZ5" s="734"/>
      <c r="BA5" s="734"/>
      <c r="BB5" s="734"/>
      <c r="BC5" s="734"/>
      <c r="BD5" s="734"/>
      <c r="BE5" s="734"/>
      <c r="BF5" s="734"/>
      <c r="BG5" s="734"/>
      <c r="BH5" s="734"/>
      <c r="BI5" s="734"/>
      <c r="BJ5" s="734"/>
      <c r="BK5" s="734"/>
      <c r="BL5" s="734"/>
      <c r="BM5" s="734"/>
      <c r="BN5" s="734"/>
      <c r="BO5" s="734"/>
      <c r="BP5" s="734"/>
      <c r="BQ5" s="734"/>
      <c r="BR5" s="734"/>
      <c r="BS5" s="734"/>
      <c r="BT5" s="734"/>
      <c r="BU5" s="734"/>
      <c r="BV5" s="734"/>
      <c r="BW5" s="734"/>
      <c r="BX5" s="734"/>
      <c r="BY5" s="734"/>
      <c r="BZ5" s="734"/>
    </row>
    <row r="6" spans="1:78">
      <c r="A6" s="447">
        <v>1</v>
      </c>
      <c r="B6" s="448" t="s">
        <v>536</v>
      </c>
      <c r="C6" s="942"/>
      <c r="D6" s="943"/>
      <c r="E6" s="944"/>
      <c r="F6" s="945"/>
      <c r="G6" s="943"/>
      <c r="H6" s="943"/>
    </row>
    <row r="7" spans="1:78">
      <c r="A7" s="449">
        <v>2</v>
      </c>
      <c r="B7" s="450" t="s">
        <v>171</v>
      </c>
      <c r="C7" s="126"/>
      <c r="D7" s="469"/>
      <c r="E7" s="125"/>
      <c r="F7" s="118"/>
      <c r="G7" s="124"/>
      <c r="H7" s="124"/>
    </row>
    <row r="8" spans="1:78">
      <c r="A8" s="451">
        <v>3</v>
      </c>
      <c r="B8" s="450" t="s">
        <v>172</v>
      </c>
      <c r="C8" s="126"/>
      <c r="D8" s="119"/>
      <c r="E8" s="125"/>
      <c r="F8" s="118"/>
      <c r="G8" s="124"/>
      <c r="H8" s="124"/>
    </row>
    <row r="9" spans="1:78">
      <c r="A9" s="449">
        <v>4</v>
      </c>
      <c r="B9" s="450" t="s">
        <v>173</v>
      </c>
      <c r="C9" s="126"/>
      <c r="D9" s="119"/>
      <c r="E9" s="125"/>
      <c r="F9" s="118"/>
      <c r="G9" s="124"/>
      <c r="H9" s="124"/>
    </row>
    <row r="10" spans="1:78" ht="48.75" customHeight="1">
      <c r="A10" s="449">
        <v>5</v>
      </c>
      <c r="B10" s="450" t="s">
        <v>174</v>
      </c>
      <c r="C10" s="126"/>
      <c r="D10" s="119" t="str">
        <f>"Must match item "&amp;'Income Statement Worksheet'!A157&amp;" on the Income Statement Worksheet = riad4340"</f>
        <v>Must match item 135 on the Income Statement Worksheet = riad4340</v>
      </c>
      <c r="E10" s="125"/>
      <c r="F10" s="118"/>
      <c r="G10" s="124"/>
      <c r="H10" s="124"/>
    </row>
    <row r="11" spans="1:78">
      <c r="A11" s="449">
        <v>6</v>
      </c>
      <c r="B11" s="450" t="s">
        <v>175</v>
      </c>
      <c r="C11" s="126"/>
      <c r="D11" s="469"/>
      <c r="E11" s="125"/>
      <c r="F11" s="118"/>
      <c r="G11" s="124"/>
      <c r="H11" s="124"/>
    </row>
    <row r="12" spans="1:78">
      <c r="A12" s="449">
        <v>7</v>
      </c>
      <c r="B12" s="450" t="s">
        <v>176</v>
      </c>
      <c r="C12" s="126"/>
      <c r="D12" s="119"/>
      <c r="E12" s="125"/>
      <c r="F12" s="118"/>
      <c r="G12" s="124"/>
      <c r="H12" s="124"/>
    </row>
    <row r="13" spans="1:78">
      <c r="A13" s="449">
        <v>8</v>
      </c>
      <c r="B13" s="450" t="s">
        <v>177</v>
      </c>
      <c r="C13" s="126"/>
      <c r="D13" s="119"/>
      <c r="E13" s="125"/>
      <c r="F13" s="118"/>
      <c r="G13" s="124"/>
      <c r="H13" s="124"/>
    </row>
    <row r="14" spans="1:78">
      <c r="A14" s="449">
        <v>9</v>
      </c>
      <c r="B14" s="450" t="s">
        <v>178</v>
      </c>
      <c r="C14" s="126"/>
      <c r="D14" s="119"/>
      <c r="E14" s="125"/>
      <c r="F14" s="118"/>
      <c r="G14" s="124"/>
      <c r="H14" s="124"/>
    </row>
    <row r="15" spans="1:78">
      <c r="A15" s="449">
        <v>10</v>
      </c>
      <c r="B15" s="452" t="s">
        <v>1244</v>
      </c>
      <c r="C15" s="126"/>
      <c r="D15" s="119"/>
      <c r="E15" s="125"/>
      <c r="F15" s="118"/>
      <c r="G15" s="124"/>
      <c r="H15" s="124"/>
    </row>
    <row r="16" spans="1:78">
      <c r="A16" s="449">
        <v>11</v>
      </c>
      <c r="B16" s="450" t="s">
        <v>535</v>
      </c>
      <c r="C16" s="126"/>
      <c r="D16" s="469"/>
      <c r="E16" s="125"/>
      <c r="F16" s="118"/>
      <c r="G16" s="124"/>
      <c r="H16" s="124"/>
    </row>
    <row r="17" spans="1:8">
      <c r="A17" s="449">
        <v>12</v>
      </c>
      <c r="B17" s="450" t="s">
        <v>534</v>
      </c>
      <c r="C17" s="126"/>
      <c r="D17" s="469"/>
      <c r="E17" s="125"/>
      <c r="F17" s="118"/>
      <c r="G17" s="124"/>
      <c r="H17" s="124"/>
    </row>
    <row r="18" spans="1:8">
      <c r="A18" s="449">
        <v>13</v>
      </c>
      <c r="B18" s="453" t="s">
        <v>179</v>
      </c>
      <c r="C18" s="126"/>
      <c r="D18" s="119"/>
      <c r="E18" s="125"/>
      <c r="F18" s="118"/>
      <c r="G18" s="124"/>
      <c r="H18" s="124"/>
    </row>
    <row r="19" spans="1:8">
      <c r="A19" s="449">
        <v>14</v>
      </c>
      <c r="B19" s="453" t="s">
        <v>180</v>
      </c>
      <c r="C19" s="126"/>
      <c r="D19" s="119"/>
      <c r="E19" s="125"/>
      <c r="F19" s="118"/>
      <c r="G19" s="124"/>
      <c r="H19" s="124"/>
    </row>
    <row r="20" spans="1:8">
      <c r="A20" s="449">
        <v>15</v>
      </c>
      <c r="B20" s="453" t="s">
        <v>181</v>
      </c>
      <c r="C20" s="126"/>
      <c r="D20" s="119"/>
      <c r="E20" s="125"/>
      <c r="F20" s="118"/>
      <c r="G20" s="124"/>
      <c r="H20" s="124"/>
    </row>
    <row r="21" spans="1:8">
      <c r="A21" s="449">
        <v>16</v>
      </c>
      <c r="B21" s="453" t="s">
        <v>182</v>
      </c>
      <c r="C21" s="126"/>
      <c r="D21" s="119"/>
      <c r="E21" s="125"/>
      <c r="F21" s="118"/>
      <c r="G21" s="124"/>
      <c r="H21" s="124"/>
    </row>
    <row r="22" spans="1:8">
      <c r="A22" s="449">
        <v>17</v>
      </c>
      <c r="B22" s="453" t="s">
        <v>183</v>
      </c>
      <c r="C22" s="126"/>
      <c r="D22" s="119"/>
      <c r="E22" s="125"/>
      <c r="F22" s="118"/>
      <c r="G22" s="124"/>
      <c r="H22" s="124"/>
    </row>
    <row r="23" spans="1:8">
      <c r="A23" s="449">
        <v>18</v>
      </c>
      <c r="B23" s="453" t="s">
        <v>184</v>
      </c>
      <c r="C23" s="126"/>
      <c r="D23" s="119"/>
      <c r="E23" s="125"/>
      <c r="F23" s="118"/>
      <c r="G23" s="124"/>
      <c r="H23" s="124"/>
    </row>
    <row r="24" spans="1:8">
      <c r="A24" s="449">
        <v>19</v>
      </c>
      <c r="B24" s="453" t="s">
        <v>185</v>
      </c>
      <c r="C24" s="126"/>
      <c r="D24" s="119"/>
      <c r="E24" s="125"/>
      <c r="F24" s="118"/>
      <c r="G24" s="124"/>
      <c r="H24" s="124"/>
    </row>
    <row r="25" spans="1:8">
      <c r="A25" s="449">
        <v>20</v>
      </c>
      <c r="B25" s="453" t="s">
        <v>186</v>
      </c>
      <c r="C25" s="126"/>
      <c r="D25" s="119"/>
      <c r="E25" s="125"/>
      <c r="F25" s="118"/>
      <c r="G25" s="124"/>
      <c r="H25" s="124"/>
    </row>
    <row r="26" spans="1:8">
      <c r="A26" s="449">
        <v>21</v>
      </c>
      <c r="B26" s="453" t="s">
        <v>187</v>
      </c>
      <c r="C26" s="126"/>
      <c r="D26" s="119"/>
      <c r="E26" s="125"/>
      <c r="F26" s="118"/>
      <c r="G26" s="124"/>
      <c r="H26" s="124"/>
    </row>
    <row r="27" spans="1:8">
      <c r="A27" s="449">
        <v>22</v>
      </c>
      <c r="B27" s="450" t="s">
        <v>188</v>
      </c>
      <c r="C27" s="126"/>
      <c r="D27" s="119"/>
      <c r="E27" s="125"/>
      <c r="F27" s="118"/>
      <c r="G27" s="124"/>
      <c r="H27" s="124"/>
    </row>
    <row r="28" spans="1:8">
      <c r="A28" s="449">
        <v>23</v>
      </c>
      <c r="B28" s="450" t="s">
        <v>533</v>
      </c>
      <c r="C28" s="126"/>
      <c r="D28" s="469"/>
      <c r="E28" s="125"/>
      <c r="F28" s="118"/>
      <c r="G28" s="124"/>
      <c r="H28" s="124"/>
    </row>
    <row r="29" spans="1:8">
      <c r="A29" s="449">
        <v>24</v>
      </c>
      <c r="B29" s="450" t="s">
        <v>532</v>
      </c>
      <c r="C29" s="126"/>
      <c r="D29" s="469"/>
      <c r="E29" s="125"/>
      <c r="F29" s="118"/>
      <c r="G29" s="124"/>
      <c r="H29" s="124"/>
    </row>
    <row r="30" spans="1:8">
      <c r="A30" s="449">
        <v>25</v>
      </c>
      <c r="B30" s="450" t="s">
        <v>189</v>
      </c>
      <c r="C30" s="126"/>
      <c r="D30" s="469"/>
      <c r="E30" s="125"/>
      <c r="F30" s="118"/>
      <c r="G30" s="124"/>
      <c r="H30" s="124"/>
    </row>
    <row r="31" spans="1:8">
      <c r="A31" s="449">
        <v>26</v>
      </c>
      <c r="B31" s="450" t="s">
        <v>531</v>
      </c>
      <c r="C31" s="126"/>
      <c r="D31" s="469"/>
      <c r="E31" s="125"/>
      <c r="F31" s="118"/>
      <c r="G31" s="124"/>
      <c r="H31" s="124"/>
    </row>
    <row r="32" spans="1:8">
      <c r="A32" s="449">
        <v>27</v>
      </c>
      <c r="B32" s="450" t="s">
        <v>190</v>
      </c>
      <c r="C32" s="946"/>
      <c r="D32" s="469"/>
      <c r="E32" s="948"/>
      <c r="F32" s="949"/>
      <c r="G32" s="950"/>
      <c r="H32" s="950"/>
    </row>
    <row r="33" spans="1:78">
      <c r="A33" s="454">
        <v>28</v>
      </c>
      <c r="B33" s="455" t="s">
        <v>537</v>
      </c>
      <c r="C33" s="123"/>
      <c r="D33" s="947"/>
      <c r="E33" s="122"/>
      <c r="F33" s="121"/>
      <c r="G33" s="120"/>
      <c r="H33" s="120"/>
    </row>
    <row r="34" spans="1:78" s="89" customFormat="1" ht="15.75" customHeight="1">
      <c r="A34" s="507"/>
      <c r="B34" s="1091" t="s">
        <v>538</v>
      </c>
      <c r="C34" s="1091"/>
      <c r="D34" s="1091"/>
      <c r="E34" s="1091"/>
      <c r="F34" s="1091"/>
      <c r="G34" s="1091"/>
      <c r="H34" s="761"/>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7"/>
      <c r="AR34" s="507"/>
      <c r="AS34" s="507"/>
      <c r="AT34" s="507"/>
      <c r="AU34" s="507"/>
      <c r="AV34" s="507"/>
      <c r="AW34" s="507"/>
      <c r="AX34" s="507"/>
      <c r="AY34" s="507"/>
      <c r="AZ34" s="507"/>
      <c r="BA34" s="507"/>
      <c r="BB34" s="507"/>
      <c r="BC34" s="507"/>
      <c r="BD34" s="507"/>
      <c r="BE34" s="507"/>
      <c r="BF34" s="507"/>
      <c r="BG34" s="507"/>
      <c r="BH34" s="507"/>
      <c r="BI34" s="507"/>
      <c r="BJ34" s="507"/>
      <c r="BK34" s="507"/>
      <c r="BL34" s="507"/>
      <c r="BM34" s="507"/>
      <c r="BN34" s="507"/>
      <c r="BO34" s="507"/>
      <c r="BP34" s="507"/>
      <c r="BQ34" s="507"/>
      <c r="BR34" s="507"/>
      <c r="BS34" s="507"/>
      <c r="BT34" s="507"/>
      <c r="BU34" s="507"/>
      <c r="BV34" s="507"/>
      <c r="BW34" s="507"/>
      <c r="BX34" s="507"/>
      <c r="BY34" s="507"/>
      <c r="BZ34" s="507"/>
    </row>
    <row r="151" ht="33" customHeight="1"/>
    <row r="154" ht="30" customHeight="1"/>
    <row r="178" ht="44.25" customHeight="1"/>
    <row r="181" ht="20.25" customHeight="1"/>
    <row r="185" ht="45.75" customHeight="1"/>
  </sheetData>
  <sheetProtection formatCells="0" formatColumns="0" formatRows="0" insertRows="0"/>
  <protectedRanges>
    <protectedRange sqref="C6:G33" name="Securities 2"/>
    <protectedRange sqref="H6:H33" name="Securities 2_1"/>
  </protectedRanges>
  <mergeCells count="3">
    <mergeCell ref="B34:G34"/>
    <mergeCell ref="B1:G1"/>
    <mergeCell ref="B4:G4"/>
  </mergeCells>
  <pageMargins left="0.25" right="0.25" top="0.5" bottom="0.5" header="0.3" footer="0.3"/>
  <pageSetup scale="5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Z185"/>
  <sheetViews>
    <sheetView showGridLines="0" topLeftCell="B1" zoomScaleNormal="100" zoomScaleSheetLayoutView="70" zoomScalePageLayoutView="55" workbookViewId="0">
      <selection activeCell="B2" sqref="B2"/>
    </sheetView>
  </sheetViews>
  <sheetFormatPr defaultColWidth="66.42578125" defaultRowHeight="15.75"/>
  <cols>
    <col min="1" max="1" width="5.28515625" style="507" customWidth="1"/>
    <col min="2" max="2" width="47" style="746" customWidth="1"/>
    <col min="3" max="3" width="21.140625" style="746" bestFit="1" customWidth="1"/>
    <col min="4" max="4" width="46.140625" style="746" customWidth="1"/>
    <col min="5" max="30" width="11.85546875" style="746" customWidth="1"/>
    <col min="31" max="78" width="66.42578125" style="746"/>
    <col min="79" max="16384" width="66.42578125" style="4"/>
  </cols>
  <sheetData>
    <row r="1" spans="1:78">
      <c r="B1" s="1061" t="str">
        <f>'Summary Submission Cover Sheet'!D15&amp;" "&amp;B3&amp;": "&amp;'Summary Submission Cover Sheet'!D12&amp;" in "&amp;'Summary Submission Cover Sheet'!B23</f>
        <v>Bank Projected OTTI for AFS and HTM Securities by Portfolio: XYZ in Baseline</v>
      </c>
      <c r="C1" s="1061"/>
      <c r="D1" s="1061"/>
      <c r="E1" s="1061"/>
      <c r="F1" s="1061"/>
      <c r="G1" s="1061"/>
      <c r="H1" s="1061"/>
      <c r="I1" s="1061"/>
      <c r="J1" s="1061"/>
      <c r="K1" s="1061"/>
      <c r="L1" s="1061"/>
      <c r="M1" s="1061"/>
      <c r="N1" s="1061"/>
      <c r="O1" s="1061"/>
      <c r="P1" s="1061"/>
      <c r="Q1" s="1061"/>
      <c r="R1" s="1061"/>
      <c r="S1" s="1061"/>
      <c r="T1" s="1061"/>
      <c r="U1" s="1061"/>
      <c r="V1" s="1061"/>
      <c r="W1" s="1061"/>
      <c r="X1" s="1061"/>
      <c r="Y1" s="1061"/>
      <c r="Z1" s="1061"/>
      <c r="AA1" s="1061"/>
      <c r="AB1" s="1061"/>
      <c r="AC1" s="1061"/>
      <c r="AD1" s="1061"/>
    </row>
    <row r="2" spans="1:78">
      <c r="B2" s="745"/>
      <c r="C2" s="745"/>
      <c r="D2" s="745"/>
      <c r="E2" s="745"/>
      <c r="F2" s="745"/>
      <c r="G2" s="745"/>
      <c r="H2" s="745"/>
      <c r="I2" s="745"/>
      <c r="J2" s="745"/>
      <c r="K2" s="745"/>
      <c r="L2" s="745"/>
      <c r="M2" s="745"/>
      <c r="N2" s="745"/>
      <c r="O2" s="745"/>
      <c r="P2" s="745"/>
      <c r="Q2" s="745"/>
      <c r="R2" s="745"/>
      <c r="S2" s="745"/>
      <c r="T2" s="745"/>
      <c r="U2" s="745"/>
      <c r="V2" s="745"/>
      <c r="W2" s="745"/>
      <c r="X2" s="745"/>
      <c r="Y2" s="745"/>
      <c r="Z2" s="745"/>
      <c r="AA2" s="745"/>
      <c r="AB2" s="745"/>
      <c r="AC2" s="745"/>
      <c r="AD2" s="745"/>
    </row>
    <row r="3" spans="1:78" s="5" customFormat="1" ht="24" customHeight="1">
      <c r="A3" s="762"/>
      <c r="B3" s="438" t="s">
        <v>547</v>
      </c>
      <c r="C3" s="747"/>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row>
    <row r="4" spans="1:78" s="5" customFormat="1" ht="125.25" customHeight="1">
      <c r="A4" s="762"/>
      <c r="B4" s="1097" t="s">
        <v>1560</v>
      </c>
      <c r="C4" s="1097"/>
      <c r="D4" s="1098"/>
      <c r="E4" s="1098"/>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row>
    <row r="5" spans="1:78">
      <c r="A5" s="763"/>
      <c r="B5" s="763"/>
      <c r="C5" s="763"/>
      <c r="D5" s="1093" t="s">
        <v>1091</v>
      </c>
      <c r="E5" s="1094"/>
      <c r="F5" s="1095"/>
      <c r="G5" s="1093" t="s">
        <v>1092</v>
      </c>
      <c r="H5" s="1094"/>
      <c r="I5" s="1095"/>
      <c r="J5" s="1093" t="s">
        <v>1093</v>
      </c>
      <c r="K5" s="1094"/>
      <c r="L5" s="1095"/>
      <c r="M5" s="1093" t="s">
        <v>1094</v>
      </c>
      <c r="N5" s="1094"/>
      <c r="O5" s="1095"/>
      <c r="P5" s="1093" t="s">
        <v>1095</v>
      </c>
      <c r="Q5" s="1094"/>
      <c r="R5" s="1095"/>
      <c r="S5" s="1093" t="s">
        <v>1096</v>
      </c>
      <c r="T5" s="1094"/>
      <c r="U5" s="1095"/>
      <c r="V5" s="1093" t="s">
        <v>1097</v>
      </c>
      <c r="W5" s="1094"/>
      <c r="X5" s="1095"/>
      <c r="Y5" s="1093" t="s">
        <v>1098</v>
      </c>
      <c r="Z5" s="1094"/>
      <c r="AA5" s="1095"/>
      <c r="AB5" s="1093" t="s">
        <v>1099</v>
      </c>
      <c r="AC5" s="1094"/>
      <c r="AD5" s="1095"/>
    </row>
    <row r="6" spans="1:78" ht="66" customHeight="1">
      <c r="A6" s="764"/>
      <c r="B6" s="456" t="s">
        <v>167</v>
      </c>
      <c r="C6" s="457" t="s">
        <v>528</v>
      </c>
      <c r="D6" s="458" t="s">
        <v>168</v>
      </c>
      <c r="E6" s="459" t="s">
        <v>169</v>
      </c>
      <c r="F6" s="460" t="s">
        <v>170</v>
      </c>
      <c r="G6" s="458" t="s">
        <v>168</v>
      </c>
      <c r="H6" s="459" t="s">
        <v>169</v>
      </c>
      <c r="I6" s="460" t="s">
        <v>170</v>
      </c>
      <c r="J6" s="458" t="s">
        <v>168</v>
      </c>
      <c r="K6" s="459" t="s">
        <v>169</v>
      </c>
      <c r="L6" s="460" t="s">
        <v>170</v>
      </c>
      <c r="M6" s="458" t="s">
        <v>168</v>
      </c>
      <c r="N6" s="459" t="s">
        <v>169</v>
      </c>
      <c r="O6" s="460" t="s">
        <v>170</v>
      </c>
      <c r="P6" s="458" t="s">
        <v>168</v>
      </c>
      <c r="Q6" s="459" t="s">
        <v>169</v>
      </c>
      <c r="R6" s="460" t="s">
        <v>170</v>
      </c>
      <c r="S6" s="458" t="s">
        <v>168</v>
      </c>
      <c r="T6" s="459" t="s">
        <v>169</v>
      </c>
      <c r="U6" s="460" t="s">
        <v>170</v>
      </c>
      <c r="V6" s="458" t="s">
        <v>168</v>
      </c>
      <c r="W6" s="459" t="s">
        <v>169</v>
      </c>
      <c r="X6" s="460" t="s">
        <v>170</v>
      </c>
      <c r="Y6" s="458" t="s">
        <v>168</v>
      </c>
      <c r="Z6" s="459" t="s">
        <v>169</v>
      </c>
      <c r="AA6" s="460" t="s">
        <v>170</v>
      </c>
      <c r="AB6" s="458" t="s">
        <v>168</v>
      </c>
      <c r="AC6" s="459" t="s">
        <v>169</v>
      </c>
      <c r="AD6" s="460" t="s">
        <v>170</v>
      </c>
    </row>
    <row r="7" spans="1:78">
      <c r="A7" s="451">
        <v>1</v>
      </c>
      <c r="B7" s="461" t="s">
        <v>536</v>
      </c>
      <c r="C7" s="765"/>
      <c r="D7" s="119"/>
      <c r="E7" s="118"/>
      <c r="F7" s="471">
        <f t="shared" ref="F7:F34" si="0">SUM(D7:E7)</f>
        <v>0</v>
      </c>
      <c r="G7" s="119"/>
      <c r="H7" s="118"/>
      <c r="I7" s="471">
        <f t="shared" ref="I7:I34" si="1">SUM(G7:H7)</f>
        <v>0</v>
      </c>
      <c r="J7" s="119"/>
      <c r="K7" s="118"/>
      <c r="L7" s="471">
        <f t="shared" ref="L7:L34" si="2">SUM(J7:K7)</f>
        <v>0</v>
      </c>
      <c r="M7" s="119"/>
      <c r="N7" s="118"/>
      <c r="O7" s="471">
        <f t="shared" ref="O7:O34" si="3">SUM(M7:N7)</f>
        <v>0</v>
      </c>
      <c r="P7" s="119"/>
      <c r="Q7" s="118"/>
      <c r="R7" s="471">
        <f t="shared" ref="R7:R34" si="4">SUM(P7:Q7)</f>
        <v>0</v>
      </c>
      <c r="S7" s="119"/>
      <c r="T7" s="118"/>
      <c r="U7" s="471">
        <f t="shared" ref="U7:U34" si="5">SUM(S7:T7)</f>
        <v>0</v>
      </c>
      <c r="V7" s="119"/>
      <c r="W7" s="118"/>
      <c r="X7" s="471">
        <f t="shared" ref="X7:X34" si="6">SUM(V7:W7)</f>
        <v>0</v>
      </c>
      <c r="Y7" s="119"/>
      <c r="Z7" s="118"/>
      <c r="AA7" s="471">
        <f t="shared" ref="AA7:AA34" si="7">SUM(Y7:Z7)</f>
        <v>0</v>
      </c>
      <c r="AB7" s="119"/>
      <c r="AC7" s="118"/>
      <c r="AD7" s="471">
        <f t="shared" ref="AD7:AD34" si="8">SUM(AB7:AC7)</f>
        <v>0</v>
      </c>
    </row>
    <row r="8" spans="1:78">
      <c r="A8" s="449">
        <v>2</v>
      </c>
      <c r="B8" s="462" t="s">
        <v>171</v>
      </c>
      <c r="C8" s="765"/>
      <c r="D8" s="119"/>
      <c r="E8" s="118"/>
      <c r="F8" s="471">
        <f t="shared" si="0"/>
        <v>0</v>
      </c>
      <c r="G8" s="119"/>
      <c r="H8" s="118"/>
      <c r="I8" s="471">
        <f t="shared" si="1"/>
        <v>0</v>
      </c>
      <c r="J8" s="119"/>
      <c r="K8" s="118"/>
      <c r="L8" s="471">
        <f t="shared" si="2"/>
        <v>0</v>
      </c>
      <c r="M8" s="119"/>
      <c r="N8" s="118"/>
      <c r="O8" s="471">
        <f t="shared" si="3"/>
        <v>0</v>
      </c>
      <c r="P8" s="119"/>
      <c r="Q8" s="118"/>
      <c r="R8" s="471">
        <f t="shared" si="4"/>
        <v>0</v>
      </c>
      <c r="S8" s="119"/>
      <c r="T8" s="118"/>
      <c r="U8" s="471">
        <f t="shared" si="5"/>
        <v>0</v>
      </c>
      <c r="V8" s="119"/>
      <c r="W8" s="118"/>
      <c r="X8" s="471">
        <f t="shared" si="6"/>
        <v>0</v>
      </c>
      <c r="Y8" s="119"/>
      <c r="Z8" s="118"/>
      <c r="AA8" s="471">
        <f t="shared" si="7"/>
        <v>0</v>
      </c>
      <c r="AB8" s="119"/>
      <c r="AC8" s="118"/>
      <c r="AD8" s="471">
        <f t="shared" si="8"/>
        <v>0</v>
      </c>
    </row>
    <row r="9" spans="1:78">
      <c r="A9" s="449">
        <v>3</v>
      </c>
      <c r="B9" s="462" t="s">
        <v>172</v>
      </c>
      <c r="C9" s="765"/>
      <c r="D9" s="119"/>
      <c r="E9" s="118"/>
      <c r="F9" s="471">
        <f t="shared" si="0"/>
        <v>0</v>
      </c>
      <c r="G9" s="119"/>
      <c r="H9" s="118"/>
      <c r="I9" s="471">
        <f t="shared" si="1"/>
        <v>0</v>
      </c>
      <c r="J9" s="119"/>
      <c r="K9" s="118"/>
      <c r="L9" s="471">
        <f t="shared" si="2"/>
        <v>0</v>
      </c>
      <c r="M9" s="119"/>
      <c r="N9" s="118"/>
      <c r="O9" s="471">
        <f t="shared" si="3"/>
        <v>0</v>
      </c>
      <c r="P9" s="119"/>
      <c r="Q9" s="118"/>
      <c r="R9" s="471">
        <f t="shared" si="4"/>
        <v>0</v>
      </c>
      <c r="S9" s="119"/>
      <c r="T9" s="118"/>
      <c r="U9" s="471">
        <f t="shared" si="5"/>
        <v>0</v>
      </c>
      <c r="V9" s="119"/>
      <c r="W9" s="118"/>
      <c r="X9" s="471">
        <f t="shared" si="6"/>
        <v>0</v>
      </c>
      <c r="Y9" s="119"/>
      <c r="Z9" s="118"/>
      <c r="AA9" s="471">
        <f t="shared" si="7"/>
        <v>0</v>
      </c>
      <c r="AB9" s="119"/>
      <c r="AC9" s="118"/>
      <c r="AD9" s="471">
        <f t="shared" si="8"/>
        <v>0</v>
      </c>
    </row>
    <row r="10" spans="1:78" ht="48.75" customHeight="1">
      <c r="A10" s="449">
        <v>4</v>
      </c>
      <c r="B10" s="462" t="s">
        <v>173</v>
      </c>
      <c r="C10" s="765"/>
      <c r="D10" s="119"/>
      <c r="E10" s="118"/>
      <c r="F10" s="471">
        <f t="shared" si="0"/>
        <v>0</v>
      </c>
      <c r="G10" s="119"/>
      <c r="H10" s="118"/>
      <c r="I10" s="471">
        <f t="shared" si="1"/>
        <v>0</v>
      </c>
      <c r="J10" s="119"/>
      <c r="K10" s="118"/>
      <c r="L10" s="471">
        <f t="shared" si="2"/>
        <v>0</v>
      </c>
      <c r="M10" s="119"/>
      <c r="N10" s="118"/>
      <c r="O10" s="471">
        <f t="shared" si="3"/>
        <v>0</v>
      </c>
      <c r="P10" s="119"/>
      <c r="Q10" s="118"/>
      <c r="R10" s="471">
        <f t="shared" si="4"/>
        <v>0</v>
      </c>
      <c r="S10" s="119"/>
      <c r="T10" s="118"/>
      <c r="U10" s="471">
        <f t="shared" si="5"/>
        <v>0</v>
      </c>
      <c r="V10" s="119"/>
      <c r="W10" s="118"/>
      <c r="X10" s="471">
        <f t="shared" si="6"/>
        <v>0</v>
      </c>
      <c r="Y10" s="119"/>
      <c r="Z10" s="118"/>
      <c r="AA10" s="471">
        <f t="shared" si="7"/>
        <v>0</v>
      </c>
      <c r="AB10" s="119"/>
      <c r="AC10" s="118"/>
      <c r="AD10" s="471">
        <f t="shared" si="8"/>
        <v>0</v>
      </c>
    </row>
    <row r="11" spans="1:78">
      <c r="A11" s="449">
        <v>5</v>
      </c>
      <c r="B11" s="462" t="s">
        <v>174</v>
      </c>
      <c r="C11" s="765"/>
      <c r="D11" s="119"/>
      <c r="E11" s="118"/>
      <c r="F11" s="471">
        <f t="shared" si="0"/>
        <v>0</v>
      </c>
      <c r="G11" s="119"/>
      <c r="H11" s="118"/>
      <c r="I11" s="471">
        <f t="shared" si="1"/>
        <v>0</v>
      </c>
      <c r="J11" s="119"/>
      <c r="K11" s="118"/>
      <c r="L11" s="471">
        <f t="shared" si="2"/>
        <v>0</v>
      </c>
      <c r="M11" s="119"/>
      <c r="N11" s="118"/>
      <c r="O11" s="471">
        <f t="shared" si="3"/>
        <v>0</v>
      </c>
      <c r="P11" s="119"/>
      <c r="Q11" s="118"/>
      <c r="R11" s="471">
        <f t="shared" si="4"/>
        <v>0</v>
      </c>
      <c r="S11" s="119"/>
      <c r="T11" s="118"/>
      <c r="U11" s="471">
        <f t="shared" si="5"/>
        <v>0</v>
      </c>
      <c r="V11" s="119"/>
      <c r="W11" s="118"/>
      <c r="X11" s="471">
        <f t="shared" si="6"/>
        <v>0</v>
      </c>
      <c r="Y11" s="119"/>
      <c r="Z11" s="118"/>
      <c r="AA11" s="471">
        <f t="shared" si="7"/>
        <v>0</v>
      </c>
      <c r="AB11" s="119"/>
      <c r="AC11" s="118"/>
      <c r="AD11" s="471">
        <f t="shared" si="8"/>
        <v>0</v>
      </c>
    </row>
    <row r="12" spans="1:78">
      <c r="A12" s="449">
        <v>6</v>
      </c>
      <c r="B12" s="462" t="s">
        <v>175</v>
      </c>
      <c r="C12" s="765"/>
      <c r="D12" s="119"/>
      <c r="E12" s="118"/>
      <c r="F12" s="471">
        <f t="shared" si="0"/>
        <v>0</v>
      </c>
      <c r="G12" s="119"/>
      <c r="H12" s="118"/>
      <c r="I12" s="471">
        <f t="shared" si="1"/>
        <v>0</v>
      </c>
      <c r="J12" s="119"/>
      <c r="K12" s="118"/>
      <c r="L12" s="471">
        <f t="shared" si="2"/>
        <v>0</v>
      </c>
      <c r="M12" s="119"/>
      <c r="N12" s="118"/>
      <c r="O12" s="471">
        <f t="shared" si="3"/>
        <v>0</v>
      </c>
      <c r="P12" s="119"/>
      <c r="Q12" s="118"/>
      <c r="R12" s="471">
        <f t="shared" si="4"/>
        <v>0</v>
      </c>
      <c r="S12" s="119"/>
      <c r="T12" s="118"/>
      <c r="U12" s="471">
        <f t="shared" si="5"/>
        <v>0</v>
      </c>
      <c r="V12" s="119"/>
      <c r="W12" s="118"/>
      <c r="X12" s="471">
        <f t="shared" si="6"/>
        <v>0</v>
      </c>
      <c r="Y12" s="119"/>
      <c r="Z12" s="118"/>
      <c r="AA12" s="471">
        <f t="shared" si="7"/>
        <v>0</v>
      </c>
      <c r="AB12" s="119"/>
      <c r="AC12" s="118"/>
      <c r="AD12" s="471">
        <f t="shared" si="8"/>
        <v>0</v>
      </c>
    </row>
    <row r="13" spans="1:78">
      <c r="A13" s="449">
        <v>7</v>
      </c>
      <c r="B13" s="462" t="s">
        <v>176</v>
      </c>
      <c r="C13" s="766"/>
      <c r="D13" s="119"/>
      <c r="E13" s="118"/>
      <c r="F13" s="471">
        <f t="shared" si="0"/>
        <v>0</v>
      </c>
      <c r="G13" s="119"/>
      <c r="H13" s="118"/>
      <c r="I13" s="471">
        <f t="shared" si="1"/>
        <v>0</v>
      </c>
      <c r="J13" s="119"/>
      <c r="K13" s="118"/>
      <c r="L13" s="471">
        <f t="shared" si="2"/>
        <v>0</v>
      </c>
      <c r="M13" s="119"/>
      <c r="N13" s="118"/>
      <c r="O13" s="471">
        <f t="shared" si="3"/>
        <v>0</v>
      </c>
      <c r="P13" s="119"/>
      <c r="Q13" s="118"/>
      <c r="R13" s="471">
        <f t="shared" si="4"/>
        <v>0</v>
      </c>
      <c r="S13" s="119"/>
      <c r="T13" s="118"/>
      <c r="U13" s="471">
        <f t="shared" si="5"/>
        <v>0</v>
      </c>
      <c r="V13" s="119"/>
      <c r="W13" s="118"/>
      <c r="X13" s="471">
        <f t="shared" si="6"/>
        <v>0</v>
      </c>
      <c r="Y13" s="119"/>
      <c r="Z13" s="118"/>
      <c r="AA13" s="471">
        <f t="shared" si="7"/>
        <v>0</v>
      </c>
      <c r="AB13" s="119"/>
      <c r="AC13" s="118"/>
      <c r="AD13" s="471">
        <f t="shared" si="8"/>
        <v>0</v>
      </c>
    </row>
    <row r="14" spans="1:78">
      <c r="A14" s="449">
        <v>8</v>
      </c>
      <c r="B14" s="462" t="s">
        <v>177</v>
      </c>
      <c r="C14" s="766"/>
      <c r="D14" s="119"/>
      <c r="E14" s="118"/>
      <c r="F14" s="471">
        <f t="shared" si="0"/>
        <v>0</v>
      </c>
      <c r="G14" s="119"/>
      <c r="H14" s="118"/>
      <c r="I14" s="471">
        <f t="shared" si="1"/>
        <v>0</v>
      </c>
      <c r="J14" s="119"/>
      <c r="K14" s="118"/>
      <c r="L14" s="471">
        <f t="shared" si="2"/>
        <v>0</v>
      </c>
      <c r="M14" s="119"/>
      <c r="N14" s="118"/>
      <c r="O14" s="471">
        <f t="shared" si="3"/>
        <v>0</v>
      </c>
      <c r="P14" s="119"/>
      <c r="Q14" s="118"/>
      <c r="R14" s="471">
        <f t="shared" si="4"/>
        <v>0</v>
      </c>
      <c r="S14" s="119"/>
      <c r="T14" s="118"/>
      <c r="U14" s="471">
        <f t="shared" si="5"/>
        <v>0</v>
      </c>
      <c r="V14" s="119"/>
      <c r="W14" s="118"/>
      <c r="X14" s="471">
        <f t="shared" si="6"/>
        <v>0</v>
      </c>
      <c r="Y14" s="119"/>
      <c r="Z14" s="118"/>
      <c r="AA14" s="471">
        <f t="shared" si="7"/>
        <v>0</v>
      </c>
      <c r="AB14" s="119"/>
      <c r="AC14" s="118"/>
      <c r="AD14" s="471">
        <f t="shared" si="8"/>
        <v>0</v>
      </c>
    </row>
    <row r="15" spans="1:78">
      <c r="A15" s="449">
        <v>9</v>
      </c>
      <c r="B15" s="463" t="s">
        <v>178</v>
      </c>
      <c r="C15" s="766"/>
      <c r="D15" s="119"/>
      <c r="E15" s="118"/>
      <c r="F15" s="471">
        <f t="shared" si="0"/>
        <v>0</v>
      </c>
      <c r="G15" s="119"/>
      <c r="H15" s="118"/>
      <c r="I15" s="471">
        <f t="shared" si="1"/>
        <v>0</v>
      </c>
      <c r="J15" s="119"/>
      <c r="K15" s="118"/>
      <c r="L15" s="471">
        <f t="shared" si="2"/>
        <v>0</v>
      </c>
      <c r="M15" s="119"/>
      <c r="N15" s="118"/>
      <c r="O15" s="471">
        <f t="shared" si="3"/>
        <v>0</v>
      </c>
      <c r="P15" s="119"/>
      <c r="Q15" s="118"/>
      <c r="R15" s="471">
        <f t="shared" si="4"/>
        <v>0</v>
      </c>
      <c r="S15" s="119"/>
      <c r="T15" s="118"/>
      <c r="U15" s="471">
        <f t="shared" si="5"/>
        <v>0</v>
      </c>
      <c r="V15" s="119"/>
      <c r="W15" s="118"/>
      <c r="X15" s="471">
        <f t="shared" si="6"/>
        <v>0</v>
      </c>
      <c r="Y15" s="119"/>
      <c r="Z15" s="118"/>
      <c r="AA15" s="471">
        <f t="shared" si="7"/>
        <v>0</v>
      </c>
      <c r="AB15" s="119"/>
      <c r="AC15" s="118"/>
      <c r="AD15" s="471">
        <f t="shared" si="8"/>
        <v>0</v>
      </c>
    </row>
    <row r="16" spans="1:78">
      <c r="A16" s="449">
        <v>10</v>
      </c>
      <c r="B16" s="452" t="s">
        <v>1244</v>
      </c>
      <c r="C16" s="766"/>
      <c r="D16" s="119"/>
      <c r="E16" s="118"/>
      <c r="F16" s="471">
        <f t="shared" si="0"/>
        <v>0</v>
      </c>
      <c r="G16" s="119"/>
      <c r="H16" s="118"/>
      <c r="I16" s="471">
        <f t="shared" si="1"/>
        <v>0</v>
      </c>
      <c r="J16" s="119"/>
      <c r="K16" s="118"/>
      <c r="L16" s="471">
        <f t="shared" si="2"/>
        <v>0</v>
      </c>
      <c r="M16" s="119"/>
      <c r="N16" s="118"/>
      <c r="O16" s="471">
        <f t="shared" si="3"/>
        <v>0</v>
      </c>
      <c r="P16" s="119"/>
      <c r="Q16" s="118"/>
      <c r="R16" s="471">
        <f t="shared" si="4"/>
        <v>0</v>
      </c>
      <c r="S16" s="119"/>
      <c r="T16" s="118"/>
      <c r="U16" s="471">
        <f t="shared" si="5"/>
        <v>0</v>
      </c>
      <c r="V16" s="119"/>
      <c r="W16" s="118"/>
      <c r="X16" s="471">
        <f t="shared" si="6"/>
        <v>0</v>
      </c>
      <c r="Y16" s="119"/>
      <c r="Z16" s="118"/>
      <c r="AA16" s="471">
        <f t="shared" si="7"/>
        <v>0</v>
      </c>
      <c r="AB16" s="119"/>
      <c r="AC16" s="118"/>
      <c r="AD16" s="471">
        <f t="shared" si="8"/>
        <v>0</v>
      </c>
    </row>
    <row r="17" spans="1:30">
      <c r="A17" s="449">
        <v>11</v>
      </c>
      <c r="B17" s="462" t="s">
        <v>535</v>
      </c>
      <c r="C17" s="765"/>
      <c r="D17" s="119"/>
      <c r="E17" s="118"/>
      <c r="F17" s="471">
        <f t="shared" si="0"/>
        <v>0</v>
      </c>
      <c r="G17" s="119"/>
      <c r="H17" s="118"/>
      <c r="I17" s="471">
        <f t="shared" si="1"/>
        <v>0</v>
      </c>
      <c r="J17" s="119"/>
      <c r="K17" s="118"/>
      <c r="L17" s="471">
        <f t="shared" si="2"/>
        <v>0</v>
      </c>
      <c r="M17" s="119"/>
      <c r="N17" s="118"/>
      <c r="O17" s="471">
        <f t="shared" si="3"/>
        <v>0</v>
      </c>
      <c r="P17" s="119"/>
      <c r="Q17" s="118"/>
      <c r="R17" s="471">
        <f t="shared" si="4"/>
        <v>0</v>
      </c>
      <c r="S17" s="119"/>
      <c r="T17" s="118"/>
      <c r="U17" s="471">
        <f t="shared" si="5"/>
        <v>0</v>
      </c>
      <c r="V17" s="119"/>
      <c r="W17" s="118"/>
      <c r="X17" s="471">
        <f t="shared" si="6"/>
        <v>0</v>
      </c>
      <c r="Y17" s="119"/>
      <c r="Z17" s="118"/>
      <c r="AA17" s="471">
        <f t="shared" si="7"/>
        <v>0</v>
      </c>
      <c r="AB17" s="119"/>
      <c r="AC17" s="118"/>
      <c r="AD17" s="471">
        <f t="shared" si="8"/>
        <v>0</v>
      </c>
    </row>
    <row r="18" spans="1:30">
      <c r="A18" s="449">
        <v>12</v>
      </c>
      <c r="B18" s="462" t="s">
        <v>534</v>
      </c>
      <c r="C18" s="468">
        <f>SUM(C19:C27)</f>
        <v>0</v>
      </c>
      <c r="D18" s="469">
        <f>SUM(D19:D27)</f>
        <v>0</v>
      </c>
      <c r="E18" s="470">
        <f>SUM(E19:E27)</f>
        <v>0</v>
      </c>
      <c r="F18" s="471">
        <f t="shared" si="0"/>
        <v>0</v>
      </c>
      <c r="G18" s="469">
        <f>SUM(G19:G27)</f>
        <v>0</v>
      </c>
      <c r="H18" s="470">
        <f>SUM(H19:H27)</f>
        <v>0</v>
      </c>
      <c r="I18" s="471">
        <f t="shared" si="1"/>
        <v>0</v>
      </c>
      <c r="J18" s="469">
        <f>SUM(J19:J27)</f>
        <v>0</v>
      </c>
      <c r="K18" s="470">
        <f>SUM(K19:K27)</f>
        <v>0</v>
      </c>
      <c r="L18" s="471">
        <f t="shared" si="2"/>
        <v>0</v>
      </c>
      <c r="M18" s="469">
        <f>SUM(M19:M27)</f>
        <v>0</v>
      </c>
      <c r="N18" s="470">
        <f>SUM(N19:N27)</f>
        <v>0</v>
      </c>
      <c r="O18" s="471">
        <f t="shared" si="3"/>
        <v>0</v>
      </c>
      <c r="P18" s="469">
        <f>SUM(P19:P27)</f>
        <v>0</v>
      </c>
      <c r="Q18" s="470">
        <f>SUM(Q19:Q27)</f>
        <v>0</v>
      </c>
      <c r="R18" s="471">
        <f t="shared" si="4"/>
        <v>0</v>
      </c>
      <c r="S18" s="469">
        <f>SUM(S19:S27)</f>
        <v>0</v>
      </c>
      <c r="T18" s="470">
        <f>SUM(T19:T27)</f>
        <v>0</v>
      </c>
      <c r="U18" s="471">
        <f t="shared" si="5"/>
        <v>0</v>
      </c>
      <c r="V18" s="469">
        <f>SUM(V19:V27)</f>
        <v>0</v>
      </c>
      <c r="W18" s="470">
        <f>SUM(W19:W27)</f>
        <v>0</v>
      </c>
      <c r="X18" s="471">
        <f t="shared" si="6"/>
        <v>0</v>
      </c>
      <c r="Y18" s="469">
        <f>SUM(Y19:Y27)</f>
        <v>0</v>
      </c>
      <c r="Z18" s="470">
        <f>SUM(Z19:Z27)</f>
        <v>0</v>
      </c>
      <c r="AA18" s="471">
        <f t="shared" si="7"/>
        <v>0</v>
      </c>
      <c r="AB18" s="469">
        <f>SUM(AB19:AB27)</f>
        <v>0</v>
      </c>
      <c r="AC18" s="470">
        <f>SUM(AC19:AC27)</f>
        <v>0</v>
      </c>
      <c r="AD18" s="471">
        <f t="shared" si="8"/>
        <v>0</v>
      </c>
    </row>
    <row r="19" spans="1:30">
      <c r="A19" s="449">
        <v>13</v>
      </c>
      <c r="B19" s="464" t="s">
        <v>179</v>
      </c>
      <c r="C19" s="765"/>
      <c r="D19" s="119"/>
      <c r="E19" s="118"/>
      <c r="F19" s="471">
        <f t="shared" si="0"/>
        <v>0</v>
      </c>
      <c r="G19" s="119"/>
      <c r="H19" s="118"/>
      <c r="I19" s="471">
        <f t="shared" si="1"/>
        <v>0</v>
      </c>
      <c r="J19" s="119"/>
      <c r="K19" s="118"/>
      <c r="L19" s="471">
        <f t="shared" si="2"/>
        <v>0</v>
      </c>
      <c r="M19" s="119"/>
      <c r="N19" s="118"/>
      <c r="O19" s="471">
        <f t="shared" si="3"/>
        <v>0</v>
      </c>
      <c r="P19" s="119"/>
      <c r="Q19" s="118"/>
      <c r="R19" s="471">
        <f t="shared" si="4"/>
        <v>0</v>
      </c>
      <c r="S19" s="119"/>
      <c r="T19" s="118"/>
      <c r="U19" s="471">
        <f t="shared" si="5"/>
        <v>0</v>
      </c>
      <c r="V19" s="119"/>
      <c r="W19" s="118"/>
      <c r="X19" s="471">
        <f t="shared" si="6"/>
        <v>0</v>
      </c>
      <c r="Y19" s="119"/>
      <c r="Z19" s="118"/>
      <c r="AA19" s="471">
        <f t="shared" si="7"/>
        <v>0</v>
      </c>
      <c r="AB19" s="119"/>
      <c r="AC19" s="118"/>
      <c r="AD19" s="471">
        <f t="shared" si="8"/>
        <v>0</v>
      </c>
    </row>
    <row r="20" spans="1:30">
      <c r="A20" s="449">
        <v>14</v>
      </c>
      <c r="B20" s="464" t="s">
        <v>180</v>
      </c>
      <c r="C20" s="765"/>
      <c r="D20" s="119"/>
      <c r="E20" s="118"/>
      <c r="F20" s="471">
        <f t="shared" si="0"/>
        <v>0</v>
      </c>
      <c r="G20" s="119"/>
      <c r="H20" s="118"/>
      <c r="I20" s="471">
        <f t="shared" si="1"/>
        <v>0</v>
      </c>
      <c r="J20" s="119"/>
      <c r="K20" s="118"/>
      <c r="L20" s="471">
        <f t="shared" si="2"/>
        <v>0</v>
      </c>
      <c r="M20" s="119"/>
      <c r="N20" s="118"/>
      <c r="O20" s="471">
        <f t="shared" si="3"/>
        <v>0</v>
      </c>
      <c r="P20" s="119"/>
      <c r="Q20" s="118"/>
      <c r="R20" s="471">
        <f t="shared" si="4"/>
        <v>0</v>
      </c>
      <c r="S20" s="119"/>
      <c r="T20" s="118"/>
      <c r="U20" s="471">
        <f t="shared" si="5"/>
        <v>0</v>
      </c>
      <c r="V20" s="119"/>
      <c r="W20" s="118"/>
      <c r="X20" s="471">
        <f t="shared" si="6"/>
        <v>0</v>
      </c>
      <c r="Y20" s="119"/>
      <c r="Z20" s="118"/>
      <c r="AA20" s="471">
        <f t="shared" si="7"/>
        <v>0</v>
      </c>
      <c r="AB20" s="119"/>
      <c r="AC20" s="118"/>
      <c r="AD20" s="471">
        <f t="shared" si="8"/>
        <v>0</v>
      </c>
    </row>
    <row r="21" spans="1:30">
      <c r="A21" s="449">
        <v>15</v>
      </c>
      <c r="B21" s="464" t="s">
        <v>181</v>
      </c>
      <c r="C21" s="765"/>
      <c r="D21" s="119"/>
      <c r="E21" s="118"/>
      <c r="F21" s="471">
        <f t="shared" si="0"/>
        <v>0</v>
      </c>
      <c r="G21" s="119"/>
      <c r="H21" s="118"/>
      <c r="I21" s="471">
        <f t="shared" si="1"/>
        <v>0</v>
      </c>
      <c r="J21" s="119"/>
      <c r="K21" s="118"/>
      <c r="L21" s="471">
        <f t="shared" si="2"/>
        <v>0</v>
      </c>
      <c r="M21" s="119"/>
      <c r="N21" s="118"/>
      <c r="O21" s="471">
        <f t="shared" si="3"/>
        <v>0</v>
      </c>
      <c r="P21" s="119"/>
      <c r="Q21" s="118"/>
      <c r="R21" s="471">
        <f t="shared" si="4"/>
        <v>0</v>
      </c>
      <c r="S21" s="119"/>
      <c r="T21" s="118"/>
      <c r="U21" s="471">
        <f t="shared" si="5"/>
        <v>0</v>
      </c>
      <c r="V21" s="119"/>
      <c r="W21" s="118"/>
      <c r="X21" s="471">
        <f t="shared" si="6"/>
        <v>0</v>
      </c>
      <c r="Y21" s="119"/>
      <c r="Z21" s="118"/>
      <c r="AA21" s="471">
        <f t="shared" si="7"/>
        <v>0</v>
      </c>
      <c r="AB21" s="119"/>
      <c r="AC21" s="118"/>
      <c r="AD21" s="471">
        <f t="shared" si="8"/>
        <v>0</v>
      </c>
    </row>
    <row r="22" spans="1:30">
      <c r="A22" s="449">
        <v>16</v>
      </c>
      <c r="B22" s="464" t="s">
        <v>182</v>
      </c>
      <c r="C22" s="765"/>
      <c r="D22" s="119"/>
      <c r="E22" s="118"/>
      <c r="F22" s="471">
        <f t="shared" si="0"/>
        <v>0</v>
      </c>
      <c r="G22" s="119"/>
      <c r="H22" s="118"/>
      <c r="I22" s="471">
        <f t="shared" si="1"/>
        <v>0</v>
      </c>
      <c r="J22" s="119"/>
      <c r="K22" s="118"/>
      <c r="L22" s="471">
        <f t="shared" si="2"/>
        <v>0</v>
      </c>
      <c r="M22" s="119"/>
      <c r="N22" s="118"/>
      <c r="O22" s="471">
        <f t="shared" si="3"/>
        <v>0</v>
      </c>
      <c r="P22" s="119"/>
      <c r="Q22" s="118"/>
      <c r="R22" s="471">
        <f t="shared" si="4"/>
        <v>0</v>
      </c>
      <c r="S22" s="119"/>
      <c r="T22" s="118"/>
      <c r="U22" s="471">
        <f t="shared" si="5"/>
        <v>0</v>
      </c>
      <c r="V22" s="119"/>
      <c r="W22" s="118"/>
      <c r="X22" s="471">
        <f t="shared" si="6"/>
        <v>0</v>
      </c>
      <c r="Y22" s="119"/>
      <c r="Z22" s="118"/>
      <c r="AA22" s="471">
        <f t="shared" si="7"/>
        <v>0</v>
      </c>
      <c r="AB22" s="119"/>
      <c r="AC22" s="118"/>
      <c r="AD22" s="471">
        <f t="shared" si="8"/>
        <v>0</v>
      </c>
    </row>
    <row r="23" spans="1:30">
      <c r="A23" s="449">
        <v>17</v>
      </c>
      <c r="B23" s="464" t="s">
        <v>183</v>
      </c>
      <c r="C23" s="765"/>
      <c r="D23" s="119"/>
      <c r="E23" s="118"/>
      <c r="F23" s="471">
        <f t="shared" si="0"/>
        <v>0</v>
      </c>
      <c r="G23" s="119"/>
      <c r="H23" s="118"/>
      <c r="I23" s="471">
        <f t="shared" si="1"/>
        <v>0</v>
      </c>
      <c r="J23" s="119"/>
      <c r="K23" s="118"/>
      <c r="L23" s="471">
        <f t="shared" si="2"/>
        <v>0</v>
      </c>
      <c r="M23" s="119"/>
      <c r="N23" s="118"/>
      <c r="O23" s="471">
        <f t="shared" si="3"/>
        <v>0</v>
      </c>
      <c r="P23" s="119"/>
      <c r="Q23" s="118"/>
      <c r="R23" s="471">
        <f t="shared" si="4"/>
        <v>0</v>
      </c>
      <c r="S23" s="119"/>
      <c r="T23" s="118"/>
      <c r="U23" s="471">
        <f t="shared" si="5"/>
        <v>0</v>
      </c>
      <c r="V23" s="119"/>
      <c r="W23" s="118"/>
      <c r="X23" s="471">
        <f t="shared" si="6"/>
        <v>0</v>
      </c>
      <c r="Y23" s="119"/>
      <c r="Z23" s="118"/>
      <c r="AA23" s="471">
        <f t="shared" si="7"/>
        <v>0</v>
      </c>
      <c r="AB23" s="119"/>
      <c r="AC23" s="118"/>
      <c r="AD23" s="471">
        <f t="shared" si="8"/>
        <v>0</v>
      </c>
    </row>
    <row r="24" spans="1:30">
      <c r="A24" s="449">
        <v>18</v>
      </c>
      <c r="B24" s="464" t="s">
        <v>184</v>
      </c>
      <c r="C24" s="765"/>
      <c r="D24" s="119"/>
      <c r="E24" s="118"/>
      <c r="F24" s="471">
        <f t="shared" si="0"/>
        <v>0</v>
      </c>
      <c r="G24" s="119"/>
      <c r="H24" s="118"/>
      <c r="I24" s="471">
        <f t="shared" si="1"/>
        <v>0</v>
      </c>
      <c r="J24" s="119"/>
      <c r="K24" s="118"/>
      <c r="L24" s="471">
        <f t="shared" si="2"/>
        <v>0</v>
      </c>
      <c r="M24" s="119"/>
      <c r="N24" s="118"/>
      <c r="O24" s="471">
        <f t="shared" si="3"/>
        <v>0</v>
      </c>
      <c r="P24" s="119"/>
      <c r="Q24" s="118"/>
      <c r="R24" s="471">
        <f t="shared" si="4"/>
        <v>0</v>
      </c>
      <c r="S24" s="119"/>
      <c r="T24" s="118"/>
      <c r="U24" s="471">
        <f t="shared" si="5"/>
        <v>0</v>
      </c>
      <c r="V24" s="119"/>
      <c r="W24" s="118"/>
      <c r="X24" s="471">
        <f t="shared" si="6"/>
        <v>0</v>
      </c>
      <c r="Y24" s="119"/>
      <c r="Z24" s="118"/>
      <c r="AA24" s="471">
        <f t="shared" si="7"/>
        <v>0</v>
      </c>
      <c r="AB24" s="119"/>
      <c r="AC24" s="118"/>
      <c r="AD24" s="471">
        <f t="shared" si="8"/>
        <v>0</v>
      </c>
    </row>
    <row r="25" spans="1:30">
      <c r="A25" s="449">
        <v>19</v>
      </c>
      <c r="B25" s="464" t="s">
        <v>185</v>
      </c>
      <c r="C25" s="765"/>
      <c r="D25" s="119"/>
      <c r="E25" s="118"/>
      <c r="F25" s="471">
        <f t="shared" si="0"/>
        <v>0</v>
      </c>
      <c r="G25" s="119"/>
      <c r="H25" s="118"/>
      <c r="I25" s="471">
        <f t="shared" si="1"/>
        <v>0</v>
      </c>
      <c r="J25" s="119"/>
      <c r="K25" s="118"/>
      <c r="L25" s="471">
        <f t="shared" si="2"/>
        <v>0</v>
      </c>
      <c r="M25" s="119"/>
      <c r="N25" s="118"/>
      <c r="O25" s="471">
        <f t="shared" si="3"/>
        <v>0</v>
      </c>
      <c r="P25" s="119"/>
      <c r="Q25" s="118"/>
      <c r="R25" s="471">
        <f t="shared" si="4"/>
        <v>0</v>
      </c>
      <c r="S25" s="119"/>
      <c r="T25" s="118"/>
      <c r="U25" s="471">
        <f t="shared" si="5"/>
        <v>0</v>
      </c>
      <c r="V25" s="119"/>
      <c r="W25" s="118"/>
      <c r="X25" s="471">
        <f t="shared" si="6"/>
        <v>0</v>
      </c>
      <c r="Y25" s="119"/>
      <c r="Z25" s="118"/>
      <c r="AA25" s="471">
        <f t="shared" si="7"/>
        <v>0</v>
      </c>
      <c r="AB25" s="119"/>
      <c r="AC25" s="118"/>
      <c r="AD25" s="471">
        <f t="shared" si="8"/>
        <v>0</v>
      </c>
    </row>
    <row r="26" spans="1:30">
      <c r="A26" s="449">
        <v>20</v>
      </c>
      <c r="B26" s="464" t="s">
        <v>186</v>
      </c>
      <c r="C26" s="765"/>
      <c r="D26" s="119"/>
      <c r="E26" s="118"/>
      <c r="F26" s="471">
        <f t="shared" si="0"/>
        <v>0</v>
      </c>
      <c r="G26" s="119"/>
      <c r="H26" s="118"/>
      <c r="I26" s="471">
        <f t="shared" si="1"/>
        <v>0</v>
      </c>
      <c r="J26" s="119"/>
      <c r="K26" s="118"/>
      <c r="L26" s="471">
        <f t="shared" si="2"/>
        <v>0</v>
      </c>
      <c r="M26" s="119"/>
      <c r="N26" s="118"/>
      <c r="O26" s="471">
        <f t="shared" si="3"/>
        <v>0</v>
      </c>
      <c r="P26" s="119"/>
      <c r="Q26" s="118"/>
      <c r="R26" s="471">
        <f t="shared" si="4"/>
        <v>0</v>
      </c>
      <c r="S26" s="119"/>
      <c r="T26" s="118"/>
      <c r="U26" s="471">
        <f t="shared" si="5"/>
        <v>0</v>
      </c>
      <c r="V26" s="119"/>
      <c r="W26" s="118"/>
      <c r="X26" s="471">
        <f t="shared" si="6"/>
        <v>0</v>
      </c>
      <c r="Y26" s="119"/>
      <c r="Z26" s="118"/>
      <c r="AA26" s="471">
        <f t="shared" si="7"/>
        <v>0</v>
      </c>
      <c r="AB26" s="119"/>
      <c r="AC26" s="118"/>
      <c r="AD26" s="471">
        <f t="shared" si="8"/>
        <v>0</v>
      </c>
    </row>
    <row r="27" spans="1:30">
      <c r="A27" s="449">
        <v>21</v>
      </c>
      <c r="B27" s="464" t="s">
        <v>187</v>
      </c>
      <c r="C27" s="765"/>
      <c r="D27" s="119"/>
      <c r="E27" s="118"/>
      <c r="F27" s="471">
        <f t="shared" si="0"/>
        <v>0</v>
      </c>
      <c r="G27" s="119"/>
      <c r="H27" s="118"/>
      <c r="I27" s="471">
        <f t="shared" si="1"/>
        <v>0</v>
      </c>
      <c r="J27" s="119"/>
      <c r="K27" s="118"/>
      <c r="L27" s="471">
        <f t="shared" si="2"/>
        <v>0</v>
      </c>
      <c r="M27" s="119"/>
      <c r="N27" s="118"/>
      <c r="O27" s="471">
        <f t="shared" si="3"/>
        <v>0</v>
      </c>
      <c r="P27" s="119"/>
      <c r="Q27" s="118"/>
      <c r="R27" s="471">
        <f t="shared" si="4"/>
        <v>0</v>
      </c>
      <c r="S27" s="119"/>
      <c r="T27" s="118"/>
      <c r="U27" s="471">
        <f t="shared" si="5"/>
        <v>0</v>
      </c>
      <c r="V27" s="119"/>
      <c r="W27" s="118"/>
      <c r="X27" s="471">
        <f t="shared" si="6"/>
        <v>0</v>
      </c>
      <c r="Y27" s="119"/>
      <c r="Z27" s="118"/>
      <c r="AA27" s="471">
        <f t="shared" si="7"/>
        <v>0</v>
      </c>
      <c r="AB27" s="119"/>
      <c r="AC27" s="118"/>
      <c r="AD27" s="471">
        <f t="shared" si="8"/>
        <v>0</v>
      </c>
    </row>
    <row r="28" spans="1:30">
      <c r="A28" s="449">
        <v>22</v>
      </c>
      <c r="B28" s="462" t="s">
        <v>188</v>
      </c>
      <c r="C28" s="765"/>
      <c r="D28" s="119"/>
      <c r="E28" s="118"/>
      <c r="F28" s="471">
        <f t="shared" si="0"/>
        <v>0</v>
      </c>
      <c r="G28" s="119"/>
      <c r="H28" s="118"/>
      <c r="I28" s="471">
        <f t="shared" si="1"/>
        <v>0</v>
      </c>
      <c r="J28" s="119"/>
      <c r="K28" s="118"/>
      <c r="L28" s="471">
        <f t="shared" si="2"/>
        <v>0</v>
      </c>
      <c r="M28" s="119"/>
      <c r="N28" s="118"/>
      <c r="O28" s="471">
        <f t="shared" si="3"/>
        <v>0</v>
      </c>
      <c r="P28" s="119"/>
      <c r="Q28" s="118"/>
      <c r="R28" s="471">
        <f t="shared" si="4"/>
        <v>0</v>
      </c>
      <c r="S28" s="119"/>
      <c r="T28" s="118"/>
      <c r="U28" s="471">
        <f t="shared" si="5"/>
        <v>0</v>
      </c>
      <c r="V28" s="119"/>
      <c r="W28" s="118"/>
      <c r="X28" s="471">
        <f t="shared" si="6"/>
        <v>0</v>
      </c>
      <c r="Y28" s="119"/>
      <c r="Z28" s="118"/>
      <c r="AA28" s="471">
        <f t="shared" si="7"/>
        <v>0</v>
      </c>
      <c r="AB28" s="119"/>
      <c r="AC28" s="118"/>
      <c r="AD28" s="471">
        <f t="shared" si="8"/>
        <v>0</v>
      </c>
    </row>
    <row r="29" spans="1:30">
      <c r="A29" s="449">
        <v>23</v>
      </c>
      <c r="B29" s="462" t="s">
        <v>533</v>
      </c>
      <c r="C29" s="765"/>
      <c r="D29" s="119"/>
      <c r="E29" s="118"/>
      <c r="F29" s="471">
        <f t="shared" si="0"/>
        <v>0</v>
      </c>
      <c r="G29" s="119"/>
      <c r="H29" s="118"/>
      <c r="I29" s="471">
        <f t="shared" si="1"/>
        <v>0</v>
      </c>
      <c r="J29" s="119"/>
      <c r="K29" s="118"/>
      <c r="L29" s="471">
        <f t="shared" si="2"/>
        <v>0</v>
      </c>
      <c r="M29" s="119"/>
      <c r="N29" s="118"/>
      <c r="O29" s="471">
        <f t="shared" si="3"/>
        <v>0</v>
      </c>
      <c r="P29" s="119"/>
      <c r="Q29" s="118"/>
      <c r="R29" s="471">
        <f t="shared" si="4"/>
        <v>0</v>
      </c>
      <c r="S29" s="119"/>
      <c r="T29" s="118"/>
      <c r="U29" s="471">
        <f t="shared" si="5"/>
        <v>0</v>
      </c>
      <c r="V29" s="119"/>
      <c r="W29" s="118"/>
      <c r="X29" s="471">
        <f t="shared" si="6"/>
        <v>0</v>
      </c>
      <c r="Y29" s="119"/>
      <c r="Z29" s="118"/>
      <c r="AA29" s="471">
        <f t="shared" si="7"/>
        <v>0</v>
      </c>
      <c r="AB29" s="119"/>
      <c r="AC29" s="118"/>
      <c r="AD29" s="471">
        <f t="shared" si="8"/>
        <v>0</v>
      </c>
    </row>
    <row r="30" spans="1:30">
      <c r="A30" s="449">
        <v>24</v>
      </c>
      <c r="B30" s="462" t="s">
        <v>532</v>
      </c>
      <c r="C30" s="765"/>
      <c r="D30" s="119"/>
      <c r="E30" s="118"/>
      <c r="F30" s="471">
        <f t="shared" si="0"/>
        <v>0</v>
      </c>
      <c r="G30" s="119"/>
      <c r="H30" s="118"/>
      <c r="I30" s="471">
        <f t="shared" si="1"/>
        <v>0</v>
      </c>
      <c r="J30" s="119"/>
      <c r="K30" s="118"/>
      <c r="L30" s="471">
        <f t="shared" si="2"/>
        <v>0</v>
      </c>
      <c r="M30" s="119"/>
      <c r="N30" s="118"/>
      <c r="O30" s="471">
        <f t="shared" si="3"/>
        <v>0</v>
      </c>
      <c r="P30" s="119"/>
      <c r="Q30" s="118"/>
      <c r="R30" s="471">
        <f t="shared" si="4"/>
        <v>0</v>
      </c>
      <c r="S30" s="119"/>
      <c r="T30" s="118"/>
      <c r="U30" s="471">
        <f t="shared" si="5"/>
        <v>0</v>
      </c>
      <c r="V30" s="119"/>
      <c r="W30" s="118"/>
      <c r="X30" s="471">
        <f t="shared" si="6"/>
        <v>0</v>
      </c>
      <c r="Y30" s="119"/>
      <c r="Z30" s="118"/>
      <c r="AA30" s="471">
        <f t="shared" si="7"/>
        <v>0</v>
      </c>
      <c r="AB30" s="119"/>
      <c r="AC30" s="118"/>
      <c r="AD30" s="471">
        <f t="shared" si="8"/>
        <v>0</v>
      </c>
    </row>
    <row r="31" spans="1:30">
      <c r="A31" s="449">
        <v>25</v>
      </c>
      <c r="B31" s="462" t="s">
        <v>189</v>
      </c>
      <c r="C31" s="765"/>
      <c r="D31" s="119"/>
      <c r="E31" s="118"/>
      <c r="F31" s="471">
        <f t="shared" si="0"/>
        <v>0</v>
      </c>
      <c r="G31" s="119"/>
      <c r="H31" s="118"/>
      <c r="I31" s="471">
        <f t="shared" si="1"/>
        <v>0</v>
      </c>
      <c r="J31" s="119"/>
      <c r="K31" s="118"/>
      <c r="L31" s="471">
        <f t="shared" si="2"/>
        <v>0</v>
      </c>
      <c r="M31" s="119"/>
      <c r="N31" s="118"/>
      <c r="O31" s="471">
        <f t="shared" si="3"/>
        <v>0</v>
      </c>
      <c r="P31" s="119"/>
      <c r="Q31" s="118"/>
      <c r="R31" s="471">
        <f t="shared" si="4"/>
        <v>0</v>
      </c>
      <c r="S31" s="119"/>
      <c r="T31" s="118"/>
      <c r="U31" s="471">
        <f t="shared" si="5"/>
        <v>0</v>
      </c>
      <c r="V31" s="119"/>
      <c r="W31" s="118"/>
      <c r="X31" s="471">
        <f t="shared" si="6"/>
        <v>0</v>
      </c>
      <c r="Y31" s="119"/>
      <c r="Z31" s="118"/>
      <c r="AA31" s="471">
        <f t="shared" si="7"/>
        <v>0</v>
      </c>
      <c r="AB31" s="119"/>
      <c r="AC31" s="118"/>
      <c r="AD31" s="471">
        <f t="shared" si="8"/>
        <v>0</v>
      </c>
    </row>
    <row r="32" spans="1:30">
      <c r="A32" s="449">
        <v>26</v>
      </c>
      <c r="B32" s="462" t="s">
        <v>531</v>
      </c>
      <c r="C32" s="765"/>
      <c r="D32" s="119"/>
      <c r="E32" s="118"/>
      <c r="F32" s="471">
        <f t="shared" si="0"/>
        <v>0</v>
      </c>
      <c r="G32" s="119"/>
      <c r="H32" s="118"/>
      <c r="I32" s="471">
        <f t="shared" si="1"/>
        <v>0</v>
      </c>
      <c r="J32" s="119"/>
      <c r="K32" s="118"/>
      <c r="L32" s="471">
        <f t="shared" si="2"/>
        <v>0</v>
      </c>
      <c r="M32" s="119"/>
      <c r="N32" s="118"/>
      <c r="O32" s="471">
        <f t="shared" si="3"/>
        <v>0</v>
      </c>
      <c r="P32" s="119"/>
      <c r="Q32" s="118"/>
      <c r="R32" s="471">
        <f t="shared" si="4"/>
        <v>0</v>
      </c>
      <c r="S32" s="119"/>
      <c r="T32" s="118"/>
      <c r="U32" s="471">
        <f t="shared" si="5"/>
        <v>0</v>
      </c>
      <c r="V32" s="119"/>
      <c r="W32" s="118"/>
      <c r="X32" s="471">
        <f t="shared" si="6"/>
        <v>0</v>
      </c>
      <c r="Y32" s="119"/>
      <c r="Z32" s="118"/>
      <c r="AA32" s="471">
        <f t="shared" si="7"/>
        <v>0</v>
      </c>
      <c r="AB32" s="119"/>
      <c r="AC32" s="118"/>
      <c r="AD32" s="471">
        <f t="shared" si="8"/>
        <v>0</v>
      </c>
    </row>
    <row r="33" spans="1:78">
      <c r="A33" s="449">
        <v>27</v>
      </c>
      <c r="B33" s="462" t="s">
        <v>190</v>
      </c>
      <c r="C33" s="765"/>
      <c r="D33" s="119"/>
      <c r="E33" s="118"/>
      <c r="F33" s="471">
        <f t="shared" si="0"/>
        <v>0</v>
      </c>
      <c r="G33" s="119"/>
      <c r="H33" s="118"/>
      <c r="I33" s="471">
        <f t="shared" si="1"/>
        <v>0</v>
      </c>
      <c r="J33" s="119"/>
      <c r="K33" s="118"/>
      <c r="L33" s="471">
        <f t="shared" si="2"/>
        <v>0</v>
      </c>
      <c r="M33" s="119"/>
      <c r="N33" s="118"/>
      <c r="O33" s="471">
        <f t="shared" si="3"/>
        <v>0</v>
      </c>
      <c r="P33" s="119"/>
      <c r="Q33" s="118"/>
      <c r="R33" s="471">
        <f t="shared" si="4"/>
        <v>0</v>
      </c>
      <c r="S33" s="119"/>
      <c r="T33" s="118"/>
      <c r="U33" s="471">
        <f t="shared" si="5"/>
        <v>0</v>
      </c>
      <c r="V33" s="119"/>
      <c r="W33" s="118"/>
      <c r="X33" s="471">
        <f t="shared" si="6"/>
        <v>0</v>
      </c>
      <c r="Y33" s="119"/>
      <c r="Z33" s="118"/>
      <c r="AA33" s="471">
        <f t="shared" si="7"/>
        <v>0</v>
      </c>
      <c r="AB33" s="119"/>
      <c r="AC33" s="118"/>
      <c r="AD33" s="471">
        <f t="shared" si="8"/>
        <v>0</v>
      </c>
    </row>
    <row r="34" spans="1:78">
      <c r="A34" s="449">
        <v>28</v>
      </c>
      <c r="B34" s="465" t="s">
        <v>537</v>
      </c>
      <c r="C34" s="765"/>
      <c r="D34" s="119"/>
      <c r="E34" s="118"/>
      <c r="F34" s="471">
        <f t="shared" si="0"/>
        <v>0</v>
      </c>
      <c r="G34" s="119"/>
      <c r="H34" s="118"/>
      <c r="I34" s="471">
        <f t="shared" si="1"/>
        <v>0</v>
      </c>
      <c r="J34" s="119"/>
      <c r="K34" s="118"/>
      <c r="L34" s="471">
        <f t="shared" si="2"/>
        <v>0</v>
      </c>
      <c r="M34" s="119"/>
      <c r="N34" s="118"/>
      <c r="O34" s="471">
        <f t="shared" si="3"/>
        <v>0</v>
      </c>
      <c r="P34" s="119"/>
      <c r="Q34" s="118"/>
      <c r="R34" s="471">
        <f t="shared" si="4"/>
        <v>0</v>
      </c>
      <c r="S34" s="119"/>
      <c r="T34" s="118"/>
      <c r="U34" s="471">
        <f t="shared" si="5"/>
        <v>0</v>
      </c>
      <c r="V34" s="119"/>
      <c r="W34" s="118"/>
      <c r="X34" s="471">
        <f t="shared" si="6"/>
        <v>0</v>
      </c>
      <c r="Y34" s="119"/>
      <c r="Z34" s="118"/>
      <c r="AA34" s="471">
        <f t="shared" si="7"/>
        <v>0</v>
      </c>
      <c r="AB34" s="119"/>
      <c r="AC34" s="118"/>
      <c r="AD34" s="471">
        <f t="shared" si="8"/>
        <v>0</v>
      </c>
    </row>
    <row r="35" spans="1:78" s="7" customFormat="1">
      <c r="A35" s="466">
        <v>29</v>
      </c>
      <c r="B35" s="467" t="s">
        <v>191</v>
      </c>
      <c r="C35" s="472">
        <f t="shared" ref="C35:AD35" si="9">SUM(C7:C18,C28:C34)</f>
        <v>0</v>
      </c>
      <c r="D35" s="473">
        <f t="shared" si="9"/>
        <v>0</v>
      </c>
      <c r="E35" s="474">
        <f t="shared" si="9"/>
        <v>0</v>
      </c>
      <c r="F35" s="475">
        <f t="shared" si="9"/>
        <v>0</v>
      </c>
      <c r="G35" s="476">
        <f t="shared" si="9"/>
        <v>0</v>
      </c>
      <c r="H35" s="474">
        <f t="shared" si="9"/>
        <v>0</v>
      </c>
      <c r="I35" s="475">
        <f t="shared" si="9"/>
        <v>0</v>
      </c>
      <c r="J35" s="476">
        <f t="shared" si="9"/>
        <v>0</v>
      </c>
      <c r="K35" s="474">
        <f t="shared" si="9"/>
        <v>0</v>
      </c>
      <c r="L35" s="475">
        <f t="shared" si="9"/>
        <v>0</v>
      </c>
      <c r="M35" s="476">
        <f t="shared" si="9"/>
        <v>0</v>
      </c>
      <c r="N35" s="474">
        <f t="shared" si="9"/>
        <v>0</v>
      </c>
      <c r="O35" s="475">
        <f t="shared" si="9"/>
        <v>0</v>
      </c>
      <c r="P35" s="476">
        <f t="shared" si="9"/>
        <v>0</v>
      </c>
      <c r="Q35" s="474">
        <f t="shared" si="9"/>
        <v>0</v>
      </c>
      <c r="R35" s="475">
        <f t="shared" si="9"/>
        <v>0</v>
      </c>
      <c r="S35" s="476">
        <f t="shared" si="9"/>
        <v>0</v>
      </c>
      <c r="T35" s="474">
        <f t="shared" si="9"/>
        <v>0</v>
      </c>
      <c r="U35" s="475">
        <f t="shared" si="9"/>
        <v>0</v>
      </c>
      <c r="V35" s="476">
        <f t="shared" si="9"/>
        <v>0</v>
      </c>
      <c r="W35" s="474">
        <f t="shared" si="9"/>
        <v>0</v>
      </c>
      <c r="X35" s="475">
        <f t="shared" si="9"/>
        <v>0</v>
      </c>
      <c r="Y35" s="476">
        <f t="shared" si="9"/>
        <v>0</v>
      </c>
      <c r="Z35" s="474">
        <f t="shared" si="9"/>
        <v>0</v>
      </c>
      <c r="AA35" s="475">
        <f t="shared" si="9"/>
        <v>0</v>
      </c>
      <c r="AB35" s="476">
        <f t="shared" si="9"/>
        <v>0</v>
      </c>
      <c r="AC35" s="474">
        <f t="shared" si="9"/>
        <v>0</v>
      </c>
      <c r="AD35" s="475">
        <f t="shared" si="9"/>
        <v>0</v>
      </c>
      <c r="AE35" s="757"/>
      <c r="AF35" s="757"/>
      <c r="AG35" s="757"/>
      <c r="AH35" s="757"/>
      <c r="AI35" s="757"/>
      <c r="AJ35" s="757"/>
      <c r="AK35" s="757"/>
      <c r="AL35" s="757"/>
      <c r="AM35" s="757"/>
      <c r="AN35" s="757"/>
      <c r="AO35" s="757"/>
      <c r="AP35" s="757"/>
      <c r="AQ35" s="757"/>
      <c r="AR35" s="757"/>
      <c r="AS35" s="757"/>
      <c r="AT35" s="757"/>
      <c r="AU35" s="757"/>
      <c r="AV35" s="757"/>
      <c r="AW35" s="757"/>
      <c r="AX35" s="757"/>
      <c r="AY35" s="757"/>
      <c r="AZ35" s="757"/>
      <c r="BA35" s="757"/>
      <c r="BB35" s="757"/>
      <c r="BC35" s="757"/>
      <c r="BD35" s="757"/>
      <c r="BE35" s="757"/>
      <c r="BF35" s="757"/>
      <c r="BG35" s="757"/>
      <c r="BH35" s="757"/>
      <c r="BI35" s="757"/>
      <c r="BJ35" s="757"/>
      <c r="BK35" s="757"/>
      <c r="BL35" s="757"/>
      <c r="BM35" s="757"/>
      <c r="BN35" s="757"/>
      <c r="BO35" s="757"/>
      <c r="BP35" s="757"/>
      <c r="BQ35" s="757"/>
      <c r="BR35" s="757"/>
      <c r="BS35" s="757"/>
      <c r="BT35" s="757"/>
      <c r="BU35" s="757"/>
      <c r="BV35" s="757"/>
      <c r="BW35" s="757"/>
      <c r="BX35" s="757"/>
      <c r="BY35" s="757"/>
      <c r="BZ35" s="757"/>
    </row>
    <row r="36" spans="1:78" ht="15.75" customHeight="1">
      <c r="B36" s="1096" t="s">
        <v>530</v>
      </c>
      <c r="C36" s="1096"/>
      <c r="D36" s="1096"/>
      <c r="E36" s="1096"/>
      <c r="F36" s="1096"/>
      <c r="G36" s="1096"/>
      <c r="H36" s="1096"/>
      <c r="I36" s="1096"/>
      <c r="J36" s="1096"/>
      <c r="K36" s="1096"/>
      <c r="L36" s="1096"/>
      <c r="M36" s="1096"/>
      <c r="N36" s="1096"/>
      <c r="O36" s="1096"/>
      <c r="P36" s="1096"/>
      <c r="Q36" s="1096"/>
      <c r="R36" s="1096"/>
      <c r="S36" s="1096"/>
      <c r="T36" s="767"/>
      <c r="U36" s="767"/>
      <c r="V36" s="767"/>
      <c r="W36" s="767"/>
      <c r="X36" s="767"/>
      <c r="Y36" s="767"/>
      <c r="Z36" s="767"/>
      <c r="AA36" s="767"/>
      <c r="AB36" s="767"/>
      <c r="AC36" s="767"/>
      <c r="AD36" s="767"/>
    </row>
    <row r="39" spans="1:78">
      <c r="A39" s="763"/>
      <c r="B39" s="763"/>
      <c r="C39" s="763"/>
      <c r="D39" s="1093" t="s">
        <v>1091</v>
      </c>
      <c r="E39" s="1094"/>
      <c r="F39" s="1095"/>
      <c r="G39" s="1093" t="s">
        <v>1092</v>
      </c>
      <c r="H39" s="1094"/>
      <c r="I39" s="1095"/>
      <c r="J39" s="1093" t="s">
        <v>1093</v>
      </c>
      <c r="K39" s="1094"/>
      <c r="L39" s="1095"/>
      <c r="M39" s="1093" t="s">
        <v>1094</v>
      </c>
      <c r="N39" s="1094"/>
      <c r="O39" s="1095"/>
      <c r="P39" s="1093" t="s">
        <v>1095</v>
      </c>
      <c r="Q39" s="1094"/>
      <c r="R39" s="1095"/>
      <c r="S39" s="1093" t="s">
        <v>1096</v>
      </c>
      <c r="T39" s="1094"/>
      <c r="U39" s="1095"/>
      <c r="V39" s="1093" t="s">
        <v>1097</v>
      </c>
      <c r="W39" s="1094"/>
      <c r="X39" s="1095"/>
      <c r="Y39" s="1093" t="s">
        <v>1098</v>
      </c>
      <c r="Z39" s="1094"/>
      <c r="AA39" s="1095"/>
      <c r="AB39" s="1093" t="s">
        <v>1099</v>
      </c>
      <c r="AC39" s="1094"/>
      <c r="AD39" s="1095"/>
    </row>
    <row r="40" spans="1:78" ht="66" customHeight="1">
      <c r="A40" s="764"/>
      <c r="B40" s="456" t="s">
        <v>192</v>
      </c>
      <c r="C40" s="457" t="s">
        <v>528</v>
      </c>
      <c r="D40" s="458" t="s">
        <v>168</v>
      </c>
      <c r="E40" s="459" t="s">
        <v>169</v>
      </c>
      <c r="F40" s="460" t="s">
        <v>170</v>
      </c>
      <c r="G40" s="458" t="s">
        <v>168</v>
      </c>
      <c r="H40" s="459" t="s">
        <v>169</v>
      </c>
      <c r="I40" s="460" t="s">
        <v>170</v>
      </c>
      <c r="J40" s="458" t="s">
        <v>168</v>
      </c>
      <c r="K40" s="459" t="s">
        <v>169</v>
      </c>
      <c r="L40" s="460" t="s">
        <v>170</v>
      </c>
      <c r="M40" s="458" t="s">
        <v>168</v>
      </c>
      <c r="N40" s="459" t="s">
        <v>169</v>
      </c>
      <c r="O40" s="460" t="s">
        <v>170</v>
      </c>
      <c r="P40" s="458" t="s">
        <v>168</v>
      </c>
      <c r="Q40" s="459" t="s">
        <v>169</v>
      </c>
      <c r="R40" s="460" t="s">
        <v>170</v>
      </c>
      <c r="S40" s="458" t="s">
        <v>168</v>
      </c>
      <c r="T40" s="459" t="s">
        <v>169</v>
      </c>
      <c r="U40" s="460" t="s">
        <v>170</v>
      </c>
      <c r="V40" s="458" t="s">
        <v>168</v>
      </c>
      <c r="W40" s="459" t="s">
        <v>169</v>
      </c>
      <c r="X40" s="460" t="s">
        <v>170</v>
      </c>
      <c r="Y40" s="458" t="s">
        <v>168</v>
      </c>
      <c r="Z40" s="459" t="s">
        <v>169</v>
      </c>
      <c r="AA40" s="460" t="s">
        <v>170</v>
      </c>
      <c r="AB40" s="458" t="s">
        <v>168</v>
      </c>
      <c r="AC40" s="459" t="s">
        <v>169</v>
      </c>
      <c r="AD40" s="460" t="s">
        <v>170</v>
      </c>
    </row>
    <row r="41" spans="1:78">
      <c r="A41" s="451">
        <v>1</v>
      </c>
      <c r="B41" s="461" t="s">
        <v>536</v>
      </c>
      <c r="C41" s="765"/>
      <c r="D41" s="119"/>
      <c r="E41" s="118"/>
      <c r="F41" s="471">
        <f t="shared" ref="F41:F68" si="10">SUM(D41:E41)</f>
        <v>0</v>
      </c>
      <c r="G41" s="119"/>
      <c r="H41" s="118"/>
      <c r="I41" s="471">
        <f t="shared" ref="I41:I68" si="11">SUM(G41:H41)</f>
        <v>0</v>
      </c>
      <c r="J41" s="119"/>
      <c r="K41" s="118"/>
      <c r="L41" s="471">
        <f t="shared" ref="L41:L68" si="12">SUM(J41:K41)</f>
        <v>0</v>
      </c>
      <c r="M41" s="119"/>
      <c r="N41" s="118"/>
      <c r="O41" s="471">
        <f t="shared" ref="O41:O68" si="13">SUM(M41:N41)</f>
        <v>0</v>
      </c>
      <c r="P41" s="119"/>
      <c r="Q41" s="118"/>
      <c r="R41" s="471">
        <f t="shared" ref="R41:R68" si="14">SUM(P41:Q41)</f>
        <v>0</v>
      </c>
      <c r="S41" s="119"/>
      <c r="T41" s="118"/>
      <c r="U41" s="471">
        <f t="shared" ref="U41:U68" si="15">SUM(S41:T41)</f>
        <v>0</v>
      </c>
      <c r="V41" s="119"/>
      <c r="W41" s="118"/>
      <c r="X41" s="471">
        <f t="shared" ref="X41:X68" si="16">SUM(V41:W41)</f>
        <v>0</v>
      </c>
      <c r="Y41" s="119"/>
      <c r="Z41" s="118"/>
      <c r="AA41" s="471">
        <f t="shared" ref="AA41:AA68" si="17">SUM(Y41:Z41)</f>
        <v>0</v>
      </c>
      <c r="AB41" s="119"/>
      <c r="AC41" s="118"/>
      <c r="AD41" s="471">
        <f t="shared" ref="AD41:AD68" si="18">SUM(AB41:AC41)</f>
        <v>0</v>
      </c>
    </row>
    <row r="42" spans="1:78">
      <c r="A42" s="449">
        <v>2</v>
      </c>
      <c r="B42" s="462" t="s">
        <v>171</v>
      </c>
      <c r="C42" s="765"/>
      <c r="D42" s="119"/>
      <c r="E42" s="118"/>
      <c r="F42" s="471">
        <f t="shared" si="10"/>
        <v>0</v>
      </c>
      <c r="G42" s="119"/>
      <c r="H42" s="118"/>
      <c r="I42" s="471">
        <f t="shared" si="11"/>
        <v>0</v>
      </c>
      <c r="J42" s="119"/>
      <c r="K42" s="118"/>
      <c r="L42" s="471">
        <f t="shared" si="12"/>
        <v>0</v>
      </c>
      <c r="M42" s="119"/>
      <c r="N42" s="118"/>
      <c r="O42" s="471">
        <f t="shared" si="13"/>
        <v>0</v>
      </c>
      <c r="P42" s="119"/>
      <c r="Q42" s="118"/>
      <c r="R42" s="471">
        <f t="shared" si="14"/>
        <v>0</v>
      </c>
      <c r="S42" s="119"/>
      <c r="T42" s="118"/>
      <c r="U42" s="471">
        <f t="shared" si="15"/>
        <v>0</v>
      </c>
      <c r="V42" s="119"/>
      <c r="W42" s="118"/>
      <c r="X42" s="471">
        <f t="shared" si="16"/>
        <v>0</v>
      </c>
      <c r="Y42" s="119"/>
      <c r="Z42" s="118"/>
      <c r="AA42" s="471">
        <f t="shared" si="17"/>
        <v>0</v>
      </c>
      <c r="AB42" s="119"/>
      <c r="AC42" s="118"/>
      <c r="AD42" s="471">
        <f t="shared" si="18"/>
        <v>0</v>
      </c>
    </row>
    <row r="43" spans="1:78">
      <c r="A43" s="449">
        <v>3</v>
      </c>
      <c r="B43" s="462" t="s">
        <v>172</v>
      </c>
      <c r="C43" s="765"/>
      <c r="D43" s="119"/>
      <c r="E43" s="118"/>
      <c r="F43" s="471">
        <f t="shared" si="10"/>
        <v>0</v>
      </c>
      <c r="G43" s="119"/>
      <c r="H43" s="118"/>
      <c r="I43" s="471">
        <f t="shared" si="11"/>
        <v>0</v>
      </c>
      <c r="J43" s="119"/>
      <c r="K43" s="118"/>
      <c r="L43" s="471">
        <f t="shared" si="12"/>
        <v>0</v>
      </c>
      <c r="M43" s="119"/>
      <c r="N43" s="118"/>
      <c r="O43" s="471">
        <f t="shared" si="13"/>
        <v>0</v>
      </c>
      <c r="P43" s="119"/>
      <c r="Q43" s="118"/>
      <c r="R43" s="471">
        <f t="shared" si="14"/>
        <v>0</v>
      </c>
      <c r="S43" s="119"/>
      <c r="T43" s="118"/>
      <c r="U43" s="471">
        <f t="shared" si="15"/>
        <v>0</v>
      </c>
      <c r="V43" s="119"/>
      <c r="W43" s="118"/>
      <c r="X43" s="471">
        <f t="shared" si="16"/>
        <v>0</v>
      </c>
      <c r="Y43" s="119"/>
      <c r="Z43" s="118"/>
      <c r="AA43" s="471">
        <f t="shared" si="17"/>
        <v>0</v>
      </c>
      <c r="AB43" s="119"/>
      <c r="AC43" s="118"/>
      <c r="AD43" s="471">
        <f t="shared" si="18"/>
        <v>0</v>
      </c>
    </row>
    <row r="44" spans="1:78">
      <c r="A44" s="449">
        <v>4</v>
      </c>
      <c r="B44" s="462" t="s">
        <v>173</v>
      </c>
      <c r="C44" s="765"/>
      <c r="D44" s="119"/>
      <c r="E44" s="118"/>
      <c r="F44" s="471">
        <f t="shared" si="10"/>
        <v>0</v>
      </c>
      <c r="G44" s="119"/>
      <c r="H44" s="118"/>
      <c r="I44" s="471">
        <f t="shared" si="11"/>
        <v>0</v>
      </c>
      <c r="J44" s="119"/>
      <c r="K44" s="118"/>
      <c r="L44" s="471">
        <f t="shared" si="12"/>
        <v>0</v>
      </c>
      <c r="M44" s="119"/>
      <c r="N44" s="118"/>
      <c r="O44" s="471">
        <f t="shared" si="13"/>
        <v>0</v>
      </c>
      <c r="P44" s="119"/>
      <c r="Q44" s="118"/>
      <c r="R44" s="471">
        <f t="shared" si="14"/>
        <v>0</v>
      </c>
      <c r="S44" s="119"/>
      <c r="T44" s="118"/>
      <c r="U44" s="471">
        <f t="shared" si="15"/>
        <v>0</v>
      </c>
      <c r="V44" s="119"/>
      <c r="W44" s="118"/>
      <c r="X44" s="471">
        <f t="shared" si="16"/>
        <v>0</v>
      </c>
      <c r="Y44" s="119"/>
      <c r="Z44" s="118"/>
      <c r="AA44" s="471">
        <f t="shared" si="17"/>
        <v>0</v>
      </c>
      <c r="AB44" s="119"/>
      <c r="AC44" s="118"/>
      <c r="AD44" s="471">
        <f t="shared" si="18"/>
        <v>0</v>
      </c>
    </row>
    <row r="45" spans="1:78">
      <c r="A45" s="449">
        <v>5</v>
      </c>
      <c r="B45" s="462" t="s">
        <v>174</v>
      </c>
      <c r="C45" s="765"/>
      <c r="D45" s="119"/>
      <c r="E45" s="118"/>
      <c r="F45" s="471">
        <f t="shared" si="10"/>
        <v>0</v>
      </c>
      <c r="G45" s="119"/>
      <c r="H45" s="118"/>
      <c r="I45" s="471">
        <f t="shared" si="11"/>
        <v>0</v>
      </c>
      <c r="J45" s="119"/>
      <c r="K45" s="118"/>
      <c r="L45" s="471">
        <f t="shared" si="12"/>
        <v>0</v>
      </c>
      <c r="M45" s="119"/>
      <c r="N45" s="118"/>
      <c r="O45" s="471">
        <f t="shared" si="13"/>
        <v>0</v>
      </c>
      <c r="P45" s="119"/>
      <c r="Q45" s="118"/>
      <c r="R45" s="471">
        <f t="shared" si="14"/>
        <v>0</v>
      </c>
      <c r="S45" s="119"/>
      <c r="T45" s="118"/>
      <c r="U45" s="471">
        <f t="shared" si="15"/>
        <v>0</v>
      </c>
      <c r="V45" s="119"/>
      <c r="W45" s="118"/>
      <c r="X45" s="471">
        <f t="shared" si="16"/>
        <v>0</v>
      </c>
      <c r="Y45" s="119"/>
      <c r="Z45" s="118"/>
      <c r="AA45" s="471">
        <f t="shared" si="17"/>
        <v>0</v>
      </c>
      <c r="AB45" s="119"/>
      <c r="AC45" s="118"/>
      <c r="AD45" s="471">
        <f t="shared" si="18"/>
        <v>0</v>
      </c>
    </row>
    <row r="46" spans="1:78">
      <c r="A46" s="449">
        <v>6</v>
      </c>
      <c r="B46" s="462" t="s">
        <v>175</v>
      </c>
      <c r="C46" s="765"/>
      <c r="D46" s="119"/>
      <c r="E46" s="118"/>
      <c r="F46" s="471">
        <f t="shared" si="10"/>
        <v>0</v>
      </c>
      <c r="G46" s="119"/>
      <c r="H46" s="118"/>
      <c r="I46" s="471">
        <f t="shared" si="11"/>
        <v>0</v>
      </c>
      <c r="J46" s="119"/>
      <c r="K46" s="118"/>
      <c r="L46" s="471">
        <f t="shared" si="12"/>
        <v>0</v>
      </c>
      <c r="M46" s="119"/>
      <c r="N46" s="118"/>
      <c r="O46" s="471">
        <f t="shared" si="13"/>
        <v>0</v>
      </c>
      <c r="P46" s="119"/>
      <c r="Q46" s="118"/>
      <c r="R46" s="471">
        <f t="shared" si="14"/>
        <v>0</v>
      </c>
      <c r="S46" s="119"/>
      <c r="T46" s="118"/>
      <c r="U46" s="471">
        <f t="shared" si="15"/>
        <v>0</v>
      </c>
      <c r="V46" s="119"/>
      <c r="W46" s="118"/>
      <c r="X46" s="471">
        <f t="shared" si="16"/>
        <v>0</v>
      </c>
      <c r="Y46" s="119"/>
      <c r="Z46" s="118"/>
      <c r="AA46" s="471">
        <f t="shared" si="17"/>
        <v>0</v>
      </c>
      <c r="AB46" s="119"/>
      <c r="AC46" s="118"/>
      <c r="AD46" s="471">
        <f t="shared" si="18"/>
        <v>0</v>
      </c>
    </row>
    <row r="47" spans="1:78">
      <c r="A47" s="449">
        <v>7</v>
      </c>
      <c r="B47" s="462" t="s">
        <v>176</v>
      </c>
      <c r="C47" s="766"/>
      <c r="D47" s="119"/>
      <c r="E47" s="118"/>
      <c r="F47" s="471">
        <f t="shared" si="10"/>
        <v>0</v>
      </c>
      <c r="G47" s="119"/>
      <c r="H47" s="118"/>
      <c r="I47" s="471">
        <f t="shared" si="11"/>
        <v>0</v>
      </c>
      <c r="J47" s="119"/>
      <c r="K47" s="118"/>
      <c r="L47" s="471">
        <f t="shared" si="12"/>
        <v>0</v>
      </c>
      <c r="M47" s="119"/>
      <c r="N47" s="118"/>
      <c r="O47" s="471">
        <f t="shared" si="13"/>
        <v>0</v>
      </c>
      <c r="P47" s="119"/>
      <c r="Q47" s="118"/>
      <c r="R47" s="471">
        <f t="shared" si="14"/>
        <v>0</v>
      </c>
      <c r="S47" s="119"/>
      <c r="T47" s="118"/>
      <c r="U47" s="471">
        <f t="shared" si="15"/>
        <v>0</v>
      </c>
      <c r="V47" s="119"/>
      <c r="W47" s="118"/>
      <c r="X47" s="471">
        <f t="shared" si="16"/>
        <v>0</v>
      </c>
      <c r="Y47" s="119"/>
      <c r="Z47" s="118"/>
      <c r="AA47" s="471">
        <f t="shared" si="17"/>
        <v>0</v>
      </c>
      <c r="AB47" s="119"/>
      <c r="AC47" s="118"/>
      <c r="AD47" s="471">
        <f t="shared" si="18"/>
        <v>0</v>
      </c>
    </row>
    <row r="48" spans="1:78">
      <c r="A48" s="449">
        <v>8</v>
      </c>
      <c r="B48" s="462" t="s">
        <v>177</v>
      </c>
      <c r="C48" s="766"/>
      <c r="D48" s="119"/>
      <c r="E48" s="118"/>
      <c r="F48" s="471">
        <f t="shared" si="10"/>
        <v>0</v>
      </c>
      <c r="G48" s="119"/>
      <c r="H48" s="118"/>
      <c r="I48" s="471">
        <f t="shared" si="11"/>
        <v>0</v>
      </c>
      <c r="J48" s="119"/>
      <c r="K48" s="118"/>
      <c r="L48" s="471">
        <f t="shared" si="12"/>
        <v>0</v>
      </c>
      <c r="M48" s="119"/>
      <c r="N48" s="118"/>
      <c r="O48" s="471">
        <f t="shared" si="13"/>
        <v>0</v>
      </c>
      <c r="P48" s="119"/>
      <c r="Q48" s="118"/>
      <c r="R48" s="471">
        <f t="shared" si="14"/>
        <v>0</v>
      </c>
      <c r="S48" s="119"/>
      <c r="T48" s="118"/>
      <c r="U48" s="471">
        <f t="shared" si="15"/>
        <v>0</v>
      </c>
      <c r="V48" s="119"/>
      <c r="W48" s="118"/>
      <c r="X48" s="471">
        <f t="shared" si="16"/>
        <v>0</v>
      </c>
      <c r="Y48" s="119"/>
      <c r="Z48" s="118"/>
      <c r="AA48" s="471">
        <f t="shared" si="17"/>
        <v>0</v>
      </c>
      <c r="AB48" s="119"/>
      <c r="AC48" s="118"/>
      <c r="AD48" s="471">
        <f t="shared" si="18"/>
        <v>0</v>
      </c>
    </row>
    <row r="49" spans="1:30">
      <c r="A49" s="449">
        <v>9</v>
      </c>
      <c r="B49" s="462" t="s">
        <v>178</v>
      </c>
      <c r="C49" s="766"/>
      <c r="D49" s="119"/>
      <c r="E49" s="118"/>
      <c r="F49" s="471">
        <f t="shared" si="10"/>
        <v>0</v>
      </c>
      <c r="G49" s="119"/>
      <c r="H49" s="118"/>
      <c r="I49" s="471">
        <f t="shared" si="11"/>
        <v>0</v>
      </c>
      <c r="J49" s="119"/>
      <c r="K49" s="118"/>
      <c r="L49" s="471">
        <f t="shared" si="12"/>
        <v>0</v>
      </c>
      <c r="M49" s="119"/>
      <c r="N49" s="118"/>
      <c r="O49" s="471">
        <f t="shared" si="13"/>
        <v>0</v>
      </c>
      <c r="P49" s="119"/>
      <c r="Q49" s="118"/>
      <c r="R49" s="471">
        <f t="shared" si="14"/>
        <v>0</v>
      </c>
      <c r="S49" s="119"/>
      <c r="T49" s="118"/>
      <c r="U49" s="471">
        <f t="shared" si="15"/>
        <v>0</v>
      </c>
      <c r="V49" s="119"/>
      <c r="W49" s="118"/>
      <c r="X49" s="471">
        <f t="shared" si="16"/>
        <v>0</v>
      </c>
      <c r="Y49" s="119"/>
      <c r="Z49" s="118"/>
      <c r="AA49" s="471">
        <f t="shared" si="17"/>
        <v>0</v>
      </c>
      <c r="AB49" s="119"/>
      <c r="AC49" s="118"/>
      <c r="AD49" s="471">
        <f t="shared" si="18"/>
        <v>0</v>
      </c>
    </row>
    <row r="50" spans="1:30">
      <c r="A50" s="449">
        <v>10</v>
      </c>
      <c r="B50" s="951" t="s">
        <v>1244</v>
      </c>
      <c r="C50" s="766"/>
      <c r="D50" s="119"/>
      <c r="E50" s="118"/>
      <c r="F50" s="471">
        <f t="shared" si="10"/>
        <v>0</v>
      </c>
      <c r="G50" s="119"/>
      <c r="H50" s="118"/>
      <c r="I50" s="471">
        <f t="shared" si="11"/>
        <v>0</v>
      </c>
      <c r="J50" s="119"/>
      <c r="K50" s="118"/>
      <c r="L50" s="471">
        <f t="shared" si="12"/>
        <v>0</v>
      </c>
      <c r="M50" s="119"/>
      <c r="N50" s="118"/>
      <c r="O50" s="471">
        <f t="shared" si="13"/>
        <v>0</v>
      </c>
      <c r="P50" s="119"/>
      <c r="Q50" s="118"/>
      <c r="R50" s="471">
        <f t="shared" si="14"/>
        <v>0</v>
      </c>
      <c r="S50" s="119"/>
      <c r="T50" s="118"/>
      <c r="U50" s="471">
        <f t="shared" si="15"/>
        <v>0</v>
      </c>
      <c r="V50" s="119"/>
      <c r="W50" s="118"/>
      <c r="X50" s="471">
        <f t="shared" si="16"/>
        <v>0</v>
      </c>
      <c r="Y50" s="119"/>
      <c r="Z50" s="118"/>
      <c r="AA50" s="471">
        <f t="shared" si="17"/>
        <v>0</v>
      </c>
      <c r="AB50" s="119"/>
      <c r="AC50" s="118"/>
      <c r="AD50" s="471">
        <f t="shared" si="18"/>
        <v>0</v>
      </c>
    </row>
    <row r="51" spans="1:30">
      <c r="A51" s="449">
        <v>11</v>
      </c>
      <c r="B51" s="462" t="s">
        <v>535</v>
      </c>
      <c r="C51" s="765"/>
      <c r="D51" s="119"/>
      <c r="E51" s="118"/>
      <c r="F51" s="471">
        <f t="shared" si="10"/>
        <v>0</v>
      </c>
      <c r="G51" s="119"/>
      <c r="H51" s="118"/>
      <c r="I51" s="471">
        <f t="shared" si="11"/>
        <v>0</v>
      </c>
      <c r="J51" s="119"/>
      <c r="K51" s="118"/>
      <c r="L51" s="471">
        <f t="shared" si="12"/>
        <v>0</v>
      </c>
      <c r="M51" s="119"/>
      <c r="N51" s="118"/>
      <c r="O51" s="471">
        <f t="shared" si="13"/>
        <v>0</v>
      </c>
      <c r="P51" s="119"/>
      <c r="Q51" s="118"/>
      <c r="R51" s="471">
        <f t="shared" si="14"/>
        <v>0</v>
      </c>
      <c r="S51" s="119"/>
      <c r="T51" s="118"/>
      <c r="U51" s="471">
        <f t="shared" si="15"/>
        <v>0</v>
      </c>
      <c r="V51" s="119"/>
      <c r="W51" s="118"/>
      <c r="X51" s="471">
        <f t="shared" si="16"/>
        <v>0</v>
      </c>
      <c r="Y51" s="119"/>
      <c r="Z51" s="118"/>
      <c r="AA51" s="471">
        <f t="shared" si="17"/>
        <v>0</v>
      </c>
      <c r="AB51" s="119"/>
      <c r="AC51" s="118"/>
      <c r="AD51" s="471">
        <f t="shared" si="18"/>
        <v>0</v>
      </c>
    </row>
    <row r="52" spans="1:30">
      <c r="A52" s="449">
        <v>12</v>
      </c>
      <c r="B52" s="462" t="s">
        <v>534</v>
      </c>
      <c r="C52" s="468">
        <f>SUM(C53:C61)</f>
        <v>0</v>
      </c>
      <c r="D52" s="469">
        <f>SUM(D53:D61)</f>
        <v>0</v>
      </c>
      <c r="E52" s="470">
        <f>SUM(E53:E61)</f>
        <v>0</v>
      </c>
      <c r="F52" s="471">
        <f t="shared" si="10"/>
        <v>0</v>
      </c>
      <c r="G52" s="469">
        <f>SUM(G53:G61)</f>
        <v>0</v>
      </c>
      <c r="H52" s="470">
        <f>SUM(H53:H61)</f>
        <v>0</v>
      </c>
      <c r="I52" s="471">
        <f t="shared" si="11"/>
        <v>0</v>
      </c>
      <c r="J52" s="469">
        <f>SUM(J53:J61)</f>
        <v>0</v>
      </c>
      <c r="K52" s="470">
        <f>SUM(K53:K61)</f>
        <v>0</v>
      </c>
      <c r="L52" s="471">
        <f t="shared" si="12"/>
        <v>0</v>
      </c>
      <c r="M52" s="469">
        <f>SUM(M53:M61)</f>
        <v>0</v>
      </c>
      <c r="N52" s="470">
        <f>SUM(N53:N61)</f>
        <v>0</v>
      </c>
      <c r="O52" s="471">
        <f t="shared" si="13"/>
        <v>0</v>
      </c>
      <c r="P52" s="469">
        <f>SUM(P53:P61)</f>
        <v>0</v>
      </c>
      <c r="Q52" s="470">
        <f>SUM(Q53:Q61)</f>
        <v>0</v>
      </c>
      <c r="R52" s="471">
        <f t="shared" si="14"/>
        <v>0</v>
      </c>
      <c r="S52" s="469">
        <f>SUM(S53:S61)</f>
        <v>0</v>
      </c>
      <c r="T52" s="470">
        <f>SUM(T53:T61)</f>
        <v>0</v>
      </c>
      <c r="U52" s="471">
        <f t="shared" si="15"/>
        <v>0</v>
      </c>
      <c r="V52" s="469">
        <f>SUM(V53:V61)</f>
        <v>0</v>
      </c>
      <c r="W52" s="470">
        <f>SUM(W53:W61)</f>
        <v>0</v>
      </c>
      <c r="X52" s="471">
        <f t="shared" si="16"/>
        <v>0</v>
      </c>
      <c r="Y52" s="469">
        <f>SUM(Y53:Y61)</f>
        <v>0</v>
      </c>
      <c r="Z52" s="470">
        <f>SUM(Z53:Z61)</f>
        <v>0</v>
      </c>
      <c r="AA52" s="471">
        <f t="shared" si="17"/>
        <v>0</v>
      </c>
      <c r="AB52" s="469">
        <f>SUM(AB53:AB61)</f>
        <v>0</v>
      </c>
      <c r="AC52" s="470">
        <f>SUM(AC53:AC61)</f>
        <v>0</v>
      </c>
      <c r="AD52" s="471">
        <f t="shared" si="18"/>
        <v>0</v>
      </c>
    </row>
    <row r="53" spans="1:30">
      <c r="A53" s="449">
        <v>13</v>
      </c>
      <c r="B53" s="464" t="s">
        <v>179</v>
      </c>
      <c r="C53" s="765"/>
      <c r="D53" s="119"/>
      <c r="E53" s="118"/>
      <c r="F53" s="471">
        <f t="shared" si="10"/>
        <v>0</v>
      </c>
      <c r="G53" s="119"/>
      <c r="H53" s="118"/>
      <c r="I53" s="471">
        <f t="shared" si="11"/>
        <v>0</v>
      </c>
      <c r="J53" s="119"/>
      <c r="K53" s="118"/>
      <c r="L53" s="471">
        <f t="shared" si="12"/>
        <v>0</v>
      </c>
      <c r="M53" s="119"/>
      <c r="N53" s="118"/>
      <c r="O53" s="471">
        <f t="shared" si="13"/>
        <v>0</v>
      </c>
      <c r="P53" s="119"/>
      <c r="Q53" s="118"/>
      <c r="R53" s="471">
        <f t="shared" si="14"/>
        <v>0</v>
      </c>
      <c r="S53" s="119"/>
      <c r="T53" s="118"/>
      <c r="U53" s="471">
        <f t="shared" si="15"/>
        <v>0</v>
      </c>
      <c r="V53" s="119"/>
      <c r="W53" s="118"/>
      <c r="X53" s="471">
        <f t="shared" si="16"/>
        <v>0</v>
      </c>
      <c r="Y53" s="119"/>
      <c r="Z53" s="118"/>
      <c r="AA53" s="471">
        <f t="shared" si="17"/>
        <v>0</v>
      </c>
      <c r="AB53" s="119"/>
      <c r="AC53" s="118"/>
      <c r="AD53" s="471">
        <f t="shared" si="18"/>
        <v>0</v>
      </c>
    </row>
    <row r="54" spans="1:30">
      <c r="A54" s="449">
        <v>14</v>
      </c>
      <c r="B54" s="464" t="s">
        <v>180</v>
      </c>
      <c r="C54" s="765"/>
      <c r="D54" s="119"/>
      <c r="E54" s="118"/>
      <c r="F54" s="471">
        <f t="shared" si="10"/>
        <v>0</v>
      </c>
      <c r="G54" s="119"/>
      <c r="H54" s="118"/>
      <c r="I54" s="471">
        <f t="shared" si="11"/>
        <v>0</v>
      </c>
      <c r="J54" s="119"/>
      <c r="K54" s="118"/>
      <c r="L54" s="471">
        <f t="shared" si="12"/>
        <v>0</v>
      </c>
      <c r="M54" s="119"/>
      <c r="N54" s="118"/>
      <c r="O54" s="471">
        <f t="shared" si="13"/>
        <v>0</v>
      </c>
      <c r="P54" s="119"/>
      <c r="Q54" s="118"/>
      <c r="R54" s="471">
        <f t="shared" si="14"/>
        <v>0</v>
      </c>
      <c r="S54" s="119"/>
      <c r="T54" s="118"/>
      <c r="U54" s="471">
        <f t="shared" si="15"/>
        <v>0</v>
      </c>
      <c r="V54" s="119"/>
      <c r="W54" s="118"/>
      <c r="X54" s="471">
        <f t="shared" si="16"/>
        <v>0</v>
      </c>
      <c r="Y54" s="119"/>
      <c r="Z54" s="118"/>
      <c r="AA54" s="471">
        <f t="shared" si="17"/>
        <v>0</v>
      </c>
      <c r="AB54" s="119"/>
      <c r="AC54" s="118"/>
      <c r="AD54" s="471">
        <f t="shared" si="18"/>
        <v>0</v>
      </c>
    </row>
    <row r="55" spans="1:30">
      <c r="A55" s="449">
        <v>15</v>
      </c>
      <c r="B55" s="464" t="s">
        <v>181</v>
      </c>
      <c r="C55" s="765"/>
      <c r="D55" s="119"/>
      <c r="E55" s="118"/>
      <c r="F55" s="471">
        <f t="shared" si="10"/>
        <v>0</v>
      </c>
      <c r="G55" s="119"/>
      <c r="H55" s="118"/>
      <c r="I55" s="471">
        <f t="shared" si="11"/>
        <v>0</v>
      </c>
      <c r="J55" s="119"/>
      <c r="K55" s="118"/>
      <c r="L55" s="471">
        <f t="shared" si="12"/>
        <v>0</v>
      </c>
      <c r="M55" s="119"/>
      <c r="N55" s="118"/>
      <c r="O55" s="471">
        <f t="shared" si="13"/>
        <v>0</v>
      </c>
      <c r="P55" s="119"/>
      <c r="Q55" s="118"/>
      <c r="R55" s="471">
        <f t="shared" si="14"/>
        <v>0</v>
      </c>
      <c r="S55" s="119"/>
      <c r="T55" s="118"/>
      <c r="U55" s="471">
        <f t="shared" si="15"/>
        <v>0</v>
      </c>
      <c r="V55" s="119"/>
      <c r="W55" s="118"/>
      <c r="X55" s="471">
        <f t="shared" si="16"/>
        <v>0</v>
      </c>
      <c r="Y55" s="119"/>
      <c r="Z55" s="118"/>
      <c r="AA55" s="471">
        <f t="shared" si="17"/>
        <v>0</v>
      </c>
      <c r="AB55" s="119"/>
      <c r="AC55" s="118"/>
      <c r="AD55" s="471">
        <f t="shared" si="18"/>
        <v>0</v>
      </c>
    </row>
    <row r="56" spans="1:30">
      <c r="A56" s="449">
        <v>16</v>
      </c>
      <c r="B56" s="464" t="s">
        <v>182</v>
      </c>
      <c r="C56" s="765"/>
      <c r="D56" s="119"/>
      <c r="E56" s="118"/>
      <c r="F56" s="471">
        <f t="shared" si="10"/>
        <v>0</v>
      </c>
      <c r="G56" s="119"/>
      <c r="H56" s="118"/>
      <c r="I56" s="471">
        <f t="shared" si="11"/>
        <v>0</v>
      </c>
      <c r="J56" s="119"/>
      <c r="K56" s="118"/>
      <c r="L56" s="471">
        <f t="shared" si="12"/>
        <v>0</v>
      </c>
      <c r="M56" s="119"/>
      <c r="N56" s="118"/>
      <c r="O56" s="471">
        <f t="shared" si="13"/>
        <v>0</v>
      </c>
      <c r="P56" s="119"/>
      <c r="Q56" s="118"/>
      <c r="R56" s="471">
        <f t="shared" si="14"/>
        <v>0</v>
      </c>
      <c r="S56" s="119"/>
      <c r="T56" s="118"/>
      <c r="U56" s="471">
        <f t="shared" si="15"/>
        <v>0</v>
      </c>
      <c r="V56" s="119"/>
      <c r="W56" s="118"/>
      <c r="X56" s="471">
        <f t="shared" si="16"/>
        <v>0</v>
      </c>
      <c r="Y56" s="119"/>
      <c r="Z56" s="118"/>
      <c r="AA56" s="471">
        <f t="shared" si="17"/>
        <v>0</v>
      </c>
      <c r="AB56" s="119"/>
      <c r="AC56" s="118"/>
      <c r="AD56" s="471">
        <f t="shared" si="18"/>
        <v>0</v>
      </c>
    </row>
    <row r="57" spans="1:30">
      <c r="A57" s="449">
        <v>17</v>
      </c>
      <c r="B57" s="464" t="s">
        <v>183</v>
      </c>
      <c r="C57" s="765"/>
      <c r="D57" s="119"/>
      <c r="E57" s="118"/>
      <c r="F57" s="471">
        <f t="shared" si="10"/>
        <v>0</v>
      </c>
      <c r="G57" s="119"/>
      <c r="H57" s="118"/>
      <c r="I57" s="471">
        <f t="shared" si="11"/>
        <v>0</v>
      </c>
      <c r="J57" s="119"/>
      <c r="K57" s="118"/>
      <c r="L57" s="471">
        <f t="shared" si="12"/>
        <v>0</v>
      </c>
      <c r="M57" s="119"/>
      <c r="N57" s="118"/>
      <c r="O57" s="471">
        <f t="shared" si="13"/>
        <v>0</v>
      </c>
      <c r="P57" s="119"/>
      <c r="Q57" s="118"/>
      <c r="R57" s="471">
        <f t="shared" si="14"/>
        <v>0</v>
      </c>
      <c r="S57" s="119"/>
      <c r="T57" s="118"/>
      <c r="U57" s="471">
        <f t="shared" si="15"/>
        <v>0</v>
      </c>
      <c r="V57" s="119"/>
      <c r="W57" s="118"/>
      <c r="X57" s="471">
        <f t="shared" si="16"/>
        <v>0</v>
      </c>
      <c r="Y57" s="119"/>
      <c r="Z57" s="118"/>
      <c r="AA57" s="471">
        <f t="shared" si="17"/>
        <v>0</v>
      </c>
      <c r="AB57" s="119"/>
      <c r="AC57" s="118"/>
      <c r="AD57" s="471">
        <f t="shared" si="18"/>
        <v>0</v>
      </c>
    </row>
    <row r="58" spans="1:30">
      <c r="A58" s="449">
        <v>18</v>
      </c>
      <c r="B58" s="464" t="s">
        <v>184</v>
      </c>
      <c r="C58" s="765"/>
      <c r="D58" s="119"/>
      <c r="E58" s="118"/>
      <c r="F58" s="471">
        <f t="shared" si="10"/>
        <v>0</v>
      </c>
      <c r="G58" s="119"/>
      <c r="H58" s="118"/>
      <c r="I58" s="471">
        <f t="shared" si="11"/>
        <v>0</v>
      </c>
      <c r="J58" s="119"/>
      <c r="K58" s="118"/>
      <c r="L58" s="471">
        <f t="shared" si="12"/>
        <v>0</v>
      </c>
      <c r="M58" s="119"/>
      <c r="N58" s="118"/>
      <c r="O58" s="471">
        <f t="shared" si="13"/>
        <v>0</v>
      </c>
      <c r="P58" s="119"/>
      <c r="Q58" s="118"/>
      <c r="R58" s="471">
        <f t="shared" si="14"/>
        <v>0</v>
      </c>
      <c r="S58" s="119"/>
      <c r="T58" s="118"/>
      <c r="U58" s="471">
        <f t="shared" si="15"/>
        <v>0</v>
      </c>
      <c r="V58" s="119"/>
      <c r="W58" s="118"/>
      <c r="X58" s="471">
        <f t="shared" si="16"/>
        <v>0</v>
      </c>
      <c r="Y58" s="119"/>
      <c r="Z58" s="118"/>
      <c r="AA58" s="471">
        <f t="shared" si="17"/>
        <v>0</v>
      </c>
      <c r="AB58" s="119"/>
      <c r="AC58" s="118"/>
      <c r="AD58" s="471">
        <f t="shared" si="18"/>
        <v>0</v>
      </c>
    </row>
    <row r="59" spans="1:30">
      <c r="A59" s="449">
        <v>19</v>
      </c>
      <c r="B59" s="464" t="s">
        <v>185</v>
      </c>
      <c r="C59" s="765"/>
      <c r="D59" s="119"/>
      <c r="E59" s="118"/>
      <c r="F59" s="471">
        <f t="shared" si="10"/>
        <v>0</v>
      </c>
      <c r="G59" s="119"/>
      <c r="H59" s="118"/>
      <c r="I59" s="471">
        <f t="shared" si="11"/>
        <v>0</v>
      </c>
      <c r="J59" s="119"/>
      <c r="K59" s="118"/>
      <c r="L59" s="471">
        <f t="shared" si="12"/>
        <v>0</v>
      </c>
      <c r="M59" s="119"/>
      <c r="N59" s="118"/>
      <c r="O59" s="471">
        <f t="shared" si="13"/>
        <v>0</v>
      </c>
      <c r="P59" s="119"/>
      <c r="Q59" s="118"/>
      <c r="R59" s="471">
        <f t="shared" si="14"/>
        <v>0</v>
      </c>
      <c r="S59" s="119"/>
      <c r="T59" s="118"/>
      <c r="U59" s="471">
        <f t="shared" si="15"/>
        <v>0</v>
      </c>
      <c r="V59" s="119"/>
      <c r="W59" s="118"/>
      <c r="X59" s="471">
        <f t="shared" si="16"/>
        <v>0</v>
      </c>
      <c r="Y59" s="119"/>
      <c r="Z59" s="118"/>
      <c r="AA59" s="471">
        <f t="shared" si="17"/>
        <v>0</v>
      </c>
      <c r="AB59" s="119"/>
      <c r="AC59" s="118"/>
      <c r="AD59" s="471">
        <f t="shared" si="18"/>
        <v>0</v>
      </c>
    </row>
    <row r="60" spans="1:30">
      <c r="A60" s="449">
        <v>20</v>
      </c>
      <c r="B60" s="464" t="s">
        <v>186</v>
      </c>
      <c r="C60" s="765"/>
      <c r="D60" s="119"/>
      <c r="E60" s="118"/>
      <c r="F60" s="471">
        <f t="shared" si="10"/>
        <v>0</v>
      </c>
      <c r="G60" s="119"/>
      <c r="H60" s="118"/>
      <c r="I60" s="471">
        <f t="shared" si="11"/>
        <v>0</v>
      </c>
      <c r="J60" s="119"/>
      <c r="K60" s="118"/>
      <c r="L60" s="471">
        <f t="shared" si="12"/>
        <v>0</v>
      </c>
      <c r="M60" s="119"/>
      <c r="N60" s="118"/>
      <c r="O60" s="471">
        <f t="shared" si="13"/>
        <v>0</v>
      </c>
      <c r="P60" s="119"/>
      <c r="Q60" s="118"/>
      <c r="R60" s="471">
        <f t="shared" si="14"/>
        <v>0</v>
      </c>
      <c r="S60" s="119"/>
      <c r="T60" s="118"/>
      <c r="U60" s="471">
        <f t="shared" si="15"/>
        <v>0</v>
      </c>
      <c r="V60" s="119"/>
      <c r="W60" s="118"/>
      <c r="X60" s="471">
        <f t="shared" si="16"/>
        <v>0</v>
      </c>
      <c r="Y60" s="119"/>
      <c r="Z60" s="118"/>
      <c r="AA60" s="471">
        <f t="shared" si="17"/>
        <v>0</v>
      </c>
      <c r="AB60" s="119"/>
      <c r="AC60" s="118"/>
      <c r="AD60" s="471">
        <f t="shared" si="18"/>
        <v>0</v>
      </c>
    </row>
    <row r="61" spans="1:30">
      <c r="A61" s="449">
        <v>21</v>
      </c>
      <c r="B61" s="464" t="s">
        <v>187</v>
      </c>
      <c r="C61" s="765"/>
      <c r="D61" s="119"/>
      <c r="E61" s="118"/>
      <c r="F61" s="471">
        <f t="shared" si="10"/>
        <v>0</v>
      </c>
      <c r="G61" s="119"/>
      <c r="H61" s="118"/>
      <c r="I61" s="471">
        <f t="shared" si="11"/>
        <v>0</v>
      </c>
      <c r="J61" s="119"/>
      <c r="K61" s="118"/>
      <c r="L61" s="471">
        <f t="shared" si="12"/>
        <v>0</v>
      </c>
      <c r="M61" s="119"/>
      <c r="N61" s="118"/>
      <c r="O61" s="471">
        <f t="shared" si="13"/>
        <v>0</v>
      </c>
      <c r="P61" s="119"/>
      <c r="Q61" s="118"/>
      <c r="R61" s="471">
        <f t="shared" si="14"/>
        <v>0</v>
      </c>
      <c r="S61" s="119"/>
      <c r="T61" s="118"/>
      <c r="U61" s="471">
        <f t="shared" si="15"/>
        <v>0</v>
      </c>
      <c r="V61" s="119"/>
      <c r="W61" s="118"/>
      <c r="X61" s="471">
        <f t="shared" si="16"/>
        <v>0</v>
      </c>
      <c r="Y61" s="119"/>
      <c r="Z61" s="118"/>
      <c r="AA61" s="471">
        <f t="shared" si="17"/>
        <v>0</v>
      </c>
      <c r="AB61" s="119"/>
      <c r="AC61" s="118"/>
      <c r="AD61" s="471">
        <f t="shared" si="18"/>
        <v>0</v>
      </c>
    </row>
    <row r="62" spans="1:30">
      <c r="A62" s="449">
        <v>22</v>
      </c>
      <c r="B62" s="462" t="s">
        <v>188</v>
      </c>
      <c r="C62" s="765"/>
      <c r="D62" s="119"/>
      <c r="E62" s="118"/>
      <c r="F62" s="471">
        <f t="shared" si="10"/>
        <v>0</v>
      </c>
      <c r="G62" s="119"/>
      <c r="H62" s="118"/>
      <c r="I62" s="471">
        <f t="shared" si="11"/>
        <v>0</v>
      </c>
      <c r="J62" s="119"/>
      <c r="K62" s="118"/>
      <c r="L62" s="471">
        <f t="shared" si="12"/>
        <v>0</v>
      </c>
      <c r="M62" s="119"/>
      <c r="N62" s="118"/>
      <c r="O62" s="471">
        <f t="shared" si="13"/>
        <v>0</v>
      </c>
      <c r="P62" s="119"/>
      <c r="Q62" s="118"/>
      <c r="R62" s="471">
        <f t="shared" si="14"/>
        <v>0</v>
      </c>
      <c r="S62" s="119"/>
      <c r="T62" s="118"/>
      <c r="U62" s="471">
        <f t="shared" si="15"/>
        <v>0</v>
      </c>
      <c r="V62" s="119"/>
      <c r="W62" s="118"/>
      <c r="X62" s="471">
        <f t="shared" si="16"/>
        <v>0</v>
      </c>
      <c r="Y62" s="119"/>
      <c r="Z62" s="118"/>
      <c r="AA62" s="471">
        <f t="shared" si="17"/>
        <v>0</v>
      </c>
      <c r="AB62" s="119"/>
      <c r="AC62" s="118"/>
      <c r="AD62" s="471">
        <f t="shared" si="18"/>
        <v>0</v>
      </c>
    </row>
    <row r="63" spans="1:30">
      <c r="A63" s="449">
        <v>23</v>
      </c>
      <c r="B63" s="462" t="s">
        <v>533</v>
      </c>
      <c r="C63" s="765"/>
      <c r="D63" s="119"/>
      <c r="E63" s="118"/>
      <c r="F63" s="471">
        <f t="shared" si="10"/>
        <v>0</v>
      </c>
      <c r="G63" s="119"/>
      <c r="H63" s="118"/>
      <c r="I63" s="471">
        <f t="shared" si="11"/>
        <v>0</v>
      </c>
      <c r="J63" s="119"/>
      <c r="K63" s="118"/>
      <c r="L63" s="471">
        <f t="shared" si="12"/>
        <v>0</v>
      </c>
      <c r="M63" s="119"/>
      <c r="N63" s="118"/>
      <c r="O63" s="471">
        <f t="shared" si="13"/>
        <v>0</v>
      </c>
      <c r="P63" s="119"/>
      <c r="Q63" s="118"/>
      <c r="R63" s="471">
        <f t="shared" si="14"/>
        <v>0</v>
      </c>
      <c r="S63" s="119"/>
      <c r="T63" s="118"/>
      <c r="U63" s="471">
        <f t="shared" si="15"/>
        <v>0</v>
      </c>
      <c r="V63" s="119"/>
      <c r="W63" s="118"/>
      <c r="X63" s="471">
        <f t="shared" si="16"/>
        <v>0</v>
      </c>
      <c r="Y63" s="119"/>
      <c r="Z63" s="118"/>
      <c r="AA63" s="471">
        <f t="shared" si="17"/>
        <v>0</v>
      </c>
      <c r="AB63" s="119"/>
      <c r="AC63" s="118"/>
      <c r="AD63" s="471">
        <f t="shared" si="18"/>
        <v>0</v>
      </c>
    </row>
    <row r="64" spans="1:30">
      <c r="A64" s="449">
        <v>24</v>
      </c>
      <c r="B64" s="462" t="s">
        <v>532</v>
      </c>
      <c r="C64" s="765"/>
      <c r="D64" s="119"/>
      <c r="E64" s="118"/>
      <c r="F64" s="471">
        <f t="shared" si="10"/>
        <v>0</v>
      </c>
      <c r="G64" s="119"/>
      <c r="H64" s="118"/>
      <c r="I64" s="471">
        <f t="shared" si="11"/>
        <v>0</v>
      </c>
      <c r="J64" s="119"/>
      <c r="K64" s="118"/>
      <c r="L64" s="471">
        <f t="shared" si="12"/>
        <v>0</v>
      </c>
      <c r="M64" s="119"/>
      <c r="N64" s="118"/>
      <c r="O64" s="471">
        <f t="shared" si="13"/>
        <v>0</v>
      </c>
      <c r="P64" s="119"/>
      <c r="Q64" s="118"/>
      <c r="R64" s="471">
        <f t="shared" si="14"/>
        <v>0</v>
      </c>
      <c r="S64" s="119"/>
      <c r="T64" s="118"/>
      <c r="U64" s="471">
        <f t="shared" si="15"/>
        <v>0</v>
      </c>
      <c r="V64" s="119"/>
      <c r="W64" s="118"/>
      <c r="X64" s="471">
        <f t="shared" si="16"/>
        <v>0</v>
      </c>
      <c r="Y64" s="119"/>
      <c r="Z64" s="118"/>
      <c r="AA64" s="471">
        <f t="shared" si="17"/>
        <v>0</v>
      </c>
      <c r="AB64" s="119"/>
      <c r="AC64" s="118"/>
      <c r="AD64" s="471">
        <f t="shared" si="18"/>
        <v>0</v>
      </c>
    </row>
    <row r="65" spans="1:78">
      <c r="A65" s="449">
        <v>25</v>
      </c>
      <c r="B65" s="462" t="s">
        <v>189</v>
      </c>
      <c r="C65" s="765"/>
      <c r="D65" s="119"/>
      <c r="E65" s="118"/>
      <c r="F65" s="471">
        <f t="shared" si="10"/>
        <v>0</v>
      </c>
      <c r="G65" s="119"/>
      <c r="H65" s="118"/>
      <c r="I65" s="471">
        <f t="shared" si="11"/>
        <v>0</v>
      </c>
      <c r="J65" s="119"/>
      <c r="K65" s="118"/>
      <c r="L65" s="471">
        <f t="shared" si="12"/>
        <v>0</v>
      </c>
      <c r="M65" s="119"/>
      <c r="N65" s="118"/>
      <c r="O65" s="471">
        <f t="shared" si="13"/>
        <v>0</v>
      </c>
      <c r="P65" s="119"/>
      <c r="Q65" s="118"/>
      <c r="R65" s="471">
        <f t="shared" si="14"/>
        <v>0</v>
      </c>
      <c r="S65" s="119"/>
      <c r="T65" s="118"/>
      <c r="U65" s="471">
        <f t="shared" si="15"/>
        <v>0</v>
      </c>
      <c r="V65" s="119"/>
      <c r="W65" s="118"/>
      <c r="X65" s="471">
        <f t="shared" si="16"/>
        <v>0</v>
      </c>
      <c r="Y65" s="119"/>
      <c r="Z65" s="118"/>
      <c r="AA65" s="471">
        <f t="shared" si="17"/>
        <v>0</v>
      </c>
      <c r="AB65" s="119"/>
      <c r="AC65" s="118"/>
      <c r="AD65" s="471">
        <f t="shared" si="18"/>
        <v>0</v>
      </c>
    </row>
    <row r="66" spans="1:78">
      <c r="A66" s="449">
        <v>26</v>
      </c>
      <c r="B66" s="462" t="s">
        <v>531</v>
      </c>
      <c r="C66" s="765"/>
      <c r="D66" s="119"/>
      <c r="E66" s="118"/>
      <c r="F66" s="471">
        <f t="shared" si="10"/>
        <v>0</v>
      </c>
      <c r="G66" s="119"/>
      <c r="H66" s="118"/>
      <c r="I66" s="471">
        <f t="shared" si="11"/>
        <v>0</v>
      </c>
      <c r="J66" s="119"/>
      <c r="K66" s="118"/>
      <c r="L66" s="471">
        <f t="shared" si="12"/>
        <v>0</v>
      </c>
      <c r="M66" s="119"/>
      <c r="N66" s="118"/>
      <c r="O66" s="471">
        <f t="shared" si="13"/>
        <v>0</v>
      </c>
      <c r="P66" s="119"/>
      <c r="Q66" s="118"/>
      <c r="R66" s="471">
        <f t="shared" si="14"/>
        <v>0</v>
      </c>
      <c r="S66" s="119"/>
      <c r="T66" s="118"/>
      <c r="U66" s="471">
        <f t="shared" si="15"/>
        <v>0</v>
      </c>
      <c r="V66" s="119"/>
      <c r="W66" s="118"/>
      <c r="X66" s="471">
        <f t="shared" si="16"/>
        <v>0</v>
      </c>
      <c r="Y66" s="119"/>
      <c r="Z66" s="118"/>
      <c r="AA66" s="471">
        <f t="shared" si="17"/>
        <v>0</v>
      </c>
      <c r="AB66" s="119"/>
      <c r="AC66" s="118"/>
      <c r="AD66" s="471">
        <f t="shared" si="18"/>
        <v>0</v>
      </c>
    </row>
    <row r="67" spans="1:78">
      <c r="A67" s="449">
        <v>27</v>
      </c>
      <c r="B67" s="462" t="s">
        <v>190</v>
      </c>
      <c r="C67" s="765"/>
      <c r="D67" s="119"/>
      <c r="E67" s="118"/>
      <c r="F67" s="471">
        <f t="shared" si="10"/>
        <v>0</v>
      </c>
      <c r="G67" s="119"/>
      <c r="H67" s="118"/>
      <c r="I67" s="471">
        <f t="shared" si="11"/>
        <v>0</v>
      </c>
      <c r="J67" s="119"/>
      <c r="K67" s="118"/>
      <c r="L67" s="471">
        <f t="shared" si="12"/>
        <v>0</v>
      </c>
      <c r="M67" s="119"/>
      <c r="N67" s="118"/>
      <c r="O67" s="471">
        <f t="shared" si="13"/>
        <v>0</v>
      </c>
      <c r="P67" s="119"/>
      <c r="Q67" s="118"/>
      <c r="R67" s="471">
        <f t="shared" si="14"/>
        <v>0</v>
      </c>
      <c r="S67" s="119"/>
      <c r="T67" s="118"/>
      <c r="U67" s="471">
        <f t="shared" si="15"/>
        <v>0</v>
      </c>
      <c r="V67" s="119"/>
      <c r="W67" s="118"/>
      <c r="X67" s="471">
        <f t="shared" si="16"/>
        <v>0</v>
      </c>
      <c r="Y67" s="119"/>
      <c r="Z67" s="118"/>
      <c r="AA67" s="471">
        <f t="shared" si="17"/>
        <v>0</v>
      </c>
      <c r="AB67" s="119"/>
      <c r="AC67" s="118"/>
      <c r="AD67" s="471">
        <f t="shared" si="18"/>
        <v>0</v>
      </c>
    </row>
    <row r="68" spans="1:78">
      <c r="A68" s="449">
        <v>28</v>
      </c>
      <c r="B68" s="465" t="s">
        <v>79</v>
      </c>
      <c r="C68" s="765"/>
      <c r="D68" s="119"/>
      <c r="E68" s="118"/>
      <c r="F68" s="471">
        <f t="shared" si="10"/>
        <v>0</v>
      </c>
      <c r="G68" s="119"/>
      <c r="H68" s="118"/>
      <c r="I68" s="471">
        <f t="shared" si="11"/>
        <v>0</v>
      </c>
      <c r="J68" s="119"/>
      <c r="K68" s="118"/>
      <c r="L68" s="471">
        <f t="shared" si="12"/>
        <v>0</v>
      </c>
      <c r="M68" s="119"/>
      <c r="N68" s="118"/>
      <c r="O68" s="471">
        <f t="shared" si="13"/>
        <v>0</v>
      </c>
      <c r="P68" s="119"/>
      <c r="Q68" s="118"/>
      <c r="R68" s="471">
        <f t="shared" si="14"/>
        <v>0</v>
      </c>
      <c r="S68" s="119"/>
      <c r="T68" s="118"/>
      <c r="U68" s="471">
        <f t="shared" si="15"/>
        <v>0</v>
      </c>
      <c r="V68" s="119"/>
      <c r="W68" s="118"/>
      <c r="X68" s="471">
        <f t="shared" si="16"/>
        <v>0</v>
      </c>
      <c r="Y68" s="119"/>
      <c r="Z68" s="118"/>
      <c r="AA68" s="471">
        <f t="shared" si="17"/>
        <v>0</v>
      </c>
      <c r="AB68" s="119"/>
      <c r="AC68" s="118"/>
      <c r="AD68" s="471">
        <f t="shared" si="18"/>
        <v>0</v>
      </c>
    </row>
    <row r="69" spans="1:78" s="7" customFormat="1">
      <c r="A69" s="466">
        <v>29</v>
      </c>
      <c r="B69" s="467" t="s">
        <v>191</v>
      </c>
      <c r="C69" s="472">
        <f t="shared" ref="C69:AD69" si="19">SUM(C41:C52,C62:C68)</f>
        <v>0</v>
      </c>
      <c r="D69" s="473">
        <f t="shared" si="19"/>
        <v>0</v>
      </c>
      <c r="E69" s="474">
        <f t="shared" si="19"/>
        <v>0</v>
      </c>
      <c r="F69" s="475">
        <f t="shared" si="19"/>
        <v>0</v>
      </c>
      <c r="G69" s="476">
        <f t="shared" si="19"/>
        <v>0</v>
      </c>
      <c r="H69" s="474">
        <f t="shared" si="19"/>
        <v>0</v>
      </c>
      <c r="I69" s="475">
        <f t="shared" si="19"/>
        <v>0</v>
      </c>
      <c r="J69" s="476">
        <f t="shared" si="19"/>
        <v>0</v>
      </c>
      <c r="K69" s="474">
        <f t="shared" si="19"/>
        <v>0</v>
      </c>
      <c r="L69" s="475">
        <f t="shared" si="19"/>
        <v>0</v>
      </c>
      <c r="M69" s="476">
        <f t="shared" si="19"/>
        <v>0</v>
      </c>
      <c r="N69" s="474">
        <f t="shared" si="19"/>
        <v>0</v>
      </c>
      <c r="O69" s="475">
        <f t="shared" si="19"/>
        <v>0</v>
      </c>
      <c r="P69" s="476">
        <f t="shared" si="19"/>
        <v>0</v>
      </c>
      <c r="Q69" s="474">
        <f t="shared" si="19"/>
        <v>0</v>
      </c>
      <c r="R69" s="475">
        <f t="shared" si="19"/>
        <v>0</v>
      </c>
      <c r="S69" s="476">
        <f t="shared" si="19"/>
        <v>0</v>
      </c>
      <c r="T69" s="474">
        <f t="shared" si="19"/>
        <v>0</v>
      </c>
      <c r="U69" s="475">
        <f t="shared" si="19"/>
        <v>0</v>
      </c>
      <c r="V69" s="476">
        <f t="shared" si="19"/>
        <v>0</v>
      </c>
      <c r="W69" s="474">
        <f t="shared" si="19"/>
        <v>0</v>
      </c>
      <c r="X69" s="475">
        <f t="shared" si="19"/>
        <v>0</v>
      </c>
      <c r="Y69" s="476">
        <f t="shared" si="19"/>
        <v>0</v>
      </c>
      <c r="Z69" s="474">
        <f t="shared" si="19"/>
        <v>0</v>
      </c>
      <c r="AA69" s="475">
        <f t="shared" si="19"/>
        <v>0</v>
      </c>
      <c r="AB69" s="476">
        <f t="shared" si="19"/>
        <v>0</v>
      </c>
      <c r="AC69" s="474">
        <f t="shared" si="19"/>
        <v>0</v>
      </c>
      <c r="AD69" s="475">
        <f t="shared" si="19"/>
        <v>0</v>
      </c>
      <c r="AE69" s="757"/>
      <c r="AF69" s="757"/>
      <c r="AG69" s="757"/>
      <c r="AH69" s="757"/>
      <c r="AI69" s="757"/>
      <c r="AJ69" s="757"/>
      <c r="AK69" s="757"/>
      <c r="AL69" s="757"/>
      <c r="AM69" s="757"/>
      <c r="AN69" s="757"/>
      <c r="AO69" s="757"/>
      <c r="AP69" s="757"/>
      <c r="AQ69" s="757"/>
      <c r="AR69" s="757"/>
      <c r="AS69" s="757"/>
      <c r="AT69" s="757"/>
      <c r="AU69" s="757"/>
      <c r="AV69" s="757"/>
      <c r="AW69" s="757"/>
      <c r="AX69" s="757"/>
      <c r="AY69" s="757"/>
      <c r="AZ69" s="757"/>
      <c r="BA69" s="757"/>
      <c r="BB69" s="757"/>
      <c r="BC69" s="757"/>
      <c r="BD69" s="757"/>
      <c r="BE69" s="757"/>
      <c r="BF69" s="757"/>
      <c r="BG69" s="757"/>
      <c r="BH69" s="757"/>
      <c r="BI69" s="757"/>
      <c r="BJ69" s="757"/>
      <c r="BK69" s="757"/>
      <c r="BL69" s="757"/>
      <c r="BM69" s="757"/>
      <c r="BN69" s="757"/>
      <c r="BO69" s="757"/>
      <c r="BP69" s="757"/>
      <c r="BQ69" s="757"/>
      <c r="BR69" s="757"/>
      <c r="BS69" s="757"/>
      <c r="BT69" s="757"/>
      <c r="BU69" s="757"/>
      <c r="BV69" s="757"/>
      <c r="BW69" s="757"/>
      <c r="BX69" s="757"/>
      <c r="BY69" s="757"/>
      <c r="BZ69" s="757"/>
    </row>
    <row r="70" spans="1:78" ht="15.75" customHeight="1">
      <c r="B70" s="1096" t="s">
        <v>530</v>
      </c>
      <c r="C70" s="1096"/>
      <c r="D70" s="1096"/>
      <c r="E70" s="1096"/>
      <c r="F70" s="1096"/>
      <c r="G70" s="1096"/>
      <c r="H70" s="1096"/>
      <c r="I70" s="1096"/>
      <c r="J70" s="1096"/>
      <c r="K70" s="1096"/>
      <c r="L70" s="1096"/>
      <c r="M70" s="1096"/>
      <c r="N70" s="1096"/>
      <c r="O70" s="1096"/>
      <c r="P70" s="1096"/>
      <c r="Q70" s="1096"/>
      <c r="R70" s="1096"/>
      <c r="S70" s="1096"/>
      <c r="T70" s="767"/>
      <c r="U70" s="767"/>
      <c r="V70" s="767"/>
      <c r="W70" s="767"/>
      <c r="X70" s="767"/>
      <c r="Y70" s="767"/>
      <c r="Z70" s="767"/>
      <c r="AA70" s="767"/>
      <c r="AB70" s="767"/>
      <c r="AC70" s="767"/>
      <c r="AD70" s="767"/>
    </row>
    <row r="151" ht="33" customHeight="1"/>
    <row r="154" ht="30" customHeight="1"/>
    <row r="178" ht="44.25" customHeight="1"/>
    <row r="181" ht="20.25" customHeight="1"/>
    <row r="185" ht="45.75" customHeight="1"/>
  </sheetData>
  <sheetProtection formatCells="0" formatColumns="0" formatRows="0" insertRows="0"/>
  <protectedRanges>
    <protectedRange sqref="D19:E34 D7:E17 G19:H34 J19:K34 M19:N34 P19:Q34 S19:T34 V19:W34 Y19:Z34 AB19:AC34 G7:H17 J7:K17 M7:N17 P7:Q17 S7:T17 V7:W17 Y7:Z17 AB7:AC17 D53:E68 D41:E51 G53:H68 J53:K68 M53:N68 P53:Q68 S53:T68 V53:W68 Y53:Z68 AB53:AC68 G41:H51 J41:K51 M41:N51 P41:Q51 S41:T51 V41:W51 Y41:Z51 AB41:AC51" name="Securities 1"/>
  </protectedRanges>
  <mergeCells count="22">
    <mergeCell ref="B36:S36"/>
    <mergeCell ref="M5:O5"/>
    <mergeCell ref="P5:R5"/>
    <mergeCell ref="S5:U5"/>
    <mergeCell ref="B1:AD1"/>
    <mergeCell ref="Y5:AA5"/>
    <mergeCell ref="AB5:AD5"/>
    <mergeCell ref="B4:AD4"/>
    <mergeCell ref="D5:F5"/>
    <mergeCell ref="G5:I5"/>
    <mergeCell ref="J5:L5"/>
    <mergeCell ref="V5:X5"/>
    <mergeCell ref="D39:F39"/>
    <mergeCell ref="G39:I39"/>
    <mergeCell ref="J39:L39"/>
    <mergeCell ref="M39:O39"/>
    <mergeCell ref="B70:S70"/>
    <mergeCell ref="AB39:AD39"/>
    <mergeCell ref="P39:R39"/>
    <mergeCell ref="S39:U39"/>
    <mergeCell ref="V39:X39"/>
    <mergeCell ref="Y39:AA39"/>
  </mergeCells>
  <pageMargins left="0.25" right="0.25" top="0.5" bottom="0.5" header="0.3" footer="0.3"/>
  <pageSetup scale="10" orientation="landscape" r:id="rId1"/>
  <headerFoot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Z185"/>
  <sheetViews>
    <sheetView showGridLines="0" topLeftCell="A5" zoomScaleNormal="100" zoomScaleSheetLayoutView="85" zoomScalePageLayoutView="55" workbookViewId="0">
      <selection activeCell="B37" sqref="B37"/>
    </sheetView>
  </sheetViews>
  <sheetFormatPr defaultColWidth="66.42578125" defaultRowHeight="15.75"/>
  <cols>
    <col min="1" max="1" width="4.5703125" style="746" customWidth="1"/>
    <col min="2" max="2" width="45.28515625" style="746" customWidth="1"/>
    <col min="3" max="3" width="16.85546875" style="746" customWidth="1"/>
    <col min="4" max="4" width="46.140625" style="746" customWidth="1"/>
    <col min="5" max="12" width="16.85546875" style="746" customWidth="1"/>
    <col min="13" max="13" width="17.7109375" style="746" customWidth="1"/>
    <col min="14" max="14" width="55.28515625" style="746" customWidth="1"/>
    <col min="15" max="16" width="19.7109375" style="746" customWidth="1"/>
    <col min="17" max="78" width="66.42578125" style="746"/>
    <col min="79" max="16384" width="66.42578125" style="4"/>
  </cols>
  <sheetData>
    <row r="1" spans="1:78" ht="17.25">
      <c r="B1" s="1061" t="str">
        <f>'Summary Submission Cover Sheet'!D15&amp;" "&amp;B3&amp;": "&amp;'Summary Submission Cover Sheet'!D12&amp;" in "&amp;'Summary Submission Cover Sheet'!B23</f>
        <v>Bank Projected OCI and Fair Value for AFS Securities: XYZ in Baseline</v>
      </c>
      <c r="C1" s="1061"/>
      <c r="D1" s="1061"/>
      <c r="E1" s="1061"/>
      <c r="F1" s="1061"/>
      <c r="G1" s="1061"/>
      <c r="H1" s="1061"/>
      <c r="I1" s="1061"/>
      <c r="J1" s="1061"/>
      <c r="K1" s="1061"/>
      <c r="L1" s="1061"/>
      <c r="M1" s="1061"/>
      <c r="N1" s="1061"/>
      <c r="O1" s="768"/>
      <c r="P1" s="768"/>
      <c r="Q1" s="768"/>
      <c r="R1" s="768"/>
      <c r="S1" s="768"/>
      <c r="T1" s="768"/>
      <c r="U1" s="768"/>
      <c r="V1" s="768"/>
      <c r="W1" s="768"/>
      <c r="X1" s="768"/>
      <c r="Y1" s="768"/>
      <c r="Z1" s="768"/>
      <c r="AA1" s="768"/>
      <c r="AB1" s="768"/>
      <c r="AC1" s="768"/>
      <c r="AD1" s="768"/>
      <c r="AE1" s="768"/>
    </row>
    <row r="3" spans="1:78" s="5" customFormat="1" ht="29.25" customHeight="1">
      <c r="A3" s="750"/>
      <c r="B3" s="1099" t="s">
        <v>1260</v>
      </c>
      <c r="C3" s="1099"/>
      <c r="D3" s="1099"/>
      <c r="E3" s="1099"/>
      <c r="F3" s="1099"/>
      <c r="G3" s="1099"/>
      <c r="H3" s="1099"/>
      <c r="I3" s="1099"/>
      <c r="J3" s="1099"/>
      <c r="K3" s="1099"/>
      <c r="L3" s="1099"/>
      <c r="M3" s="1099"/>
      <c r="N3" s="1099"/>
      <c r="O3" s="749"/>
      <c r="P3" s="749"/>
      <c r="Q3" s="749"/>
      <c r="R3" s="749"/>
      <c r="S3" s="749"/>
      <c r="T3" s="749"/>
      <c r="U3" s="749"/>
      <c r="V3" s="749"/>
      <c r="W3" s="749"/>
      <c r="X3" s="749"/>
      <c r="Y3" s="749"/>
      <c r="Z3" s="749"/>
      <c r="AA3" s="749"/>
      <c r="AB3" s="749"/>
      <c r="AC3" s="749"/>
      <c r="AD3" s="749"/>
      <c r="AE3" s="749"/>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row>
    <row r="4" spans="1:78" s="5" customFormat="1" ht="35.25" customHeight="1">
      <c r="A4" s="750"/>
      <c r="B4" s="1100" t="s">
        <v>1561</v>
      </c>
      <c r="C4" s="1100"/>
      <c r="D4" s="1100"/>
      <c r="E4" s="1100"/>
      <c r="F4" s="1100"/>
      <c r="G4" s="1100"/>
      <c r="H4" s="1100"/>
      <c r="I4" s="1100"/>
      <c r="J4" s="1100"/>
      <c r="K4" s="1100"/>
      <c r="L4" s="1100"/>
      <c r="M4" s="1100"/>
      <c r="N4" s="1100"/>
      <c r="O4" s="769"/>
      <c r="P4" s="769"/>
      <c r="Q4" s="769"/>
      <c r="R4" s="769"/>
      <c r="S4" s="769"/>
      <c r="T4" s="769"/>
      <c r="U4" s="769"/>
      <c r="V4" s="769"/>
      <c r="W4" s="769"/>
      <c r="X4" s="769"/>
      <c r="Y4" s="769"/>
      <c r="Z4" s="769"/>
      <c r="AA4" s="769"/>
      <c r="AB4" s="769"/>
      <c r="AC4" s="769"/>
      <c r="AD4" s="769"/>
      <c r="AE4" s="769"/>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row>
    <row r="5" spans="1:78" s="69" customFormat="1">
      <c r="A5" s="763"/>
      <c r="B5" s="770"/>
      <c r="C5" s="770"/>
      <c r="D5" s="1101" t="s">
        <v>1261</v>
      </c>
      <c r="E5" s="1102"/>
      <c r="F5" s="1102"/>
      <c r="G5" s="1102"/>
      <c r="H5" s="1102"/>
      <c r="I5" s="1102"/>
      <c r="J5" s="1102"/>
      <c r="K5" s="1102"/>
      <c r="L5" s="1102"/>
      <c r="M5" s="1103"/>
      <c r="N5" s="771"/>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72"/>
      <c r="AW5" s="772"/>
      <c r="AX5" s="772"/>
      <c r="AY5" s="772"/>
      <c r="AZ5" s="772"/>
      <c r="BA5" s="772"/>
      <c r="BB5" s="772"/>
      <c r="BC5" s="772"/>
      <c r="BD5" s="772"/>
      <c r="BE5" s="772"/>
      <c r="BF5" s="772"/>
      <c r="BG5" s="772"/>
      <c r="BH5" s="772"/>
      <c r="BI5" s="772"/>
      <c r="BJ5" s="772"/>
      <c r="BK5" s="772"/>
      <c r="BL5" s="772"/>
      <c r="BM5" s="772"/>
      <c r="BN5" s="772"/>
      <c r="BO5" s="772"/>
      <c r="BP5" s="772"/>
      <c r="BQ5" s="772"/>
      <c r="BR5" s="772"/>
      <c r="BS5" s="772"/>
      <c r="BT5" s="772"/>
      <c r="BU5" s="772"/>
      <c r="BV5" s="772"/>
      <c r="BW5" s="772"/>
      <c r="BX5" s="772"/>
      <c r="BY5" s="772"/>
      <c r="BZ5" s="772"/>
    </row>
    <row r="6" spans="1:78" s="68" customFormat="1" ht="30">
      <c r="A6" s="773"/>
      <c r="B6" s="480" t="s">
        <v>167</v>
      </c>
      <c r="C6" s="477" t="s">
        <v>1246</v>
      </c>
      <c r="D6" s="477" t="s">
        <v>1264</v>
      </c>
      <c r="E6" s="477" t="s">
        <v>1265</v>
      </c>
      <c r="F6" s="477" t="s">
        <v>1266</v>
      </c>
      <c r="G6" s="477" t="s">
        <v>1267</v>
      </c>
      <c r="H6" s="477" t="s">
        <v>1268</v>
      </c>
      <c r="I6" s="477" t="s">
        <v>1269</v>
      </c>
      <c r="J6" s="477" t="s">
        <v>1270</v>
      </c>
      <c r="K6" s="477" t="s">
        <v>1271</v>
      </c>
      <c r="L6" s="477" t="s">
        <v>1272</v>
      </c>
      <c r="M6" s="477" t="s">
        <v>1262</v>
      </c>
      <c r="N6" s="477" t="s">
        <v>1263</v>
      </c>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34"/>
      <c r="AW6" s="734"/>
      <c r="AX6" s="734"/>
      <c r="AY6" s="734"/>
      <c r="AZ6" s="734"/>
      <c r="BA6" s="734"/>
      <c r="BB6" s="734"/>
      <c r="BC6" s="734"/>
      <c r="BD6" s="734"/>
      <c r="BE6" s="734"/>
      <c r="BF6" s="734"/>
      <c r="BG6" s="734"/>
      <c r="BH6" s="734"/>
      <c r="BI6" s="734"/>
      <c r="BJ6" s="734"/>
      <c r="BK6" s="734"/>
      <c r="BL6" s="734"/>
      <c r="BM6" s="734"/>
      <c r="BN6" s="734"/>
      <c r="BO6" s="734"/>
      <c r="BP6" s="734"/>
      <c r="BQ6" s="734"/>
      <c r="BR6" s="734"/>
      <c r="BS6" s="734"/>
      <c r="BT6" s="734"/>
      <c r="BU6" s="734"/>
      <c r="BV6" s="734"/>
      <c r="BW6" s="734"/>
      <c r="BX6" s="734"/>
      <c r="BY6" s="734"/>
      <c r="BZ6" s="734"/>
    </row>
    <row r="7" spans="1:78">
      <c r="A7" s="451">
        <v>1</v>
      </c>
      <c r="B7" s="481" t="s">
        <v>536</v>
      </c>
      <c r="C7" s="774"/>
      <c r="D7" s="774"/>
      <c r="E7" s="774"/>
      <c r="F7" s="774"/>
      <c r="G7" s="774"/>
      <c r="H7" s="774"/>
      <c r="I7" s="774"/>
      <c r="J7" s="774"/>
      <c r="K7" s="774"/>
      <c r="L7" s="774"/>
      <c r="M7" s="774"/>
      <c r="N7" s="129"/>
    </row>
    <row r="8" spans="1:78">
      <c r="A8" s="449">
        <v>2</v>
      </c>
      <c r="B8" s="482" t="s">
        <v>171</v>
      </c>
      <c r="C8" s="775"/>
      <c r="D8" s="775"/>
      <c r="E8" s="775"/>
      <c r="F8" s="775"/>
      <c r="G8" s="775"/>
      <c r="H8" s="775"/>
      <c r="I8" s="775"/>
      <c r="J8" s="775"/>
      <c r="K8" s="775"/>
      <c r="L8" s="775"/>
      <c r="M8" s="775"/>
      <c r="N8" s="128"/>
    </row>
    <row r="9" spans="1:78">
      <c r="A9" s="449">
        <v>3</v>
      </c>
      <c r="B9" s="482" t="s">
        <v>172</v>
      </c>
      <c r="C9" s="775"/>
      <c r="D9" s="775"/>
      <c r="E9" s="775"/>
      <c r="F9" s="775"/>
      <c r="G9" s="775"/>
      <c r="H9" s="775"/>
      <c r="I9" s="775"/>
      <c r="J9" s="775"/>
      <c r="K9" s="775"/>
      <c r="L9" s="775"/>
      <c r="M9" s="775"/>
      <c r="N9" s="128"/>
    </row>
    <row r="10" spans="1:78">
      <c r="A10" s="449">
        <v>4</v>
      </c>
      <c r="B10" s="482" t="s">
        <v>173</v>
      </c>
      <c r="C10" s="775"/>
      <c r="D10" s="775"/>
      <c r="E10" s="775"/>
      <c r="F10" s="775"/>
      <c r="G10" s="775"/>
      <c r="H10" s="775"/>
      <c r="I10" s="775"/>
      <c r="J10" s="775"/>
      <c r="K10" s="775"/>
      <c r="L10" s="775"/>
      <c r="M10" s="775"/>
      <c r="N10" s="128"/>
    </row>
    <row r="11" spans="1:78">
      <c r="A11" s="449">
        <v>5</v>
      </c>
      <c r="B11" s="482" t="s">
        <v>174</v>
      </c>
      <c r="C11" s="775"/>
      <c r="D11" s="775"/>
      <c r="E11" s="775"/>
      <c r="F11" s="775"/>
      <c r="G11" s="775"/>
      <c r="H11" s="775"/>
      <c r="I11" s="775"/>
      <c r="J11" s="775"/>
      <c r="K11" s="775"/>
      <c r="L11" s="775"/>
      <c r="M11" s="775"/>
      <c r="N11" s="128"/>
    </row>
    <row r="12" spans="1:78">
      <c r="A12" s="449">
        <v>6</v>
      </c>
      <c r="B12" s="482" t="s">
        <v>175</v>
      </c>
      <c r="C12" s="775"/>
      <c r="D12" s="775"/>
      <c r="E12" s="775"/>
      <c r="F12" s="775"/>
      <c r="G12" s="775"/>
      <c r="H12" s="775"/>
      <c r="I12" s="775"/>
      <c r="J12" s="775"/>
      <c r="K12" s="775"/>
      <c r="L12" s="775"/>
      <c r="M12" s="775"/>
      <c r="N12" s="128"/>
    </row>
    <row r="13" spans="1:78">
      <c r="A13" s="449">
        <v>7</v>
      </c>
      <c r="B13" s="482" t="s">
        <v>176</v>
      </c>
      <c r="C13" s="775"/>
      <c r="D13" s="775"/>
      <c r="E13" s="775"/>
      <c r="F13" s="775"/>
      <c r="G13" s="775"/>
      <c r="H13" s="775"/>
      <c r="I13" s="775"/>
      <c r="J13" s="775"/>
      <c r="K13" s="775"/>
      <c r="L13" s="775"/>
      <c r="M13" s="775"/>
      <c r="N13" s="776"/>
    </row>
    <row r="14" spans="1:78">
      <c r="A14" s="449">
        <v>8</v>
      </c>
      <c r="B14" s="482" t="s">
        <v>177</v>
      </c>
      <c r="C14" s="775"/>
      <c r="D14" s="775"/>
      <c r="E14" s="775"/>
      <c r="F14" s="775"/>
      <c r="G14" s="775"/>
      <c r="H14" s="775"/>
      <c r="I14" s="775"/>
      <c r="J14" s="775"/>
      <c r="K14" s="775"/>
      <c r="L14" s="775"/>
      <c r="M14" s="775"/>
      <c r="N14" s="128"/>
    </row>
    <row r="15" spans="1:78">
      <c r="A15" s="449">
        <v>9</v>
      </c>
      <c r="B15" s="483" t="s">
        <v>178</v>
      </c>
      <c r="C15" s="775"/>
      <c r="D15" s="775"/>
      <c r="E15" s="775"/>
      <c r="F15" s="775"/>
      <c r="G15" s="775"/>
      <c r="H15" s="775"/>
      <c r="I15" s="775"/>
      <c r="J15" s="775"/>
      <c r="K15" s="775"/>
      <c r="L15" s="775"/>
      <c r="M15" s="775"/>
      <c r="N15" s="128"/>
    </row>
    <row r="16" spans="1:78">
      <c r="A16" s="449">
        <v>10</v>
      </c>
      <c r="B16" s="483" t="s">
        <v>1244</v>
      </c>
      <c r="C16" s="777"/>
      <c r="D16" s="777"/>
      <c r="E16" s="777"/>
      <c r="F16" s="777"/>
      <c r="G16" s="777"/>
      <c r="H16" s="777"/>
      <c r="I16" s="777"/>
      <c r="J16" s="777"/>
      <c r="K16" s="777"/>
      <c r="L16" s="777"/>
      <c r="M16" s="777"/>
      <c r="N16" s="128"/>
    </row>
    <row r="17" spans="1:14">
      <c r="A17" s="449">
        <v>11</v>
      </c>
      <c r="B17" s="482" t="s">
        <v>535</v>
      </c>
      <c r="C17" s="775"/>
      <c r="D17" s="775"/>
      <c r="E17" s="775"/>
      <c r="F17" s="775"/>
      <c r="G17" s="775"/>
      <c r="H17" s="775"/>
      <c r="I17" s="775"/>
      <c r="J17" s="775"/>
      <c r="K17" s="775"/>
      <c r="L17" s="775"/>
      <c r="M17" s="775"/>
      <c r="N17" s="128"/>
    </row>
    <row r="18" spans="1:14">
      <c r="A18" s="449">
        <v>12</v>
      </c>
      <c r="B18" s="482" t="s">
        <v>534</v>
      </c>
      <c r="C18" s="471">
        <f>SUM(C19:C27)</f>
        <v>0</v>
      </c>
      <c r="D18" s="471">
        <f t="shared" ref="D18:N18" si="0">SUM(D19:D27)</f>
        <v>0</v>
      </c>
      <c r="E18" s="471">
        <f t="shared" si="0"/>
        <v>0</v>
      </c>
      <c r="F18" s="471">
        <f t="shared" si="0"/>
        <v>0</v>
      </c>
      <c r="G18" s="471">
        <f t="shared" si="0"/>
        <v>0</v>
      </c>
      <c r="H18" s="471">
        <f t="shared" si="0"/>
        <v>0</v>
      </c>
      <c r="I18" s="471">
        <f t="shared" si="0"/>
        <v>0</v>
      </c>
      <c r="J18" s="471">
        <f t="shared" si="0"/>
        <v>0</v>
      </c>
      <c r="K18" s="471">
        <f t="shared" si="0"/>
        <v>0</v>
      </c>
      <c r="L18" s="471">
        <f t="shared" si="0"/>
        <v>0</v>
      </c>
      <c r="M18" s="471">
        <f t="shared" si="0"/>
        <v>0</v>
      </c>
      <c r="N18" s="471">
        <f t="shared" si="0"/>
        <v>0</v>
      </c>
    </row>
    <row r="19" spans="1:14" ht="16.5" customHeight="1">
      <c r="A19" s="449">
        <v>13</v>
      </c>
      <c r="B19" s="464" t="s">
        <v>179</v>
      </c>
      <c r="C19" s="778"/>
      <c r="D19" s="778"/>
      <c r="E19" s="778"/>
      <c r="F19" s="778"/>
      <c r="G19" s="778"/>
      <c r="H19" s="778"/>
      <c r="I19" s="778"/>
      <c r="J19" s="778"/>
      <c r="K19" s="778"/>
      <c r="L19" s="778"/>
      <c r="M19" s="778"/>
      <c r="N19" s="779"/>
    </row>
    <row r="20" spans="1:14">
      <c r="A20" s="449">
        <v>14</v>
      </c>
      <c r="B20" s="464" t="s">
        <v>180</v>
      </c>
      <c r="C20" s="780"/>
      <c r="D20" s="780"/>
      <c r="E20" s="780"/>
      <c r="F20" s="780"/>
      <c r="G20" s="780"/>
      <c r="H20" s="780"/>
      <c r="I20" s="780"/>
      <c r="J20" s="780"/>
      <c r="K20" s="780"/>
      <c r="L20" s="780"/>
      <c r="M20" s="780"/>
      <c r="N20" s="128"/>
    </row>
    <row r="21" spans="1:14">
      <c r="A21" s="449">
        <v>15</v>
      </c>
      <c r="B21" s="464" t="s">
        <v>181</v>
      </c>
      <c r="C21" s="780"/>
      <c r="D21" s="780"/>
      <c r="E21" s="780"/>
      <c r="F21" s="780"/>
      <c r="G21" s="780"/>
      <c r="H21" s="780"/>
      <c r="I21" s="780"/>
      <c r="J21" s="780"/>
      <c r="K21" s="780"/>
      <c r="L21" s="780"/>
      <c r="M21" s="780"/>
      <c r="N21" s="128"/>
    </row>
    <row r="22" spans="1:14">
      <c r="A22" s="449">
        <v>16</v>
      </c>
      <c r="B22" s="464" t="s">
        <v>182</v>
      </c>
      <c r="C22" s="780"/>
      <c r="D22" s="780"/>
      <c r="E22" s="780"/>
      <c r="F22" s="780"/>
      <c r="G22" s="780"/>
      <c r="H22" s="780"/>
      <c r="I22" s="780"/>
      <c r="J22" s="780"/>
      <c r="K22" s="780"/>
      <c r="L22" s="780"/>
      <c r="M22" s="780"/>
      <c r="N22" s="128"/>
    </row>
    <row r="23" spans="1:14">
      <c r="A23" s="449">
        <v>17</v>
      </c>
      <c r="B23" s="464" t="s">
        <v>183</v>
      </c>
      <c r="C23" s="780"/>
      <c r="D23" s="780"/>
      <c r="E23" s="780"/>
      <c r="F23" s="780"/>
      <c r="G23" s="780"/>
      <c r="H23" s="780"/>
      <c r="I23" s="780"/>
      <c r="J23" s="780"/>
      <c r="K23" s="780"/>
      <c r="L23" s="780"/>
      <c r="M23" s="780"/>
      <c r="N23" s="128"/>
    </row>
    <row r="24" spans="1:14">
      <c r="A24" s="449">
        <v>18</v>
      </c>
      <c r="B24" s="464" t="s">
        <v>184</v>
      </c>
      <c r="C24" s="780"/>
      <c r="D24" s="780"/>
      <c r="E24" s="780"/>
      <c r="F24" s="780"/>
      <c r="G24" s="780"/>
      <c r="H24" s="780"/>
      <c r="I24" s="780"/>
      <c r="J24" s="780"/>
      <c r="K24" s="780"/>
      <c r="L24" s="780"/>
      <c r="M24" s="780"/>
      <c r="N24" s="128"/>
    </row>
    <row r="25" spans="1:14">
      <c r="A25" s="449">
        <v>19</v>
      </c>
      <c r="B25" s="464" t="s">
        <v>185</v>
      </c>
      <c r="C25" s="780"/>
      <c r="D25" s="780"/>
      <c r="E25" s="780"/>
      <c r="F25" s="780"/>
      <c r="G25" s="780"/>
      <c r="H25" s="780"/>
      <c r="I25" s="780"/>
      <c r="J25" s="780"/>
      <c r="K25" s="780"/>
      <c r="L25" s="780"/>
      <c r="M25" s="780"/>
      <c r="N25" s="128"/>
    </row>
    <row r="26" spans="1:14">
      <c r="A26" s="449">
        <v>20</v>
      </c>
      <c r="B26" s="464" t="s">
        <v>186</v>
      </c>
      <c r="C26" s="780"/>
      <c r="D26" s="780"/>
      <c r="E26" s="780"/>
      <c r="F26" s="780"/>
      <c r="G26" s="780"/>
      <c r="H26" s="780"/>
      <c r="I26" s="780"/>
      <c r="J26" s="780"/>
      <c r="K26" s="780"/>
      <c r="L26" s="780"/>
      <c r="M26" s="780"/>
      <c r="N26" s="128"/>
    </row>
    <row r="27" spans="1:14">
      <c r="A27" s="449">
        <v>21</v>
      </c>
      <c r="B27" s="464" t="s">
        <v>187</v>
      </c>
      <c r="C27" s="780"/>
      <c r="D27" s="780"/>
      <c r="E27" s="780"/>
      <c r="F27" s="780"/>
      <c r="G27" s="780"/>
      <c r="H27" s="780"/>
      <c r="I27" s="780"/>
      <c r="J27" s="780"/>
      <c r="K27" s="780"/>
      <c r="L27" s="780"/>
      <c r="M27" s="780"/>
      <c r="N27" s="128"/>
    </row>
    <row r="28" spans="1:14">
      <c r="A28" s="449">
        <v>22</v>
      </c>
      <c r="B28" s="482" t="s">
        <v>188</v>
      </c>
      <c r="C28" s="775"/>
      <c r="D28" s="775"/>
      <c r="E28" s="775"/>
      <c r="F28" s="775"/>
      <c r="G28" s="775"/>
      <c r="H28" s="775"/>
      <c r="I28" s="775"/>
      <c r="J28" s="775"/>
      <c r="K28" s="775"/>
      <c r="L28" s="775"/>
      <c r="M28" s="775"/>
      <c r="N28" s="128"/>
    </row>
    <row r="29" spans="1:14">
      <c r="A29" s="449">
        <v>23</v>
      </c>
      <c r="B29" s="482" t="s">
        <v>533</v>
      </c>
      <c r="C29" s="775"/>
      <c r="D29" s="775"/>
      <c r="E29" s="775"/>
      <c r="F29" s="775"/>
      <c r="G29" s="775"/>
      <c r="H29" s="775"/>
      <c r="I29" s="775"/>
      <c r="J29" s="775"/>
      <c r="K29" s="775"/>
      <c r="L29" s="775"/>
      <c r="M29" s="775"/>
      <c r="N29" s="128"/>
    </row>
    <row r="30" spans="1:14">
      <c r="A30" s="449">
        <v>24</v>
      </c>
      <c r="B30" s="482" t="s">
        <v>532</v>
      </c>
      <c r="C30" s="775"/>
      <c r="D30" s="775"/>
      <c r="E30" s="775"/>
      <c r="F30" s="775"/>
      <c r="G30" s="775"/>
      <c r="H30" s="775"/>
      <c r="I30" s="775"/>
      <c r="J30" s="775"/>
      <c r="K30" s="775"/>
      <c r="L30" s="775"/>
      <c r="M30" s="775"/>
      <c r="N30" s="128"/>
    </row>
    <row r="31" spans="1:14">
      <c r="A31" s="449">
        <v>25</v>
      </c>
      <c r="B31" s="482" t="s">
        <v>189</v>
      </c>
      <c r="C31" s="775"/>
      <c r="D31" s="775"/>
      <c r="E31" s="775"/>
      <c r="F31" s="775"/>
      <c r="G31" s="775"/>
      <c r="H31" s="775"/>
      <c r="I31" s="775"/>
      <c r="J31" s="775"/>
      <c r="K31" s="775"/>
      <c r="L31" s="775"/>
      <c r="M31" s="775"/>
      <c r="N31" s="128"/>
    </row>
    <row r="32" spans="1:14">
      <c r="A32" s="449">
        <v>26</v>
      </c>
      <c r="B32" s="482" t="s">
        <v>531</v>
      </c>
      <c r="C32" s="775"/>
      <c r="D32" s="775"/>
      <c r="E32" s="775"/>
      <c r="F32" s="775"/>
      <c r="G32" s="775"/>
      <c r="H32" s="775"/>
      <c r="I32" s="775"/>
      <c r="J32" s="775"/>
      <c r="K32" s="775"/>
      <c r="L32" s="775"/>
      <c r="M32" s="775"/>
      <c r="N32" s="128"/>
    </row>
    <row r="33" spans="1:78">
      <c r="A33" s="449">
        <v>27</v>
      </c>
      <c r="B33" s="482" t="s">
        <v>190</v>
      </c>
      <c r="C33" s="775"/>
      <c r="D33" s="775"/>
      <c r="E33" s="775"/>
      <c r="F33" s="775"/>
      <c r="G33" s="775"/>
      <c r="H33" s="775"/>
      <c r="I33" s="775"/>
      <c r="J33" s="775"/>
      <c r="K33" s="775"/>
      <c r="L33" s="775"/>
      <c r="M33" s="775"/>
      <c r="N33" s="128"/>
    </row>
    <row r="34" spans="1:78">
      <c r="A34" s="478">
        <v>28</v>
      </c>
      <c r="B34" s="484" t="s">
        <v>537</v>
      </c>
      <c r="C34" s="781"/>
      <c r="D34" s="781"/>
      <c r="E34" s="781"/>
      <c r="F34" s="781"/>
      <c r="G34" s="781"/>
      <c r="H34" s="781"/>
      <c r="I34" s="781"/>
      <c r="J34" s="781"/>
      <c r="K34" s="781"/>
      <c r="L34" s="781"/>
      <c r="M34" s="781"/>
      <c r="N34" s="127"/>
    </row>
    <row r="35" spans="1:78">
      <c r="A35" s="479">
        <v>29</v>
      </c>
      <c r="B35" s="467" t="s">
        <v>191</v>
      </c>
      <c r="C35" s="471">
        <f>SUM(C7:C18,C28:C34)</f>
        <v>0</v>
      </c>
      <c r="D35" s="471">
        <f t="shared" ref="D35:N35" si="1">SUM(D7:D18,D28:D34)</f>
        <v>0</v>
      </c>
      <c r="E35" s="471">
        <f t="shared" si="1"/>
        <v>0</v>
      </c>
      <c r="F35" s="471">
        <f t="shared" si="1"/>
        <v>0</v>
      </c>
      <c r="G35" s="471">
        <f t="shared" si="1"/>
        <v>0</v>
      </c>
      <c r="H35" s="471">
        <f t="shared" si="1"/>
        <v>0</v>
      </c>
      <c r="I35" s="471">
        <f t="shared" si="1"/>
        <v>0</v>
      </c>
      <c r="J35" s="471">
        <f t="shared" si="1"/>
        <v>0</v>
      </c>
      <c r="K35" s="471">
        <f t="shared" si="1"/>
        <v>0</v>
      </c>
      <c r="L35" s="471">
        <f t="shared" si="1"/>
        <v>0</v>
      </c>
      <c r="M35" s="471">
        <f t="shared" si="1"/>
        <v>0</v>
      </c>
      <c r="N35" s="471">
        <f t="shared" si="1"/>
        <v>0</v>
      </c>
      <c r="O35" s="761"/>
      <c r="P35" s="761"/>
      <c r="Q35" s="761"/>
      <c r="R35" s="761"/>
      <c r="S35" s="761"/>
      <c r="T35" s="761"/>
      <c r="U35" s="761"/>
      <c r="V35" s="761"/>
      <c r="W35" s="761"/>
      <c r="X35" s="761"/>
      <c r="Y35" s="761"/>
      <c r="Z35" s="761"/>
      <c r="AA35" s="761"/>
      <c r="AB35" s="761"/>
      <c r="AC35" s="761"/>
      <c r="AD35" s="742"/>
      <c r="AE35" s="742"/>
      <c r="AF35" s="742"/>
      <c r="AG35" s="742"/>
      <c r="AH35" s="742"/>
      <c r="AI35" s="742"/>
      <c r="AJ35" s="742"/>
      <c r="AK35" s="742"/>
      <c r="AL35" s="742"/>
      <c r="AM35" s="742"/>
      <c r="AN35" s="742"/>
      <c r="AO35" s="507"/>
      <c r="AP35" s="507"/>
      <c r="AQ35" s="507"/>
      <c r="AR35" s="507"/>
      <c r="AS35" s="507"/>
      <c r="AT35" s="507"/>
      <c r="AU35" s="507"/>
    </row>
    <row r="36" spans="1:78" s="89" customFormat="1" ht="15.75" customHeight="1">
      <c r="A36" s="507"/>
      <c r="B36" s="485" t="s">
        <v>544</v>
      </c>
      <c r="C36" s="761"/>
      <c r="D36" s="761"/>
      <c r="E36" s="761"/>
      <c r="F36" s="761"/>
      <c r="G36" s="761"/>
      <c r="H36" s="761"/>
      <c r="I36" s="761"/>
      <c r="J36" s="761"/>
      <c r="K36" s="761"/>
      <c r="L36" s="761"/>
      <c r="M36" s="761"/>
      <c r="N36" s="761"/>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746"/>
      <c r="AM36" s="746"/>
      <c r="AN36" s="746"/>
      <c r="AO36" s="746"/>
      <c r="AP36" s="746"/>
      <c r="AQ36" s="746"/>
      <c r="AR36" s="746"/>
      <c r="AS36" s="746"/>
      <c r="AT36" s="746"/>
      <c r="AU36" s="746"/>
      <c r="AV36" s="507"/>
      <c r="AW36" s="507"/>
      <c r="AX36" s="507"/>
      <c r="AY36" s="507"/>
      <c r="AZ36" s="507"/>
      <c r="BA36" s="507"/>
      <c r="BB36" s="507"/>
      <c r="BC36" s="507"/>
      <c r="BD36" s="507"/>
      <c r="BE36" s="507"/>
      <c r="BF36" s="507"/>
      <c r="BG36" s="507"/>
      <c r="BH36" s="507"/>
      <c r="BI36" s="507"/>
      <c r="BJ36" s="507"/>
      <c r="BK36" s="507"/>
      <c r="BL36" s="507"/>
      <c r="BM36" s="507"/>
      <c r="BN36" s="507"/>
      <c r="BO36" s="507"/>
      <c r="BP36" s="507"/>
      <c r="BQ36" s="507"/>
      <c r="BR36" s="507"/>
      <c r="BS36" s="507"/>
      <c r="BT36" s="507"/>
      <c r="BU36" s="507"/>
      <c r="BV36" s="507"/>
      <c r="BW36" s="507"/>
      <c r="BX36" s="507"/>
      <c r="BY36" s="507"/>
      <c r="BZ36" s="507"/>
    </row>
    <row r="151" ht="33" customHeight="1"/>
    <row r="154" ht="30" customHeight="1"/>
    <row r="178" ht="44.25" customHeight="1"/>
    <row r="181" ht="20.25" customHeight="1"/>
    <row r="185" ht="45.75" customHeight="1"/>
  </sheetData>
  <sheetProtection formatCells="0" formatColumns="0" formatRows="0" insertRows="0"/>
  <protectedRanges>
    <protectedRange sqref="N7:N12 N20:N34 N14:N17" name="Securities 3"/>
  </protectedRanges>
  <mergeCells count="4">
    <mergeCell ref="B1:N1"/>
    <mergeCell ref="B3:N3"/>
    <mergeCell ref="B4:N4"/>
    <mergeCell ref="D5:M5"/>
  </mergeCells>
  <pageMargins left="0.25" right="0.25" top="0.5" bottom="0.5" header="0.3" footer="0.3"/>
  <pageSetup scale="41" orientation="landscape" r:id="rId1"/>
  <headerFooter>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Z185"/>
  <sheetViews>
    <sheetView showGridLines="0" topLeftCell="A13" zoomScaleNormal="100" zoomScaleSheetLayoutView="70" zoomScalePageLayoutView="55" workbookViewId="0">
      <selection activeCell="A35" sqref="A35:XFD35"/>
    </sheetView>
  </sheetViews>
  <sheetFormatPr defaultColWidth="66.42578125" defaultRowHeight="15.75"/>
  <cols>
    <col min="1" max="1" width="4.140625" style="746" customWidth="1"/>
    <col min="2" max="2" width="48" style="746" customWidth="1"/>
    <col min="3" max="3" width="56.5703125" style="746" customWidth="1"/>
    <col min="4" max="4" width="46.140625" style="746" customWidth="1"/>
    <col min="5" max="9" width="19.5703125" style="746" customWidth="1"/>
    <col min="10" max="78" width="66.42578125" style="746"/>
    <col min="79" max="16384" width="66.42578125" style="4"/>
  </cols>
  <sheetData>
    <row r="1" spans="1:78" ht="17.25">
      <c r="B1" s="1061" t="str">
        <f>'Summary Submission Cover Sheet'!D15&amp;" "&amp;B3&amp;": "&amp;'Summary Submission Cover Sheet'!D12&amp;" in "&amp;'Summary Submission Cover Sheet'!B23</f>
        <v>Bank Actual AFS and HTM Fair Market Value Sources by Portfolio: XYZ in Baseline</v>
      </c>
      <c r="C1" s="1061"/>
      <c r="D1" s="1061"/>
      <c r="E1" s="768"/>
      <c r="F1" s="768"/>
      <c r="G1" s="768"/>
      <c r="H1" s="768"/>
      <c r="I1" s="768"/>
      <c r="J1" s="768"/>
      <c r="K1" s="768"/>
      <c r="L1" s="768"/>
      <c r="M1" s="768"/>
      <c r="N1" s="768"/>
      <c r="O1" s="768"/>
      <c r="P1" s="768"/>
      <c r="Q1" s="768"/>
      <c r="R1" s="768"/>
      <c r="S1" s="768"/>
      <c r="T1" s="768"/>
      <c r="U1" s="768"/>
      <c r="V1" s="768"/>
      <c r="W1" s="768"/>
    </row>
    <row r="3" spans="1:78" s="5" customFormat="1" ht="15">
      <c r="A3" s="750"/>
      <c r="B3" s="438" t="s">
        <v>550</v>
      </c>
      <c r="C3" s="749"/>
      <c r="D3" s="749"/>
      <c r="E3" s="749"/>
      <c r="F3" s="749"/>
      <c r="G3" s="749"/>
      <c r="H3" s="749"/>
      <c r="I3" s="749"/>
      <c r="J3" s="749"/>
      <c r="K3" s="749"/>
      <c r="L3" s="749"/>
      <c r="M3" s="749"/>
      <c r="N3" s="749"/>
      <c r="O3" s="749"/>
      <c r="P3" s="749"/>
      <c r="Q3" s="749"/>
      <c r="R3" s="749"/>
      <c r="S3" s="749"/>
      <c r="T3" s="749"/>
      <c r="U3" s="749"/>
      <c r="V3" s="749"/>
      <c r="W3" s="749"/>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row>
    <row r="4" spans="1:78" s="6" customFormat="1" ht="3.75" customHeight="1">
      <c r="A4" s="782"/>
      <c r="B4" s="783"/>
      <c r="C4" s="784"/>
      <c r="D4" s="785"/>
      <c r="E4" s="785"/>
      <c r="F4" s="785"/>
      <c r="G4" s="785"/>
      <c r="H4" s="785"/>
      <c r="I4" s="785"/>
      <c r="J4" s="785"/>
      <c r="K4" s="785"/>
      <c r="L4" s="785"/>
      <c r="M4" s="785"/>
      <c r="N4" s="785"/>
      <c r="O4" s="785"/>
      <c r="P4" s="785"/>
      <c r="Q4" s="785"/>
      <c r="R4" s="785"/>
      <c r="S4" s="785"/>
      <c r="T4" s="785"/>
      <c r="U4" s="785"/>
      <c r="V4" s="785"/>
      <c r="W4" s="785"/>
      <c r="X4" s="782"/>
      <c r="Y4" s="782"/>
      <c r="Z4" s="782"/>
      <c r="AA4" s="782"/>
      <c r="AB4" s="782"/>
      <c r="AC4" s="782"/>
      <c r="AD4" s="782"/>
      <c r="AE4" s="782"/>
      <c r="AF4" s="782"/>
      <c r="AG4" s="782"/>
      <c r="AH4" s="782"/>
      <c r="AI4" s="782"/>
      <c r="AJ4" s="782"/>
      <c r="AK4" s="782"/>
      <c r="AL4" s="782"/>
      <c r="AM4" s="782"/>
      <c r="AN4" s="782"/>
      <c r="AO4" s="782"/>
      <c r="AP4" s="782"/>
      <c r="AQ4" s="782"/>
      <c r="AR4" s="782"/>
      <c r="AS4" s="782"/>
      <c r="AT4" s="782"/>
      <c r="AU4" s="782"/>
      <c r="AV4" s="782"/>
      <c r="AW4" s="782"/>
      <c r="AX4" s="782"/>
      <c r="AY4" s="782"/>
      <c r="AZ4" s="782"/>
      <c r="BA4" s="782"/>
      <c r="BB4" s="782"/>
      <c r="BC4" s="782"/>
      <c r="BD4" s="782"/>
      <c r="BE4" s="782"/>
      <c r="BF4" s="782"/>
      <c r="BG4" s="782"/>
      <c r="BH4" s="782"/>
      <c r="BI4" s="782"/>
      <c r="BJ4" s="782"/>
      <c r="BK4" s="782"/>
      <c r="BL4" s="782"/>
      <c r="BM4" s="782"/>
      <c r="BN4" s="782"/>
      <c r="BO4" s="782"/>
      <c r="BP4" s="782"/>
      <c r="BQ4" s="782"/>
      <c r="BR4" s="782"/>
      <c r="BS4" s="782"/>
      <c r="BT4" s="782"/>
      <c r="BU4" s="782"/>
      <c r="BV4" s="782"/>
      <c r="BW4" s="782"/>
      <c r="BX4" s="782"/>
      <c r="BY4" s="782"/>
      <c r="BZ4" s="782"/>
    </row>
    <row r="5" spans="1:78" s="5" customFormat="1" ht="33" customHeight="1">
      <c r="A5" s="750"/>
      <c r="B5" s="1089" t="s">
        <v>783</v>
      </c>
      <c r="C5" s="1090"/>
      <c r="D5" s="1090"/>
      <c r="E5" s="1090"/>
      <c r="F5" s="1090"/>
      <c r="G5" s="1090"/>
      <c r="H5" s="1090"/>
      <c r="I5" s="1090"/>
      <c r="J5" s="1090"/>
      <c r="K5" s="1090"/>
      <c r="L5" s="1090"/>
      <c r="M5" s="1090"/>
      <c r="N5" s="1090"/>
      <c r="O5" s="1090"/>
      <c r="P5" s="1090"/>
      <c r="Q5" s="1090"/>
      <c r="R5" s="1090"/>
      <c r="S5" s="1090"/>
      <c r="T5" s="1090"/>
      <c r="U5" s="1090"/>
      <c r="V5" s="1090"/>
      <c r="W5" s="109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row>
    <row r="6" spans="1:78" s="69" customFormat="1" ht="15">
      <c r="A6" s="786"/>
      <c r="B6" s="770"/>
      <c r="C6" s="770"/>
      <c r="D6" s="786"/>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c r="AG6" s="772"/>
      <c r="AH6" s="772"/>
      <c r="AI6" s="772"/>
      <c r="AJ6" s="772"/>
      <c r="AK6" s="772"/>
      <c r="AL6" s="772"/>
      <c r="AM6" s="772"/>
      <c r="AN6" s="772"/>
      <c r="AO6" s="772"/>
      <c r="AP6" s="772"/>
      <c r="AQ6" s="772"/>
      <c r="AR6" s="772"/>
      <c r="AS6" s="772"/>
      <c r="AT6" s="772"/>
      <c r="AU6" s="772"/>
      <c r="AV6" s="772"/>
      <c r="AW6" s="772"/>
      <c r="AX6" s="772"/>
      <c r="AY6" s="772"/>
      <c r="AZ6" s="772"/>
      <c r="BA6" s="772"/>
      <c r="BB6" s="772"/>
      <c r="BC6" s="772"/>
      <c r="BD6" s="772"/>
      <c r="BE6" s="772"/>
      <c r="BF6" s="772"/>
      <c r="BG6" s="772"/>
      <c r="BH6" s="772"/>
      <c r="BI6" s="772"/>
      <c r="BJ6" s="772"/>
      <c r="BK6" s="772"/>
      <c r="BL6" s="772"/>
      <c r="BM6" s="772"/>
      <c r="BN6" s="772"/>
      <c r="BO6" s="772"/>
      <c r="BP6" s="772"/>
      <c r="BQ6" s="772"/>
      <c r="BR6" s="772"/>
      <c r="BS6" s="772"/>
      <c r="BT6" s="772"/>
      <c r="BU6" s="772"/>
      <c r="BV6" s="772"/>
      <c r="BW6" s="772"/>
      <c r="BX6" s="772"/>
      <c r="BY6" s="772"/>
      <c r="BZ6" s="772"/>
    </row>
    <row r="7" spans="1:78" s="68" customFormat="1" ht="89.25" customHeight="1">
      <c r="A7" s="787"/>
      <c r="B7" s="480" t="s">
        <v>267</v>
      </c>
      <c r="C7" s="457" t="s">
        <v>546</v>
      </c>
      <c r="D7" s="457" t="s">
        <v>545</v>
      </c>
      <c r="E7" s="734"/>
      <c r="F7" s="734"/>
      <c r="G7" s="734"/>
      <c r="H7" s="734"/>
      <c r="I7" s="734"/>
      <c r="J7" s="734"/>
      <c r="K7" s="734"/>
      <c r="L7" s="734"/>
      <c r="M7" s="734"/>
      <c r="N7" s="734"/>
      <c r="O7" s="734"/>
      <c r="P7" s="734"/>
      <c r="Q7" s="734"/>
      <c r="R7" s="734"/>
      <c r="S7" s="734"/>
      <c r="T7" s="734"/>
      <c r="U7" s="734"/>
      <c r="V7" s="734"/>
      <c r="W7" s="734"/>
      <c r="X7" s="734"/>
      <c r="Y7" s="734"/>
      <c r="Z7" s="734"/>
      <c r="AA7" s="734"/>
      <c r="AB7" s="734"/>
      <c r="AC7" s="734"/>
      <c r="AD7" s="734"/>
      <c r="AE7" s="734"/>
      <c r="AF7" s="734"/>
      <c r="AG7" s="734"/>
      <c r="AH7" s="734"/>
      <c r="AI7" s="734"/>
      <c r="AJ7" s="734"/>
      <c r="AK7" s="734"/>
      <c r="AL7" s="734"/>
      <c r="AM7" s="734"/>
      <c r="AN7" s="734"/>
      <c r="AO7" s="734"/>
      <c r="AP7" s="734"/>
      <c r="AQ7" s="734"/>
      <c r="AR7" s="734"/>
      <c r="AS7" s="734"/>
      <c r="AT7" s="734"/>
      <c r="AU7" s="734"/>
      <c r="AV7" s="734"/>
      <c r="AW7" s="734"/>
      <c r="AX7" s="734"/>
      <c r="AY7" s="734"/>
      <c r="AZ7" s="734"/>
      <c r="BA7" s="734"/>
      <c r="BB7" s="734"/>
      <c r="BC7" s="734"/>
      <c r="BD7" s="734"/>
      <c r="BE7" s="734"/>
      <c r="BF7" s="734"/>
      <c r="BG7" s="734"/>
      <c r="BH7" s="734"/>
      <c r="BI7" s="734"/>
      <c r="BJ7" s="734"/>
      <c r="BK7" s="734"/>
      <c r="BL7" s="734"/>
      <c r="BM7" s="734"/>
      <c r="BN7" s="734"/>
      <c r="BO7" s="734"/>
      <c r="BP7" s="734"/>
      <c r="BQ7" s="734"/>
      <c r="BR7" s="734"/>
      <c r="BS7" s="734"/>
      <c r="BT7" s="734"/>
      <c r="BU7" s="734"/>
      <c r="BV7" s="734"/>
      <c r="BW7" s="734"/>
      <c r="BX7" s="734"/>
      <c r="BY7" s="734"/>
      <c r="BZ7" s="734"/>
    </row>
    <row r="8" spans="1:78">
      <c r="A8" s="451">
        <v>1</v>
      </c>
      <c r="B8" s="486" t="s">
        <v>536</v>
      </c>
      <c r="C8" s="132"/>
      <c r="D8" s="128"/>
    </row>
    <row r="9" spans="1:78">
      <c r="A9" s="449">
        <v>2</v>
      </c>
      <c r="B9" s="482" t="s">
        <v>171</v>
      </c>
      <c r="C9" s="132"/>
      <c r="D9" s="128"/>
    </row>
    <row r="10" spans="1:78" ht="48.75" customHeight="1">
      <c r="A10" s="449">
        <v>3</v>
      </c>
      <c r="B10" s="482" t="s">
        <v>172</v>
      </c>
      <c r="C10" s="132"/>
      <c r="D10" s="128"/>
    </row>
    <row r="11" spans="1:78">
      <c r="A11" s="449">
        <v>4</v>
      </c>
      <c r="B11" s="482" t="s">
        <v>173</v>
      </c>
      <c r="C11" s="132"/>
      <c r="D11" s="128"/>
    </row>
    <row r="12" spans="1:78">
      <c r="A12" s="449">
        <v>5</v>
      </c>
      <c r="B12" s="482" t="s">
        <v>174</v>
      </c>
      <c r="C12" s="132"/>
      <c r="D12" s="128"/>
    </row>
    <row r="13" spans="1:78">
      <c r="A13" s="449">
        <v>6</v>
      </c>
      <c r="B13" s="482" t="s">
        <v>175</v>
      </c>
      <c r="C13" s="132"/>
      <c r="D13" s="128"/>
    </row>
    <row r="14" spans="1:78">
      <c r="A14" s="449">
        <v>7</v>
      </c>
      <c r="B14" s="482" t="s">
        <v>176</v>
      </c>
      <c r="C14" s="132"/>
      <c r="D14" s="128"/>
    </row>
    <row r="15" spans="1:78">
      <c r="A15" s="449">
        <v>8</v>
      </c>
      <c r="B15" s="483" t="s">
        <v>177</v>
      </c>
      <c r="C15" s="132"/>
      <c r="D15" s="128"/>
    </row>
    <row r="16" spans="1:78">
      <c r="A16" s="449">
        <v>9</v>
      </c>
      <c r="B16" s="482" t="s">
        <v>178</v>
      </c>
      <c r="C16" s="132"/>
      <c r="D16" s="128"/>
    </row>
    <row r="17" spans="1:4">
      <c r="A17" s="449">
        <v>10</v>
      </c>
      <c r="B17" s="452" t="s">
        <v>1244</v>
      </c>
      <c r="C17" s="132"/>
      <c r="D17" s="128"/>
    </row>
    <row r="18" spans="1:4">
      <c r="A18" s="449">
        <v>11</v>
      </c>
      <c r="B18" s="482" t="s">
        <v>535</v>
      </c>
      <c r="C18" s="132"/>
      <c r="D18" s="128"/>
    </row>
    <row r="19" spans="1:4">
      <c r="A19" s="449">
        <v>12</v>
      </c>
      <c r="B19" s="482" t="s">
        <v>534</v>
      </c>
      <c r="C19" s="132"/>
      <c r="D19" s="128"/>
    </row>
    <row r="20" spans="1:4">
      <c r="A20" s="449">
        <v>13</v>
      </c>
      <c r="B20" s="464" t="s">
        <v>179</v>
      </c>
      <c r="C20" s="132"/>
      <c r="D20" s="128"/>
    </row>
    <row r="21" spans="1:4">
      <c r="A21" s="449">
        <v>14</v>
      </c>
      <c r="B21" s="464" t="s">
        <v>180</v>
      </c>
      <c r="C21" s="132"/>
      <c r="D21" s="128"/>
    </row>
    <row r="22" spans="1:4">
      <c r="A22" s="449">
        <v>15</v>
      </c>
      <c r="B22" s="464" t="s">
        <v>181</v>
      </c>
      <c r="C22" s="132"/>
      <c r="D22" s="128"/>
    </row>
    <row r="23" spans="1:4">
      <c r="A23" s="449">
        <v>16</v>
      </c>
      <c r="B23" s="464" t="s">
        <v>182</v>
      </c>
      <c r="C23" s="132"/>
      <c r="D23" s="128"/>
    </row>
    <row r="24" spans="1:4">
      <c r="A24" s="449">
        <v>17</v>
      </c>
      <c r="B24" s="464" t="s">
        <v>183</v>
      </c>
      <c r="C24" s="132"/>
      <c r="D24" s="128"/>
    </row>
    <row r="25" spans="1:4">
      <c r="A25" s="449">
        <v>18</v>
      </c>
      <c r="B25" s="464" t="s">
        <v>184</v>
      </c>
      <c r="C25" s="132"/>
      <c r="D25" s="128"/>
    </row>
    <row r="26" spans="1:4">
      <c r="A26" s="449">
        <v>19</v>
      </c>
      <c r="B26" s="464" t="s">
        <v>185</v>
      </c>
      <c r="C26" s="132"/>
      <c r="D26" s="128"/>
    </row>
    <row r="27" spans="1:4">
      <c r="A27" s="449">
        <v>20</v>
      </c>
      <c r="B27" s="464" t="s">
        <v>186</v>
      </c>
      <c r="C27" s="132"/>
      <c r="D27" s="128"/>
    </row>
    <row r="28" spans="1:4">
      <c r="A28" s="449">
        <v>21</v>
      </c>
      <c r="B28" s="464" t="s">
        <v>187</v>
      </c>
      <c r="C28" s="132"/>
      <c r="D28" s="128"/>
    </row>
    <row r="29" spans="1:4">
      <c r="A29" s="449">
        <v>22</v>
      </c>
      <c r="B29" s="482" t="s">
        <v>188</v>
      </c>
      <c r="C29" s="132"/>
      <c r="D29" s="128"/>
    </row>
    <row r="30" spans="1:4">
      <c r="A30" s="449">
        <v>23</v>
      </c>
      <c r="B30" s="482" t="s">
        <v>533</v>
      </c>
      <c r="C30" s="132"/>
      <c r="D30" s="128"/>
    </row>
    <row r="31" spans="1:4">
      <c r="A31" s="449">
        <v>24</v>
      </c>
      <c r="B31" s="482" t="s">
        <v>532</v>
      </c>
      <c r="C31" s="132"/>
      <c r="D31" s="128"/>
    </row>
    <row r="32" spans="1:4">
      <c r="A32" s="449">
        <v>25</v>
      </c>
      <c r="B32" s="482" t="s">
        <v>189</v>
      </c>
      <c r="C32" s="132"/>
      <c r="D32" s="128"/>
    </row>
    <row r="33" spans="1:78">
      <c r="A33" s="449">
        <v>26</v>
      </c>
      <c r="B33" s="482" t="s">
        <v>531</v>
      </c>
      <c r="C33" s="132"/>
      <c r="D33" s="128"/>
    </row>
    <row r="34" spans="1:78">
      <c r="A34" s="449">
        <v>27</v>
      </c>
      <c r="B34" s="482" t="s">
        <v>190</v>
      </c>
      <c r="C34" s="132"/>
      <c r="D34" s="128"/>
    </row>
    <row r="35" spans="1:78">
      <c r="A35" s="454">
        <v>28</v>
      </c>
      <c r="B35" s="484" t="s">
        <v>537</v>
      </c>
      <c r="C35" s="131"/>
      <c r="D35" s="130"/>
    </row>
    <row r="36" spans="1:78" ht="15.75" customHeight="1">
      <c r="B36" s="1096" t="s">
        <v>538</v>
      </c>
      <c r="C36" s="1096"/>
      <c r="D36" s="1096"/>
      <c r="E36" s="1096"/>
      <c r="F36" s="1096"/>
      <c r="G36" s="1096"/>
      <c r="H36" s="1096"/>
      <c r="I36" s="1096"/>
      <c r="J36" s="1096"/>
      <c r="K36" s="1096"/>
      <c r="L36" s="1096"/>
      <c r="M36" s="1096"/>
      <c r="N36" s="767"/>
      <c r="O36" s="767"/>
      <c r="P36" s="767"/>
      <c r="Q36" s="767"/>
      <c r="R36" s="767"/>
      <c r="S36" s="767"/>
      <c r="T36" s="767"/>
      <c r="U36" s="767"/>
      <c r="V36" s="767"/>
      <c r="W36" s="767"/>
      <c r="X36" s="767"/>
    </row>
    <row r="37" spans="1:78" ht="15.75" customHeight="1">
      <c r="B37" s="788"/>
      <c r="C37" s="788"/>
    </row>
    <row r="38" spans="1:78" s="8" customFormat="1" ht="15.75" customHeight="1">
      <c r="A38" s="789"/>
      <c r="B38" s="767"/>
      <c r="C38" s="767"/>
      <c r="D38" s="789"/>
      <c r="E38" s="789"/>
      <c r="F38" s="789"/>
      <c r="G38" s="789"/>
      <c r="H38" s="789"/>
      <c r="I38" s="789"/>
      <c r="J38" s="789"/>
      <c r="K38" s="789"/>
      <c r="L38" s="789"/>
      <c r="M38" s="789"/>
      <c r="N38" s="789"/>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789"/>
      <c r="AL38" s="789"/>
      <c r="AM38" s="789"/>
      <c r="AN38" s="789"/>
      <c r="AO38" s="789"/>
      <c r="AP38" s="789"/>
      <c r="AQ38" s="789"/>
      <c r="AR38" s="789"/>
      <c r="AS38" s="789"/>
      <c r="AT38" s="789"/>
      <c r="AU38" s="789"/>
      <c r="AV38" s="789"/>
      <c r="AW38" s="789"/>
      <c r="AX38" s="789"/>
      <c r="AY38" s="789"/>
      <c r="AZ38" s="789"/>
      <c r="BA38" s="789"/>
      <c r="BB38" s="789"/>
      <c r="BC38" s="789"/>
      <c r="BD38" s="789"/>
      <c r="BE38" s="789"/>
      <c r="BF38" s="789"/>
      <c r="BG38" s="789"/>
      <c r="BH38" s="789"/>
      <c r="BI38" s="789"/>
      <c r="BJ38" s="789"/>
      <c r="BK38" s="789"/>
      <c r="BL38" s="789"/>
      <c r="BM38" s="789"/>
      <c r="BN38" s="789"/>
      <c r="BO38" s="789"/>
      <c r="BP38" s="789"/>
      <c r="BQ38" s="789"/>
      <c r="BR38" s="789"/>
      <c r="BS38" s="789"/>
      <c r="BT38" s="789"/>
      <c r="BU38" s="789"/>
      <c r="BV38" s="789"/>
      <c r="BW38" s="789"/>
      <c r="BX38" s="789"/>
      <c r="BY38" s="789"/>
      <c r="BZ38" s="789"/>
    </row>
    <row r="151" ht="33" customHeight="1"/>
    <row r="154" ht="30" customHeight="1"/>
    <row r="178" ht="44.25" customHeight="1"/>
    <row r="181" ht="20.25" customHeight="1"/>
    <row r="185" ht="45.75" customHeight="1"/>
  </sheetData>
  <sheetProtection formatCells="0" formatColumns="0" formatRows="0" insertRows="0"/>
  <mergeCells count="3">
    <mergeCell ref="B36:M36"/>
    <mergeCell ref="B1:D1"/>
    <mergeCell ref="B5:W5"/>
  </mergeCells>
  <pageMargins left="0.25" right="0.25" top="0.5" bottom="0.5" header="0.3" footer="0.3"/>
  <pageSetup scale="82" orientation="landscape" r:id="rId1"/>
  <headerFooter>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Z224"/>
  <sheetViews>
    <sheetView showGridLines="0" topLeftCell="A16" zoomScaleNormal="100" workbookViewId="0">
      <selection activeCell="D17" sqref="D17:D18"/>
    </sheetView>
  </sheetViews>
  <sheetFormatPr defaultRowHeight="15" customHeight="1"/>
  <cols>
    <col min="1" max="1" width="3.5703125" style="507" customWidth="1"/>
    <col min="2" max="2" width="22.42578125" style="507" customWidth="1"/>
    <col min="3" max="3" width="12.28515625" style="507" customWidth="1"/>
    <col min="4" max="4" width="46.140625" style="507" customWidth="1"/>
    <col min="5" max="5" width="10.7109375" style="507" customWidth="1"/>
    <col min="6" max="6" width="11.7109375" style="507" customWidth="1"/>
    <col min="7" max="9" width="9.140625" style="507"/>
    <col min="10" max="10" width="7.5703125" style="507" customWidth="1"/>
    <col min="11" max="78" width="9.140625" style="507"/>
    <col min="79" max="16384" width="9.140625" style="89"/>
  </cols>
  <sheetData>
    <row r="1" spans="1:78" ht="15.75" customHeight="1">
      <c r="A1" s="1080" t="str">
        <f>'Summary Submission Cover Sheet'!D15&amp;" Trading Worksheet: "&amp;'Summary Submission Cover Sheet'!D12&amp;" in "&amp;'Summary Submission Cover Sheet'!B23</f>
        <v>Bank Trading Worksheet: XYZ in Baseline</v>
      </c>
      <c r="B1" s="1080"/>
      <c r="C1" s="1080"/>
      <c r="D1" s="1080"/>
      <c r="E1" s="1080"/>
      <c r="F1" s="1080"/>
      <c r="G1" s="1080"/>
      <c r="H1" s="1080"/>
      <c r="I1" s="1080"/>
      <c r="J1" s="1080"/>
      <c r="K1" s="737"/>
      <c r="L1" s="737"/>
      <c r="M1" s="737"/>
      <c r="N1" s="737"/>
      <c r="O1" s="737"/>
      <c r="P1" s="737"/>
      <c r="Q1" s="737"/>
      <c r="R1" s="737"/>
      <c r="S1" s="737"/>
      <c r="T1" s="737"/>
      <c r="U1" s="737"/>
      <c r="V1" s="737"/>
      <c r="W1" s="737"/>
      <c r="X1" s="737"/>
      <c r="Y1" s="737"/>
      <c r="Z1" s="737"/>
      <c r="AA1" s="737"/>
      <c r="AB1" s="737"/>
      <c r="AC1" s="737"/>
      <c r="AD1" s="737"/>
      <c r="AE1" s="737"/>
      <c r="AF1" s="737"/>
      <c r="AG1" s="737"/>
    </row>
    <row r="2" spans="1:78" s="163" customFormat="1" ht="15.75" customHeight="1">
      <c r="A2" s="266"/>
      <c r="B2" s="493" t="str">
        <f>"Effective date: "&amp;IF('Summary Submission Cover Sheet'!D16="","",TEXT('Summary Submission Cover Sheet'!D16,"mm/dd/yyyy"))</f>
        <v>Effective date: 07/05/1905</v>
      </c>
      <c r="C2" s="266"/>
      <c r="D2" s="266"/>
      <c r="E2" s="266"/>
      <c r="F2" s="266"/>
      <c r="G2" s="507"/>
      <c r="H2" s="507"/>
      <c r="I2" s="507"/>
      <c r="J2" s="507"/>
      <c r="K2" s="507"/>
      <c r="L2" s="507"/>
      <c r="M2" s="507"/>
      <c r="N2" s="507"/>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c r="BY2" s="266"/>
      <c r="BZ2" s="266"/>
    </row>
    <row r="3" spans="1:78" ht="15" customHeight="1">
      <c r="C3" s="81" t="s">
        <v>435</v>
      </c>
      <c r="D3" s="266"/>
      <c r="E3" s="81" t="s">
        <v>433</v>
      </c>
      <c r="F3" s="487" t="s">
        <v>434</v>
      </c>
    </row>
    <row r="4" spans="1:78">
      <c r="B4" s="489" t="s">
        <v>268</v>
      </c>
      <c r="C4" s="1106" t="s">
        <v>266</v>
      </c>
      <c r="D4" s="266"/>
      <c r="E4" s="1104" t="s">
        <v>436</v>
      </c>
      <c r="F4" s="1105"/>
      <c r="G4" s="620"/>
      <c r="H4" s="620"/>
      <c r="I4" s="620"/>
      <c r="J4" s="620"/>
      <c r="K4" s="620"/>
      <c r="L4" s="620"/>
      <c r="M4" s="620"/>
      <c r="N4" s="620"/>
    </row>
    <row r="5" spans="1:78" s="407" customFormat="1" ht="30" customHeight="1">
      <c r="A5" s="620"/>
      <c r="B5" s="620"/>
      <c r="C5" s="1107"/>
      <c r="D5" s="266"/>
      <c r="E5" s="488" t="s">
        <v>525</v>
      </c>
      <c r="F5" s="488" t="s">
        <v>259</v>
      </c>
      <c r="G5" s="507"/>
      <c r="H5" s="507"/>
      <c r="I5" s="507"/>
      <c r="J5" s="507"/>
      <c r="K5" s="507"/>
      <c r="L5" s="507"/>
      <c r="M5" s="507"/>
      <c r="N5" s="507"/>
      <c r="O5" s="620"/>
      <c r="P5" s="620"/>
      <c r="Q5" s="620"/>
      <c r="R5" s="620"/>
      <c r="S5" s="620"/>
      <c r="T5" s="620"/>
      <c r="U5" s="620"/>
      <c r="V5" s="620"/>
      <c r="W5" s="620"/>
      <c r="X5" s="620"/>
      <c r="Y5" s="620"/>
      <c r="Z5" s="620"/>
      <c r="AA5" s="620"/>
      <c r="AB5" s="620"/>
      <c r="AC5" s="620"/>
      <c r="AD5" s="620"/>
      <c r="AE5" s="620"/>
      <c r="AF5" s="620"/>
      <c r="AG5" s="620"/>
      <c r="AH5" s="620"/>
      <c r="AI5" s="620"/>
      <c r="AJ5" s="620"/>
      <c r="AK5" s="620"/>
      <c r="AL5" s="620"/>
      <c r="AM5" s="620"/>
      <c r="AN5" s="620"/>
      <c r="AO5" s="620"/>
      <c r="AP5" s="620"/>
      <c r="AQ5" s="620"/>
      <c r="AR5" s="620"/>
      <c r="AS5" s="620"/>
      <c r="AT5" s="620"/>
      <c r="AU5" s="620"/>
      <c r="AV5" s="620"/>
      <c r="AW5" s="620"/>
      <c r="AX5" s="620"/>
      <c r="AY5" s="620"/>
      <c r="AZ5" s="620"/>
      <c r="BA5" s="620"/>
      <c r="BB5" s="620"/>
      <c r="BC5" s="620"/>
      <c r="BD5" s="620"/>
      <c r="BE5" s="620"/>
      <c r="BF5" s="620"/>
      <c r="BG5" s="620"/>
      <c r="BH5" s="620"/>
      <c r="BI5" s="620"/>
      <c r="BJ5" s="620"/>
      <c r="BK5" s="620"/>
      <c r="BL5" s="620"/>
      <c r="BM5" s="620"/>
      <c r="BN5" s="620"/>
      <c r="BO5" s="620"/>
      <c r="BP5" s="620"/>
      <c r="BQ5" s="620"/>
      <c r="BR5" s="620"/>
      <c r="BS5" s="620"/>
      <c r="BT5" s="620"/>
      <c r="BU5" s="620"/>
      <c r="BV5" s="620"/>
      <c r="BW5" s="620"/>
      <c r="BX5" s="620"/>
      <c r="BY5" s="620"/>
      <c r="BZ5" s="620"/>
    </row>
    <row r="6" spans="1:78" ht="15" customHeight="1">
      <c r="A6" s="81">
        <v>1</v>
      </c>
      <c r="B6" s="25" t="s">
        <v>265</v>
      </c>
      <c r="C6" s="251"/>
      <c r="D6" s="266"/>
      <c r="E6" s="408"/>
      <c r="F6" s="408"/>
    </row>
    <row r="7" spans="1:78" ht="15" customHeight="1">
      <c r="A7" s="81">
        <f t="shared" ref="A7:A14" si="0">A6+1</f>
        <v>2</v>
      </c>
      <c r="B7" s="25" t="s">
        <v>264</v>
      </c>
      <c r="C7" s="251"/>
      <c r="D7" s="266"/>
      <c r="E7" s="251"/>
      <c r="F7" s="251"/>
    </row>
    <row r="8" spans="1:78" ht="15" customHeight="1">
      <c r="A8" s="81">
        <f t="shared" si="0"/>
        <v>3</v>
      </c>
      <c r="B8" s="25" t="s">
        <v>263</v>
      </c>
      <c r="C8" s="251"/>
      <c r="D8" s="266"/>
      <c r="E8" s="251"/>
      <c r="F8" s="251"/>
    </row>
    <row r="9" spans="1:78" ht="15" customHeight="1">
      <c r="A9" s="81">
        <f t="shared" si="0"/>
        <v>4</v>
      </c>
      <c r="B9" s="25" t="s">
        <v>208</v>
      </c>
      <c r="C9" s="251"/>
      <c r="D9" s="266"/>
      <c r="E9" s="251"/>
      <c r="F9" s="251"/>
    </row>
    <row r="10" spans="1:78" ht="48.75" customHeight="1">
      <c r="A10" s="81">
        <f t="shared" si="0"/>
        <v>5</v>
      </c>
      <c r="B10" s="25" t="s">
        <v>262</v>
      </c>
      <c r="C10" s="251"/>
      <c r="D10" s="266"/>
      <c r="E10" s="251"/>
      <c r="F10" s="251"/>
    </row>
    <row r="11" spans="1:78" ht="15" customHeight="1">
      <c r="A11" s="81">
        <f t="shared" si="0"/>
        <v>6</v>
      </c>
      <c r="B11" s="25" t="s">
        <v>261</v>
      </c>
      <c r="C11" s="251"/>
      <c r="D11" s="266"/>
      <c r="E11" s="251"/>
      <c r="F11" s="251"/>
    </row>
    <row r="12" spans="1:78" ht="15" customHeight="1">
      <c r="A12" s="81">
        <f t="shared" si="0"/>
        <v>7</v>
      </c>
      <c r="B12" s="25" t="s">
        <v>77</v>
      </c>
      <c r="C12" s="251"/>
      <c r="D12" s="266"/>
      <c r="E12" s="251"/>
      <c r="F12" s="251"/>
    </row>
    <row r="13" spans="1:78" ht="15" customHeight="1">
      <c r="A13" s="81">
        <f t="shared" si="0"/>
        <v>8</v>
      </c>
      <c r="B13" s="25" t="s">
        <v>260</v>
      </c>
      <c r="C13" s="251"/>
      <c r="D13" s="266"/>
      <c r="E13" s="251"/>
      <c r="F13" s="251"/>
    </row>
    <row r="14" spans="1:78" ht="15" customHeight="1">
      <c r="A14" s="81">
        <f t="shared" si="0"/>
        <v>9</v>
      </c>
      <c r="B14" s="25" t="s">
        <v>437</v>
      </c>
      <c r="C14" s="251"/>
      <c r="D14" s="266"/>
    </row>
    <row r="15" spans="1:78" ht="15" customHeight="1">
      <c r="A15" s="25">
        <v>10</v>
      </c>
      <c r="B15" s="494" t="s">
        <v>243</v>
      </c>
      <c r="C15" s="137">
        <f>SUM(C6:C14)</f>
        <v>0</v>
      </c>
      <c r="D15" s="266"/>
      <c r="G15" s="790"/>
      <c r="H15" s="790"/>
      <c r="I15" s="790"/>
      <c r="J15" s="790"/>
      <c r="K15" s="790"/>
      <c r="L15" s="790"/>
      <c r="M15" s="790"/>
      <c r="N15" s="790"/>
    </row>
    <row r="16" spans="1:78" ht="15" customHeight="1">
      <c r="D16" s="266"/>
    </row>
    <row r="17" spans="1:10">
      <c r="A17" s="520"/>
      <c r="B17" s="620"/>
      <c r="C17" s="253"/>
      <c r="D17" s="253"/>
    </row>
    <row r="19" spans="1:10" ht="15" customHeight="1">
      <c r="B19" s="490" t="s">
        <v>438</v>
      </c>
      <c r="C19" s="791"/>
      <c r="D19" s="791"/>
      <c r="E19" s="791"/>
      <c r="F19" s="791"/>
      <c r="G19" s="791"/>
      <c r="H19" s="791"/>
      <c r="I19" s="791"/>
      <c r="J19" s="792"/>
    </row>
    <row r="20" spans="1:10" ht="15" customHeight="1">
      <c r="B20" s="491" t="s">
        <v>258</v>
      </c>
      <c r="C20" s="509"/>
      <c r="D20" s="509"/>
      <c r="E20" s="509"/>
      <c r="F20" s="509"/>
      <c r="G20" s="509"/>
      <c r="H20" s="509"/>
      <c r="I20" s="509"/>
      <c r="J20" s="793"/>
    </row>
    <row r="21" spans="1:10" ht="15" customHeight="1">
      <c r="B21" s="794"/>
      <c r="C21" s="509"/>
      <c r="D21" s="509"/>
      <c r="E21" s="509"/>
      <c r="F21" s="509"/>
      <c r="G21" s="509"/>
      <c r="H21" s="509"/>
      <c r="I21" s="509"/>
      <c r="J21" s="793"/>
    </row>
    <row r="22" spans="1:10" ht="15" customHeight="1">
      <c r="B22" s="492" t="s">
        <v>439</v>
      </c>
      <c r="C22" s="509"/>
      <c r="D22" s="509"/>
      <c r="E22" s="509"/>
      <c r="F22" s="509"/>
      <c r="G22" s="509"/>
      <c r="H22" s="509"/>
      <c r="I22" s="509"/>
      <c r="J22" s="793"/>
    </row>
    <row r="23" spans="1:10" ht="15" customHeight="1">
      <c r="B23" s="492" t="s">
        <v>440</v>
      </c>
      <c r="C23" s="509"/>
      <c r="D23" s="509"/>
      <c r="E23" s="509"/>
      <c r="F23" s="509"/>
      <c r="G23" s="509"/>
      <c r="H23" s="509"/>
      <c r="I23" s="509"/>
      <c r="J23" s="793"/>
    </row>
    <row r="24" spans="1:10" ht="15" customHeight="1">
      <c r="B24" s="794"/>
      <c r="C24" s="509"/>
      <c r="D24" s="509"/>
      <c r="E24" s="509"/>
      <c r="F24" s="509"/>
      <c r="G24" s="509"/>
      <c r="H24" s="509"/>
      <c r="I24" s="509"/>
      <c r="J24" s="793"/>
    </row>
    <row r="25" spans="1:10" ht="15" customHeight="1">
      <c r="B25" s="492" t="s">
        <v>441</v>
      </c>
      <c r="C25" s="509"/>
      <c r="D25" s="509"/>
      <c r="E25" s="509"/>
      <c r="F25" s="509"/>
      <c r="G25" s="509"/>
      <c r="H25" s="509"/>
      <c r="I25" s="509"/>
      <c r="J25" s="793"/>
    </row>
    <row r="26" spans="1:10" ht="15" customHeight="1">
      <c r="B26" s="492" t="s">
        <v>442</v>
      </c>
      <c r="C26" s="509"/>
      <c r="D26" s="509"/>
      <c r="E26" s="509"/>
      <c r="F26" s="509"/>
      <c r="G26" s="509"/>
      <c r="H26" s="509"/>
      <c r="I26" s="509"/>
      <c r="J26" s="793"/>
    </row>
    <row r="27" spans="1:10" ht="15" customHeight="1">
      <c r="B27" s="794"/>
      <c r="C27" s="509"/>
      <c r="D27" s="509"/>
      <c r="E27" s="509"/>
      <c r="F27" s="509"/>
      <c r="G27" s="509"/>
      <c r="H27" s="509"/>
      <c r="I27" s="509"/>
      <c r="J27" s="793"/>
    </row>
    <row r="28" spans="1:10" ht="15" customHeight="1">
      <c r="B28" s="492" t="s">
        <v>443</v>
      </c>
      <c r="C28" s="509"/>
      <c r="D28" s="509"/>
      <c r="E28" s="509"/>
      <c r="F28" s="509"/>
      <c r="G28" s="509"/>
      <c r="H28" s="509"/>
      <c r="I28" s="509"/>
      <c r="J28" s="793"/>
    </row>
    <row r="29" spans="1:10" ht="15" customHeight="1">
      <c r="B29" s="492" t="s">
        <v>444</v>
      </c>
      <c r="C29" s="509"/>
      <c r="D29" s="509"/>
      <c r="E29" s="509"/>
      <c r="F29" s="509"/>
      <c r="G29" s="509"/>
      <c r="H29" s="509"/>
      <c r="I29" s="509"/>
      <c r="J29" s="793"/>
    </row>
    <row r="30" spans="1:10" ht="15" customHeight="1">
      <c r="B30" s="492" t="s">
        <v>445</v>
      </c>
      <c r="C30" s="509"/>
      <c r="D30" s="509"/>
      <c r="E30" s="509"/>
      <c r="F30" s="509"/>
      <c r="G30" s="509"/>
      <c r="H30" s="509"/>
      <c r="I30" s="509"/>
      <c r="J30" s="793"/>
    </row>
    <row r="31" spans="1:10" ht="15" customHeight="1">
      <c r="B31" s="794"/>
      <c r="C31" s="509"/>
      <c r="D31" s="509"/>
      <c r="E31" s="509"/>
      <c r="F31" s="509"/>
      <c r="G31" s="509"/>
      <c r="H31" s="509"/>
      <c r="I31" s="509"/>
      <c r="J31" s="793"/>
    </row>
    <row r="32" spans="1:10" ht="15" customHeight="1">
      <c r="B32" s="1000" t="s">
        <v>446</v>
      </c>
      <c r="C32" s="1001"/>
      <c r="D32" s="1001"/>
      <c r="E32" s="1001"/>
      <c r="F32" s="1001"/>
      <c r="G32" s="1001"/>
      <c r="H32" s="1001"/>
      <c r="I32" s="1001"/>
      <c r="J32" s="1002"/>
    </row>
    <row r="33" spans="2:10" ht="15" customHeight="1">
      <c r="B33" s="1000" t="s">
        <v>447</v>
      </c>
      <c r="C33" s="1001"/>
      <c r="D33" s="1001"/>
      <c r="E33" s="1001"/>
      <c r="F33" s="1001"/>
      <c r="G33" s="1001"/>
      <c r="H33" s="1001"/>
      <c r="I33" s="1001"/>
      <c r="J33" s="1002"/>
    </row>
    <row r="34" spans="2:10" ht="15" customHeight="1">
      <c r="B34" s="1000" t="s">
        <v>448</v>
      </c>
      <c r="C34" s="1001"/>
      <c r="D34" s="1001"/>
      <c r="E34" s="1001"/>
      <c r="F34" s="1001"/>
      <c r="G34" s="1001"/>
      <c r="H34" s="1001"/>
      <c r="I34" s="1001"/>
      <c r="J34" s="1002"/>
    </row>
    <row r="35" spans="2:10" ht="15" customHeight="1">
      <c r="B35" s="1000" t="s">
        <v>449</v>
      </c>
      <c r="C35" s="1001"/>
      <c r="D35" s="1001"/>
      <c r="E35" s="1001"/>
      <c r="F35" s="1001"/>
      <c r="G35" s="1001"/>
      <c r="H35" s="1001"/>
      <c r="I35" s="1001"/>
      <c r="J35" s="1002"/>
    </row>
    <row r="36" spans="2:10" ht="15" customHeight="1">
      <c r="B36" s="794"/>
      <c r="C36" s="509"/>
      <c r="D36" s="509"/>
      <c r="E36" s="509"/>
      <c r="F36" s="509"/>
      <c r="G36" s="509"/>
      <c r="H36" s="509"/>
      <c r="I36" s="509"/>
      <c r="J36" s="793"/>
    </row>
    <row r="37" spans="2:10" ht="15" customHeight="1">
      <c r="B37" s="1108" t="s">
        <v>555</v>
      </c>
      <c r="C37" s="1109"/>
      <c r="D37" s="1109"/>
      <c r="E37" s="1109"/>
      <c r="F37" s="1109"/>
      <c r="G37" s="1109"/>
      <c r="H37" s="1109"/>
      <c r="I37" s="1109"/>
      <c r="J37" s="1110"/>
    </row>
    <row r="47" spans="2:10" ht="15" customHeight="1">
      <c r="D47" s="507" t="s">
        <v>1611</v>
      </c>
    </row>
    <row r="151" spans="2:4" ht="33" customHeight="1"/>
    <row r="154" spans="2:4" ht="30" customHeight="1">
      <c r="B154" s="507" t="s">
        <v>1591</v>
      </c>
      <c r="D154" s="507" t="str">
        <f>"Sum of items "&amp;A11&amp;", "&amp;A127&amp;", "&amp;A130&amp;", "&amp;A137&amp;", and "&amp;A152&amp;" = rcfd2170"</f>
        <v>Sum of items 6, , , , and  = rcfd2170</v>
      </c>
    </row>
    <row r="157" spans="2:4" ht="15" customHeight="1">
      <c r="B157" s="507" t="s">
        <v>1592</v>
      </c>
    </row>
    <row r="163" spans="2:4" ht="15" customHeight="1">
      <c r="B163" s="507" t="s">
        <v>1590</v>
      </c>
    </row>
    <row r="167" spans="2:4" ht="15" customHeight="1">
      <c r="D167" s="507" t="s">
        <v>1612</v>
      </c>
    </row>
    <row r="178" spans="4:4" ht="44.25" customHeight="1">
      <c r="D178" s="507" t="e">
        <f>IF(OR(scenario=scenario_sup_baseline, scenario=scenario_sup_adverse, scenario=scenario_sup_severely_adverse),"Sum of items "&amp;A172&amp;" to "&amp;A177&amp;" = rcfd3210"&amp;" (must equal item 17 of the HI-A section on the DFAST Capital Worksheet)","Sum of items "&amp;A172&amp;" to "&amp;A177&amp;" = rcfd3210"&amp;" (must equal item 17 of the RI-A section on the DFAST Capital Worksheet)")</f>
        <v>#NAME?</v>
      </c>
    </row>
    <row r="181" spans="4:4" ht="20.25" customHeight="1"/>
    <row r="185" spans="4:4" ht="45.75" customHeight="1"/>
    <row r="222" spans="2:2" ht="15" customHeight="1">
      <c r="B222" s="507" t="s">
        <v>1610</v>
      </c>
    </row>
    <row r="224" spans="2:2" ht="15" customHeight="1">
      <c r="B224" s="507" t="s">
        <v>1609</v>
      </c>
    </row>
  </sheetData>
  <protectedRanges>
    <protectedRange sqref="C6:C14 C17:D17" name="Trading"/>
  </protectedRanges>
  <mergeCells count="4">
    <mergeCell ref="A1:J1"/>
    <mergeCell ref="E4:F4"/>
    <mergeCell ref="C4:C5"/>
    <mergeCell ref="B37:J37"/>
  </mergeCells>
  <pageMargins left="0.7" right="0.7" top="0.75" bottom="0.75" header="0.3" footer="0.3"/>
  <pageSetup paperSize="5" scale="85" orientation="landscape" r:id="rId1"/>
  <headerFooter>
    <oddFooter>&amp;LPrinted: &amp;D&amp;R&amp;P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Z185"/>
  <sheetViews>
    <sheetView showGridLines="0" topLeftCell="A15" zoomScaleNormal="100" zoomScaleSheetLayoutView="115" workbookViewId="0">
      <selection activeCell="B32" sqref="B32"/>
    </sheetView>
  </sheetViews>
  <sheetFormatPr defaultRowHeight="15"/>
  <cols>
    <col min="1" max="1" width="3.5703125" style="795" customWidth="1"/>
    <col min="2" max="2" width="72.28515625" style="506" customWidth="1"/>
    <col min="3" max="3" width="16.85546875" style="506" customWidth="1"/>
    <col min="4" max="4" width="46.140625" style="506" customWidth="1"/>
    <col min="5" max="78" width="9.140625" style="506"/>
    <col min="79" max="16384" width="9.140625" style="104"/>
  </cols>
  <sheetData>
    <row r="1" spans="1:10" ht="15.75">
      <c r="A1" s="1061" t="str">
        <f>'Summary Submission Cover Sheet'!D15&amp;" Counterparty Risk Worksheet: "&amp;'Summary Submission Cover Sheet'!D12&amp;" in "&amp;'Summary Submission Cover Sheet'!B23</f>
        <v>Bank Counterparty Risk Worksheet: XYZ in Baseline</v>
      </c>
      <c r="B1" s="1061"/>
      <c r="C1" s="1061"/>
      <c r="D1" s="721"/>
      <c r="E1" s="721"/>
      <c r="F1" s="721"/>
      <c r="G1" s="721"/>
      <c r="H1" s="721"/>
      <c r="I1" s="721"/>
      <c r="J1" s="721"/>
    </row>
    <row r="3" spans="1:10" ht="30" customHeight="1">
      <c r="B3" s="70" t="s">
        <v>269</v>
      </c>
      <c r="C3" s="796"/>
    </row>
    <row r="4" spans="1:10">
      <c r="A4" s="495">
        <v>1</v>
      </c>
      <c r="B4" s="496" t="s">
        <v>396</v>
      </c>
      <c r="C4" s="419">
        <f>SUM(C5:C6)</f>
        <v>0</v>
      </c>
    </row>
    <row r="5" spans="1:10">
      <c r="A5" s="495" t="s">
        <v>452</v>
      </c>
      <c r="B5" s="287" t="s">
        <v>397</v>
      </c>
      <c r="C5" s="111"/>
    </row>
    <row r="6" spans="1:10">
      <c r="A6" s="495" t="s">
        <v>453</v>
      </c>
      <c r="B6" s="287" t="s">
        <v>398</v>
      </c>
      <c r="C6" s="111"/>
    </row>
    <row r="7" spans="1:10">
      <c r="B7" s="797"/>
    </row>
    <row r="8" spans="1:10">
      <c r="A8" s="495">
        <v>2</v>
      </c>
      <c r="B8" s="496" t="s">
        <v>393</v>
      </c>
      <c r="C8" s="419">
        <f>SUM(C9:C10)</f>
        <v>0</v>
      </c>
    </row>
    <row r="9" spans="1:10">
      <c r="A9" s="495" t="s">
        <v>454</v>
      </c>
      <c r="B9" s="33" t="s">
        <v>455</v>
      </c>
      <c r="C9" s="111"/>
    </row>
    <row r="10" spans="1:10" ht="48.75" customHeight="1">
      <c r="A10" s="495" t="s">
        <v>456</v>
      </c>
      <c r="B10" s="33" t="s">
        <v>457</v>
      </c>
      <c r="C10" s="111"/>
    </row>
    <row r="11" spans="1:10">
      <c r="B11" s="508"/>
      <c r="C11" s="505"/>
    </row>
    <row r="12" spans="1:10">
      <c r="A12" s="495">
        <v>3</v>
      </c>
      <c r="B12" s="26" t="s">
        <v>394</v>
      </c>
      <c r="C12" s="111"/>
    </row>
    <row r="13" spans="1:10">
      <c r="A13" s="495" t="s">
        <v>458</v>
      </c>
      <c r="B13" s="33" t="s">
        <v>395</v>
      </c>
      <c r="C13" s="111"/>
    </row>
    <row r="14" spans="1:10">
      <c r="B14" s="508"/>
      <c r="C14" s="112"/>
    </row>
    <row r="15" spans="1:10">
      <c r="A15" s="495">
        <v>4</v>
      </c>
      <c r="B15" s="26" t="s">
        <v>459</v>
      </c>
      <c r="C15" s="111"/>
    </row>
    <row r="16" spans="1:10">
      <c r="B16" s="602"/>
      <c r="C16" s="505"/>
    </row>
    <row r="151" ht="33" customHeight="1"/>
    <row r="154" ht="30" customHeight="1"/>
    <row r="178" ht="44.25" customHeight="1"/>
    <row r="181" ht="20.25" customHeight="1"/>
    <row r="185" ht="45.75" customHeight="1"/>
  </sheetData>
  <protectedRanges>
    <protectedRange sqref="C12:C15 C4:C6 C8:C10" name="CCR"/>
  </protectedRanges>
  <mergeCells count="1">
    <mergeCell ref="A1:C1"/>
  </mergeCells>
  <pageMargins left="0.7" right="0.7" top="0.75" bottom="0.75" header="0.3" footer="0.3"/>
  <pageSetup paperSize="5"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Z185"/>
  <sheetViews>
    <sheetView showGridLines="0" topLeftCell="A23" zoomScaleNormal="100" workbookViewId="0">
      <selection activeCell="D23" sqref="D23"/>
    </sheetView>
  </sheetViews>
  <sheetFormatPr defaultRowHeight="15.75"/>
  <cols>
    <col min="1" max="1" width="4.140625" style="621" customWidth="1"/>
    <col min="2" max="2" width="22.7109375" style="621" customWidth="1"/>
    <col min="3" max="3" width="14.5703125" style="805" customWidth="1"/>
    <col min="4" max="4" width="46.140625" style="621" customWidth="1"/>
    <col min="5" max="5" width="14.5703125" style="621" customWidth="1"/>
    <col min="6" max="6" width="24.7109375" style="621" customWidth="1"/>
    <col min="7" max="27" width="14.7109375" style="621" customWidth="1"/>
    <col min="28" max="78" width="9.140625" style="621"/>
    <col min="79" max="16384" width="9.140625" style="9"/>
  </cols>
  <sheetData>
    <row r="1" spans="1:78" s="174" customFormat="1" ht="19.5" customHeight="1">
      <c r="A1" s="1111" t="str">
        <f>'Summary Submission Cover Sheet'!D15&amp;" Op Risk Scenario Input Worksheet: "&amp;'Summary Submission Cover Sheet'!D12&amp;" in "&amp;'Summary Submission Cover Sheet'!B23</f>
        <v>Bank Op Risk Scenario Input Worksheet: XYZ in Baseline</v>
      </c>
      <c r="B1" s="1111"/>
      <c r="C1" s="1111"/>
      <c r="D1" s="1111"/>
      <c r="E1" s="1111"/>
      <c r="F1" s="1111"/>
      <c r="G1" s="1111"/>
      <c r="H1" s="1111"/>
      <c r="I1" s="759"/>
      <c r="J1" s="759"/>
      <c r="K1" s="759"/>
      <c r="L1" s="759"/>
      <c r="M1" s="759"/>
      <c r="N1" s="759"/>
      <c r="O1" s="759"/>
      <c r="P1" s="759"/>
      <c r="Q1" s="721"/>
      <c r="R1" s="721"/>
      <c r="S1" s="721"/>
      <c r="T1" s="721"/>
      <c r="U1" s="721"/>
      <c r="V1" s="721"/>
      <c r="W1" s="721"/>
      <c r="X1" s="721"/>
      <c r="Y1" s="721"/>
      <c r="Z1" s="721"/>
      <c r="AA1" s="721"/>
      <c r="AB1" s="798"/>
      <c r="AC1" s="798"/>
      <c r="AD1" s="798"/>
      <c r="AE1" s="798"/>
      <c r="AF1" s="798"/>
      <c r="AG1" s="798"/>
      <c r="AH1" s="798"/>
      <c r="AI1" s="798"/>
      <c r="AJ1" s="798"/>
      <c r="AK1" s="798"/>
      <c r="AL1" s="798"/>
      <c r="AM1" s="798"/>
      <c r="AN1" s="798"/>
      <c r="AO1" s="798"/>
      <c r="AP1" s="798"/>
      <c r="AQ1" s="799"/>
      <c r="AR1" s="799"/>
      <c r="AS1" s="799"/>
      <c r="AT1" s="799"/>
      <c r="AU1" s="799"/>
      <c r="AV1" s="799"/>
      <c r="AW1" s="799"/>
      <c r="AX1" s="799"/>
      <c r="AY1" s="799"/>
      <c r="AZ1" s="799"/>
      <c r="BA1" s="799"/>
      <c r="BB1" s="799"/>
      <c r="BC1" s="799"/>
      <c r="BD1" s="799"/>
      <c r="BE1" s="799"/>
      <c r="BF1" s="799"/>
      <c r="BG1" s="799"/>
      <c r="BH1" s="799"/>
      <c r="BI1" s="799"/>
      <c r="BJ1" s="799"/>
      <c r="BK1" s="799"/>
      <c r="BL1" s="799"/>
      <c r="BM1" s="799"/>
      <c r="BN1" s="799"/>
      <c r="BO1" s="799"/>
      <c r="BP1" s="799"/>
      <c r="BQ1" s="799"/>
      <c r="BR1" s="799"/>
      <c r="BS1" s="799"/>
      <c r="BT1" s="799"/>
      <c r="BU1" s="799"/>
      <c r="BV1" s="799"/>
      <c r="BW1" s="799"/>
      <c r="BX1" s="799"/>
      <c r="BY1" s="799"/>
      <c r="BZ1" s="799"/>
    </row>
    <row r="2" spans="1:78" s="174" customFormat="1">
      <c r="A2" s="800"/>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c r="AI2" s="800"/>
      <c r="AJ2" s="800"/>
      <c r="AK2" s="800"/>
      <c r="AL2" s="800"/>
      <c r="AM2" s="800"/>
      <c r="AN2" s="800"/>
      <c r="AO2" s="800"/>
      <c r="AP2" s="800"/>
      <c r="AQ2" s="799"/>
      <c r="AR2" s="799"/>
      <c r="AS2" s="799"/>
      <c r="AT2" s="799"/>
      <c r="AU2" s="799"/>
      <c r="AV2" s="799"/>
      <c r="AW2" s="799"/>
      <c r="AX2" s="799"/>
      <c r="AY2" s="799"/>
      <c r="AZ2" s="799"/>
      <c r="BA2" s="799"/>
      <c r="BB2" s="799"/>
      <c r="BC2" s="799"/>
      <c r="BD2" s="799"/>
      <c r="BE2" s="799"/>
      <c r="BF2" s="799"/>
      <c r="BG2" s="799"/>
      <c r="BH2" s="799"/>
      <c r="BI2" s="799"/>
      <c r="BJ2" s="799"/>
      <c r="BK2" s="799"/>
      <c r="BL2" s="799"/>
      <c r="BM2" s="799"/>
      <c r="BN2" s="799"/>
      <c r="BO2" s="799"/>
      <c r="BP2" s="799"/>
      <c r="BQ2" s="799"/>
      <c r="BR2" s="799"/>
      <c r="BS2" s="799"/>
      <c r="BT2" s="799"/>
      <c r="BU2" s="799"/>
      <c r="BV2" s="799"/>
      <c r="BW2" s="799"/>
      <c r="BX2" s="799"/>
      <c r="BY2" s="799"/>
      <c r="BZ2" s="799"/>
    </row>
    <row r="3" spans="1:78" ht="15" customHeight="1">
      <c r="B3" s="1112" t="s">
        <v>1247</v>
      </c>
      <c r="C3" s="1112"/>
      <c r="D3" s="1112"/>
      <c r="E3" s="1112"/>
      <c r="F3" s="1112"/>
      <c r="G3" s="1112"/>
      <c r="H3" s="1112"/>
      <c r="I3" s="1112"/>
      <c r="J3" s="801"/>
      <c r="K3" s="801"/>
      <c r="L3" s="801"/>
      <c r="M3" s="801"/>
      <c r="N3" s="801"/>
      <c r="O3" s="801"/>
      <c r="P3" s="801"/>
      <c r="Q3" s="802"/>
      <c r="R3" s="802"/>
      <c r="S3" s="802"/>
      <c r="T3" s="802"/>
      <c r="U3" s="802"/>
      <c r="V3" s="802"/>
      <c r="W3" s="802"/>
      <c r="X3" s="802"/>
      <c r="Y3" s="802"/>
      <c r="Z3" s="802"/>
      <c r="AA3" s="802"/>
    </row>
    <row r="4" spans="1:78">
      <c r="B4" s="1112"/>
      <c r="C4" s="1112"/>
      <c r="D4" s="1112"/>
      <c r="E4" s="1112"/>
      <c r="F4" s="1112"/>
      <c r="G4" s="1112"/>
      <c r="H4" s="1112"/>
      <c r="I4" s="1112"/>
      <c r="J4" s="801"/>
      <c r="K4" s="801"/>
      <c r="L4" s="801"/>
      <c r="M4" s="801"/>
      <c r="N4" s="801"/>
      <c r="O4" s="801"/>
      <c r="P4" s="801"/>
      <c r="Q4" s="802"/>
      <c r="R4" s="802"/>
      <c r="S4" s="802"/>
      <c r="T4" s="802"/>
      <c r="U4" s="802"/>
      <c r="V4" s="802"/>
      <c r="W4" s="802"/>
      <c r="X4" s="802"/>
      <c r="Y4" s="802"/>
      <c r="Z4" s="802"/>
      <c r="AA4" s="802"/>
    </row>
    <row r="5" spans="1:78" ht="38.25" customHeight="1">
      <c r="B5" s="1112"/>
      <c r="C5" s="1112"/>
      <c r="D5" s="1112"/>
      <c r="E5" s="1112"/>
      <c r="F5" s="1112"/>
      <c r="G5" s="1112"/>
      <c r="H5" s="1112"/>
      <c r="I5" s="1112"/>
      <c r="J5" s="801"/>
      <c r="K5" s="801"/>
      <c r="L5" s="801"/>
      <c r="M5" s="801"/>
      <c r="N5" s="801"/>
      <c r="O5" s="801"/>
      <c r="P5" s="801"/>
      <c r="Q5" s="802"/>
      <c r="R5" s="802"/>
      <c r="S5" s="802"/>
      <c r="T5" s="802"/>
      <c r="U5" s="802"/>
      <c r="V5" s="802"/>
      <c r="W5" s="802"/>
      <c r="X5" s="802"/>
      <c r="Y5" s="802"/>
      <c r="Z5" s="802"/>
      <c r="AA5" s="802"/>
    </row>
    <row r="6" spans="1:78">
      <c r="B6" s="801"/>
      <c r="C6" s="801"/>
      <c r="D6" s="801"/>
      <c r="E6" s="801"/>
      <c r="F6" s="801"/>
      <c r="G6" s="801"/>
      <c r="H6" s="801"/>
      <c r="I6" s="801"/>
      <c r="J6" s="801"/>
      <c r="K6" s="801"/>
      <c r="L6" s="801"/>
      <c r="M6" s="801"/>
      <c r="N6" s="801"/>
      <c r="O6" s="801"/>
      <c r="P6" s="801"/>
      <c r="Q6" s="802"/>
      <c r="R6" s="802"/>
      <c r="S6" s="802"/>
      <c r="T6" s="802"/>
      <c r="U6" s="802"/>
    </row>
    <row r="7" spans="1:78" ht="35.25" customHeight="1">
      <c r="B7" s="801"/>
      <c r="C7" s="801"/>
      <c r="D7" s="801"/>
      <c r="E7" s="801"/>
      <c r="F7" s="801"/>
      <c r="G7" s="801"/>
      <c r="H7" s="801"/>
      <c r="I7" s="801"/>
      <c r="J7" s="801"/>
      <c r="K7" s="801"/>
      <c r="L7" s="801"/>
      <c r="M7" s="801"/>
      <c r="N7" s="801"/>
      <c r="O7" s="801"/>
      <c r="P7" s="801"/>
      <c r="Q7" s="802"/>
      <c r="R7" s="802"/>
      <c r="S7" s="802"/>
      <c r="T7" s="802"/>
      <c r="U7" s="802"/>
    </row>
    <row r="8" spans="1:78" ht="31.5">
      <c r="B8" s="803"/>
      <c r="C8" s="803"/>
      <c r="D8" s="803"/>
      <c r="E8" s="803"/>
      <c r="F8" s="803"/>
      <c r="G8" s="402" t="s">
        <v>705</v>
      </c>
      <c r="H8" s="1113" t="s">
        <v>1239</v>
      </c>
      <c r="I8" s="1113"/>
      <c r="J8" s="1113"/>
      <c r="K8" s="1113"/>
      <c r="L8" s="1113" t="s">
        <v>1240</v>
      </c>
      <c r="M8" s="1113"/>
      <c r="N8" s="1113"/>
      <c r="O8" s="1113"/>
      <c r="P8" s="308" t="s">
        <v>1248</v>
      </c>
    </row>
    <row r="9" spans="1:78">
      <c r="B9" s="10" t="s">
        <v>193</v>
      </c>
      <c r="C9" s="11" t="s">
        <v>194</v>
      </c>
      <c r="D9" s="172"/>
      <c r="E9" s="172"/>
      <c r="F9" s="12" t="s">
        <v>706</v>
      </c>
      <c r="G9" s="403" t="s">
        <v>1091</v>
      </c>
      <c r="H9" s="403" t="s">
        <v>1092</v>
      </c>
      <c r="I9" s="403" t="s">
        <v>1093</v>
      </c>
      <c r="J9" s="403" t="s">
        <v>1094</v>
      </c>
      <c r="K9" s="403" t="s">
        <v>1095</v>
      </c>
      <c r="L9" s="403" t="s">
        <v>1096</v>
      </c>
      <c r="M9" s="403" t="s">
        <v>1097</v>
      </c>
      <c r="N9" s="403" t="s">
        <v>1098</v>
      </c>
      <c r="O9" s="403" t="s">
        <v>1099</v>
      </c>
      <c r="P9" s="804"/>
    </row>
    <row r="10" spans="1:78" ht="48.75" customHeight="1">
      <c r="B10" s="79"/>
      <c r="C10" s="309"/>
      <c r="D10" s="310"/>
      <c r="E10" s="310"/>
      <c r="F10" s="307"/>
      <c r="G10" s="404"/>
      <c r="H10" s="404"/>
      <c r="I10" s="404"/>
      <c r="J10" s="404"/>
      <c r="K10" s="404"/>
      <c r="L10" s="404"/>
      <c r="M10" s="404"/>
      <c r="N10" s="404"/>
      <c r="O10" s="404"/>
      <c r="P10" s="312">
        <f>SUM(G10:O10)</f>
        <v>0</v>
      </c>
    </row>
    <row r="11" spans="1:78">
      <c r="B11" s="79"/>
      <c r="C11" s="309"/>
      <c r="D11" s="310"/>
      <c r="E11" s="310"/>
      <c r="F11" s="307"/>
      <c r="G11" s="405"/>
      <c r="H11" s="405"/>
      <c r="I11" s="405"/>
      <c r="J11" s="405"/>
      <c r="K11" s="405"/>
      <c r="L11" s="405"/>
      <c r="M11" s="405"/>
      <c r="N11" s="405"/>
      <c r="O11" s="405"/>
      <c r="P11" s="312">
        <f t="shared" ref="P11:P20" si="0">SUM(G11:O11)</f>
        <v>0</v>
      </c>
    </row>
    <row r="12" spans="1:78">
      <c r="B12" s="79"/>
      <c r="C12" s="309"/>
      <c r="D12" s="310"/>
      <c r="E12" s="310"/>
      <c r="F12" s="307"/>
      <c r="G12" s="405"/>
      <c r="H12" s="405"/>
      <c r="I12" s="405"/>
      <c r="J12" s="405"/>
      <c r="K12" s="405"/>
      <c r="L12" s="405"/>
      <c r="M12" s="405"/>
      <c r="N12" s="405"/>
      <c r="O12" s="405"/>
      <c r="P12" s="312">
        <f t="shared" si="0"/>
        <v>0</v>
      </c>
    </row>
    <row r="13" spans="1:78">
      <c r="B13" s="79"/>
      <c r="C13" s="309"/>
      <c r="D13" s="310"/>
      <c r="E13" s="310"/>
      <c r="F13" s="307"/>
      <c r="G13" s="405"/>
      <c r="H13" s="405"/>
      <c r="I13" s="405"/>
      <c r="J13" s="405"/>
      <c r="K13" s="405"/>
      <c r="L13" s="405"/>
      <c r="M13" s="405"/>
      <c r="N13" s="405"/>
      <c r="O13" s="405"/>
      <c r="P13" s="312">
        <f t="shared" si="0"/>
        <v>0</v>
      </c>
    </row>
    <row r="14" spans="1:78">
      <c r="B14" s="79"/>
      <c r="C14" s="309"/>
      <c r="D14" s="310"/>
      <c r="E14" s="310"/>
      <c r="F14" s="307"/>
      <c r="G14" s="405"/>
      <c r="H14" s="405"/>
      <c r="I14" s="405"/>
      <c r="J14" s="405"/>
      <c r="K14" s="405"/>
      <c r="L14" s="405"/>
      <c r="M14" s="405"/>
      <c r="N14" s="405"/>
      <c r="O14" s="405"/>
      <c r="P14" s="312">
        <f t="shared" si="0"/>
        <v>0</v>
      </c>
    </row>
    <row r="15" spans="1:78">
      <c r="B15" s="79"/>
      <c r="C15" s="309"/>
      <c r="D15" s="310"/>
      <c r="E15" s="310"/>
      <c r="F15" s="307"/>
      <c r="G15" s="405"/>
      <c r="H15" s="405"/>
      <c r="I15" s="405"/>
      <c r="J15" s="405"/>
      <c r="K15" s="405"/>
      <c r="L15" s="405"/>
      <c r="M15" s="405"/>
      <c r="N15" s="405"/>
      <c r="O15" s="405"/>
      <c r="P15" s="312">
        <f t="shared" si="0"/>
        <v>0</v>
      </c>
    </row>
    <row r="16" spans="1:78">
      <c r="B16" s="79"/>
      <c r="C16" s="309"/>
      <c r="D16" s="310"/>
      <c r="E16" s="310"/>
      <c r="F16" s="307"/>
      <c r="G16" s="405"/>
      <c r="H16" s="405"/>
      <c r="I16" s="405"/>
      <c r="J16" s="405"/>
      <c r="K16" s="405"/>
      <c r="L16" s="405"/>
      <c r="M16" s="405"/>
      <c r="N16" s="405"/>
      <c r="O16" s="405"/>
      <c r="P16" s="312">
        <f t="shared" si="0"/>
        <v>0</v>
      </c>
    </row>
    <row r="17" spans="2:16">
      <c r="B17" s="79"/>
      <c r="C17" s="309"/>
      <c r="D17" s="310"/>
      <c r="E17" s="310"/>
      <c r="F17" s="307"/>
      <c r="G17" s="405"/>
      <c r="H17" s="405"/>
      <c r="I17" s="405"/>
      <c r="J17" s="405"/>
      <c r="K17" s="405"/>
      <c r="L17" s="405"/>
      <c r="M17" s="405"/>
      <c r="N17" s="405"/>
      <c r="O17" s="405"/>
      <c r="P17" s="312">
        <f t="shared" si="0"/>
        <v>0</v>
      </c>
    </row>
    <row r="18" spans="2:16">
      <c r="B18" s="79"/>
      <c r="C18" s="309"/>
      <c r="D18" s="310"/>
      <c r="E18" s="310"/>
      <c r="F18" s="307"/>
      <c r="G18" s="405"/>
      <c r="H18" s="405"/>
      <c r="I18" s="405"/>
      <c r="J18" s="405"/>
      <c r="K18" s="405"/>
      <c r="L18" s="405"/>
      <c r="M18" s="405"/>
      <c r="N18" s="405"/>
      <c r="O18" s="405"/>
      <c r="P18" s="312">
        <f t="shared" si="0"/>
        <v>0</v>
      </c>
    </row>
    <row r="19" spans="2:16">
      <c r="B19" s="79"/>
      <c r="C19" s="309"/>
      <c r="D19" s="310"/>
      <c r="E19" s="310"/>
      <c r="F19" s="307"/>
      <c r="G19" s="405"/>
      <c r="H19" s="405"/>
      <c r="I19" s="405"/>
      <c r="J19" s="405"/>
      <c r="K19" s="405"/>
      <c r="L19" s="405"/>
      <c r="M19" s="405"/>
      <c r="N19" s="405"/>
      <c r="O19" s="405"/>
      <c r="P19" s="312">
        <f t="shared" si="0"/>
        <v>0</v>
      </c>
    </row>
    <row r="20" spans="2:16" ht="16.5" thickBot="1">
      <c r="B20" s="79"/>
      <c r="C20" s="309"/>
      <c r="D20" s="310"/>
      <c r="E20" s="310"/>
      <c r="F20" s="307"/>
      <c r="G20" s="406"/>
      <c r="H20" s="406"/>
      <c r="I20" s="406"/>
      <c r="J20" s="406"/>
      <c r="K20" s="406"/>
      <c r="L20" s="406"/>
      <c r="M20" s="406"/>
      <c r="N20" s="406"/>
      <c r="O20" s="406"/>
      <c r="P20" s="312">
        <f t="shared" si="0"/>
        <v>0</v>
      </c>
    </row>
    <row r="21" spans="2:16" ht="16.5" customHeight="1" thickBot="1">
      <c r="B21" s="173"/>
      <c r="C21" s="172"/>
      <c r="D21" s="172"/>
      <c r="E21" s="172"/>
      <c r="F21" s="497" t="s">
        <v>1249</v>
      </c>
      <c r="G21" s="313">
        <f>SUM(G10:G20)</f>
        <v>0</v>
      </c>
      <c r="H21" s="313">
        <f t="shared" ref="H21:O21" si="1">SUM(H10:H20)</f>
        <v>0</v>
      </c>
      <c r="I21" s="313">
        <f t="shared" si="1"/>
        <v>0</v>
      </c>
      <c r="J21" s="313">
        <f t="shared" si="1"/>
        <v>0</v>
      </c>
      <c r="K21" s="313">
        <f t="shared" si="1"/>
        <v>0</v>
      </c>
      <c r="L21" s="313">
        <f t="shared" si="1"/>
        <v>0</v>
      </c>
      <c r="M21" s="313">
        <f t="shared" si="1"/>
        <v>0</v>
      </c>
      <c r="N21" s="313">
        <f t="shared" si="1"/>
        <v>0</v>
      </c>
      <c r="O21" s="313">
        <f t="shared" si="1"/>
        <v>0</v>
      </c>
      <c r="P21" s="311">
        <f>SUM(P10:P20)</f>
        <v>0</v>
      </c>
    </row>
    <row r="23" spans="2:16" ht="92.1" customHeight="1">
      <c r="N23" s="1114" t="s">
        <v>1250</v>
      </c>
      <c r="O23" s="1114"/>
      <c r="P23" s="1114"/>
    </row>
    <row r="151" ht="33" customHeight="1"/>
    <row r="154" ht="30" customHeight="1"/>
    <row r="178" ht="44.25" customHeight="1"/>
    <row r="181" ht="20.25" customHeight="1"/>
    <row r="185" ht="45.75" customHeight="1"/>
  </sheetData>
  <protectedRanges>
    <protectedRange sqref="C10:P20" name="Op Risk_1"/>
  </protectedRanges>
  <mergeCells count="5">
    <mergeCell ref="A1:H1"/>
    <mergeCell ref="B3:I5"/>
    <mergeCell ref="H8:K8"/>
    <mergeCell ref="L8:O8"/>
    <mergeCell ref="N23:P23"/>
  </mergeCells>
  <pageMargins left="0.7" right="0.7" top="0.75" bottom="0.75" header="0.3" footer="0.3"/>
  <pageSetup scale="45" fitToHeight="2" orientation="landscape" r:id="rId1"/>
  <headerFooter>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Z185"/>
  <sheetViews>
    <sheetView showGridLines="0" zoomScaleNormal="100" workbookViewId="0">
      <selection activeCell="B218" sqref="B218"/>
    </sheetView>
  </sheetViews>
  <sheetFormatPr defaultRowHeight="15"/>
  <cols>
    <col min="1" max="1" width="6.140625" style="809" customWidth="1"/>
    <col min="2" max="2" width="71.140625" style="266" customWidth="1"/>
    <col min="3" max="3" width="10.85546875" style="507" customWidth="1"/>
    <col min="4" max="4" width="30.7109375" style="507" customWidth="1"/>
    <col min="5" max="5" width="6" style="507" customWidth="1"/>
    <col min="6" max="7" width="14.28515625" style="192" customWidth="1"/>
    <col min="8" max="9" width="12.7109375" style="203" customWidth="1"/>
    <col min="10" max="12" width="12.7109375" style="192" customWidth="1"/>
    <col min="13" max="13" width="12.7109375" style="203" customWidth="1"/>
    <col min="14" max="14" width="12.7109375" style="192" customWidth="1"/>
    <col min="15" max="17" width="9.140625" style="192" customWidth="1"/>
    <col min="18" max="18" width="10.5703125" style="192" customWidth="1"/>
    <col min="19" max="20" width="9.140625" style="192" customWidth="1"/>
    <col min="21" max="21" width="9.140625" style="258" customWidth="1"/>
    <col min="22" max="24" width="9.140625" style="258"/>
    <col min="25" max="78" width="9.140625" style="192"/>
    <col min="79" max="16384" width="9.140625" style="150"/>
  </cols>
  <sheetData>
    <row r="1" spans="1:78" s="77" customFormat="1" ht="18.75">
      <c r="A1" s="806"/>
      <c r="B1" s="1118" t="str">
        <f>'Summary Submission Cover Sheet'!D15&amp;" PPNR Projections Worksheet: "&amp;'Summary Submission Cover Sheet'!D12&amp;" in "&amp;'Summary Submission Cover Sheet'!B23</f>
        <v>Bank PPNR Projections Worksheet: XYZ in Baseline</v>
      </c>
      <c r="C1" s="1118"/>
      <c r="D1" s="1118"/>
      <c r="E1" s="1118"/>
      <c r="F1" s="1118"/>
      <c r="G1" s="1118"/>
      <c r="H1" s="1118"/>
      <c r="I1" s="1118"/>
      <c r="J1" s="1118"/>
      <c r="K1" s="1118"/>
      <c r="L1" s="1118"/>
      <c r="M1" s="1118"/>
      <c r="N1" s="1118"/>
      <c r="O1" s="807"/>
      <c r="P1" s="807"/>
      <c r="Q1" s="807"/>
      <c r="R1" s="807"/>
      <c r="S1" s="807"/>
      <c r="T1" s="511"/>
      <c r="U1" s="808"/>
      <c r="V1" s="808"/>
      <c r="W1" s="808"/>
      <c r="X1" s="808"/>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511"/>
      <c r="BP1" s="511"/>
      <c r="BQ1" s="511"/>
      <c r="BR1" s="511"/>
      <c r="BS1" s="511"/>
      <c r="BT1" s="511"/>
      <c r="BU1" s="511"/>
      <c r="BV1" s="511"/>
      <c r="BW1" s="511"/>
      <c r="BX1" s="511"/>
      <c r="BY1" s="511"/>
      <c r="BZ1" s="511"/>
    </row>
    <row r="2" spans="1:78" s="25" customFormat="1">
      <c r="A2" s="809"/>
      <c r="B2" s="1117" t="s">
        <v>1562</v>
      </c>
      <c r="C2" s="1117"/>
      <c r="D2" s="1117"/>
      <c r="E2" s="1117"/>
      <c r="F2" s="1117"/>
      <c r="G2" s="1117"/>
      <c r="H2" s="1117"/>
      <c r="I2" s="1117"/>
      <c r="J2" s="1117"/>
      <c r="K2" s="1117"/>
      <c r="L2" s="1117"/>
      <c r="M2" s="1117"/>
      <c r="N2" s="1117"/>
      <c r="O2" s="507"/>
      <c r="P2" s="507"/>
      <c r="Q2" s="507"/>
      <c r="R2" s="507"/>
      <c r="S2" s="507"/>
      <c r="T2" s="507"/>
      <c r="U2" s="512"/>
      <c r="V2" s="512"/>
      <c r="W2" s="512"/>
      <c r="X2" s="512"/>
      <c r="Y2" s="507"/>
      <c r="Z2" s="507"/>
      <c r="AA2" s="507"/>
      <c r="AB2" s="507"/>
      <c r="AC2" s="507"/>
      <c r="AD2" s="507"/>
      <c r="AE2" s="507"/>
      <c r="AF2" s="507"/>
      <c r="AG2" s="507"/>
      <c r="AH2" s="507"/>
      <c r="AI2" s="507"/>
      <c r="AJ2" s="507"/>
      <c r="AK2" s="507"/>
      <c r="AL2" s="507"/>
      <c r="AM2" s="507"/>
      <c r="AN2" s="507"/>
      <c r="AO2" s="507"/>
      <c r="AP2" s="507"/>
      <c r="AQ2" s="507"/>
      <c r="AR2" s="507"/>
      <c r="AS2" s="507"/>
      <c r="AT2" s="507"/>
      <c r="AU2" s="507"/>
      <c r="AV2" s="507"/>
      <c r="AW2" s="507"/>
      <c r="AX2" s="507"/>
      <c r="AY2" s="507"/>
      <c r="AZ2" s="507"/>
      <c r="BA2" s="507"/>
      <c r="BB2" s="507"/>
      <c r="BC2" s="507"/>
      <c r="BD2" s="507"/>
      <c r="BE2" s="507"/>
      <c r="BF2" s="507"/>
      <c r="BG2" s="507"/>
      <c r="BH2" s="507"/>
      <c r="BI2" s="507"/>
      <c r="BJ2" s="507"/>
      <c r="BK2" s="507"/>
      <c r="BL2" s="507"/>
      <c r="BM2" s="507"/>
      <c r="BN2" s="507"/>
      <c r="BO2" s="507"/>
      <c r="BP2" s="507"/>
      <c r="BQ2" s="507"/>
      <c r="BR2" s="507"/>
      <c r="BS2" s="507"/>
      <c r="BT2" s="507"/>
      <c r="BU2" s="507"/>
      <c r="BV2" s="507"/>
      <c r="BW2" s="507"/>
      <c r="BX2" s="507"/>
      <c r="BY2" s="507"/>
      <c r="BZ2" s="507"/>
    </row>
    <row r="3" spans="1:78" s="149" customFormat="1" ht="15.75" thickBot="1">
      <c r="A3" s="809"/>
      <c r="B3" s="810"/>
      <c r="C3" s="810"/>
      <c r="D3" s="810"/>
      <c r="E3" s="810"/>
      <c r="F3" s="811"/>
      <c r="G3" s="811"/>
      <c r="H3" s="811"/>
      <c r="I3" s="811"/>
      <c r="J3" s="811"/>
      <c r="K3" s="811"/>
      <c r="L3" s="811"/>
      <c r="M3" s="811"/>
      <c r="N3" s="811"/>
      <c r="O3" s="192"/>
      <c r="P3" s="192"/>
      <c r="Q3" s="192"/>
      <c r="R3" s="192"/>
      <c r="S3" s="192"/>
      <c r="T3" s="192"/>
      <c r="U3" s="258"/>
      <c r="V3" s="258"/>
      <c r="W3" s="258"/>
      <c r="X3" s="258"/>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row>
    <row r="4" spans="1:78" s="149" customFormat="1" ht="19.5" thickBot="1">
      <c r="A4" s="809"/>
      <c r="B4" s="153" t="s">
        <v>471</v>
      </c>
      <c r="C4" s="507"/>
      <c r="D4" s="507"/>
      <c r="E4" s="507"/>
      <c r="F4" s="812"/>
      <c r="G4" s="812"/>
      <c r="H4" s="812"/>
      <c r="I4" s="812"/>
      <c r="J4" s="812"/>
      <c r="K4" s="812"/>
      <c r="L4" s="812"/>
      <c r="M4" s="812"/>
      <c r="N4" s="812"/>
      <c r="O4" s="813"/>
      <c r="P4" s="813"/>
      <c r="Q4" s="813"/>
      <c r="R4" s="813"/>
      <c r="S4" s="813"/>
      <c r="T4" s="192"/>
      <c r="U4" s="258"/>
      <c r="V4" s="258"/>
      <c r="W4" s="258"/>
      <c r="X4" s="258"/>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row>
    <row r="5" spans="1:78" s="149" customFormat="1" ht="15.75" thickBot="1">
      <c r="A5" s="809"/>
      <c r="B5" s="153" t="str">
        <f>IF(B4="Please indicate if deposits are 25% or more of total liabilities","Net Interest Income Designation Field - Populated Automatically",IF(B4="Yes, deposits are 25% or more of total liabilities","Supplementary Net Interest Income",IF(B4="No, deposits are less than 25% of total liabilities","Primary Net Interest Income")))</f>
        <v>Net Interest Income Designation Field - Populated Automatically</v>
      </c>
      <c r="C5" s="507"/>
      <c r="D5" s="507"/>
      <c r="E5" s="507"/>
      <c r="F5" s="192"/>
      <c r="G5" s="192"/>
      <c r="H5" s="192"/>
      <c r="I5" s="192"/>
      <c r="J5" s="192"/>
      <c r="K5" s="192"/>
      <c r="L5" s="192"/>
      <c r="M5" s="192"/>
      <c r="N5" s="192"/>
      <c r="O5" s="813"/>
      <c r="P5" s="813"/>
      <c r="Q5" s="813"/>
      <c r="R5" s="813"/>
      <c r="S5" s="813"/>
      <c r="T5" s="192"/>
      <c r="U5" s="258"/>
      <c r="V5" s="258"/>
      <c r="W5" s="258"/>
      <c r="X5" s="258"/>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row>
    <row r="6" spans="1:78" s="149" customFormat="1">
      <c r="A6" s="809"/>
      <c r="B6" s="507"/>
      <c r="C6" s="507"/>
      <c r="D6" s="507"/>
      <c r="E6" s="507"/>
      <c r="F6" s="192"/>
      <c r="G6" s="192"/>
      <c r="H6" s="192"/>
      <c r="I6" s="192"/>
      <c r="J6" s="192"/>
      <c r="K6" s="192"/>
      <c r="L6" s="192"/>
      <c r="M6" s="192"/>
      <c r="N6" s="192"/>
      <c r="O6" s="813"/>
      <c r="P6" s="813"/>
      <c r="Q6" s="813"/>
      <c r="R6" s="813"/>
      <c r="S6" s="813"/>
      <c r="T6" s="192"/>
      <c r="U6" s="258"/>
      <c r="V6" s="258"/>
      <c r="W6" s="258"/>
      <c r="X6" s="258"/>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row>
    <row r="7" spans="1:78" s="149" customFormat="1" ht="18.75" customHeight="1">
      <c r="A7" s="809"/>
      <c r="B7" s="152" t="s">
        <v>241</v>
      </c>
      <c r="C7" s="507"/>
      <c r="D7" s="90" t="s">
        <v>1563</v>
      </c>
      <c r="E7" s="507"/>
      <c r="F7" s="1119" t="s">
        <v>30</v>
      </c>
      <c r="G7" s="1119"/>
      <c r="H7" s="1119"/>
      <c r="I7" s="1119"/>
      <c r="J7" s="1119"/>
      <c r="K7" s="1119"/>
      <c r="L7" s="1119"/>
      <c r="M7" s="1119"/>
      <c r="N7" s="1119"/>
      <c r="O7" s="816"/>
      <c r="P7" s="816"/>
      <c r="Q7" s="816"/>
      <c r="R7" s="816"/>
      <c r="S7" s="816"/>
      <c r="T7" s="192"/>
      <c r="U7" s="258"/>
      <c r="V7" s="258"/>
      <c r="W7" s="258"/>
      <c r="X7" s="257" t="s">
        <v>471</v>
      </c>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row>
    <row r="8" spans="1:78" s="149" customFormat="1" ht="19.5" thickBot="1">
      <c r="A8" s="809"/>
      <c r="B8" s="15" t="s">
        <v>587</v>
      </c>
      <c r="C8" s="818"/>
      <c r="D8" s="818"/>
      <c r="E8" s="818"/>
      <c r="F8" s="189" t="s">
        <v>1091</v>
      </c>
      <c r="G8" s="189" t="s">
        <v>1092</v>
      </c>
      <c r="H8" s="189" t="s">
        <v>1093</v>
      </c>
      <c r="I8" s="189" t="s">
        <v>1094</v>
      </c>
      <c r="J8" s="189" t="s">
        <v>1095</v>
      </c>
      <c r="K8" s="189" t="s">
        <v>1096</v>
      </c>
      <c r="L8" s="189" t="s">
        <v>1097</v>
      </c>
      <c r="M8" s="189" t="s">
        <v>1098</v>
      </c>
      <c r="N8" s="189" t="s">
        <v>1099</v>
      </c>
      <c r="O8" s="819"/>
      <c r="P8" s="507"/>
      <c r="Q8" s="507"/>
      <c r="R8" s="507"/>
      <c r="S8" s="819"/>
      <c r="T8" s="192"/>
      <c r="U8" s="258"/>
      <c r="V8" s="258"/>
      <c r="W8" s="258"/>
      <c r="X8" s="257" t="s">
        <v>472</v>
      </c>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row>
    <row r="9" spans="1:78" s="192" customFormat="1" ht="19.5" thickTop="1">
      <c r="A9" s="164">
        <v>1</v>
      </c>
      <c r="B9" s="16" t="s">
        <v>382</v>
      </c>
      <c r="C9" s="821"/>
      <c r="D9" s="821"/>
      <c r="E9" s="821"/>
      <c r="F9" s="204">
        <f>SUM(F10,F16)</f>
        <v>0</v>
      </c>
      <c r="G9" s="205">
        <f t="shared" ref="G9:N9" si="0">SUM(G10,G16)</f>
        <v>0</v>
      </c>
      <c r="H9" s="205">
        <f t="shared" si="0"/>
        <v>0</v>
      </c>
      <c r="I9" s="205">
        <f t="shared" si="0"/>
        <v>0</v>
      </c>
      <c r="J9" s="205">
        <f t="shared" si="0"/>
        <v>0</v>
      </c>
      <c r="K9" s="205">
        <f t="shared" si="0"/>
        <v>0</v>
      </c>
      <c r="L9" s="205">
        <f t="shared" si="0"/>
        <v>0</v>
      </c>
      <c r="M9" s="205">
        <f t="shared" si="0"/>
        <v>0</v>
      </c>
      <c r="N9" s="205">
        <f t="shared" si="0"/>
        <v>0</v>
      </c>
      <c r="O9" s="206"/>
      <c r="P9" s="507"/>
      <c r="Q9" s="507"/>
      <c r="R9" s="507"/>
      <c r="S9" s="206"/>
      <c r="U9" s="258"/>
      <c r="V9" s="258"/>
      <c r="W9" s="258"/>
      <c r="X9" s="257" t="s">
        <v>473</v>
      </c>
    </row>
    <row r="10" spans="1:78" s="192" customFormat="1" ht="48.75" customHeight="1">
      <c r="A10" s="75" t="s">
        <v>588</v>
      </c>
      <c r="B10" s="13" t="s">
        <v>708</v>
      </c>
      <c r="C10" s="821"/>
      <c r="D10" s="821"/>
      <c r="E10" s="821"/>
      <c r="F10" s="207">
        <f>SUM(F11:F15)</f>
        <v>0</v>
      </c>
      <c r="G10" s="205">
        <f t="shared" ref="G10:N10" si="1">SUM(G11:G15)</f>
        <v>0</v>
      </c>
      <c r="H10" s="205">
        <f t="shared" si="1"/>
        <v>0</v>
      </c>
      <c r="I10" s="205">
        <f t="shared" si="1"/>
        <v>0</v>
      </c>
      <c r="J10" s="205">
        <f t="shared" si="1"/>
        <v>0</v>
      </c>
      <c r="K10" s="205">
        <f t="shared" si="1"/>
        <v>0</v>
      </c>
      <c r="L10" s="205">
        <f t="shared" si="1"/>
        <v>0</v>
      </c>
      <c r="M10" s="205">
        <f t="shared" si="1"/>
        <v>0</v>
      </c>
      <c r="N10" s="205">
        <f t="shared" si="1"/>
        <v>0</v>
      </c>
      <c r="O10" s="206"/>
      <c r="P10" s="507"/>
      <c r="Q10" s="507"/>
      <c r="R10" s="507"/>
      <c r="S10" s="206"/>
      <c r="U10" s="258"/>
      <c r="V10" s="258"/>
      <c r="W10" s="258"/>
      <c r="X10" s="258"/>
    </row>
    <row r="11" spans="1:78" s="192" customFormat="1">
      <c r="A11" s="75" t="s">
        <v>589</v>
      </c>
      <c r="B11" s="319" t="s">
        <v>1286</v>
      </c>
      <c r="C11" s="530"/>
      <c r="D11" s="530"/>
      <c r="E11" s="530"/>
      <c r="F11" s="208"/>
      <c r="G11" s="208"/>
      <c r="H11" s="208"/>
      <c r="I11" s="208"/>
      <c r="J11" s="208"/>
      <c r="K11" s="208"/>
      <c r="L11" s="208"/>
      <c r="M11" s="208"/>
      <c r="N11" s="208"/>
      <c r="O11" s="206"/>
      <c r="P11" s="507"/>
      <c r="Q11" s="507"/>
      <c r="R11" s="507"/>
      <c r="S11" s="206"/>
      <c r="U11" s="258"/>
      <c r="V11" s="258"/>
      <c r="W11" s="258"/>
      <c r="X11" s="258"/>
    </row>
    <row r="12" spans="1:78" s="192" customFormat="1">
      <c r="A12" s="75" t="s">
        <v>590</v>
      </c>
      <c r="B12" s="166" t="s">
        <v>571</v>
      </c>
      <c r="C12" s="530"/>
      <c r="D12" s="530"/>
      <c r="E12" s="530"/>
      <c r="F12" s="210"/>
      <c r="G12" s="210"/>
      <c r="H12" s="210"/>
      <c r="I12" s="210"/>
      <c r="J12" s="210"/>
      <c r="K12" s="210"/>
      <c r="L12" s="210"/>
      <c r="M12" s="210"/>
      <c r="N12" s="210"/>
      <c r="O12" s="206"/>
      <c r="P12" s="507"/>
      <c r="Q12" s="507"/>
      <c r="R12" s="507"/>
      <c r="S12" s="206"/>
      <c r="U12" s="822"/>
      <c r="V12" s="258"/>
      <c r="W12" s="258"/>
      <c r="X12" s="258"/>
    </row>
    <row r="13" spans="1:78" s="192" customFormat="1" ht="18.75">
      <c r="A13" s="75" t="s">
        <v>591</v>
      </c>
      <c r="B13" s="166" t="s">
        <v>579</v>
      </c>
      <c r="C13" s="530"/>
      <c r="D13" s="530"/>
      <c r="E13" s="530"/>
      <c r="F13" s="210"/>
      <c r="G13" s="210"/>
      <c r="H13" s="210"/>
      <c r="I13" s="210"/>
      <c r="J13" s="210"/>
      <c r="K13" s="210"/>
      <c r="L13" s="210"/>
      <c r="M13" s="210"/>
      <c r="N13" s="210"/>
      <c r="O13" s="206"/>
      <c r="P13" s="507"/>
      <c r="Q13" s="507"/>
      <c r="R13" s="507"/>
      <c r="S13" s="206"/>
      <c r="U13" s="257" t="s">
        <v>285</v>
      </c>
      <c r="V13" s="258"/>
      <c r="W13" s="258"/>
      <c r="X13" s="258"/>
    </row>
    <row r="14" spans="1:78" s="192" customFormat="1">
      <c r="A14" s="75" t="s">
        <v>592</v>
      </c>
      <c r="B14" s="166" t="s">
        <v>466</v>
      </c>
      <c r="C14" s="530"/>
      <c r="D14" s="530"/>
      <c r="E14" s="530"/>
      <c r="F14" s="210"/>
      <c r="G14" s="210"/>
      <c r="H14" s="210"/>
      <c r="I14" s="210"/>
      <c r="J14" s="210"/>
      <c r="K14" s="210"/>
      <c r="L14" s="210"/>
      <c r="M14" s="210"/>
      <c r="N14" s="210"/>
      <c r="O14" s="206"/>
      <c r="P14" s="507"/>
      <c r="Q14" s="507"/>
      <c r="R14" s="507"/>
      <c r="S14" s="206"/>
      <c r="U14" s="256" t="s">
        <v>380</v>
      </c>
      <c r="V14" s="258"/>
      <c r="W14" s="258"/>
      <c r="X14" s="258"/>
    </row>
    <row r="15" spans="1:78" s="192" customFormat="1">
      <c r="A15" s="75" t="s">
        <v>593</v>
      </c>
      <c r="B15" s="166" t="s">
        <v>742</v>
      </c>
      <c r="C15" s="530"/>
      <c r="D15" s="530"/>
      <c r="E15" s="530"/>
      <c r="F15" s="210"/>
      <c r="G15" s="210"/>
      <c r="H15" s="210"/>
      <c r="I15" s="210"/>
      <c r="J15" s="210"/>
      <c r="K15" s="210"/>
      <c r="L15" s="210"/>
      <c r="M15" s="210"/>
      <c r="N15" s="210"/>
      <c r="O15" s="206"/>
      <c r="P15" s="507"/>
      <c r="Q15" s="507"/>
      <c r="R15" s="507"/>
      <c r="S15" s="206"/>
      <c r="U15" s="256" t="s">
        <v>381</v>
      </c>
      <c r="V15" s="258"/>
      <c r="W15" s="258"/>
      <c r="X15" s="258"/>
    </row>
    <row r="16" spans="1:78" s="192" customFormat="1">
      <c r="A16" s="75" t="s">
        <v>594</v>
      </c>
      <c r="B16" s="13" t="s">
        <v>667</v>
      </c>
      <c r="C16" s="530"/>
      <c r="D16" s="530"/>
      <c r="E16" s="530"/>
      <c r="F16" s="211"/>
      <c r="G16" s="211"/>
      <c r="H16" s="211"/>
      <c r="I16" s="211"/>
      <c r="J16" s="211"/>
      <c r="K16" s="211"/>
      <c r="L16" s="211"/>
      <c r="M16" s="211"/>
      <c r="N16" s="211"/>
      <c r="O16" s="206"/>
      <c r="P16" s="507"/>
      <c r="Q16" s="507"/>
      <c r="R16" s="507"/>
      <c r="S16" s="206"/>
      <c r="U16" s="258"/>
      <c r="V16" s="258"/>
      <c r="W16" s="258"/>
      <c r="X16" s="258"/>
    </row>
    <row r="17" spans="1:78" s="192" customFormat="1">
      <c r="A17" s="164">
        <v>2</v>
      </c>
      <c r="B17" s="164" t="s">
        <v>195</v>
      </c>
      <c r="C17" s="508"/>
      <c r="D17" s="508"/>
      <c r="E17" s="508"/>
      <c r="F17" s="210"/>
      <c r="G17" s="210"/>
      <c r="H17" s="210"/>
      <c r="I17" s="210"/>
      <c r="J17" s="210"/>
      <c r="K17" s="210"/>
      <c r="L17" s="210"/>
      <c r="M17" s="210"/>
      <c r="N17" s="210"/>
      <c r="O17" s="206"/>
      <c r="P17" s="507"/>
      <c r="Q17" s="507"/>
      <c r="R17" s="507"/>
      <c r="S17" s="206"/>
      <c r="U17" s="258"/>
      <c r="V17" s="258"/>
      <c r="W17" s="258"/>
      <c r="X17" s="258"/>
    </row>
    <row r="18" spans="1:78" s="192" customFormat="1">
      <c r="A18" s="164">
        <v>3</v>
      </c>
      <c r="B18" s="164" t="s">
        <v>196</v>
      </c>
      <c r="C18" s="508"/>
      <c r="D18" s="508"/>
      <c r="E18" s="508"/>
      <c r="F18" s="210"/>
      <c r="G18" s="210"/>
      <c r="H18" s="210"/>
      <c r="I18" s="210"/>
      <c r="J18" s="210"/>
      <c r="K18" s="210"/>
      <c r="L18" s="210"/>
      <c r="M18" s="210"/>
      <c r="N18" s="210"/>
      <c r="O18" s="206"/>
      <c r="P18" s="507"/>
      <c r="Q18" s="507"/>
      <c r="R18" s="507"/>
      <c r="S18" s="206"/>
      <c r="U18" s="258"/>
      <c r="V18" s="258"/>
      <c r="W18" s="258"/>
      <c r="X18" s="258"/>
    </row>
    <row r="19" spans="1:78" s="192" customFormat="1">
      <c r="A19" s="164">
        <v>4</v>
      </c>
      <c r="B19" s="164" t="s">
        <v>206</v>
      </c>
      <c r="C19" s="508"/>
      <c r="D19" s="508"/>
      <c r="E19" s="508"/>
      <c r="F19" s="210"/>
      <c r="G19" s="210"/>
      <c r="H19" s="210"/>
      <c r="I19" s="210"/>
      <c r="J19" s="210"/>
      <c r="K19" s="210"/>
      <c r="L19" s="210"/>
      <c r="M19" s="210"/>
      <c r="N19" s="210"/>
      <c r="O19" s="206"/>
      <c r="P19" s="507"/>
      <c r="Q19" s="507"/>
      <c r="R19" s="507"/>
      <c r="S19" s="206"/>
      <c r="U19" s="258"/>
      <c r="V19" s="258"/>
      <c r="W19" s="258"/>
      <c r="X19" s="258"/>
    </row>
    <row r="20" spans="1:78" s="192" customFormat="1">
      <c r="A20" s="164">
        <v>5</v>
      </c>
      <c r="B20" s="164" t="s">
        <v>197</v>
      </c>
      <c r="C20" s="508"/>
      <c r="D20" s="508"/>
      <c r="E20" s="508"/>
      <c r="F20" s="207">
        <f>F21+F22</f>
        <v>0</v>
      </c>
      <c r="G20" s="207">
        <f t="shared" ref="G20:N20" si="2">G21+G22</f>
        <v>0</v>
      </c>
      <c r="H20" s="207">
        <f t="shared" si="2"/>
        <v>0</v>
      </c>
      <c r="I20" s="207">
        <f t="shared" si="2"/>
        <v>0</v>
      </c>
      <c r="J20" s="207">
        <f t="shared" si="2"/>
        <v>0</v>
      </c>
      <c r="K20" s="207">
        <f t="shared" si="2"/>
        <v>0</v>
      </c>
      <c r="L20" s="207">
        <f t="shared" si="2"/>
        <v>0</v>
      </c>
      <c r="M20" s="207">
        <f t="shared" si="2"/>
        <v>0</v>
      </c>
      <c r="N20" s="207">
        <f t="shared" si="2"/>
        <v>0</v>
      </c>
      <c r="O20" s="206"/>
      <c r="P20" s="507"/>
      <c r="Q20" s="507"/>
      <c r="R20" s="507"/>
      <c r="S20" s="206"/>
      <c r="U20" s="258"/>
      <c r="V20" s="258"/>
      <c r="W20" s="258"/>
      <c r="X20" s="258"/>
    </row>
    <row r="21" spans="1:78" s="192" customFormat="1">
      <c r="A21" s="164" t="s">
        <v>709</v>
      </c>
      <c r="B21" s="13" t="s">
        <v>209</v>
      </c>
      <c r="C21" s="508"/>
      <c r="D21" s="508"/>
      <c r="E21" s="508"/>
      <c r="F21" s="210"/>
      <c r="G21" s="210"/>
      <c r="H21" s="210"/>
      <c r="I21" s="210"/>
      <c r="J21" s="210"/>
      <c r="K21" s="210"/>
      <c r="L21" s="210"/>
      <c r="M21" s="210"/>
      <c r="N21" s="210"/>
      <c r="O21" s="206"/>
      <c r="P21" s="507"/>
      <c r="Q21" s="507"/>
      <c r="R21" s="507"/>
      <c r="S21" s="206"/>
      <c r="U21" s="258"/>
      <c r="V21" s="258"/>
      <c r="W21" s="258"/>
      <c r="X21" s="258"/>
    </row>
    <row r="22" spans="1:78" s="192" customFormat="1">
      <c r="A22" s="164" t="s">
        <v>710</v>
      </c>
      <c r="B22" s="13" t="s">
        <v>79</v>
      </c>
      <c r="C22" s="508"/>
      <c r="D22" s="508"/>
      <c r="E22" s="508"/>
      <c r="F22" s="210"/>
      <c r="G22" s="210"/>
      <c r="H22" s="210"/>
      <c r="I22" s="210"/>
      <c r="J22" s="210"/>
      <c r="K22" s="210"/>
      <c r="L22" s="210"/>
      <c r="M22" s="210"/>
      <c r="N22" s="210"/>
      <c r="O22" s="206"/>
      <c r="P22" s="507"/>
      <c r="Q22" s="507"/>
      <c r="R22" s="507"/>
      <c r="S22" s="206"/>
      <c r="U22" s="258"/>
      <c r="V22" s="258"/>
      <c r="W22" s="258"/>
      <c r="X22" s="258"/>
    </row>
    <row r="23" spans="1:78" s="192" customFormat="1">
      <c r="A23" s="164">
        <v>6</v>
      </c>
      <c r="B23" s="164" t="s">
        <v>198</v>
      </c>
      <c r="C23" s="508"/>
      <c r="D23" s="508"/>
      <c r="E23" s="508"/>
      <c r="F23" s="210"/>
      <c r="G23" s="210"/>
      <c r="H23" s="210"/>
      <c r="I23" s="210"/>
      <c r="J23" s="210"/>
      <c r="K23" s="210"/>
      <c r="L23" s="210"/>
      <c r="M23" s="210"/>
      <c r="N23" s="210"/>
      <c r="O23" s="206"/>
      <c r="P23" s="507"/>
      <c r="Q23" s="507"/>
      <c r="R23" s="507"/>
      <c r="S23" s="206"/>
      <c r="U23" s="258"/>
      <c r="V23" s="258"/>
      <c r="W23" s="258"/>
      <c r="X23" s="258"/>
    </row>
    <row r="24" spans="1:78" s="192" customFormat="1">
      <c r="A24" s="164">
        <v>7</v>
      </c>
      <c r="B24" s="164" t="s">
        <v>199</v>
      </c>
      <c r="C24" s="508"/>
      <c r="D24" s="508"/>
      <c r="E24" s="508"/>
      <c r="F24" s="210"/>
      <c r="G24" s="210"/>
      <c r="H24" s="210"/>
      <c r="I24" s="210"/>
      <c r="J24" s="210"/>
      <c r="K24" s="210"/>
      <c r="L24" s="210"/>
      <c r="M24" s="210"/>
      <c r="N24" s="210"/>
      <c r="O24" s="206"/>
      <c r="P24" s="507"/>
      <c r="Q24" s="507"/>
      <c r="R24" s="507"/>
      <c r="S24" s="206"/>
      <c r="U24" s="258"/>
      <c r="V24" s="258"/>
      <c r="W24" s="258"/>
      <c r="X24" s="258"/>
    </row>
    <row r="25" spans="1:78" s="192" customFormat="1">
      <c r="A25" s="164">
        <v>8</v>
      </c>
      <c r="B25" s="164" t="s">
        <v>200</v>
      </c>
      <c r="C25" s="508"/>
      <c r="D25" s="508"/>
      <c r="E25" s="508"/>
      <c r="F25" s="210"/>
      <c r="G25" s="210"/>
      <c r="H25" s="210"/>
      <c r="I25" s="210"/>
      <c r="J25" s="210"/>
      <c r="K25" s="210"/>
      <c r="L25" s="210"/>
      <c r="M25" s="210"/>
      <c r="N25" s="210"/>
      <c r="O25" s="206"/>
      <c r="P25" s="507"/>
      <c r="Q25" s="507"/>
      <c r="R25" s="507"/>
      <c r="S25" s="206"/>
      <c r="U25" s="258"/>
      <c r="V25" s="258"/>
      <c r="W25" s="258"/>
      <c r="X25" s="258"/>
    </row>
    <row r="26" spans="1:78" s="192" customFormat="1">
      <c r="A26" s="164">
        <v>9</v>
      </c>
      <c r="B26" s="164" t="s">
        <v>201</v>
      </c>
      <c r="C26" s="508"/>
      <c r="D26" s="508"/>
      <c r="E26" s="508"/>
      <c r="F26" s="210"/>
      <c r="G26" s="210"/>
      <c r="H26" s="210"/>
      <c r="I26" s="210"/>
      <c r="J26" s="210"/>
      <c r="K26" s="210"/>
      <c r="L26" s="210"/>
      <c r="M26" s="210"/>
      <c r="N26" s="210"/>
      <c r="O26" s="206"/>
      <c r="P26" s="507"/>
      <c r="Q26" s="507"/>
      <c r="R26" s="507"/>
      <c r="S26" s="206"/>
      <c r="U26" s="258"/>
      <c r="V26" s="258"/>
      <c r="W26" s="258"/>
      <c r="X26" s="258"/>
    </row>
    <row r="27" spans="1:78" s="192" customFormat="1">
      <c r="A27" s="164">
        <v>10</v>
      </c>
      <c r="B27" s="164" t="s">
        <v>202</v>
      </c>
      <c r="C27" s="508"/>
      <c r="D27" s="508"/>
      <c r="E27" s="508"/>
      <c r="F27" s="210"/>
      <c r="G27" s="210"/>
      <c r="H27" s="210"/>
      <c r="I27" s="210"/>
      <c r="J27" s="210"/>
      <c r="K27" s="210"/>
      <c r="L27" s="210"/>
      <c r="M27" s="210"/>
      <c r="N27" s="210"/>
      <c r="O27" s="206"/>
      <c r="P27" s="507"/>
      <c r="Q27" s="507"/>
      <c r="R27" s="507"/>
      <c r="S27" s="206"/>
      <c r="U27" s="258"/>
      <c r="V27" s="258"/>
      <c r="W27" s="258"/>
      <c r="X27" s="258"/>
    </row>
    <row r="28" spans="1:78" s="192" customFormat="1">
      <c r="A28" s="164">
        <v>11</v>
      </c>
      <c r="B28" s="164" t="s">
        <v>203</v>
      </c>
      <c r="C28" s="508"/>
      <c r="D28" s="508"/>
      <c r="E28" s="508"/>
      <c r="F28" s="210"/>
      <c r="G28" s="210"/>
      <c r="H28" s="210"/>
      <c r="I28" s="210"/>
      <c r="J28" s="210"/>
      <c r="K28" s="210"/>
      <c r="L28" s="210"/>
      <c r="M28" s="210"/>
      <c r="N28" s="210"/>
      <c r="O28" s="206"/>
      <c r="P28" s="507"/>
      <c r="Q28" s="507"/>
      <c r="R28" s="507"/>
      <c r="S28" s="206"/>
      <c r="U28" s="258"/>
      <c r="V28" s="258"/>
      <c r="W28" s="258"/>
      <c r="X28" s="258"/>
    </row>
    <row r="29" spans="1:78" s="192" customFormat="1">
      <c r="A29" s="164">
        <v>12</v>
      </c>
      <c r="B29" s="164" t="s">
        <v>743</v>
      </c>
      <c r="C29" s="809"/>
      <c r="D29" s="809"/>
      <c r="E29" s="809"/>
      <c r="F29" s="212"/>
      <c r="G29" s="212"/>
      <c r="H29" s="212"/>
      <c r="I29" s="212"/>
      <c r="J29" s="212"/>
      <c r="K29" s="212"/>
      <c r="L29" s="212"/>
      <c r="M29" s="212"/>
      <c r="N29" s="212"/>
      <c r="O29" s="206"/>
      <c r="P29" s="507"/>
      <c r="Q29" s="507"/>
      <c r="R29" s="507"/>
      <c r="S29" s="206"/>
      <c r="U29" s="258"/>
      <c r="V29" s="258"/>
      <c r="W29" s="258"/>
      <c r="X29" s="258"/>
    </row>
    <row r="30" spans="1:78" s="149" customFormat="1">
      <c r="A30" s="809"/>
      <c r="B30" s="266"/>
      <c r="C30" s="507"/>
      <c r="D30" s="507"/>
      <c r="E30" s="507"/>
      <c r="F30" s="192"/>
      <c r="G30" s="192"/>
      <c r="H30" s="192"/>
      <c r="I30" s="192"/>
      <c r="J30" s="192"/>
      <c r="K30" s="192"/>
      <c r="L30" s="192"/>
      <c r="M30" s="192"/>
      <c r="N30" s="192"/>
      <c r="O30" s="192"/>
      <c r="P30" s="507"/>
      <c r="Q30" s="507"/>
      <c r="R30" s="507"/>
      <c r="S30" s="192"/>
      <c r="T30" s="192"/>
      <c r="U30" s="258"/>
      <c r="V30" s="258"/>
      <c r="W30" s="258"/>
      <c r="X30" s="258"/>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row>
    <row r="31" spans="1:78" s="149" customFormat="1">
      <c r="A31" s="194">
        <v>13</v>
      </c>
      <c r="B31" s="158" t="s">
        <v>204</v>
      </c>
      <c r="C31" s="824"/>
      <c r="D31" s="824"/>
      <c r="E31" s="824"/>
      <c r="F31" s="214">
        <f>SUM(F9,SUM(F17:F20), SUM(F23:F29))</f>
        <v>0</v>
      </c>
      <c r="G31" s="214">
        <f t="shared" ref="G31:N31" si="3">SUM(G9,SUM(G17:G20), SUM(G23:G29))</f>
        <v>0</v>
      </c>
      <c r="H31" s="214">
        <f t="shared" si="3"/>
        <v>0</v>
      </c>
      <c r="I31" s="214">
        <f t="shared" si="3"/>
        <v>0</v>
      </c>
      <c r="J31" s="214">
        <f t="shared" si="3"/>
        <v>0</v>
      </c>
      <c r="K31" s="214">
        <f t="shared" si="3"/>
        <v>0</v>
      </c>
      <c r="L31" s="214">
        <f t="shared" si="3"/>
        <v>0</v>
      </c>
      <c r="M31" s="214">
        <f t="shared" si="3"/>
        <v>0</v>
      </c>
      <c r="N31" s="214">
        <f t="shared" si="3"/>
        <v>0</v>
      </c>
      <c r="O31" s="825"/>
      <c r="P31" s="507"/>
      <c r="Q31" s="507"/>
      <c r="R31" s="507"/>
      <c r="S31" s="825"/>
      <c r="T31" s="192"/>
      <c r="U31" s="258"/>
      <c r="V31" s="258"/>
      <c r="W31" s="258"/>
      <c r="X31" s="258"/>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row>
    <row r="32" spans="1:78" s="149" customFormat="1">
      <c r="A32" s="806"/>
      <c r="B32" s="542"/>
      <c r="C32" s="541"/>
      <c r="D32" s="541"/>
      <c r="E32" s="541"/>
      <c r="F32" s="826"/>
      <c r="G32" s="826"/>
      <c r="H32" s="826"/>
      <c r="I32" s="826"/>
      <c r="J32" s="826"/>
      <c r="K32" s="826"/>
      <c r="L32" s="826"/>
      <c r="M32" s="826"/>
      <c r="N32" s="826"/>
      <c r="O32" s="825"/>
      <c r="P32" s="507"/>
      <c r="Q32" s="507"/>
      <c r="R32" s="507"/>
      <c r="S32" s="825"/>
      <c r="T32" s="192"/>
      <c r="U32" s="258"/>
      <c r="V32" s="258"/>
      <c r="W32" s="258"/>
      <c r="X32" s="258"/>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row>
    <row r="33" spans="1:78" s="149" customFormat="1">
      <c r="A33" s="809"/>
      <c r="B33" s="15" t="s">
        <v>595</v>
      </c>
      <c r="C33" s="818"/>
      <c r="D33" s="818"/>
      <c r="E33" s="818"/>
      <c r="F33" s="827"/>
      <c r="G33" s="827"/>
      <c r="H33" s="827"/>
      <c r="I33" s="827"/>
      <c r="J33" s="827"/>
      <c r="K33" s="827"/>
      <c r="L33" s="827"/>
      <c r="M33" s="827"/>
      <c r="N33" s="827"/>
      <c r="O33" s="819"/>
      <c r="P33" s="507"/>
      <c r="Q33" s="507"/>
      <c r="R33" s="507"/>
      <c r="S33" s="819"/>
      <c r="T33" s="192"/>
      <c r="U33" s="258"/>
      <c r="V33" s="258"/>
      <c r="W33" s="258"/>
      <c r="X33" s="258"/>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row>
    <row r="34" spans="1:78" s="215" customFormat="1">
      <c r="A34" s="177">
        <v>14</v>
      </c>
      <c r="B34" s="167" t="s">
        <v>382</v>
      </c>
      <c r="C34" s="828"/>
      <c r="D34" s="828"/>
      <c r="E34" s="828"/>
      <c r="F34" s="213">
        <f t="shared" ref="F34:N34" si="4">SUM(F35,F54)</f>
        <v>0</v>
      </c>
      <c r="G34" s="213">
        <f t="shared" si="4"/>
        <v>0</v>
      </c>
      <c r="H34" s="213">
        <f t="shared" si="4"/>
        <v>0</v>
      </c>
      <c r="I34" s="213">
        <f t="shared" si="4"/>
        <v>0</v>
      </c>
      <c r="J34" s="213">
        <f t="shared" si="4"/>
        <v>0</v>
      </c>
      <c r="K34" s="213">
        <f t="shared" si="4"/>
        <v>0</v>
      </c>
      <c r="L34" s="213">
        <f t="shared" si="4"/>
        <v>0</v>
      </c>
      <c r="M34" s="213">
        <f t="shared" si="4"/>
        <v>0</v>
      </c>
      <c r="N34" s="213">
        <f t="shared" si="4"/>
        <v>0</v>
      </c>
      <c r="O34" s="206"/>
      <c r="P34" s="507"/>
      <c r="Q34" s="507"/>
      <c r="R34" s="507"/>
      <c r="S34" s="206"/>
      <c r="U34" s="822"/>
      <c r="V34" s="822"/>
      <c r="W34" s="822"/>
      <c r="X34" s="822"/>
    </row>
    <row r="35" spans="1:78" s="215" customFormat="1">
      <c r="A35" s="75" t="s">
        <v>596</v>
      </c>
      <c r="B35" s="13" t="s">
        <v>277</v>
      </c>
      <c r="C35" s="828"/>
      <c r="D35" s="828"/>
      <c r="E35" s="828"/>
      <c r="F35" s="213">
        <f t="shared" ref="F35:N35" si="5">F36+F39+F49+F53</f>
        <v>0</v>
      </c>
      <c r="G35" s="213">
        <f t="shared" si="5"/>
        <v>0</v>
      </c>
      <c r="H35" s="213">
        <f t="shared" si="5"/>
        <v>0</v>
      </c>
      <c r="I35" s="213">
        <f t="shared" si="5"/>
        <v>0</v>
      </c>
      <c r="J35" s="213">
        <f t="shared" si="5"/>
        <v>0</v>
      </c>
      <c r="K35" s="213">
        <f t="shared" si="5"/>
        <v>0</v>
      </c>
      <c r="L35" s="213">
        <f t="shared" si="5"/>
        <v>0</v>
      </c>
      <c r="M35" s="213">
        <f t="shared" si="5"/>
        <v>0</v>
      </c>
      <c r="N35" s="213">
        <f t="shared" si="5"/>
        <v>0</v>
      </c>
      <c r="O35" s="206"/>
      <c r="P35" s="507"/>
      <c r="Q35" s="507"/>
      <c r="R35" s="507"/>
      <c r="S35" s="206"/>
      <c r="U35" s="822"/>
      <c r="V35" s="822"/>
      <c r="W35" s="822"/>
      <c r="X35" s="822"/>
    </row>
    <row r="36" spans="1:78" s="192" customFormat="1">
      <c r="A36" s="75" t="s">
        <v>597</v>
      </c>
      <c r="B36" s="319" t="s">
        <v>1286</v>
      </c>
      <c r="C36" s="530"/>
      <c r="D36" s="530"/>
      <c r="E36" s="530"/>
      <c r="F36" s="213">
        <f t="shared" ref="F36:N36" si="6">SUM(F37:F38)</f>
        <v>0</v>
      </c>
      <c r="G36" s="213">
        <f t="shared" si="6"/>
        <v>0</v>
      </c>
      <c r="H36" s="213">
        <f t="shared" si="6"/>
        <v>0</v>
      </c>
      <c r="I36" s="213">
        <f t="shared" si="6"/>
        <v>0</v>
      </c>
      <c r="J36" s="213">
        <f t="shared" si="6"/>
        <v>0</v>
      </c>
      <c r="K36" s="213">
        <f t="shared" si="6"/>
        <v>0</v>
      </c>
      <c r="L36" s="213">
        <f t="shared" si="6"/>
        <v>0</v>
      </c>
      <c r="M36" s="213">
        <f t="shared" si="6"/>
        <v>0</v>
      </c>
      <c r="N36" s="213">
        <f t="shared" si="6"/>
        <v>0</v>
      </c>
      <c r="O36" s="206"/>
      <c r="P36" s="507"/>
      <c r="Q36" s="507"/>
      <c r="R36" s="507"/>
      <c r="S36" s="206"/>
      <c r="U36" s="258"/>
      <c r="V36" s="258"/>
      <c r="W36" s="258"/>
      <c r="X36" s="258"/>
    </row>
    <row r="37" spans="1:78" s="192" customFormat="1">
      <c r="A37" s="75" t="s">
        <v>598</v>
      </c>
      <c r="B37" s="21" t="s">
        <v>1287</v>
      </c>
      <c r="C37" s="530"/>
      <c r="D37" s="530"/>
      <c r="E37" s="530"/>
      <c r="F37" s="209"/>
      <c r="G37" s="209"/>
      <c r="H37" s="209"/>
      <c r="I37" s="209"/>
      <c r="J37" s="209"/>
      <c r="K37" s="209"/>
      <c r="L37" s="209"/>
      <c r="M37" s="209"/>
      <c r="N37" s="209"/>
      <c r="O37" s="206"/>
      <c r="P37" s="507"/>
      <c r="Q37" s="507"/>
      <c r="R37" s="507"/>
      <c r="S37" s="206"/>
      <c r="U37" s="258"/>
      <c r="V37" s="258"/>
      <c r="W37" s="258"/>
      <c r="X37" s="258"/>
    </row>
    <row r="38" spans="1:78" s="192" customFormat="1">
      <c r="A38" s="75" t="s">
        <v>599</v>
      </c>
      <c r="B38" s="21" t="s">
        <v>79</v>
      </c>
      <c r="C38" s="530"/>
      <c r="D38" s="530"/>
      <c r="E38" s="530"/>
      <c r="F38" s="209"/>
      <c r="G38" s="209"/>
      <c r="H38" s="209"/>
      <c r="I38" s="209"/>
      <c r="J38" s="209"/>
      <c r="K38" s="209"/>
      <c r="L38" s="209"/>
      <c r="M38" s="209"/>
      <c r="N38" s="209"/>
      <c r="O38" s="206"/>
      <c r="P38" s="507"/>
      <c r="Q38" s="507"/>
      <c r="R38" s="507"/>
      <c r="S38" s="206"/>
      <c r="U38" s="258"/>
      <c r="V38" s="258"/>
      <c r="W38" s="258"/>
      <c r="X38" s="258"/>
    </row>
    <row r="39" spans="1:78" s="192" customFormat="1">
      <c r="A39" s="75" t="s">
        <v>600</v>
      </c>
      <c r="B39" s="166" t="s">
        <v>235</v>
      </c>
      <c r="C39" s="530"/>
      <c r="D39" s="530"/>
      <c r="E39" s="530"/>
      <c r="F39" s="213">
        <f>F40+F43+F48</f>
        <v>0</v>
      </c>
      <c r="G39" s="213">
        <f t="shared" ref="G39:N39" si="7">G40+G43+G48</f>
        <v>0</v>
      </c>
      <c r="H39" s="213">
        <f t="shared" si="7"/>
        <v>0</v>
      </c>
      <c r="I39" s="213">
        <f t="shared" si="7"/>
        <v>0</v>
      </c>
      <c r="J39" s="213">
        <f t="shared" si="7"/>
        <v>0</v>
      </c>
      <c r="K39" s="213">
        <f t="shared" si="7"/>
        <v>0</v>
      </c>
      <c r="L39" s="213">
        <f t="shared" si="7"/>
        <v>0</v>
      </c>
      <c r="M39" s="213">
        <f t="shared" si="7"/>
        <v>0</v>
      </c>
      <c r="N39" s="213">
        <f t="shared" si="7"/>
        <v>0</v>
      </c>
      <c r="O39" s="206"/>
      <c r="P39" s="507"/>
      <c r="Q39" s="507"/>
      <c r="R39" s="507"/>
      <c r="S39" s="206"/>
      <c r="U39" s="258"/>
      <c r="V39" s="258"/>
      <c r="W39" s="258"/>
      <c r="X39" s="258"/>
    </row>
    <row r="40" spans="1:78" s="192" customFormat="1">
      <c r="A40" s="149" t="s">
        <v>601</v>
      </c>
      <c r="B40" s="498" t="s">
        <v>462</v>
      </c>
      <c r="C40" s="530"/>
      <c r="D40" s="530"/>
      <c r="E40" s="530"/>
      <c r="F40" s="213">
        <f t="shared" ref="F40:N40" si="8">SUM(F41:F42)</f>
        <v>0</v>
      </c>
      <c r="G40" s="213">
        <f t="shared" si="8"/>
        <v>0</v>
      </c>
      <c r="H40" s="213">
        <f t="shared" si="8"/>
        <v>0</v>
      </c>
      <c r="I40" s="213">
        <f t="shared" si="8"/>
        <v>0</v>
      </c>
      <c r="J40" s="213">
        <f t="shared" si="8"/>
        <v>0</v>
      </c>
      <c r="K40" s="213">
        <f t="shared" si="8"/>
        <v>0</v>
      </c>
      <c r="L40" s="213">
        <f t="shared" si="8"/>
        <v>0</v>
      </c>
      <c r="M40" s="213">
        <f t="shared" si="8"/>
        <v>0</v>
      </c>
      <c r="N40" s="213">
        <f t="shared" si="8"/>
        <v>0</v>
      </c>
      <c r="O40" s="206"/>
      <c r="P40" s="507"/>
      <c r="Q40" s="507"/>
      <c r="R40" s="507"/>
      <c r="S40" s="206"/>
      <c r="U40" s="258"/>
      <c r="V40" s="258"/>
      <c r="W40" s="258"/>
      <c r="X40" s="258"/>
    </row>
    <row r="41" spans="1:78" s="203" customFormat="1">
      <c r="A41" s="75" t="s">
        <v>602</v>
      </c>
      <c r="B41" s="499" t="s">
        <v>744</v>
      </c>
      <c r="C41" s="531"/>
      <c r="D41" s="531"/>
      <c r="E41" s="531"/>
      <c r="F41" s="217"/>
      <c r="G41" s="217"/>
      <c r="H41" s="217"/>
      <c r="I41" s="217"/>
      <c r="J41" s="217"/>
      <c r="K41" s="217"/>
      <c r="L41" s="217"/>
      <c r="M41" s="217"/>
      <c r="N41" s="217"/>
      <c r="P41" s="507"/>
      <c r="Q41" s="507"/>
      <c r="R41" s="507"/>
      <c r="U41" s="258"/>
      <c r="V41" s="258"/>
      <c r="W41" s="258"/>
      <c r="X41" s="258"/>
    </row>
    <row r="42" spans="1:78" s="203" customFormat="1">
      <c r="A42" s="75" t="s">
        <v>603</v>
      </c>
      <c r="B42" s="499" t="s">
        <v>79</v>
      </c>
      <c r="C42" s="531"/>
      <c r="D42" s="531"/>
      <c r="E42" s="531"/>
      <c r="F42" s="217"/>
      <c r="G42" s="217"/>
      <c r="H42" s="217"/>
      <c r="I42" s="217"/>
      <c r="J42" s="217"/>
      <c r="K42" s="217"/>
      <c r="L42" s="217"/>
      <c r="M42" s="217"/>
      <c r="N42" s="217"/>
      <c r="P42" s="507"/>
      <c r="Q42" s="507"/>
      <c r="R42" s="507"/>
      <c r="U42" s="258"/>
      <c r="V42" s="258"/>
      <c r="W42" s="258"/>
      <c r="X42" s="258"/>
    </row>
    <row r="43" spans="1:78" s="192" customFormat="1">
      <c r="A43" s="75" t="s">
        <v>604</v>
      </c>
      <c r="B43" s="498" t="s">
        <v>463</v>
      </c>
      <c r="C43" s="530"/>
      <c r="D43" s="530"/>
      <c r="E43" s="530"/>
      <c r="F43" s="213">
        <f t="shared" ref="F43:N43" si="9">SUM(F44:F47)</f>
        <v>0</v>
      </c>
      <c r="G43" s="213">
        <f t="shared" si="9"/>
        <v>0</v>
      </c>
      <c r="H43" s="213">
        <f t="shared" si="9"/>
        <v>0</v>
      </c>
      <c r="I43" s="213">
        <f t="shared" si="9"/>
        <v>0</v>
      </c>
      <c r="J43" s="213">
        <f t="shared" si="9"/>
        <v>0</v>
      </c>
      <c r="K43" s="213">
        <f t="shared" si="9"/>
        <v>0</v>
      </c>
      <c r="L43" s="213">
        <f t="shared" si="9"/>
        <v>0</v>
      </c>
      <c r="M43" s="213">
        <f t="shared" si="9"/>
        <v>0</v>
      </c>
      <c r="N43" s="213">
        <f t="shared" si="9"/>
        <v>0</v>
      </c>
      <c r="O43" s="206"/>
      <c r="P43" s="507"/>
      <c r="Q43" s="507"/>
      <c r="R43" s="507"/>
      <c r="S43" s="206"/>
      <c r="U43" s="258"/>
      <c r="V43" s="258"/>
      <c r="W43" s="258"/>
      <c r="X43" s="258"/>
    </row>
    <row r="44" spans="1:78" s="192" customFormat="1">
      <c r="A44" s="75" t="s">
        <v>605</v>
      </c>
      <c r="B44" s="500" t="s">
        <v>696</v>
      </c>
      <c r="C44" s="530"/>
      <c r="D44" s="530"/>
      <c r="E44" s="530"/>
      <c r="F44" s="209"/>
      <c r="G44" s="209"/>
      <c r="H44" s="209"/>
      <c r="I44" s="209"/>
      <c r="J44" s="209"/>
      <c r="K44" s="209"/>
      <c r="L44" s="209"/>
      <c r="M44" s="209"/>
      <c r="N44" s="209"/>
      <c r="O44" s="206"/>
      <c r="P44" s="507"/>
      <c r="Q44" s="507"/>
      <c r="R44" s="507"/>
      <c r="S44" s="206"/>
      <c r="U44" s="258"/>
      <c r="V44" s="258"/>
      <c r="W44" s="258"/>
      <c r="X44" s="258"/>
    </row>
    <row r="45" spans="1:78" s="192" customFormat="1">
      <c r="A45" s="75" t="s">
        <v>606</v>
      </c>
      <c r="B45" s="500" t="s">
        <v>745</v>
      </c>
      <c r="C45" s="530"/>
      <c r="D45" s="530"/>
      <c r="E45" s="530"/>
      <c r="F45" s="209"/>
      <c r="G45" s="209"/>
      <c r="H45" s="209"/>
      <c r="I45" s="209"/>
      <c r="J45" s="209"/>
      <c r="K45" s="209"/>
      <c r="L45" s="209"/>
      <c r="M45" s="209"/>
      <c r="N45" s="209"/>
      <c r="O45" s="206"/>
      <c r="P45" s="507"/>
      <c r="Q45" s="507"/>
      <c r="R45" s="507"/>
      <c r="S45" s="206"/>
      <c r="U45" s="258"/>
      <c r="V45" s="258"/>
      <c r="W45" s="258"/>
      <c r="X45" s="258"/>
    </row>
    <row r="46" spans="1:78" s="192" customFormat="1" ht="42" customHeight="1">
      <c r="A46" s="75" t="s">
        <v>607</v>
      </c>
      <c r="B46" s="1121" t="s">
        <v>746</v>
      </c>
      <c r="C46" s="1121"/>
      <c r="D46" s="530"/>
      <c r="E46" s="530"/>
      <c r="F46" s="209"/>
      <c r="G46" s="209"/>
      <c r="H46" s="209"/>
      <c r="I46" s="209"/>
      <c r="J46" s="209"/>
      <c r="K46" s="209"/>
      <c r="L46" s="209"/>
      <c r="M46" s="209"/>
      <c r="N46" s="209"/>
      <c r="O46" s="206"/>
      <c r="P46" s="507"/>
      <c r="Q46" s="507"/>
      <c r="R46" s="507"/>
      <c r="S46" s="206"/>
      <c r="U46" s="258"/>
      <c r="V46" s="258"/>
      <c r="W46" s="258"/>
      <c r="X46" s="258"/>
    </row>
    <row r="47" spans="1:78" s="192" customFormat="1">
      <c r="A47" s="501" t="s">
        <v>608</v>
      </c>
      <c r="B47" s="500" t="s">
        <v>79</v>
      </c>
      <c r="C47" s="530"/>
      <c r="D47" s="530"/>
      <c r="E47" s="530"/>
      <c r="F47" s="209"/>
      <c r="G47" s="209"/>
      <c r="H47" s="209"/>
      <c r="I47" s="209"/>
      <c r="J47" s="209"/>
      <c r="K47" s="209"/>
      <c r="L47" s="209"/>
      <c r="M47" s="209"/>
      <c r="N47" s="209"/>
      <c r="O47" s="206"/>
      <c r="P47" s="507"/>
      <c r="Q47" s="507"/>
      <c r="R47" s="507"/>
      <c r="S47" s="206"/>
      <c r="U47" s="258"/>
      <c r="V47" s="258"/>
      <c r="W47" s="258"/>
      <c r="X47" s="258"/>
    </row>
    <row r="48" spans="1:78" s="192" customFormat="1" ht="45" customHeight="1">
      <c r="A48" s="501" t="s">
        <v>609</v>
      </c>
      <c r="B48" s="1120" t="s">
        <v>711</v>
      </c>
      <c r="C48" s="1120"/>
      <c r="D48" s="530"/>
      <c r="E48" s="530"/>
      <c r="F48" s="209"/>
      <c r="G48" s="209"/>
      <c r="H48" s="209"/>
      <c r="I48" s="209"/>
      <c r="J48" s="209"/>
      <c r="K48" s="209"/>
      <c r="L48" s="209"/>
      <c r="M48" s="209"/>
      <c r="N48" s="209"/>
      <c r="O48" s="206"/>
      <c r="P48" s="507"/>
      <c r="Q48" s="507"/>
      <c r="R48" s="507"/>
      <c r="S48" s="206"/>
      <c r="U48" s="258"/>
      <c r="V48" s="258"/>
      <c r="W48" s="258"/>
      <c r="X48" s="258"/>
    </row>
    <row r="49" spans="1:24" s="192" customFormat="1">
      <c r="A49" s="149" t="s">
        <v>610</v>
      </c>
      <c r="B49" s="166" t="s">
        <v>466</v>
      </c>
      <c r="C49" s="530"/>
      <c r="D49" s="530"/>
      <c r="E49" s="530"/>
      <c r="F49" s="213">
        <f>SUM(F50:F52)</f>
        <v>0</v>
      </c>
      <c r="G49" s="213">
        <f t="shared" ref="G49:N49" si="10">SUM(G50:G52)</f>
        <v>0</v>
      </c>
      <c r="H49" s="213">
        <f t="shared" si="10"/>
        <v>0</v>
      </c>
      <c r="I49" s="213">
        <f t="shared" si="10"/>
        <v>0</v>
      </c>
      <c r="J49" s="213">
        <f t="shared" si="10"/>
        <v>0</v>
      </c>
      <c r="K49" s="213">
        <f t="shared" si="10"/>
        <v>0</v>
      </c>
      <c r="L49" s="213">
        <f t="shared" si="10"/>
        <v>0</v>
      </c>
      <c r="M49" s="213">
        <f t="shared" si="10"/>
        <v>0</v>
      </c>
      <c r="N49" s="213">
        <f t="shared" si="10"/>
        <v>0</v>
      </c>
      <c r="O49" s="206"/>
      <c r="P49" s="507"/>
      <c r="Q49" s="507"/>
      <c r="R49" s="507"/>
      <c r="S49" s="206"/>
      <c r="U49" s="258"/>
      <c r="V49" s="258"/>
      <c r="W49" s="258"/>
      <c r="X49" s="258"/>
    </row>
    <row r="50" spans="1:24" s="192" customFormat="1">
      <c r="A50" s="149" t="s">
        <v>611</v>
      </c>
      <c r="B50" s="21" t="s">
        <v>704</v>
      </c>
      <c r="C50" s="530"/>
      <c r="D50" s="530"/>
      <c r="E50" s="530"/>
      <c r="F50" s="209"/>
      <c r="G50" s="209"/>
      <c r="H50" s="209"/>
      <c r="I50" s="209"/>
      <c r="J50" s="209"/>
      <c r="K50" s="209"/>
      <c r="L50" s="209"/>
      <c r="M50" s="209"/>
      <c r="N50" s="209"/>
      <c r="O50" s="206"/>
      <c r="P50" s="507"/>
      <c r="Q50" s="507"/>
      <c r="R50" s="507"/>
      <c r="S50" s="206"/>
      <c r="U50" s="258"/>
      <c r="V50" s="258"/>
      <c r="W50" s="258"/>
      <c r="X50" s="258"/>
    </row>
    <row r="51" spans="1:24" s="192" customFormat="1">
      <c r="A51" s="75" t="s">
        <v>612</v>
      </c>
      <c r="B51" s="21" t="s">
        <v>702</v>
      </c>
      <c r="C51" s="530"/>
      <c r="D51" s="530"/>
      <c r="E51" s="530"/>
      <c r="F51" s="209"/>
      <c r="G51" s="209"/>
      <c r="H51" s="209"/>
      <c r="I51" s="209"/>
      <c r="J51" s="209"/>
      <c r="K51" s="209"/>
      <c r="L51" s="209"/>
      <c r="M51" s="209"/>
      <c r="N51" s="209"/>
      <c r="O51" s="206"/>
      <c r="P51" s="507"/>
      <c r="Q51" s="507"/>
      <c r="R51" s="507"/>
      <c r="S51" s="206"/>
      <c r="U51" s="258"/>
      <c r="V51" s="258"/>
      <c r="W51" s="258"/>
      <c r="X51" s="258"/>
    </row>
    <row r="52" spans="1:24" s="192" customFormat="1">
      <c r="A52" s="75" t="s">
        <v>613</v>
      </c>
      <c r="B52" s="21" t="s">
        <v>712</v>
      </c>
      <c r="C52" s="530"/>
      <c r="D52" s="530"/>
      <c r="E52" s="530"/>
      <c r="F52" s="209"/>
      <c r="G52" s="209"/>
      <c r="H52" s="209"/>
      <c r="I52" s="209"/>
      <c r="J52" s="209"/>
      <c r="K52" s="209"/>
      <c r="L52" s="209"/>
      <c r="M52" s="209"/>
      <c r="N52" s="209"/>
      <c r="O52" s="206"/>
      <c r="P52" s="507"/>
      <c r="Q52" s="507"/>
      <c r="R52" s="507"/>
      <c r="S52" s="206"/>
      <c r="U52" s="258"/>
      <c r="V52" s="258"/>
      <c r="W52" s="258"/>
      <c r="X52" s="258"/>
    </row>
    <row r="53" spans="1:24" s="192" customFormat="1">
      <c r="A53" s="75" t="s">
        <v>614</v>
      </c>
      <c r="B53" s="166" t="s">
        <v>742</v>
      </c>
      <c r="C53" s="530"/>
      <c r="D53" s="530"/>
      <c r="E53" s="530"/>
      <c r="F53" s="209"/>
      <c r="G53" s="209"/>
      <c r="H53" s="209"/>
      <c r="I53" s="209"/>
      <c r="J53" s="209"/>
      <c r="K53" s="209"/>
      <c r="L53" s="209"/>
      <c r="M53" s="209"/>
      <c r="N53" s="209"/>
      <c r="O53" s="206"/>
      <c r="P53" s="507"/>
      <c r="Q53" s="507"/>
      <c r="R53" s="507"/>
      <c r="S53" s="206"/>
      <c r="U53" s="258"/>
      <c r="V53" s="258"/>
      <c r="W53" s="258"/>
      <c r="X53" s="258"/>
    </row>
    <row r="54" spans="1:24" s="192" customFormat="1">
      <c r="A54" s="75" t="s">
        <v>615</v>
      </c>
      <c r="B54" s="13" t="s">
        <v>667</v>
      </c>
      <c r="C54" s="530"/>
      <c r="D54" s="530"/>
      <c r="E54" s="530"/>
      <c r="F54" s="209"/>
      <c r="G54" s="209"/>
      <c r="H54" s="209"/>
      <c r="I54" s="209"/>
      <c r="J54" s="209"/>
      <c r="K54" s="209"/>
      <c r="L54" s="209"/>
      <c r="M54" s="209"/>
      <c r="N54" s="209"/>
      <c r="O54" s="206"/>
      <c r="P54" s="507"/>
      <c r="Q54" s="507"/>
      <c r="R54" s="507"/>
      <c r="S54" s="206"/>
      <c r="U54" s="258"/>
      <c r="V54" s="258"/>
      <c r="W54" s="258"/>
      <c r="X54" s="258"/>
    </row>
    <row r="55" spans="1:24" s="192" customFormat="1">
      <c r="A55" s="164">
        <v>15</v>
      </c>
      <c r="B55" s="17" t="s">
        <v>195</v>
      </c>
      <c r="C55" s="508"/>
      <c r="D55" s="508"/>
      <c r="E55" s="508"/>
      <c r="F55" s="209"/>
      <c r="G55" s="209"/>
      <c r="H55" s="209"/>
      <c r="I55" s="209"/>
      <c r="J55" s="209"/>
      <c r="K55" s="209"/>
      <c r="L55" s="209"/>
      <c r="M55" s="209"/>
      <c r="N55" s="209"/>
      <c r="O55" s="206"/>
      <c r="P55" s="507"/>
      <c r="Q55" s="507"/>
      <c r="R55" s="507"/>
      <c r="S55" s="206"/>
      <c r="U55" s="258"/>
      <c r="V55" s="258"/>
      <c r="W55" s="258"/>
      <c r="X55" s="258"/>
    </row>
    <row r="56" spans="1:24" s="215" customFormat="1">
      <c r="A56" s="177">
        <v>16</v>
      </c>
      <c r="B56" s="17" t="s">
        <v>196</v>
      </c>
      <c r="C56" s="830"/>
      <c r="D56" s="830"/>
      <c r="E56" s="830"/>
      <c r="F56" s="218">
        <f>SUM(F57:F60)</f>
        <v>0</v>
      </c>
      <c r="G56" s="218">
        <f t="shared" ref="G56:N56" si="11">SUM(G57:G60)</f>
        <v>0</v>
      </c>
      <c r="H56" s="218">
        <f t="shared" si="11"/>
        <v>0</v>
      </c>
      <c r="I56" s="218">
        <f t="shared" si="11"/>
        <v>0</v>
      </c>
      <c r="J56" s="218">
        <f t="shared" si="11"/>
        <v>0</v>
      </c>
      <c r="K56" s="218">
        <f t="shared" si="11"/>
        <v>0</v>
      </c>
      <c r="L56" s="218">
        <f t="shared" si="11"/>
        <v>0</v>
      </c>
      <c r="M56" s="218">
        <f t="shared" si="11"/>
        <v>0</v>
      </c>
      <c r="N56" s="218">
        <f t="shared" si="11"/>
        <v>0</v>
      </c>
      <c r="O56" s="206"/>
      <c r="P56" s="507"/>
      <c r="Q56" s="507"/>
      <c r="R56" s="507"/>
      <c r="S56" s="206"/>
      <c r="U56" s="822"/>
      <c r="V56" s="822"/>
      <c r="W56" s="822"/>
      <c r="X56" s="822"/>
    </row>
    <row r="57" spans="1:24" s="192" customFormat="1">
      <c r="A57" s="75" t="s">
        <v>616</v>
      </c>
      <c r="B57" s="166" t="s">
        <v>205</v>
      </c>
      <c r="C57" s="530"/>
      <c r="D57" s="530"/>
      <c r="E57" s="530"/>
      <c r="F57" s="209"/>
      <c r="G57" s="209"/>
      <c r="H57" s="209"/>
      <c r="I57" s="209"/>
      <c r="J57" s="209"/>
      <c r="K57" s="209"/>
      <c r="L57" s="209"/>
      <c r="M57" s="209"/>
      <c r="N57" s="209"/>
      <c r="O57" s="206"/>
      <c r="P57" s="507"/>
      <c r="Q57" s="507"/>
      <c r="R57" s="507"/>
      <c r="S57" s="206"/>
      <c r="U57" s="258"/>
      <c r="V57" s="258"/>
      <c r="W57" s="258"/>
      <c r="X57" s="258"/>
    </row>
    <row r="58" spans="1:24" s="192" customFormat="1">
      <c r="A58" s="75" t="s">
        <v>617</v>
      </c>
      <c r="B58" s="166" t="s">
        <v>467</v>
      </c>
      <c r="C58" s="530"/>
      <c r="D58" s="530"/>
      <c r="E58" s="530"/>
      <c r="F58" s="209"/>
      <c r="G58" s="209"/>
      <c r="H58" s="209"/>
      <c r="I58" s="209"/>
      <c r="J58" s="209"/>
      <c r="K58" s="209"/>
      <c r="L58" s="209"/>
      <c r="M58" s="209"/>
      <c r="N58" s="209"/>
      <c r="O58" s="206"/>
      <c r="P58" s="507"/>
      <c r="Q58" s="507"/>
      <c r="R58" s="507"/>
      <c r="S58" s="206"/>
      <c r="U58" s="258"/>
      <c r="V58" s="258"/>
      <c r="W58" s="258"/>
      <c r="X58" s="258"/>
    </row>
    <row r="59" spans="1:24" s="192" customFormat="1">
      <c r="A59" s="75" t="s">
        <v>618</v>
      </c>
      <c r="B59" s="166" t="s">
        <v>464</v>
      </c>
      <c r="C59" s="530"/>
      <c r="D59" s="530"/>
      <c r="E59" s="530"/>
      <c r="F59" s="209"/>
      <c r="G59" s="209"/>
      <c r="H59" s="209"/>
      <c r="I59" s="209"/>
      <c r="J59" s="209"/>
      <c r="K59" s="209"/>
      <c r="L59" s="209"/>
      <c r="M59" s="209"/>
      <c r="N59" s="209"/>
      <c r="O59" s="206"/>
      <c r="P59" s="507"/>
      <c r="Q59" s="507"/>
      <c r="R59" s="507"/>
      <c r="S59" s="206"/>
      <c r="U59" s="258"/>
      <c r="V59" s="258"/>
      <c r="W59" s="258"/>
      <c r="X59" s="258"/>
    </row>
    <row r="60" spans="1:24" s="192" customFormat="1">
      <c r="A60" s="75" t="s">
        <v>619</v>
      </c>
      <c r="B60" s="166" t="s">
        <v>465</v>
      </c>
      <c r="C60" s="530"/>
      <c r="D60" s="530"/>
      <c r="E60" s="530"/>
      <c r="F60" s="209"/>
      <c r="G60" s="209"/>
      <c r="H60" s="209"/>
      <c r="I60" s="209"/>
      <c r="J60" s="209"/>
      <c r="K60" s="209"/>
      <c r="L60" s="209"/>
      <c r="M60" s="209"/>
      <c r="N60" s="209"/>
      <c r="O60" s="206"/>
      <c r="P60" s="507"/>
      <c r="Q60" s="507"/>
      <c r="R60" s="507"/>
      <c r="S60" s="206"/>
      <c r="U60" s="258"/>
      <c r="V60" s="258"/>
      <c r="W60" s="258"/>
      <c r="X60" s="258"/>
    </row>
    <row r="61" spans="1:24" s="192" customFormat="1">
      <c r="A61" s="164">
        <v>17</v>
      </c>
      <c r="B61" s="17" t="s">
        <v>206</v>
      </c>
      <c r="C61" s="530"/>
      <c r="D61" s="530"/>
      <c r="E61" s="530"/>
      <c r="F61" s="218">
        <f t="shared" ref="F61:N61" si="12">SUM(F62:F64)</f>
        <v>0</v>
      </c>
      <c r="G61" s="218">
        <f t="shared" si="12"/>
        <v>0</v>
      </c>
      <c r="H61" s="218">
        <f t="shared" si="12"/>
        <v>0</v>
      </c>
      <c r="I61" s="218">
        <f t="shared" si="12"/>
        <v>0</v>
      </c>
      <c r="J61" s="218">
        <f t="shared" si="12"/>
        <v>0</v>
      </c>
      <c r="K61" s="218">
        <f t="shared" si="12"/>
        <v>0</v>
      </c>
      <c r="L61" s="218">
        <f t="shared" si="12"/>
        <v>0</v>
      </c>
      <c r="M61" s="218">
        <f t="shared" si="12"/>
        <v>0</v>
      </c>
      <c r="N61" s="218">
        <f t="shared" si="12"/>
        <v>0</v>
      </c>
      <c r="O61" s="206"/>
      <c r="P61" s="507"/>
      <c r="Q61" s="507"/>
      <c r="R61" s="507"/>
      <c r="S61" s="206"/>
      <c r="U61" s="258"/>
      <c r="V61" s="258"/>
      <c r="W61" s="258"/>
      <c r="X61" s="258"/>
    </row>
    <row r="62" spans="1:24" s="192" customFormat="1">
      <c r="A62" s="75" t="s">
        <v>620</v>
      </c>
      <c r="B62" s="166" t="s">
        <v>651</v>
      </c>
      <c r="C62" s="530"/>
      <c r="D62" s="530"/>
      <c r="E62" s="530"/>
      <c r="F62" s="209"/>
      <c r="G62" s="209"/>
      <c r="H62" s="209"/>
      <c r="I62" s="209"/>
      <c r="J62" s="209"/>
      <c r="K62" s="209"/>
      <c r="L62" s="209"/>
      <c r="M62" s="209"/>
      <c r="N62" s="209"/>
      <c r="O62" s="206"/>
      <c r="P62" s="507"/>
      <c r="Q62" s="507"/>
      <c r="R62" s="507"/>
      <c r="S62" s="206"/>
      <c r="U62" s="258"/>
      <c r="V62" s="258"/>
      <c r="W62" s="258"/>
      <c r="X62" s="258"/>
    </row>
    <row r="63" spans="1:24" s="192" customFormat="1">
      <c r="A63" s="75" t="s">
        <v>621</v>
      </c>
      <c r="B63" s="166" t="s">
        <v>580</v>
      </c>
      <c r="C63" s="530"/>
      <c r="D63" s="530"/>
      <c r="E63" s="530"/>
      <c r="F63" s="209"/>
      <c r="G63" s="209"/>
      <c r="H63" s="209"/>
      <c r="I63" s="209"/>
      <c r="J63" s="209"/>
      <c r="K63" s="209"/>
      <c r="L63" s="209"/>
      <c r="M63" s="209"/>
      <c r="N63" s="209"/>
      <c r="O63" s="206"/>
      <c r="P63" s="507"/>
      <c r="Q63" s="507"/>
      <c r="R63" s="507"/>
      <c r="S63" s="206"/>
      <c r="U63" s="258"/>
      <c r="V63" s="258"/>
      <c r="W63" s="258"/>
      <c r="X63" s="258"/>
    </row>
    <row r="64" spans="1:24" s="192" customFormat="1">
      <c r="A64" s="75" t="s">
        <v>622</v>
      </c>
      <c r="B64" s="166" t="s">
        <v>79</v>
      </c>
      <c r="C64" s="530"/>
      <c r="D64" s="530"/>
      <c r="E64" s="530"/>
      <c r="F64" s="209"/>
      <c r="G64" s="209"/>
      <c r="H64" s="209"/>
      <c r="I64" s="209"/>
      <c r="J64" s="209"/>
      <c r="K64" s="209"/>
      <c r="L64" s="209"/>
      <c r="M64" s="209"/>
      <c r="N64" s="209"/>
      <c r="O64" s="206"/>
      <c r="P64" s="507"/>
      <c r="Q64" s="507"/>
      <c r="R64" s="507"/>
      <c r="S64" s="206"/>
      <c r="U64" s="258"/>
      <c r="V64" s="258"/>
      <c r="W64" s="258"/>
      <c r="X64" s="258"/>
    </row>
    <row r="65" spans="1:78" s="149" customFormat="1">
      <c r="A65" s="164">
        <v>18</v>
      </c>
      <c r="B65" s="18" t="s">
        <v>197</v>
      </c>
      <c r="C65" s="832"/>
      <c r="D65" s="832"/>
      <c r="E65" s="832"/>
      <c r="F65" s="218">
        <f t="shared" ref="F65:N65" si="13">SUM(F66,F69,F73,F76)</f>
        <v>0</v>
      </c>
      <c r="G65" s="218">
        <f t="shared" si="13"/>
        <v>0</v>
      </c>
      <c r="H65" s="218">
        <f t="shared" si="13"/>
        <v>0</v>
      </c>
      <c r="I65" s="218">
        <f t="shared" si="13"/>
        <v>0</v>
      </c>
      <c r="J65" s="218">
        <f t="shared" si="13"/>
        <v>0</v>
      </c>
      <c r="K65" s="218">
        <f t="shared" si="13"/>
        <v>0</v>
      </c>
      <c r="L65" s="218">
        <f t="shared" si="13"/>
        <v>0</v>
      </c>
      <c r="M65" s="218">
        <f t="shared" si="13"/>
        <v>0</v>
      </c>
      <c r="N65" s="218">
        <f t="shared" si="13"/>
        <v>0</v>
      </c>
      <c r="O65" s="206"/>
      <c r="P65" s="507"/>
      <c r="Q65" s="507"/>
      <c r="R65" s="507"/>
      <c r="S65" s="206"/>
      <c r="T65" s="192"/>
      <c r="U65" s="258"/>
      <c r="V65" s="258"/>
      <c r="W65" s="258"/>
      <c r="X65" s="258"/>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row>
    <row r="66" spans="1:78" s="192" customFormat="1">
      <c r="A66" s="75" t="s">
        <v>623</v>
      </c>
      <c r="B66" s="166" t="s">
        <v>207</v>
      </c>
      <c r="C66" s="530"/>
      <c r="D66" s="530"/>
      <c r="E66" s="530"/>
      <c r="F66" s="218">
        <f>SUM(F67:F68)</f>
        <v>0</v>
      </c>
      <c r="G66" s="218">
        <f t="shared" ref="G66:N66" si="14">SUM(G67:G68)</f>
        <v>0</v>
      </c>
      <c r="H66" s="218">
        <f t="shared" si="14"/>
        <v>0</v>
      </c>
      <c r="I66" s="218">
        <f t="shared" si="14"/>
        <v>0</v>
      </c>
      <c r="J66" s="218">
        <f t="shared" si="14"/>
        <v>0</v>
      </c>
      <c r="K66" s="218">
        <f t="shared" si="14"/>
        <v>0</v>
      </c>
      <c r="L66" s="218">
        <f t="shared" si="14"/>
        <v>0</v>
      </c>
      <c r="M66" s="218">
        <f t="shared" si="14"/>
        <v>0</v>
      </c>
      <c r="N66" s="218">
        <f t="shared" si="14"/>
        <v>0</v>
      </c>
      <c r="O66" s="206"/>
      <c r="P66" s="507"/>
      <c r="Q66" s="507"/>
      <c r="R66" s="507"/>
      <c r="S66" s="206"/>
      <c r="U66" s="258"/>
      <c r="V66" s="258"/>
      <c r="W66" s="258"/>
      <c r="X66" s="258"/>
    </row>
    <row r="67" spans="1:78" s="192" customFormat="1">
      <c r="A67" s="75" t="s">
        <v>624</v>
      </c>
      <c r="B67" s="21" t="s">
        <v>228</v>
      </c>
      <c r="C67" s="530"/>
      <c r="D67" s="530"/>
      <c r="E67" s="530"/>
      <c r="F67" s="209"/>
      <c r="G67" s="209"/>
      <c r="H67" s="209"/>
      <c r="I67" s="209"/>
      <c r="J67" s="209"/>
      <c r="K67" s="209"/>
      <c r="L67" s="209"/>
      <c r="M67" s="209"/>
      <c r="N67" s="209"/>
      <c r="O67" s="206"/>
      <c r="P67" s="507"/>
      <c r="Q67" s="507"/>
      <c r="R67" s="507"/>
      <c r="S67" s="206"/>
      <c r="U67" s="258"/>
      <c r="V67" s="258"/>
      <c r="W67" s="258"/>
      <c r="X67" s="258"/>
    </row>
    <row r="68" spans="1:78" s="192" customFormat="1">
      <c r="A68" s="75" t="s">
        <v>625</v>
      </c>
      <c r="B68" s="21" t="s">
        <v>713</v>
      </c>
      <c r="C68" s="530"/>
      <c r="D68" s="530"/>
      <c r="E68" s="530"/>
      <c r="F68" s="209"/>
      <c r="G68" s="209"/>
      <c r="H68" s="209"/>
      <c r="I68" s="209"/>
      <c r="J68" s="209"/>
      <c r="K68" s="209"/>
      <c r="L68" s="209"/>
      <c r="M68" s="209"/>
      <c r="N68" s="209"/>
      <c r="O68" s="206"/>
      <c r="P68" s="507"/>
      <c r="Q68" s="507"/>
      <c r="R68" s="507"/>
      <c r="S68" s="206"/>
      <c r="U68" s="258"/>
      <c r="V68" s="258"/>
      <c r="W68" s="258"/>
      <c r="X68" s="258"/>
    </row>
    <row r="69" spans="1:78" s="192" customFormat="1">
      <c r="A69" s="75" t="s">
        <v>626</v>
      </c>
      <c r="B69" s="166" t="s">
        <v>582</v>
      </c>
      <c r="C69" s="530"/>
      <c r="D69" s="530"/>
      <c r="E69" s="530"/>
      <c r="F69" s="218">
        <f t="shared" ref="F69:N69" si="15">SUM(F70:F72)</f>
        <v>0</v>
      </c>
      <c r="G69" s="218">
        <f t="shared" si="15"/>
        <v>0</v>
      </c>
      <c r="H69" s="218">
        <f t="shared" si="15"/>
        <v>0</v>
      </c>
      <c r="I69" s="218">
        <f t="shared" si="15"/>
        <v>0</v>
      </c>
      <c r="J69" s="218">
        <f t="shared" si="15"/>
        <v>0</v>
      </c>
      <c r="K69" s="218">
        <f t="shared" si="15"/>
        <v>0</v>
      </c>
      <c r="L69" s="218">
        <f t="shared" si="15"/>
        <v>0</v>
      </c>
      <c r="M69" s="218">
        <f t="shared" si="15"/>
        <v>0</v>
      </c>
      <c r="N69" s="218">
        <f t="shared" si="15"/>
        <v>0</v>
      </c>
      <c r="O69" s="206"/>
      <c r="P69" s="507"/>
      <c r="Q69" s="507"/>
      <c r="R69" s="507"/>
      <c r="S69" s="206"/>
      <c r="U69" s="258"/>
      <c r="V69" s="258"/>
      <c r="W69" s="258"/>
      <c r="X69" s="258"/>
    </row>
    <row r="70" spans="1:78" s="192" customFormat="1">
      <c r="A70" s="75" t="s">
        <v>627</v>
      </c>
      <c r="B70" s="21" t="s">
        <v>263</v>
      </c>
      <c r="C70" s="530"/>
      <c r="D70" s="530"/>
      <c r="E70" s="530"/>
      <c r="F70" s="209"/>
      <c r="G70" s="209"/>
      <c r="H70" s="209"/>
      <c r="I70" s="209"/>
      <c r="J70" s="209"/>
      <c r="K70" s="209"/>
      <c r="L70" s="209"/>
      <c r="M70" s="209"/>
      <c r="N70" s="209"/>
      <c r="O70" s="206"/>
      <c r="P70" s="507"/>
      <c r="Q70" s="507"/>
      <c r="R70" s="507"/>
      <c r="S70" s="206"/>
      <c r="U70" s="258"/>
      <c r="V70" s="258"/>
      <c r="W70" s="258"/>
      <c r="X70" s="258"/>
    </row>
    <row r="71" spans="1:78" s="192" customFormat="1">
      <c r="A71" s="75" t="s">
        <v>628</v>
      </c>
      <c r="B71" s="21" t="s">
        <v>581</v>
      </c>
      <c r="C71" s="530"/>
      <c r="D71" s="530"/>
      <c r="E71" s="530"/>
      <c r="F71" s="209"/>
      <c r="G71" s="209"/>
      <c r="H71" s="209"/>
      <c r="I71" s="209"/>
      <c r="J71" s="209"/>
      <c r="K71" s="209"/>
      <c r="L71" s="209"/>
      <c r="M71" s="209"/>
      <c r="N71" s="209"/>
      <c r="O71" s="206"/>
      <c r="P71" s="507"/>
      <c r="Q71" s="507"/>
      <c r="R71" s="507"/>
      <c r="S71" s="206"/>
      <c r="U71" s="258"/>
      <c r="V71" s="258"/>
      <c r="W71" s="258"/>
      <c r="X71" s="258"/>
    </row>
    <row r="72" spans="1:78" s="192" customFormat="1">
      <c r="A72" s="75" t="s">
        <v>629</v>
      </c>
      <c r="B72" s="21" t="s">
        <v>79</v>
      </c>
      <c r="C72" s="530"/>
      <c r="D72" s="530"/>
      <c r="E72" s="530"/>
      <c r="F72" s="209"/>
      <c r="G72" s="209"/>
      <c r="H72" s="209"/>
      <c r="I72" s="209"/>
      <c r="J72" s="209"/>
      <c r="K72" s="209"/>
      <c r="L72" s="209"/>
      <c r="M72" s="209"/>
      <c r="N72" s="209"/>
      <c r="O72" s="206"/>
      <c r="P72" s="507"/>
      <c r="Q72" s="507"/>
      <c r="R72" s="507"/>
      <c r="S72" s="206"/>
      <c r="U72" s="258"/>
      <c r="V72" s="258"/>
      <c r="W72" s="258"/>
      <c r="X72" s="258"/>
    </row>
    <row r="73" spans="1:78" s="192" customFormat="1">
      <c r="A73" s="75" t="s">
        <v>630</v>
      </c>
      <c r="B73" s="166" t="s">
        <v>208</v>
      </c>
      <c r="C73" s="530"/>
      <c r="D73" s="530"/>
      <c r="E73" s="530"/>
      <c r="F73" s="218">
        <f t="shared" ref="F73:N73" si="16">SUM(F74:F75)</f>
        <v>0</v>
      </c>
      <c r="G73" s="218">
        <f t="shared" si="16"/>
        <v>0</v>
      </c>
      <c r="H73" s="218">
        <f t="shared" si="16"/>
        <v>0</v>
      </c>
      <c r="I73" s="218">
        <f t="shared" si="16"/>
        <v>0</v>
      </c>
      <c r="J73" s="218">
        <f t="shared" si="16"/>
        <v>0</v>
      </c>
      <c r="K73" s="218">
        <f t="shared" si="16"/>
        <v>0</v>
      </c>
      <c r="L73" s="218">
        <f t="shared" si="16"/>
        <v>0</v>
      </c>
      <c r="M73" s="218">
        <f t="shared" si="16"/>
        <v>0</v>
      </c>
      <c r="N73" s="218">
        <f t="shared" si="16"/>
        <v>0</v>
      </c>
      <c r="O73" s="206"/>
      <c r="P73" s="507"/>
      <c r="Q73" s="507"/>
      <c r="R73" s="507"/>
      <c r="S73" s="206"/>
      <c r="U73" s="258"/>
      <c r="V73" s="258"/>
      <c r="W73" s="258"/>
      <c r="X73" s="258"/>
    </row>
    <row r="74" spans="1:78" s="192" customFormat="1">
      <c r="A74" s="75" t="s">
        <v>631</v>
      </c>
      <c r="B74" s="21" t="s">
        <v>228</v>
      </c>
      <c r="C74" s="530"/>
      <c r="D74" s="530"/>
      <c r="E74" s="530"/>
      <c r="F74" s="209"/>
      <c r="G74" s="209"/>
      <c r="H74" s="209"/>
      <c r="I74" s="209"/>
      <c r="J74" s="209"/>
      <c r="K74" s="209"/>
      <c r="L74" s="209"/>
      <c r="M74" s="209"/>
      <c r="N74" s="209"/>
      <c r="O74" s="206"/>
      <c r="P74" s="507"/>
      <c r="Q74" s="507"/>
      <c r="R74" s="507"/>
      <c r="S74" s="206"/>
      <c r="U74" s="258"/>
      <c r="V74" s="258"/>
      <c r="W74" s="258"/>
      <c r="X74" s="258"/>
    </row>
    <row r="75" spans="1:78" s="192" customFormat="1">
      <c r="A75" s="75" t="s">
        <v>632</v>
      </c>
      <c r="B75" s="21" t="s">
        <v>79</v>
      </c>
      <c r="C75" s="530"/>
      <c r="D75" s="530"/>
      <c r="E75" s="530"/>
      <c r="F75" s="209"/>
      <c r="G75" s="209"/>
      <c r="H75" s="209"/>
      <c r="I75" s="209"/>
      <c r="J75" s="209"/>
      <c r="K75" s="209"/>
      <c r="L75" s="209"/>
      <c r="M75" s="209"/>
      <c r="N75" s="209"/>
      <c r="O75" s="206"/>
      <c r="P75" s="507"/>
      <c r="Q75" s="507"/>
      <c r="R75" s="507"/>
      <c r="S75" s="206"/>
      <c r="U75" s="258"/>
      <c r="V75" s="258"/>
      <c r="W75" s="258"/>
      <c r="X75" s="258"/>
    </row>
    <row r="76" spans="1:78" s="192" customFormat="1">
      <c r="A76" s="75" t="s">
        <v>633</v>
      </c>
      <c r="B76" s="166" t="s">
        <v>209</v>
      </c>
      <c r="C76" s="530"/>
      <c r="D76" s="530"/>
      <c r="E76" s="530"/>
      <c r="F76" s="218">
        <f t="shared" ref="F76:N76" si="17">SUM(F77:F78)</f>
        <v>0</v>
      </c>
      <c r="G76" s="218">
        <f t="shared" si="17"/>
        <v>0</v>
      </c>
      <c r="H76" s="218">
        <f t="shared" si="17"/>
        <v>0</v>
      </c>
      <c r="I76" s="218">
        <f t="shared" si="17"/>
        <v>0</v>
      </c>
      <c r="J76" s="218">
        <f t="shared" si="17"/>
        <v>0</v>
      </c>
      <c r="K76" s="218">
        <f t="shared" si="17"/>
        <v>0</v>
      </c>
      <c r="L76" s="218">
        <f t="shared" si="17"/>
        <v>0</v>
      </c>
      <c r="M76" s="218">
        <f t="shared" si="17"/>
        <v>0</v>
      </c>
      <c r="N76" s="218">
        <f t="shared" si="17"/>
        <v>0</v>
      </c>
      <c r="O76" s="206"/>
      <c r="P76" s="507"/>
      <c r="Q76" s="507"/>
      <c r="R76" s="507"/>
      <c r="S76" s="206"/>
      <c r="U76" s="258"/>
      <c r="V76" s="258"/>
      <c r="W76" s="258"/>
      <c r="X76" s="258"/>
    </row>
    <row r="77" spans="1:78" s="192" customFormat="1">
      <c r="A77" s="75" t="s">
        <v>634</v>
      </c>
      <c r="B77" s="21" t="s">
        <v>228</v>
      </c>
      <c r="C77" s="530"/>
      <c r="D77" s="530"/>
      <c r="E77" s="530"/>
      <c r="F77" s="209"/>
      <c r="G77" s="209"/>
      <c r="H77" s="209"/>
      <c r="I77" s="209"/>
      <c r="J77" s="209"/>
      <c r="K77" s="209"/>
      <c r="L77" s="209"/>
      <c r="M77" s="209"/>
      <c r="N77" s="209"/>
      <c r="O77" s="206"/>
      <c r="P77" s="507"/>
      <c r="Q77" s="507"/>
      <c r="R77" s="507"/>
      <c r="S77" s="206"/>
      <c r="U77" s="258"/>
      <c r="V77" s="258"/>
      <c r="W77" s="258"/>
      <c r="X77" s="258"/>
    </row>
    <row r="78" spans="1:78" s="192" customFormat="1">
      <c r="A78" s="75" t="s">
        <v>635</v>
      </c>
      <c r="B78" s="21" t="s">
        <v>79</v>
      </c>
      <c r="C78" s="530"/>
      <c r="D78" s="530"/>
      <c r="E78" s="530"/>
      <c r="F78" s="209"/>
      <c r="G78" s="209"/>
      <c r="H78" s="209"/>
      <c r="I78" s="209"/>
      <c r="J78" s="209"/>
      <c r="K78" s="209"/>
      <c r="L78" s="209"/>
      <c r="M78" s="209"/>
      <c r="N78" s="209"/>
      <c r="O78" s="206"/>
      <c r="P78" s="507"/>
      <c r="Q78" s="507"/>
      <c r="R78" s="507"/>
      <c r="S78" s="206"/>
      <c r="U78" s="258"/>
      <c r="V78" s="258"/>
      <c r="W78" s="258"/>
      <c r="X78" s="258"/>
    </row>
    <row r="79" spans="1:78" s="215" customFormat="1">
      <c r="A79" s="177">
        <v>19</v>
      </c>
      <c r="B79" s="17" t="s">
        <v>198</v>
      </c>
      <c r="C79" s="830"/>
      <c r="D79" s="830"/>
      <c r="E79" s="830"/>
      <c r="F79" s="218">
        <f>SUM(F80:F81)</f>
        <v>0</v>
      </c>
      <c r="G79" s="218">
        <f t="shared" ref="G79:N79" si="18">SUM(G80:G81)</f>
        <v>0</v>
      </c>
      <c r="H79" s="218">
        <f t="shared" si="18"/>
        <v>0</v>
      </c>
      <c r="I79" s="218">
        <f t="shared" si="18"/>
        <v>0</v>
      </c>
      <c r="J79" s="218">
        <f t="shared" si="18"/>
        <v>0</v>
      </c>
      <c r="K79" s="218">
        <f t="shared" si="18"/>
        <v>0</v>
      </c>
      <c r="L79" s="218">
        <f t="shared" si="18"/>
        <v>0</v>
      </c>
      <c r="M79" s="218">
        <f t="shared" si="18"/>
        <v>0</v>
      </c>
      <c r="N79" s="218">
        <f t="shared" si="18"/>
        <v>0</v>
      </c>
      <c r="O79" s="206"/>
      <c r="P79" s="507"/>
      <c r="Q79" s="507"/>
      <c r="R79" s="507"/>
      <c r="S79" s="206"/>
      <c r="U79" s="822"/>
      <c r="V79" s="822"/>
      <c r="W79" s="822"/>
      <c r="X79" s="822"/>
    </row>
    <row r="80" spans="1:78" s="192" customFormat="1">
      <c r="A80" s="75" t="s">
        <v>636</v>
      </c>
      <c r="B80" s="166" t="s">
        <v>210</v>
      </c>
      <c r="C80" s="530"/>
      <c r="D80" s="530"/>
      <c r="E80" s="530"/>
      <c r="F80" s="209"/>
      <c r="G80" s="209"/>
      <c r="H80" s="209"/>
      <c r="I80" s="209"/>
      <c r="J80" s="209"/>
      <c r="K80" s="209"/>
      <c r="L80" s="209"/>
      <c r="M80" s="209"/>
      <c r="N80" s="209"/>
      <c r="O80" s="206"/>
      <c r="P80" s="507"/>
      <c r="Q80" s="507"/>
      <c r="R80" s="507"/>
      <c r="S80" s="206"/>
      <c r="U80" s="258"/>
      <c r="V80" s="258"/>
      <c r="W80" s="258"/>
      <c r="X80" s="258"/>
    </row>
    <row r="81" spans="1:78" s="192" customFormat="1">
      <c r="A81" s="75" t="s">
        <v>637</v>
      </c>
      <c r="B81" s="166" t="s">
        <v>236</v>
      </c>
      <c r="C81" s="530"/>
      <c r="D81" s="530"/>
      <c r="E81" s="530"/>
      <c r="F81" s="209"/>
      <c r="G81" s="209"/>
      <c r="H81" s="209"/>
      <c r="I81" s="209"/>
      <c r="J81" s="209"/>
      <c r="K81" s="209"/>
      <c r="L81" s="209"/>
      <c r="M81" s="209"/>
      <c r="N81" s="209"/>
      <c r="O81" s="206"/>
      <c r="P81" s="507"/>
      <c r="Q81" s="507"/>
      <c r="R81" s="507"/>
      <c r="S81" s="206"/>
      <c r="U81" s="258"/>
      <c r="V81" s="258"/>
      <c r="W81" s="258"/>
      <c r="X81" s="258"/>
    </row>
    <row r="82" spans="1:78" s="215" customFormat="1">
      <c r="A82" s="177">
        <v>20</v>
      </c>
      <c r="B82" s="17" t="s">
        <v>199</v>
      </c>
      <c r="C82" s="830"/>
      <c r="D82" s="830"/>
      <c r="E82" s="830"/>
      <c r="F82" s="213">
        <f>F83+F86+F87</f>
        <v>0</v>
      </c>
      <c r="G82" s="213">
        <f t="shared" ref="G82:N82" si="19">G83+G86+G87</f>
        <v>0</v>
      </c>
      <c r="H82" s="213">
        <f t="shared" si="19"/>
        <v>0</v>
      </c>
      <c r="I82" s="213">
        <f t="shared" si="19"/>
        <v>0</v>
      </c>
      <c r="J82" s="213">
        <f t="shared" si="19"/>
        <v>0</v>
      </c>
      <c r="K82" s="213">
        <f t="shared" si="19"/>
        <v>0</v>
      </c>
      <c r="L82" s="213">
        <f t="shared" si="19"/>
        <v>0</v>
      </c>
      <c r="M82" s="213">
        <f t="shared" si="19"/>
        <v>0</v>
      </c>
      <c r="N82" s="213">
        <f t="shared" si="19"/>
        <v>0</v>
      </c>
      <c r="O82" s="206"/>
      <c r="P82" s="507"/>
      <c r="Q82" s="507"/>
      <c r="R82" s="507"/>
      <c r="S82" s="206"/>
      <c r="U82" s="822"/>
      <c r="V82" s="822"/>
      <c r="W82" s="822"/>
      <c r="X82" s="822"/>
    </row>
    <row r="83" spans="1:78" s="192" customFormat="1">
      <c r="A83" s="75" t="s">
        <v>638</v>
      </c>
      <c r="B83" s="166" t="s">
        <v>212</v>
      </c>
      <c r="C83" s="530"/>
      <c r="D83" s="530"/>
      <c r="E83" s="530"/>
      <c r="F83" s="213">
        <f>SUM(F84:F85)</f>
        <v>0</v>
      </c>
      <c r="G83" s="219">
        <f t="shared" ref="G83:N83" si="20">SUM(G84:G85)</f>
        <v>0</v>
      </c>
      <c r="H83" s="219">
        <f t="shared" si="20"/>
        <v>0</v>
      </c>
      <c r="I83" s="219">
        <f t="shared" si="20"/>
        <v>0</v>
      </c>
      <c r="J83" s="219">
        <f t="shared" si="20"/>
        <v>0</v>
      </c>
      <c r="K83" s="219">
        <f t="shared" si="20"/>
        <v>0</v>
      </c>
      <c r="L83" s="219">
        <f t="shared" si="20"/>
        <v>0</v>
      </c>
      <c r="M83" s="219">
        <f t="shared" si="20"/>
        <v>0</v>
      </c>
      <c r="N83" s="219">
        <f t="shared" si="20"/>
        <v>0</v>
      </c>
      <c r="O83" s="206"/>
      <c r="P83" s="507"/>
      <c r="Q83" s="507"/>
      <c r="R83" s="507"/>
      <c r="S83" s="206"/>
      <c r="U83" s="258"/>
      <c r="V83" s="258"/>
      <c r="W83" s="258"/>
      <c r="X83" s="258"/>
    </row>
    <row r="84" spans="1:78" s="192" customFormat="1">
      <c r="A84" s="75" t="s">
        <v>639</v>
      </c>
      <c r="B84" s="21" t="s">
        <v>70</v>
      </c>
      <c r="C84" s="530"/>
      <c r="D84" s="530"/>
      <c r="E84" s="530"/>
      <c r="F84" s="209"/>
      <c r="G84" s="209"/>
      <c r="H84" s="209"/>
      <c r="I84" s="209"/>
      <c r="J84" s="209"/>
      <c r="K84" s="209"/>
      <c r="L84" s="209"/>
      <c r="M84" s="209"/>
      <c r="N84" s="209"/>
      <c r="O84" s="206"/>
      <c r="P84" s="507"/>
      <c r="Q84" s="507"/>
      <c r="R84" s="507"/>
      <c r="S84" s="206"/>
      <c r="U84" s="258"/>
      <c r="V84" s="258"/>
      <c r="W84" s="258"/>
      <c r="X84" s="258"/>
    </row>
    <row r="85" spans="1:78" s="192" customFormat="1">
      <c r="A85" s="75" t="s">
        <v>640</v>
      </c>
      <c r="B85" s="21" t="s">
        <v>79</v>
      </c>
      <c r="C85" s="530"/>
      <c r="D85" s="530"/>
      <c r="E85" s="530"/>
      <c r="F85" s="209"/>
      <c r="G85" s="209"/>
      <c r="H85" s="209"/>
      <c r="I85" s="209"/>
      <c r="J85" s="209"/>
      <c r="K85" s="209"/>
      <c r="L85" s="209"/>
      <c r="M85" s="209"/>
      <c r="N85" s="209"/>
      <c r="O85" s="206"/>
      <c r="P85" s="507"/>
      <c r="Q85" s="507"/>
      <c r="R85" s="507"/>
      <c r="S85" s="206"/>
      <c r="U85" s="258"/>
      <c r="V85" s="258"/>
      <c r="W85" s="258"/>
      <c r="X85" s="258"/>
    </row>
    <row r="86" spans="1:78" s="192" customFormat="1">
      <c r="A86" s="75" t="s">
        <v>641</v>
      </c>
      <c r="B86" s="166" t="s">
        <v>213</v>
      </c>
      <c r="C86" s="530"/>
      <c r="D86" s="530"/>
      <c r="E86" s="530"/>
      <c r="F86" s="191"/>
      <c r="G86" s="191"/>
      <c r="H86" s="191"/>
      <c r="I86" s="191"/>
      <c r="J86" s="191"/>
      <c r="K86" s="191"/>
      <c r="L86" s="191"/>
      <c r="M86" s="191"/>
      <c r="N86" s="191"/>
      <c r="O86" s="206"/>
      <c r="P86" s="507"/>
      <c r="Q86" s="507"/>
      <c r="R86" s="507"/>
      <c r="S86" s="206"/>
      <c r="U86" s="258"/>
      <c r="V86" s="258"/>
      <c r="W86" s="258"/>
      <c r="X86" s="258"/>
    </row>
    <row r="87" spans="1:78" s="192" customFormat="1">
      <c r="A87" s="75" t="s">
        <v>642</v>
      </c>
      <c r="B87" s="166" t="s">
        <v>79</v>
      </c>
      <c r="C87" s="530"/>
      <c r="D87" s="530"/>
      <c r="E87" s="530"/>
      <c r="F87" s="191"/>
      <c r="G87" s="191"/>
      <c r="H87" s="191"/>
      <c r="I87" s="191"/>
      <c r="J87" s="191"/>
      <c r="K87" s="191"/>
      <c r="L87" s="191"/>
      <c r="M87" s="191"/>
      <c r="N87" s="191"/>
      <c r="O87" s="206"/>
      <c r="P87" s="507"/>
      <c r="Q87" s="507"/>
      <c r="R87" s="507"/>
      <c r="S87" s="206"/>
      <c r="U87" s="258"/>
      <c r="V87" s="258"/>
      <c r="W87" s="258"/>
      <c r="X87" s="258"/>
    </row>
    <row r="88" spans="1:78" s="192" customFormat="1">
      <c r="A88" s="164">
        <v>21</v>
      </c>
      <c r="B88" s="164" t="s">
        <v>200</v>
      </c>
      <c r="C88" s="508"/>
      <c r="D88" s="508"/>
      <c r="E88" s="508"/>
      <c r="F88" s="191"/>
      <c r="G88" s="191"/>
      <c r="H88" s="191"/>
      <c r="I88" s="191"/>
      <c r="J88" s="191"/>
      <c r="K88" s="191"/>
      <c r="L88" s="191"/>
      <c r="M88" s="191"/>
      <c r="N88" s="191"/>
      <c r="O88" s="206"/>
      <c r="P88" s="507"/>
      <c r="Q88" s="507"/>
      <c r="R88" s="507"/>
      <c r="S88" s="206"/>
      <c r="U88" s="258"/>
      <c r="V88" s="258"/>
      <c r="W88" s="258"/>
      <c r="X88" s="258"/>
    </row>
    <row r="89" spans="1:78" s="192" customFormat="1">
      <c r="A89" s="164">
        <v>22</v>
      </c>
      <c r="B89" s="164" t="s">
        <v>201</v>
      </c>
      <c r="C89" s="508"/>
      <c r="D89" s="508"/>
      <c r="E89" s="508"/>
      <c r="F89" s="191"/>
      <c r="G89" s="191"/>
      <c r="H89" s="191"/>
      <c r="I89" s="191"/>
      <c r="J89" s="191"/>
      <c r="K89" s="191"/>
      <c r="L89" s="191"/>
      <c r="M89" s="191"/>
      <c r="N89" s="191"/>
      <c r="O89" s="206"/>
      <c r="P89" s="507"/>
      <c r="Q89" s="507"/>
      <c r="R89" s="507"/>
      <c r="S89" s="206"/>
      <c r="U89" s="258"/>
      <c r="V89" s="258"/>
      <c r="W89" s="258"/>
      <c r="X89" s="258"/>
    </row>
    <row r="90" spans="1:78" s="192" customFormat="1">
      <c r="A90" s="164">
        <v>23</v>
      </c>
      <c r="B90" s="164" t="s">
        <v>202</v>
      </c>
      <c r="C90" s="508"/>
      <c r="D90" s="508"/>
      <c r="E90" s="508"/>
      <c r="F90" s="191"/>
      <c r="G90" s="191"/>
      <c r="H90" s="191"/>
      <c r="I90" s="191"/>
      <c r="J90" s="191"/>
      <c r="K90" s="191"/>
      <c r="L90" s="191"/>
      <c r="M90" s="191"/>
      <c r="N90" s="191"/>
      <c r="O90" s="206"/>
      <c r="P90" s="507"/>
      <c r="Q90" s="507"/>
      <c r="R90" s="507"/>
      <c r="S90" s="206"/>
      <c r="U90" s="258"/>
      <c r="V90" s="258"/>
      <c r="W90" s="258"/>
      <c r="X90" s="258"/>
    </row>
    <row r="91" spans="1:78" s="192" customFormat="1">
      <c r="A91" s="164">
        <v>24</v>
      </c>
      <c r="B91" s="164" t="s">
        <v>203</v>
      </c>
      <c r="C91" s="508"/>
      <c r="D91" s="508"/>
      <c r="E91" s="508"/>
      <c r="F91" s="191"/>
      <c r="G91" s="191"/>
      <c r="H91" s="191"/>
      <c r="I91" s="191"/>
      <c r="J91" s="191"/>
      <c r="K91" s="191"/>
      <c r="L91" s="191"/>
      <c r="M91" s="191"/>
      <c r="N91" s="191"/>
      <c r="O91" s="206"/>
      <c r="P91" s="507"/>
      <c r="Q91" s="507"/>
      <c r="R91" s="507"/>
      <c r="S91" s="206"/>
      <c r="U91" s="258"/>
      <c r="V91" s="258"/>
      <c r="W91" s="258"/>
      <c r="X91" s="258"/>
    </row>
    <row r="92" spans="1:78" s="192" customFormat="1">
      <c r="A92" s="164">
        <v>25</v>
      </c>
      <c r="B92" s="164" t="s">
        <v>743</v>
      </c>
      <c r="C92" s="508"/>
      <c r="D92" s="508"/>
      <c r="E92" s="508"/>
      <c r="F92" s="148"/>
      <c r="G92" s="148"/>
      <c r="H92" s="148"/>
      <c r="I92" s="148"/>
      <c r="J92" s="148"/>
      <c r="K92" s="148"/>
      <c r="L92" s="148"/>
      <c r="M92" s="148"/>
      <c r="N92" s="148"/>
      <c r="O92" s="206"/>
      <c r="P92" s="507"/>
      <c r="Q92" s="507"/>
      <c r="R92" s="507"/>
      <c r="S92" s="206"/>
      <c r="U92" s="258"/>
      <c r="V92" s="258"/>
      <c r="W92" s="258"/>
      <c r="X92" s="258"/>
    </row>
    <row r="93" spans="1:78" s="149" customFormat="1">
      <c r="A93" s="809"/>
      <c r="B93" s="266"/>
      <c r="C93" s="507"/>
      <c r="D93" s="507"/>
      <c r="E93" s="507"/>
      <c r="F93" s="192"/>
      <c r="G93" s="192"/>
      <c r="H93" s="192"/>
      <c r="I93" s="192"/>
      <c r="J93" s="192"/>
      <c r="K93" s="192"/>
      <c r="L93" s="192"/>
      <c r="M93" s="192"/>
      <c r="N93" s="192"/>
      <c r="O93" s="192"/>
      <c r="P93" s="507"/>
      <c r="Q93" s="507"/>
      <c r="R93" s="507"/>
      <c r="S93" s="192"/>
      <c r="T93" s="192"/>
      <c r="U93" s="258"/>
      <c r="V93" s="258"/>
      <c r="W93" s="258"/>
      <c r="X93" s="258"/>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2"/>
      <c r="BR93" s="192"/>
      <c r="BS93" s="192"/>
      <c r="BT93" s="192"/>
      <c r="BU93" s="192"/>
      <c r="BV93" s="192"/>
      <c r="BW93" s="192"/>
      <c r="BX93" s="192"/>
      <c r="BY93" s="192"/>
      <c r="BZ93" s="192"/>
    </row>
    <row r="94" spans="1:78" s="149" customFormat="1">
      <c r="A94" s="194">
        <v>26</v>
      </c>
      <c r="B94" s="158" t="s">
        <v>720</v>
      </c>
      <c r="C94" s="824"/>
      <c r="D94" s="824"/>
      <c r="E94" s="824"/>
      <c r="F94" s="214">
        <f t="shared" ref="F94:N94" si="21">F34+F55+F56+F61+F65+F79+F82+F88+F89+F90+F91+F92</f>
        <v>0</v>
      </c>
      <c r="G94" s="214">
        <f t="shared" si="21"/>
        <v>0</v>
      </c>
      <c r="H94" s="214">
        <f t="shared" si="21"/>
        <v>0</v>
      </c>
      <c r="I94" s="214">
        <f t="shared" si="21"/>
        <v>0</v>
      </c>
      <c r="J94" s="214">
        <f t="shared" si="21"/>
        <v>0</v>
      </c>
      <c r="K94" s="214">
        <f t="shared" si="21"/>
        <v>0</v>
      </c>
      <c r="L94" s="214">
        <f t="shared" si="21"/>
        <v>0</v>
      </c>
      <c r="M94" s="214">
        <f t="shared" si="21"/>
        <v>0</v>
      </c>
      <c r="N94" s="214">
        <f t="shared" si="21"/>
        <v>0</v>
      </c>
      <c r="O94" s="825"/>
      <c r="P94" s="507"/>
      <c r="Q94" s="507"/>
      <c r="R94" s="507"/>
      <c r="S94" s="825"/>
      <c r="T94" s="192"/>
      <c r="U94" s="258"/>
      <c r="V94" s="258"/>
      <c r="W94" s="258"/>
      <c r="X94" s="258"/>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2"/>
      <c r="AZ94" s="192"/>
      <c r="BA94" s="192"/>
      <c r="BB94" s="192"/>
      <c r="BC94" s="192"/>
      <c r="BD94" s="192"/>
      <c r="BE94" s="192"/>
      <c r="BF94" s="192"/>
      <c r="BG94" s="192"/>
      <c r="BH94" s="192"/>
      <c r="BI94" s="192"/>
      <c r="BJ94" s="192"/>
      <c r="BK94" s="192"/>
      <c r="BL94" s="192"/>
      <c r="BM94" s="192"/>
      <c r="BN94" s="192"/>
      <c r="BO94" s="192"/>
      <c r="BP94" s="192"/>
      <c r="BQ94" s="192"/>
      <c r="BR94" s="192"/>
      <c r="BS94" s="192"/>
      <c r="BT94" s="192"/>
      <c r="BU94" s="192"/>
      <c r="BV94" s="192"/>
      <c r="BW94" s="192"/>
      <c r="BX94" s="192"/>
      <c r="BY94" s="192"/>
      <c r="BZ94" s="192"/>
    </row>
    <row r="95" spans="1:78" s="149" customFormat="1">
      <c r="A95" s="806"/>
      <c r="B95" s="542"/>
      <c r="C95" s="541"/>
      <c r="D95" s="541"/>
      <c r="E95" s="541"/>
      <c r="F95" s="825"/>
      <c r="G95" s="825"/>
      <c r="H95" s="825"/>
      <c r="I95" s="825"/>
      <c r="J95" s="825"/>
      <c r="K95" s="825"/>
      <c r="L95" s="825"/>
      <c r="M95" s="825"/>
      <c r="N95" s="825"/>
      <c r="O95" s="825"/>
      <c r="P95" s="507"/>
      <c r="Q95" s="507"/>
      <c r="R95" s="507"/>
      <c r="S95" s="825"/>
      <c r="T95" s="192"/>
      <c r="U95" s="258"/>
      <c r="V95" s="258"/>
      <c r="W95" s="258"/>
      <c r="X95" s="258"/>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row>
    <row r="96" spans="1:78" s="149" customFormat="1">
      <c r="A96" s="194">
        <v>27</v>
      </c>
      <c r="B96" s="158" t="s">
        <v>286</v>
      </c>
      <c r="C96" s="824"/>
      <c r="D96" s="824"/>
      <c r="E96" s="824"/>
      <c r="F96" s="196">
        <f t="shared" ref="F96:N96" si="22">F31+F94</f>
        <v>0</v>
      </c>
      <c r="G96" s="196">
        <f t="shared" si="22"/>
        <v>0</v>
      </c>
      <c r="H96" s="196">
        <f t="shared" si="22"/>
        <v>0</v>
      </c>
      <c r="I96" s="196">
        <f t="shared" si="22"/>
        <v>0</v>
      </c>
      <c r="J96" s="196">
        <f t="shared" si="22"/>
        <v>0</v>
      </c>
      <c r="K96" s="196">
        <f t="shared" si="22"/>
        <v>0</v>
      </c>
      <c r="L96" s="196">
        <f t="shared" si="22"/>
        <v>0</v>
      </c>
      <c r="M96" s="196">
        <f t="shared" si="22"/>
        <v>0</v>
      </c>
      <c r="N96" s="196">
        <f t="shared" si="22"/>
        <v>0</v>
      </c>
      <c r="O96" s="825"/>
      <c r="P96" s="507"/>
      <c r="Q96" s="507"/>
      <c r="R96" s="507"/>
      <c r="S96" s="825"/>
      <c r="T96" s="192"/>
      <c r="U96" s="258"/>
      <c r="V96" s="258"/>
      <c r="W96" s="258"/>
      <c r="X96" s="258"/>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92"/>
      <c r="BY96" s="192"/>
      <c r="BZ96" s="192"/>
    </row>
    <row r="97" spans="1:78" s="149" customFormat="1">
      <c r="A97" s="806"/>
      <c r="B97" s="542"/>
      <c r="C97" s="541"/>
      <c r="D97" s="541"/>
      <c r="E97" s="541"/>
      <c r="F97" s="825"/>
      <c r="G97" s="825"/>
      <c r="H97" s="825"/>
      <c r="I97" s="825"/>
      <c r="J97" s="825"/>
      <c r="K97" s="825"/>
      <c r="L97" s="825"/>
      <c r="M97" s="825"/>
      <c r="N97" s="825"/>
      <c r="O97" s="825"/>
      <c r="P97" s="507"/>
      <c r="Q97" s="507"/>
      <c r="R97" s="507"/>
      <c r="S97" s="825"/>
      <c r="T97" s="192"/>
      <c r="U97" s="258"/>
      <c r="V97" s="258"/>
      <c r="W97" s="258"/>
      <c r="X97" s="258"/>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row>
    <row r="98" spans="1:78" s="149" customFormat="1">
      <c r="A98" s="809"/>
      <c r="B98" s="15" t="s">
        <v>460</v>
      </c>
      <c r="C98" s="818"/>
      <c r="D98" s="818"/>
      <c r="E98" s="818"/>
      <c r="F98" s="833"/>
      <c r="G98" s="833"/>
      <c r="H98" s="833"/>
      <c r="I98" s="833"/>
      <c r="J98" s="192"/>
      <c r="K98" s="192"/>
      <c r="L98" s="192"/>
      <c r="M98" s="833"/>
      <c r="N98" s="192"/>
      <c r="O98" s="819"/>
      <c r="P98" s="507"/>
      <c r="Q98" s="507"/>
      <c r="R98" s="507"/>
      <c r="S98" s="819"/>
      <c r="T98" s="192"/>
      <c r="U98" s="258"/>
      <c r="V98" s="258"/>
      <c r="W98" s="258"/>
      <c r="X98" s="258"/>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row>
    <row r="99" spans="1:78" s="215" customFormat="1">
      <c r="A99" s="177">
        <v>28</v>
      </c>
      <c r="B99" s="75" t="s">
        <v>670</v>
      </c>
      <c r="C99" s="509"/>
      <c r="D99" s="509"/>
      <c r="E99" s="509"/>
      <c r="F99" s="220">
        <f t="shared" ref="F99:N99" si="23">SUM(F100:F104)</f>
        <v>0</v>
      </c>
      <c r="G99" s="220">
        <f t="shared" si="23"/>
        <v>0</v>
      </c>
      <c r="H99" s="220">
        <f t="shared" si="23"/>
        <v>0</v>
      </c>
      <c r="I99" s="220">
        <f t="shared" si="23"/>
        <v>0</v>
      </c>
      <c r="J99" s="220">
        <f t="shared" si="23"/>
        <v>0</v>
      </c>
      <c r="K99" s="220">
        <f t="shared" si="23"/>
        <v>0</v>
      </c>
      <c r="L99" s="220">
        <f t="shared" si="23"/>
        <v>0</v>
      </c>
      <c r="M99" s="220">
        <f t="shared" si="23"/>
        <v>0</v>
      </c>
      <c r="N99" s="220">
        <f t="shared" si="23"/>
        <v>0</v>
      </c>
      <c r="O99" s="206"/>
      <c r="P99" s="507"/>
      <c r="Q99" s="507"/>
      <c r="R99" s="507"/>
      <c r="S99" s="206"/>
      <c r="U99" s="822"/>
      <c r="V99" s="822"/>
      <c r="W99" s="822"/>
      <c r="X99" s="822"/>
    </row>
    <row r="100" spans="1:78" s="192" customFormat="1">
      <c r="A100" s="75" t="s">
        <v>643</v>
      </c>
      <c r="B100" s="13" t="s">
        <v>668</v>
      </c>
      <c r="C100" s="530"/>
      <c r="D100" s="530"/>
      <c r="E100" s="530"/>
      <c r="F100" s="209"/>
      <c r="G100" s="216"/>
      <c r="H100" s="216"/>
      <c r="I100" s="216"/>
      <c r="J100" s="216"/>
      <c r="K100" s="216"/>
      <c r="L100" s="216"/>
      <c r="M100" s="216"/>
      <c r="N100" s="216"/>
      <c r="O100" s="206"/>
      <c r="P100" s="507"/>
      <c r="Q100" s="507"/>
      <c r="R100" s="507"/>
      <c r="S100" s="206"/>
      <c r="U100" s="258"/>
      <c r="V100" s="258"/>
      <c r="W100" s="258"/>
      <c r="X100" s="258"/>
    </row>
    <row r="101" spans="1:78" s="192" customFormat="1">
      <c r="A101" s="75" t="s">
        <v>644</v>
      </c>
      <c r="B101" s="13" t="s">
        <v>669</v>
      </c>
      <c r="C101" s="530"/>
      <c r="D101" s="530"/>
      <c r="E101" s="530"/>
      <c r="F101" s="191"/>
      <c r="G101" s="193"/>
      <c r="H101" s="193"/>
      <c r="I101" s="193"/>
      <c r="J101" s="193"/>
      <c r="K101" s="193"/>
      <c r="L101" s="193"/>
      <c r="M101" s="193"/>
      <c r="N101" s="193"/>
      <c r="O101" s="206"/>
      <c r="P101" s="507"/>
      <c r="Q101" s="507"/>
      <c r="R101" s="507"/>
      <c r="S101" s="206"/>
      <c r="U101" s="258"/>
      <c r="V101" s="258"/>
      <c r="W101" s="258"/>
      <c r="X101" s="258"/>
    </row>
    <row r="102" spans="1:78" s="192" customFormat="1">
      <c r="A102" s="75" t="s">
        <v>645</v>
      </c>
      <c r="B102" s="13" t="s">
        <v>747</v>
      </c>
      <c r="C102" s="530"/>
      <c r="D102" s="530"/>
      <c r="E102" s="530"/>
      <c r="F102" s="191"/>
      <c r="G102" s="193"/>
      <c r="H102" s="193"/>
      <c r="I102" s="193"/>
      <c r="J102" s="193"/>
      <c r="K102" s="193"/>
      <c r="L102" s="193"/>
      <c r="M102" s="193"/>
      <c r="N102" s="193"/>
      <c r="O102" s="206"/>
      <c r="P102" s="507"/>
      <c r="Q102" s="507"/>
      <c r="R102" s="507"/>
      <c r="S102" s="206"/>
      <c r="U102" s="258"/>
      <c r="V102" s="258"/>
      <c r="W102" s="258"/>
      <c r="X102" s="258"/>
    </row>
    <row r="103" spans="1:78" s="192" customFormat="1">
      <c r="A103" s="75" t="s">
        <v>646</v>
      </c>
      <c r="B103" s="13" t="s">
        <v>658</v>
      </c>
      <c r="C103" s="530"/>
      <c r="D103" s="530"/>
      <c r="E103" s="530"/>
      <c r="F103" s="191"/>
      <c r="G103" s="193"/>
      <c r="H103" s="193"/>
      <c r="I103" s="193"/>
      <c r="J103" s="193"/>
      <c r="K103" s="193"/>
      <c r="L103" s="193"/>
      <c r="M103" s="193"/>
      <c r="N103" s="193"/>
      <c r="O103" s="206"/>
      <c r="P103" s="507"/>
      <c r="Q103" s="507"/>
      <c r="R103" s="507"/>
      <c r="S103" s="206"/>
      <c r="U103" s="258"/>
      <c r="V103" s="258"/>
      <c r="W103" s="258"/>
      <c r="X103" s="258"/>
    </row>
    <row r="104" spans="1:78" s="192" customFormat="1">
      <c r="A104" s="75" t="s">
        <v>647</v>
      </c>
      <c r="B104" s="13" t="s">
        <v>659</v>
      </c>
      <c r="C104" s="530"/>
      <c r="D104" s="530"/>
      <c r="E104" s="530"/>
      <c r="F104" s="191"/>
      <c r="G104" s="193"/>
      <c r="H104" s="193"/>
      <c r="I104" s="193"/>
      <c r="J104" s="193"/>
      <c r="K104" s="193"/>
      <c r="L104" s="193"/>
      <c r="M104" s="193"/>
      <c r="N104" s="193"/>
      <c r="O104" s="206"/>
      <c r="P104" s="507"/>
      <c r="Q104" s="507"/>
      <c r="R104" s="507"/>
      <c r="S104" s="206"/>
      <c r="U104" s="258"/>
      <c r="V104" s="258"/>
      <c r="W104" s="258"/>
      <c r="X104" s="258"/>
    </row>
    <row r="105" spans="1:78" s="192" customFormat="1">
      <c r="A105" s="177">
        <f>A99+1</f>
        <v>29</v>
      </c>
      <c r="B105" s="168" t="s">
        <v>703</v>
      </c>
      <c r="C105" s="507"/>
      <c r="D105" s="507"/>
      <c r="E105" s="507"/>
      <c r="F105" s="221">
        <f>'OpRisk Scenario &amp; Projections'!G21</f>
        <v>0</v>
      </c>
      <c r="G105" s="221">
        <f>'OpRisk Scenario &amp; Projections'!H21</f>
        <v>0</v>
      </c>
      <c r="H105" s="221">
        <f>'OpRisk Scenario &amp; Projections'!I21</f>
        <v>0</v>
      </c>
      <c r="I105" s="221">
        <f>'OpRisk Scenario &amp; Projections'!J21</f>
        <v>0</v>
      </c>
      <c r="J105" s="221">
        <f>'OpRisk Scenario &amp; Projections'!K21</f>
        <v>0</v>
      </c>
      <c r="K105" s="221">
        <f>'OpRisk Scenario &amp; Projections'!L21</f>
        <v>0</v>
      </c>
      <c r="L105" s="221">
        <f>'OpRisk Scenario &amp; Projections'!M21</f>
        <v>0</v>
      </c>
      <c r="M105" s="221">
        <f>'OpRisk Scenario &amp; Projections'!N21</f>
        <v>0</v>
      </c>
      <c r="N105" s="221">
        <f>'OpRisk Scenario &amp; Projections'!O21</f>
        <v>0</v>
      </c>
      <c r="O105" s="206"/>
      <c r="P105" s="507"/>
      <c r="Q105" s="507"/>
      <c r="R105" s="507"/>
      <c r="S105" s="206"/>
      <c r="U105" s="258"/>
      <c r="V105" s="258"/>
      <c r="W105" s="258"/>
      <c r="X105" s="258"/>
    </row>
    <row r="106" spans="1:78" s="192" customFormat="1" ht="30">
      <c r="A106" s="181">
        <f>A105+1</f>
        <v>30</v>
      </c>
      <c r="B106" s="502" t="s">
        <v>714</v>
      </c>
      <c r="C106" s="507"/>
      <c r="D106" s="507"/>
      <c r="E106" s="507"/>
      <c r="F106" s="209"/>
      <c r="G106" s="216"/>
      <c r="H106" s="216"/>
      <c r="I106" s="216"/>
      <c r="J106" s="216"/>
      <c r="K106" s="216"/>
      <c r="L106" s="216"/>
      <c r="M106" s="216"/>
      <c r="N106" s="216"/>
      <c r="O106" s="206"/>
      <c r="P106" s="507"/>
      <c r="Q106" s="507"/>
      <c r="R106" s="507"/>
      <c r="S106" s="206"/>
      <c r="U106" s="258"/>
      <c r="V106" s="258"/>
      <c r="W106" s="258"/>
      <c r="X106" s="258"/>
    </row>
    <row r="107" spans="1:78" s="215" customFormat="1">
      <c r="A107" s="177">
        <f>A106+1</f>
        <v>31</v>
      </c>
      <c r="B107" s="164" t="s">
        <v>721</v>
      </c>
      <c r="C107" s="834"/>
      <c r="D107" s="834"/>
      <c r="E107" s="834"/>
      <c r="F107" s="209"/>
      <c r="G107" s="216"/>
      <c r="H107" s="216"/>
      <c r="I107" s="216"/>
      <c r="J107" s="216"/>
      <c r="K107" s="216"/>
      <c r="L107" s="216"/>
      <c r="M107" s="216"/>
      <c r="N107" s="216"/>
      <c r="O107" s="206"/>
      <c r="P107" s="507"/>
      <c r="Q107" s="507"/>
      <c r="R107" s="507"/>
      <c r="S107" s="206"/>
      <c r="U107" s="822"/>
      <c r="V107" s="822"/>
      <c r="W107" s="822"/>
      <c r="X107" s="822"/>
    </row>
    <row r="108" spans="1:78" s="192" customFormat="1">
      <c r="A108" s="177">
        <f t="shared" ref="A108:A115" si="24">A107+1</f>
        <v>32</v>
      </c>
      <c r="B108" s="168" t="s">
        <v>583</v>
      </c>
      <c r="C108" s="507"/>
      <c r="D108" s="155" t="s">
        <v>1564</v>
      </c>
      <c r="E108" s="507"/>
      <c r="F108" s="209"/>
      <c r="G108" s="216"/>
      <c r="H108" s="216"/>
      <c r="I108" s="216"/>
      <c r="J108" s="216"/>
      <c r="K108" s="216"/>
      <c r="L108" s="216"/>
      <c r="M108" s="216"/>
      <c r="N108" s="216"/>
      <c r="O108" s="206"/>
      <c r="P108" s="507"/>
      <c r="Q108" s="507"/>
      <c r="R108" s="507"/>
      <c r="S108" s="206"/>
      <c r="U108" s="258"/>
      <c r="V108" s="258"/>
      <c r="W108" s="258"/>
      <c r="X108" s="258"/>
    </row>
    <row r="109" spans="1:78" s="192" customFormat="1">
      <c r="A109" s="177">
        <f t="shared" si="24"/>
        <v>33</v>
      </c>
      <c r="B109" s="73" t="s">
        <v>661</v>
      </c>
      <c r="C109" s="507"/>
      <c r="D109" s="155" t="s">
        <v>1565</v>
      </c>
      <c r="E109" s="507"/>
      <c r="F109" s="209"/>
      <c r="G109" s="216"/>
      <c r="H109" s="216"/>
      <c r="I109" s="216"/>
      <c r="J109" s="216"/>
      <c r="K109" s="216"/>
      <c r="L109" s="216"/>
      <c r="M109" s="216"/>
      <c r="N109" s="216"/>
      <c r="O109" s="206"/>
      <c r="P109" s="507"/>
      <c r="Q109" s="507"/>
      <c r="R109" s="507"/>
      <c r="S109" s="206"/>
      <c r="U109" s="258"/>
      <c r="V109" s="258"/>
      <c r="W109" s="258"/>
      <c r="X109" s="258"/>
    </row>
    <row r="110" spans="1:78" s="192" customFormat="1">
      <c r="A110" s="177">
        <f t="shared" si="24"/>
        <v>34</v>
      </c>
      <c r="B110" s="73" t="s">
        <v>722</v>
      </c>
      <c r="C110" s="507"/>
      <c r="D110" s="507"/>
      <c r="E110" s="507"/>
      <c r="F110" s="222">
        <f>SUM(F111:F112)</f>
        <v>0</v>
      </c>
      <c r="G110" s="222">
        <f t="shared" ref="G110:N110" si="25">SUM(G111:G112)</f>
        <v>0</v>
      </c>
      <c r="H110" s="222">
        <f t="shared" si="25"/>
        <v>0</v>
      </c>
      <c r="I110" s="222">
        <f t="shared" si="25"/>
        <v>0</v>
      </c>
      <c r="J110" s="222">
        <f t="shared" si="25"/>
        <v>0</v>
      </c>
      <c r="K110" s="222">
        <f t="shared" si="25"/>
        <v>0</v>
      </c>
      <c r="L110" s="222">
        <f t="shared" si="25"/>
        <v>0</v>
      </c>
      <c r="M110" s="222">
        <f t="shared" si="25"/>
        <v>0</v>
      </c>
      <c r="N110" s="222">
        <f t="shared" si="25"/>
        <v>0</v>
      </c>
      <c r="O110" s="206"/>
      <c r="P110" s="507"/>
      <c r="Q110" s="507"/>
      <c r="R110" s="507"/>
      <c r="S110" s="206"/>
      <c r="U110" s="258"/>
      <c r="V110" s="258"/>
      <c r="W110" s="258"/>
      <c r="X110" s="258"/>
    </row>
    <row r="111" spans="1:78" s="192" customFormat="1">
      <c r="A111" s="177" t="s">
        <v>715</v>
      </c>
      <c r="B111" s="13" t="s">
        <v>1319</v>
      </c>
      <c r="C111" s="507"/>
      <c r="D111" s="507"/>
      <c r="E111" s="507"/>
      <c r="F111" s="209"/>
      <c r="G111" s="216"/>
      <c r="H111" s="216"/>
      <c r="I111" s="216"/>
      <c r="J111" s="216"/>
      <c r="K111" s="216"/>
      <c r="L111" s="216"/>
      <c r="M111" s="216"/>
      <c r="N111" s="216"/>
      <c r="O111" s="206"/>
      <c r="P111" s="507"/>
      <c r="Q111" s="507"/>
      <c r="R111" s="507"/>
      <c r="S111" s="206"/>
      <c r="U111" s="258"/>
      <c r="V111" s="258"/>
      <c r="W111" s="258"/>
      <c r="X111" s="258"/>
    </row>
    <row r="112" spans="1:78" s="192" customFormat="1">
      <c r="A112" s="177" t="s">
        <v>716</v>
      </c>
      <c r="B112" s="13" t="s">
        <v>79</v>
      </c>
      <c r="C112" s="507"/>
      <c r="D112" s="507"/>
      <c r="E112" s="507"/>
      <c r="F112" s="209"/>
      <c r="G112" s="216"/>
      <c r="H112" s="216"/>
      <c r="I112" s="216"/>
      <c r="J112" s="216"/>
      <c r="K112" s="216"/>
      <c r="L112" s="216"/>
      <c r="M112" s="216"/>
      <c r="N112" s="216"/>
      <c r="O112" s="206"/>
      <c r="P112" s="507"/>
      <c r="Q112" s="507"/>
      <c r="R112" s="507"/>
      <c r="S112" s="206"/>
      <c r="U112" s="258"/>
      <c r="V112" s="258"/>
      <c r="W112" s="258"/>
      <c r="X112" s="258"/>
    </row>
    <row r="113" spans="1:78" s="192" customFormat="1">
      <c r="A113" s="177">
        <f>A110+1</f>
        <v>35</v>
      </c>
      <c r="B113" s="73" t="s">
        <v>461</v>
      </c>
      <c r="C113" s="507"/>
      <c r="D113" s="507"/>
      <c r="E113" s="507"/>
      <c r="F113" s="209"/>
      <c r="G113" s="216"/>
      <c r="H113" s="216"/>
      <c r="I113" s="216"/>
      <c r="J113" s="216"/>
      <c r="K113" s="216"/>
      <c r="L113" s="216"/>
      <c r="M113" s="216"/>
      <c r="N113" s="216"/>
      <c r="O113" s="206"/>
      <c r="P113" s="507"/>
      <c r="Q113" s="507"/>
      <c r="R113" s="507"/>
      <c r="S113" s="206"/>
      <c r="U113" s="258"/>
      <c r="V113" s="258"/>
      <c r="W113" s="258"/>
      <c r="X113" s="258"/>
    </row>
    <row r="114" spans="1:78" s="192" customFormat="1">
      <c r="A114" s="177">
        <f t="shared" si="24"/>
        <v>36</v>
      </c>
      <c r="B114" s="73" t="s">
        <v>1566</v>
      </c>
      <c r="C114" s="507"/>
      <c r="D114" s="507"/>
      <c r="E114" s="507"/>
      <c r="F114" s="209"/>
      <c r="G114" s="216"/>
      <c r="H114" s="216"/>
      <c r="I114" s="216"/>
      <c r="J114" s="216"/>
      <c r="K114" s="216"/>
      <c r="L114" s="216"/>
      <c r="M114" s="216"/>
      <c r="N114" s="216"/>
      <c r="O114" s="206"/>
      <c r="P114" s="507"/>
      <c r="Q114" s="507"/>
      <c r="R114" s="507"/>
      <c r="S114" s="206"/>
      <c r="U114" s="258"/>
      <c r="V114" s="258"/>
      <c r="W114" s="258"/>
      <c r="X114" s="258"/>
    </row>
    <row r="115" spans="1:78" s="192" customFormat="1">
      <c r="A115" s="177">
        <f t="shared" si="24"/>
        <v>37</v>
      </c>
      <c r="B115" s="73" t="s">
        <v>748</v>
      </c>
      <c r="C115" s="507"/>
      <c r="D115" s="507"/>
      <c r="E115" s="507"/>
      <c r="F115" s="191"/>
      <c r="G115" s="193"/>
      <c r="H115" s="193"/>
      <c r="I115" s="193"/>
      <c r="J115" s="193"/>
      <c r="K115" s="193"/>
      <c r="L115" s="193"/>
      <c r="M115" s="193"/>
      <c r="N115" s="193"/>
      <c r="O115" s="206"/>
      <c r="P115" s="507"/>
      <c r="Q115" s="507"/>
      <c r="R115" s="507"/>
      <c r="S115" s="206"/>
      <c r="U115" s="258"/>
      <c r="V115" s="258"/>
      <c r="W115" s="258"/>
      <c r="X115" s="258"/>
    </row>
    <row r="116" spans="1:78" s="149" customFormat="1">
      <c r="A116" s="806"/>
      <c r="B116" s="542"/>
      <c r="C116" s="541"/>
      <c r="D116" s="541"/>
      <c r="E116" s="541"/>
      <c r="F116" s="825"/>
      <c r="G116" s="825"/>
      <c r="H116" s="825"/>
      <c r="I116" s="825"/>
      <c r="J116" s="825"/>
      <c r="K116" s="825"/>
      <c r="L116" s="825"/>
      <c r="M116" s="825"/>
      <c r="N116" s="825"/>
      <c r="O116" s="825"/>
      <c r="P116" s="507"/>
      <c r="Q116" s="507"/>
      <c r="R116" s="507"/>
      <c r="S116" s="825"/>
      <c r="T116" s="192"/>
      <c r="U116" s="258"/>
      <c r="V116" s="258"/>
      <c r="W116" s="258"/>
      <c r="X116" s="258"/>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c r="BT116" s="192"/>
      <c r="BU116" s="192"/>
      <c r="BV116" s="192"/>
      <c r="BW116" s="192"/>
      <c r="BX116" s="192"/>
      <c r="BY116" s="192"/>
      <c r="BZ116" s="192"/>
    </row>
    <row r="117" spans="1:78" s="149" customFormat="1">
      <c r="A117" s="194">
        <v>38</v>
      </c>
      <c r="B117" s="158" t="s">
        <v>682</v>
      </c>
      <c r="C117" s="824"/>
      <c r="D117" s="824"/>
      <c r="E117" s="824"/>
      <c r="F117" s="214">
        <f t="shared" ref="F117:N117" si="26">F99+SUM(F105:F110)+SUM(F113:F115)</f>
        <v>0</v>
      </c>
      <c r="G117" s="214">
        <f t="shared" si="26"/>
        <v>0</v>
      </c>
      <c r="H117" s="214">
        <f t="shared" si="26"/>
        <v>0</v>
      </c>
      <c r="I117" s="214">
        <f t="shared" si="26"/>
        <v>0</v>
      </c>
      <c r="J117" s="214">
        <f t="shared" si="26"/>
        <v>0</v>
      </c>
      <c r="K117" s="214">
        <f t="shared" si="26"/>
        <v>0</v>
      </c>
      <c r="L117" s="214">
        <f t="shared" si="26"/>
        <v>0</v>
      </c>
      <c r="M117" s="214">
        <f t="shared" si="26"/>
        <v>0</v>
      </c>
      <c r="N117" s="214">
        <f t="shared" si="26"/>
        <v>0</v>
      </c>
      <c r="O117" s="825"/>
      <c r="P117" s="507"/>
      <c r="Q117" s="507"/>
      <c r="R117" s="507"/>
      <c r="S117" s="825"/>
      <c r="T117" s="192"/>
      <c r="U117" s="258"/>
      <c r="V117" s="258"/>
      <c r="W117" s="258"/>
      <c r="X117" s="258"/>
      <c r="Y117" s="192"/>
      <c r="Z117" s="192"/>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192"/>
      <c r="BC117" s="192"/>
      <c r="BD117" s="192"/>
      <c r="BE117" s="192"/>
      <c r="BF117" s="192"/>
      <c r="BG117" s="192"/>
      <c r="BH117" s="192"/>
      <c r="BI117" s="192"/>
      <c r="BJ117" s="192"/>
      <c r="BK117" s="192"/>
      <c r="BL117" s="192"/>
      <c r="BM117" s="192"/>
      <c r="BN117" s="192"/>
      <c r="BO117" s="192"/>
      <c r="BP117" s="192"/>
      <c r="BQ117" s="192"/>
      <c r="BR117" s="192"/>
      <c r="BS117" s="192"/>
      <c r="BT117" s="192"/>
      <c r="BU117" s="192"/>
      <c r="BV117" s="192"/>
      <c r="BW117" s="192"/>
      <c r="BX117" s="192"/>
      <c r="BY117" s="192"/>
      <c r="BZ117" s="192"/>
    </row>
    <row r="118" spans="1:78" s="149" customFormat="1" ht="15.75" thickBot="1">
      <c r="A118" s="835"/>
      <c r="B118" s="836"/>
      <c r="C118" s="837"/>
      <c r="D118" s="837"/>
      <c r="E118" s="837"/>
      <c r="F118" s="838"/>
      <c r="G118" s="838"/>
      <c r="H118" s="838"/>
      <c r="I118" s="838"/>
      <c r="J118" s="838"/>
      <c r="K118" s="838"/>
      <c r="L118" s="838"/>
      <c r="M118" s="838"/>
      <c r="N118" s="838"/>
      <c r="O118" s="825"/>
      <c r="P118" s="507"/>
      <c r="Q118" s="507"/>
      <c r="R118" s="507"/>
      <c r="S118" s="825"/>
      <c r="T118" s="192"/>
      <c r="U118" s="258"/>
      <c r="V118" s="258"/>
      <c r="W118" s="258"/>
      <c r="X118" s="258"/>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2"/>
      <c r="AY118" s="192"/>
      <c r="AZ118" s="192"/>
      <c r="BA118" s="192"/>
      <c r="BB118" s="192"/>
      <c r="BC118" s="192"/>
      <c r="BD118" s="192"/>
      <c r="BE118" s="192"/>
      <c r="BF118" s="192"/>
      <c r="BG118" s="192"/>
      <c r="BH118" s="192"/>
      <c r="BI118" s="192"/>
      <c r="BJ118" s="192"/>
      <c r="BK118" s="192"/>
      <c r="BL118" s="192"/>
      <c r="BM118" s="192"/>
      <c r="BN118" s="192"/>
      <c r="BO118" s="192"/>
      <c r="BP118" s="192"/>
      <c r="BQ118" s="192"/>
      <c r="BR118" s="192"/>
      <c r="BS118" s="192"/>
      <c r="BT118" s="192"/>
      <c r="BU118" s="192"/>
      <c r="BV118" s="192"/>
      <c r="BW118" s="192"/>
      <c r="BX118" s="192"/>
      <c r="BY118" s="192"/>
      <c r="BZ118" s="192"/>
    </row>
    <row r="119" spans="1:78" s="225" customFormat="1" ht="45.75" thickBot="1">
      <c r="A119" s="223">
        <v>39</v>
      </c>
      <c r="B119" s="169" t="s">
        <v>648</v>
      </c>
      <c r="C119" s="839"/>
      <c r="D119" s="321" t="s">
        <v>1567</v>
      </c>
      <c r="E119" s="839"/>
      <c r="F119" s="224">
        <f t="shared" ref="F119:N119" si="27">F96-F117</f>
        <v>0</v>
      </c>
      <c r="G119" s="224">
        <f t="shared" si="27"/>
        <v>0</v>
      </c>
      <c r="H119" s="224">
        <f t="shared" si="27"/>
        <v>0</v>
      </c>
      <c r="I119" s="224">
        <f t="shared" si="27"/>
        <v>0</v>
      </c>
      <c r="J119" s="224">
        <f t="shared" si="27"/>
        <v>0</v>
      </c>
      <c r="K119" s="224">
        <f t="shared" si="27"/>
        <v>0</v>
      </c>
      <c r="L119" s="224">
        <f t="shared" si="27"/>
        <v>0</v>
      </c>
      <c r="M119" s="224">
        <f t="shared" si="27"/>
        <v>0</v>
      </c>
      <c r="N119" s="224">
        <f t="shared" si="27"/>
        <v>0</v>
      </c>
      <c r="O119" s="840"/>
      <c r="P119" s="507"/>
      <c r="Q119" s="507"/>
      <c r="R119" s="507"/>
      <c r="S119" s="840"/>
      <c r="T119" s="841"/>
      <c r="U119" s="842"/>
      <c r="V119" s="842"/>
      <c r="W119" s="842"/>
      <c r="X119" s="842"/>
      <c r="Y119" s="841"/>
      <c r="Z119" s="841"/>
      <c r="AA119" s="841"/>
      <c r="AB119" s="841"/>
      <c r="AC119" s="841"/>
      <c r="AD119" s="841"/>
      <c r="AE119" s="841"/>
      <c r="AF119" s="841"/>
      <c r="AG119" s="841"/>
      <c r="AH119" s="841"/>
      <c r="AI119" s="841"/>
      <c r="AJ119" s="841"/>
      <c r="AK119" s="841"/>
      <c r="AL119" s="841"/>
      <c r="AM119" s="841"/>
      <c r="AN119" s="841"/>
      <c r="AO119" s="841"/>
      <c r="AP119" s="841"/>
      <c r="AQ119" s="841"/>
      <c r="AR119" s="841"/>
      <c r="AS119" s="841"/>
      <c r="AT119" s="841"/>
      <c r="AU119" s="841"/>
      <c r="AV119" s="841"/>
      <c r="AW119" s="841"/>
      <c r="AX119" s="841"/>
      <c r="AY119" s="841"/>
      <c r="AZ119" s="841"/>
      <c r="BA119" s="841"/>
      <c r="BB119" s="841"/>
      <c r="BC119" s="841"/>
      <c r="BD119" s="841"/>
      <c r="BE119" s="841"/>
      <c r="BF119" s="841"/>
      <c r="BG119" s="841"/>
      <c r="BH119" s="841"/>
      <c r="BI119" s="841"/>
      <c r="BJ119" s="841"/>
      <c r="BK119" s="841"/>
      <c r="BL119" s="841"/>
      <c r="BM119" s="841"/>
      <c r="BN119" s="841"/>
      <c r="BO119" s="841"/>
      <c r="BP119" s="841"/>
      <c r="BQ119" s="841"/>
      <c r="BR119" s="841"/>
      <c r="BS119" s="841"/>
      <c r="BT119" s="841"/>
      <c r="BU119" s="841"/>
      <c r="BV119" s="841"/>
      <c r="BW119" s="841"/>
      <c r="BX119" s="841"/>
      <c r="BY119" s="841"/>
      <c r="BZ119" s="841"/>
    </row>
    <row r="120" spans="1:78" s="149" customFormat="1">
      <c r="A120" s="806"/>
      <c r="B120" s="542"/>
      <c r="C120" s="541"/>
      <c r="D120" s="541"/>
      <c r="E120" s="541"/>
      <c r="F120" s="843"/>
      <c r="G120" s="843"/>
      <c r="H120" s="843"/>
      <c r="I120" s="843"/>
      <c r="J120" s="843"/>
      <c r="K120" s="843"/>
      <c r="L120" s="843"/>
      <c r="M120" s="843"/>
      <c r="N120" s="843"/>
      <c r="O120" s="825"/>
      <c r="P120" s="507"/>
      <c r="Q120" s="507"/>
      <c r="R120" s="507"/>
      <c r="S120" s="825"/>
      <c r="T120" s="192"/>
      <c r="U120" s="258"/>
      <c r="V120" s="258"/>
      <c r="W120" s="258"/>
      <c r="X120" s="258"/>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c r="BC120" s="192"/>
      <c r="BD120" s="192"/>
      <c r="BE120" s="192"/>
      <c r="BF120" s="192"/>
      <c r="BG120" s="192"/>
      <c r="BH120" s="192"/>
      <c r="BI120" s="192"/>
      <c r="BJ120" s="192"/>
      <c r="BK120" s="192"/>
      <c r="BL120" s="192"/>
      <c r="BM120" s="192"/>
      <c r="BN120" s="192"/>
      <c r="BO120" s="192"/>
      <c r="BP120" s="192"/>
      <c r="BQ120" s="192"/>
      <c r="BR120" s="192"/>
      <c r="BS120" s="192"/>
      <c r="BT120" s="192"/>
      <c r="BU120" s="192"/>
      <c r="BV120" s="192"/>
      <c r="BW120" s="192"/>
      <c r="BX120" s="192"/>
      <c r="BY120" s="192"/>
      <c r="BZ120" s="192"/>
    </row>
    <row r="121" spans="1:78" s="192" customFormat="1">
      <c r="A121" s="164">
        <v>40</v>
      </c>
      <c r="B121" s="322" t="s">
        <v>1289</v>
      </c>
      <c r="C121" s="507"/>
      <c r="D121" s="507"/>
      <c r="E121" s="507"/>
      <c r="F121" s="191"/>
      <c r="G121" s="191"/>
      <c r="H121" s="191"/>
      <c r="I121" s="148"/>
      <c r="J121" s="148"/>
      <c r="K121" s="148"/>
      <c r="L121" s="148"/>
      <c r="M121" s="191"/>
      <c r="N121" s="191"/>
      <c r="O121" s="206"/>
      <c r="P121" s="507"/>
      <c r="Q121" s="507"/>
      <c r="R121" s="507"/>
      <c r="S121" s="206"/>
      <c r="U121" s="258"/>
      <c r="V121" s="258"/>
      <c r="W121" s="258"/>
      <c r="X121" s="258"/>
    </row>
    <row r="122" spans="1:78" s="192" customFormat="1">
      <c r="A122" s="177">
        <v>41</v>
      </c>
      <c r="B122" s="73" t="s">
        <v>214</v>
      </c>
      <c r="C122" s="507"/>
      <c r="D122" s="226" t="s">
        <v>1568</v>
      </c>
      <c r="E122" s="507"/>
      <c r="F122" s="148"/>
      <c r="G122" s="148"/>
      <c r="H122" s="148"/>
      <c r="I122" s="148"/>
      <c r="J122" s="148"/>
      <c r="K122" s="148"/>
      <c r="L122" s="148"/>
      <c r="M122" s="148"/>
      <c r="N122" s="148"/>
      <c r="O122" s="206"/>
      <c r="P122" s="507"/>
      <c r="Q122" s="507"/>
      <c r="R122" s="507"/>
      <c r="S122" s="206"/>
      <c r="U122" s="258"/>
      <c r="V122" s="258"/>
      <c r="W122" s="258"/>
      <c r="X122" s="258"/>
    </row>
    <row r="123" spans="1:78" s="192" customFormat="1">
      <c r="A123" s="177">
        <v>42</v>
      </c>
      <c r="B123" s="73" t="s">
        <v>749</v>
      </c>
      <c r="C123" s="507"/>
      <c r="D123" s="844"/>
      <c r="E123" s="507"/>
      <c r="F123" s="205">
        <f>'Income Statement Worksheet'!F143</f>
        <v>0</v>
      </c>
      <c r="G123" s="205">
        <f>'Income Statement Worksheet'!G143</f>
        <v>0</v>
      </c>
      <c r="H123" s="205">
        <f>'Income Statement Worksheet'!H143</f>
        <v>0</v>
      </c>
      <c r="I123" s="205">
        <f>'Income Statement Worksheet'!I143</f>
        <v>0</v>
      </c>
      <c r="J123" s="205">
        <f>'Income Statement Worksheet'!J143</f>
        <v>0</v>
      </c>
      <c r="K123" s="205">
        <f>'Income Statement Worksheet'!K143</f>
        <v>0</v>
      </c>
      <c r="L123" s="205">
        <f>'Income Statement Worksheet'!L143</f>
        <v>0</v>
      </c>
      <c r="M123" s="205">
        <f>'Income Statement Worksheet'!M143</f>
        <v>0</v>
      </c>
      <c r="N123" s="205">
        <f>'Income Statement Worksheet'!N143</f>
        <v>0</v>
      </c>
      <c r="O123" s="206"/>
      <c r="P123" s="507"/>
      <c r="Q123" s="507"/>
      <c r="R123" s="507"/>
      <c r="S123" s="206"/>
      <c r="U123" s="258"/>
      <c r="V123" s="258"/>
      <c r="W123" s="258"/>
      <c r="X123" s="258"/>
    </row>
    <row r="125" spans="1:78" s="192" customFormat="1">
      <c r="A125" s="806"/>
      <c r="B125" s="266"/>
      <c r="C125" s="507"/>
      <c r="D125" s="507"/>
      <c r="E125" s="507"/>
      <c r="F125" s="206"/>
      <c r="G125" s="206"/>
      <c r="H125" s="206"/>
      <c r="I125" s="206"/>
      <c r="J125" s="206"/>
      <c r="K125" s="206"/>
      <c r="L125" s="206"/>
      <c r="M125" s="206"/>
      <c r="N125" s="206"/>
      <c r="O125" s="206"/>
      <c r="P125" s="206"/>
      <c r="Q125" s="206"/>
      <c r="R125" s="206"/>
      <c r="S125" s="206"/>
      <c r="T125" s="203"/>
      <c r="U125" s="258"/>
      <c r="V125" s="258"/>
      <c r="W125" s="258"/>
      <c r="X125" s="258"/>
    </row>
    <row r="126" spans="1:78" s="145" customFormat="1">
      <c r="A126" s="23" t="s">
        <v>771</v>
      </c>
      <c r="B126" s="845"/>
      <c r="C126" s="845"/>
      <c r="D126" s="845"/>
      <c r="E126" s="845"/>
      <c r="F126" s="846"/>
      <c r="G126" s="846"/>
      <c r="H126" s="847"/>
      <c r="I126" s="847"/>
      <c r="J126" s="847"/>
      <c r="K126" s="847"/>
      <c r="L126" s="847"/>
      <c r="M126" s="847"/>
      <c r="N126" s="847"/>
      <c r="O126" s="847"/>
      <c r="P126" s="847"/>
      <c r="Q126" s="847"/>
      <c r="R126" s="847"/>
      <c r="S126" s="206"/>
      <c r="T126" s="203"/>
      <c r="U126" s="258"/>
      <c r="V126" s="258"/>
      <c r="W126" s="258"/>
      <c r="X126" s="258"/>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row>
    <row r="127" spans="1:78" s="145" customFormat="1">
      <c r="A127" s="171">
        <v>-1</v>
      </c>
      <c r="B127" s="320" t="s">
        <v>1288</v>
      </c>
      <c r="C127" s="266"/>
      <c r="D127" s="266"/>
      <c r="E127" s="266"/>
      <c r="F127" s="203"/>
      <c r="G127" s="206"/>
      <c r="H127" s="203"/>
      <c r="I127" s="203"/>
      <c r="J127" s="203"/>
      <c r="K127" s="203"/>
      <c r="L127" s="203"/>
      <c r="M127" s="203"/>
      <c r="N127" s="203"/>
      <c r="O127" s="203"/>
      <c r="P127" s="203"/>
      <c r="Q127" s="203"/>
      <c r="R127" s="203"/>
      <c r="S127" s="203"/>
      <c r="T127" s="203"/>
      <c r="U127" s="258"/>
      <c r="V127" s="258"/>
      <c r="W127" s="258"/>
      <c r="X127" s="258"/>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row>
    <row r="128" spans="1:78" s="147" customFormat="1">
      <c r="A128" s="171">
        <v>-2</v>
      </c>
      <c r="B128" s="73" t="s">
        <v>757</v>
      </c>
      <c r="C128" s="266"/>
      <c r="D128" s="266"/>
      <c r="E128" s="266"/>
      <c r="F128" s="203"/>
      <c r="G128" s="203"/>
      <c r="H128" s="203"/>
      <c r="I128" s="203"/>
      <c r="J128" s="203"/>
      <c r="K128" s="203"/>
      <c r="L128" s="203"/>
      <c r="M128" s="203"/>
      <c r="N128" s="203"/>
      <c r="O128" s="203"/>
      <c r="P128" s="203"/>
      <c r="Q128" s="203"/>
      <c r="R128" s="203"/>
      <c r="S128" s="203"/>
      <c r="T128" s="203"/>
      <c r="U128" s="258"/>
      <c r="V128" s="258"/>
      <c r="W128" s="258"/>
      <c r="X128" s="258"/>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row>
    <row r="129" spans="1:78" s="147" customFormat="1">
      <c r="A129" s="171">
        <v>-3</v>
      </c>
      <c r="B129" s="73" t="s">
        <v>758</v>
      </c>
      <c r="C129" s="266"/>
      <c r="D129" s="266"/>
      <c r="E129" s="266"/>
      <c r="F129" s="203"/>
      <c r="G129" s="203"/>
      <c r="H129" s="203"/>
      <c r="I129" s="203"/>
      <c r="J129" s="203"/>
      <c r="K129" s="203"/>
      <c r="L129" s="203"/>
      <c r="M129" s="203"/>
      <c r="N129" s="203"/>
      <c r="O129" s="203"/>
      <c r="P129" s="203"/>
      <c r="Q129" s="203"/>
      <c r="R129" s="203"/>
      <c r="S129" s="203"/>
      <c r="T129" s="203"/>
      <c r="U129" s="258"/>
      <c r="V129" s="258"/>
      <c r="W129" s="258"/>
      <c r="X129" s="258"/>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row>
    <row r="130" spans="1:78" s="147" customFormat="1" ht="29.25" customHeight="1">
      <c r="A130" s="175">
        <v>-4</v>
      </c>
      <c r="B130" s="1115" t="s">
        <v>572</v>
      </c>
      <c r="C130" s="1115"/>
      <c r="D130" s="1115"/>
      <c r="E130" s="1115"/>
      <c r="F130" s="1115"/>
      <c r="G130" s="203"/>
      <c r="H130" s="203"/>
      <c r="I130" s="203"/>
      <c r="J130" s="203"/>
      <c r="K130" s="203"/>
      <c r="L130" s="203"/>
      <c r="M130" s="203"/>
      <c r="N130" s="203"/>
      <c r="O130" s="203"/>
      <c r="P130" s="203"/>
      <c r="Q130" s="203"/>
      <c r="R130" s="203"/>
      <c r="S130" s="203"/>
      <c r="T130" s="203"/>
      <c r="U130" s="258"/>
      <c r="V130" s="258"/>
      <c r="W130" s="258"/>
      <c r="X130" s="258"/>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row>
    <row r="131" spans="1:78" s="147" customFormat="1">
      <c r="A131" s="704"/>
      <c r="B131" s="139"/>
      <c r="C131" s="266"/>
      <c r="D131" s="266"/>
      <c r="E131" s="266"/>
      <c r="F131" s="148"/>
      <c r="G131" s="148"/>
      <c r="H131" s="148"/>
      <c r="I131" s="148"/>
      <c r="J131" s="148"/>
      <c r="K131" s="148"/>
      <c r="L131" s="148"/>
      <c r="M131" s="148"/>
      <c r="N131" s="148"/>
      <c r="O131" s="148"/>
      <c r="P131" s="148"/>
      <c r="Q131" s="148"/>
      <c r="R131" s="148"/>
      <c r="S131" s="203"/>
      <c r="T131" s="203"/>
      <c r="U131" s="261"/>
      <c r="V131" s="261"/>
      <c r="W131" s="261"/>
      <c r="X131" s="261"/>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row>
    <row r="132" spans="1:78" s="147" customFormat="1">
      <c r="A132" s="704"/>
      <c r="B132" s="139"/>
      <c r="C132" s="266"/>
      <c r="D132" s="266"/>
      <c r="E132" s="266"/>
      <c r="F132" s="148"/>
      <c r="G132" s="148"/>
      <c r="H132" s="148"/>
      <c r="I132" s="148"/>
      <c r="J132" s="148"/>
      <c r="K132" s="148"/>
      <c r="L132" s="148"/>
      <c r="M132" s="148"/>
      <c r="N132" s="148"/>
      <c r="O132" s="148"/>
      <c r="P132" s="148"/>
      <c r="Q132" s="148"/>
      <c r="R132" s="148"/>
      <c r="S132" s="203"/>
      <c r="T132" s="203"/>
      <c r="U132" s="261"/>
      <c r="V132" s="261"/>
      <c r="W132" s="261"/>
      <c r="X132" s="261"/>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row>
    <row r="133" spans="1:78" s="147" customFormat="1">
      <c r="A133" s="704"/>
      <c r="B133" s="139"/>
      <c r="C133" s="266"/>
      <c r="D133" s="266"/>
      <c r="E133" s="266"/>
      <c r="F133" s="148"/>
      <c r="G133" s="148"/>
      <c r="H133" s="148"/>
      <c r="I133" s="148"/>
      <c r="J133" s="148"/>
      <c r="K133" s="148"/>
      <c r="L133" s="148"/>
      <c r="M133" s="148"/>
      <c r="N133" s="148"/>
      <c r="O133" s="148"/>
      <c r="P133" s="148"/>
      <c r="Q133" s="148"/>
      <c r="R133" s="148"/>
      <c r="S133" s="203"/>
      <c r="T133" s="203"/>
      <c r="U133" s="261"/>
      <c r="V133" s="261"/>
      <c r="W133" s="261"/>
      <c r="X133" s="261"/>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row>
    <row r="134" spans="1:78" s="147" customFormat="1">
      <c r="A134" s="704"/>
      <c r="B134" s="139"/>
      <c r="C134" s="266"/>
      <c r="D134" s="266"/>
      <c r="E134" s="266"/>
      <c r="F134" s="148"/>
      <c r="G134" s="148"/>
      <c r="H134" s="148"/>
      <c r="I134" s="148"/>
      <c r="J134" s="148"/>
      <c r="K134" s="148"/>
      <c r="L134" s="148"/>
      <c r="M134" s="148"/>
      <c r="N134" s="148"/>
      <c r="O134" s="148"/>
      <c r="P134" s="148"/>
      <c r="Q134" s="148"/>
      <c r="R134" s="148"/>
      <c r="S134" s="203"/>
      <c r="T134" s="203"/>
      <c r="U134" s="261"/>
      <c r="V134" s="261"/>
      <c r="W134" s="261"/>
      <c r="X134" s="261"/>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row>
    <row r="135" spans="1:78" s="147" customFormat="1">
      <c r="A135" s="704"/>
      <c r="B135" s="139"/>
      <c r="C135" s="266"/>
      <c r="D135" s="266"/>
      <c r="E135" s="266"/>
      <c r="F135" s="148"/>
      <c r="G135" s="148"/>
      <c r="H135" s="148"/>
      <c r="I135" s="148"/>
      <c r="J135" s="148"/>
      <c r="K135" s="148"/>
      <c r="L135" s="148"/>
      <c r="M135" s="148"/>
      <c r="N135" s="148"/>
      <c r="O135" s="148"/>
      <c r="P135" s="148"/>
      <c r="Q135" s="148"/>
      <c r="R135" s="148"/>
      <c r="S135" s="203"/>
      <c r="T135" s="203"/>
      <c r="U135" s="261"/>
      <c r="V135" s="261"/>
      <c r="W135" s="261"/>
      <c r="X135" s="261"/>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row>
    <row r="136" spans="1:78" s="147" customFormat="1">
      <c r="A136" s="704"/>
      <c r="B136" s="139"/>
      <c r="C136" s="266"/>
      <c r="D136" s="266"/>
      <c r="E136" s="266"/>
      <c r="F136" s="148"/>
      <c r="G136" s="148"/>
      <c r="H136" s="148"/>
      <c r="I136" s="148"/>
      <c r="J136" s="148"/>
      <c r="K136" s="148"/>
      <c r="L136" s="148"/>
      <c r="M136" s="148"/>
      <c r="N136" s="148"/>
      <c r="O136" s="148"/>
      <c r="P136" s="148"/>
      <c r="Q136" s="148"/>
      <c r="R136" s="148"/>
      <c r="S136" s="203"/>
      <c r="T136" s="203"/>
      <c r="U136" s="261"/>
      <c r="V136" s="261"/>
      <c r="W136" s="261"/>
      <c r="X136" s="261"/>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row>
    <row r="137" spans="1:78" s="147" customFormat="1">
      <c r="A137" s="704"/>
      <c r="B137" s="139"/>
      <c r="C137" s="266"/>
      <c r="D137" s="266"/>
      <c r="E137" s="266"/>
      <c r="F137" s="148"/>
      <c r="G137" s="148"/>
      <c r="H137" s="148"/>
      <c r="I137" s="148"/>
      <c r="J137" s="148"/>
      <c r="K137" s="148"/>
      <c r="L137" s="148"/>
      <c r="M137" s="148"/>
      <c r="N137" s="148"/>
      <c r="O137" s="148"/>
      <c r="P137" s="148"/>
      <c r="Q137" s="148"/>
      <c r="R137" s="148"/>
      <c r="S137" s="203"/>
      <c r="T137" s="203"/>
      <c r="U137" s="261"/>
      <c r="V137" s="261"/>
      <c r="W137" s="261"/>
      <c r="X137" s="261"/>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row>
    <row r="138" spans="1:78" s="147" customFormat="1">
      <c r="A138" s="704"/>
      <c r="B138" s="139"/>
      <c r="C138" s="266"/>
      <c r="D138" s="266"/>
      <c r="E138" s="266"/>
      <c r="F138" s="148"/>
      <c r="G138" s="148"/>
      <c r="H138" s="148"/>
      <c r="I138" s="148"/>
      <c r="J138" s="148"/>
      <c r="K138" s="148"/>
      <c r="L138" s="148"/>
      <c r="M138" s="148"/>
      <c r="N138" s="148"/>
      <c r="O138" s="148"/>
      <c r="P138" s="148"/>
      <c r="Q138" s="148"/>
      <c r="R138" s="148"/>
      <c r="S138" s="203"/>
      <c r="T138" s="203"/>
      <c r="U138" s="261"/>
      <c r="V138" s="261"/>
      <c r="W138" s="261"/>
      <c r="X138" s="261"/>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row>
    <row r="139" spans="1:78" s="147" customFormat="1">
      <c r="A139" s="704"/>
      <c r="B139" s="139"/>
      <c r="C139" s="266"/>
      <c r="D139" s="266"/>
      <c r="E139" s="266"/>
      <c r="F139" s="148"/>
      <c r="G139" s="148"/>
      <c r="H139" s="148"/>
      <c r="I139" s="148"/>
      <c r="J139" s="148"/>
      <c r="K139" s="148"/>
      <c r="L139" s="148"/>
      <c r="M139" s="148"/>
      <c r="N139" s="148"/>
      <c r="O139" s="148"/>
      <c r="P139" s="148"/>
      <c r="Q139" s="148"/>
      <c r="R139" s="148"/>
      <c r="S139" s="203"/>
      <c r="T139" s="203"/>
      <c r="U139" s="261"/>
      <c r="V139" s="261"/>
      <c r="W139" s="261"/>
      <c r="X139" s="261"/>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row>
    <row r="140" spans="1:78" s="147" customFormat="1">
      <c r="A140" s="704"/>
      <c r="B140" s="139"/>
      <c r="C140" s="266"/>
      <c r="D140" s="266"/>
      <c r="E140" s="266"/>
      <c r="F140" s="148"/>
      <c r="G140" s="148"/>
      <c r="H140" s="148"/>
      <c r="I140" s="148"/>
      <c r="J140" s="148"/>
      <c r="K140" s="148"/>
      <c r="L140" s="148"/>
      <c r="M140" s="148"/>
      <c r="N140" s="148"/>
      <c r="O140" s="148"/>
      <c r="P140" s="148"/>
      <c r="Q140" s="148"/>
      <c r="R140" s="148"/>
      <c r="S140" s="203"/>
      <c r="T140" s="203"/>
      <c r="U140" s="261"/>
      <c r="V140" s="261"/>
      <c r="W140" s="261"/>
      <c r="X140" s="261"/>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row>
    <row r="141" spans="1:78" s="147" customFormat="1">
      <c r="A141" s="850"/>
      <c r="B141" s="139"/>
      <c r="C141" s="266"/>
      <c r="D141" s="266"/>
      <c r="E141" s="266"/>
      <c r="F141" s="148"/>
      <c r="G141" s="148"/>
      <c r="H141" s="148"/>
      <c r="I141" s="148"/>
      <c r="J141" s="148"/>
      <c r="K141" s="148"/>
      <c r="L141" s="148"/>
      <c r="M141" s="148"/>
      <c r="N141" s="148"/>
      <c r="O141" s="148"/>
      <c r="P141" s="148"/>
      <c r="Q141" s="148"/>
      <c r="R141" s="148"/>
      <c r="S141" s="203"/>
      <c r="T141" s="203"/>
      <c r="U141" s="261"/>
      <c r="V141" s="261"/>
      <c r="W141" s="261"/>
      <c r="X141" s="261"/>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row>
    <row r="142" spans="1:78" s="147" customFormat="1">
      <c r="A142" s="171">
        <v>-5</v>
      </c>
      <c r="B142" s="73" t="s">
        <v>756</v>
      </c>
      <c r="C142" s="266"/>
      <c r="D142" s="266"/>
      <c r="E142" s="266"/>
      <c r="F142" s="203"/>
      <c r="G142" s="203"/>
      <c r="H142" s="203"/>
      <c r="I142" s="203"/>
      <c r="J142" s="203"/>
      <c r="K142" s="203"/>
      <c r="L142" s="203"/>
      <c r="M142" s="203"/>
      <c r="N142" s="203"/>
      <c r="O142" s="203"/>
      <c r="P142" s="203"/>
      <c r="Q142" s="203"/>
      <c r="R142" s="203"/>
      <c r="S142" s="203"/>
      <c r="T142" s="203"/>
      <c r="U142" s="258"/>
      <c r="V142" s="258"/>
      <c r="W142" s="258"/>
      <c r="X142" s="258"/>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row>
    <row r="143" spans="1:78" s="147" customFormat="1">
      <c r="A143" s="171">
        <v>-6</v>
      </c>
      <c r="B143" s="73" t="s">
        <v>750</v>
      </c>
      <c r="C143" s="266"/>
      <c r="D143" s="266"/>
      <c r="E143" s="266"/>
      <c r="F143" s="203"/>
      <c r="G143" s="203"/>
      <c r="H143" s="203"/>
      <c r="I143" s="203"/>
      <c r="J143" s="203"/>
      <c r="K143" s="203"/>
      <c r="L143" s="203"/>
      <c r="M143" s="203"/>
      <c r="N143" s="203"/>
      <c r="O143" s="203"/>
      <c r="P143" s="203"/>
      <c r="Q143" s="203"/>
      <c r="R143" s="203"/>
      <c r="S143" s="203"/>
      <c r="T143" s="203"/>
      <c r="U143" s="258"/>
      <c r="V143" s="258"/>
      <c r="W143" s="258"/>
      <c r="X143" s="258"/>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row>
    <row r="144" spans="1:78" s="147" customFormat="1">
      <c r="A144" s="171">
        <v>-7</v>
      </c>
      <c r="B144" s="73" t="s">
        <v>573</v>
      </c>
      <c r="C144" s="266"/>
      <c r="D144" s="266"/>
      <c r="E144" s="266"/>
      <c r="F144" s="203"/>
      <c r="G144" s="203"/>
      <c r="H144" s="203"/>
      <c r="I144" s="203"/>
      <c r="J144" s="203"/>
      <c r="K144" s="203"/>
      <c r="L144" s="203"/>
      <c r="M144" s="203"/>
      <c r="N144" s="203"/>
      <c r="O144" s="203"/>
      <c r="P144" s="203"/>
      <c r="Q144" s="203"/>
      <c r="R144" s="203"/>
      <c r="S144" s="203"/>
      <c r="T144" s="203"/>
      <c r="U144" s="258"/>
      <c r="V144" s="258"/>
      <c r="W144" s="258"/>
      <c r="X144" s="258"/>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row>
    <row r="145" spans="1:78" s="147" customFormat="1">
      <c r="A145" s="704"/>
      <c r="B145" s="139"/>
      <c r="C145" s="266"/>
      <c r="D145" s="266"/>
      <c r="E145" s="266"/>
      <c r="F145" s="203"/>
      <c r="G145" s="203"/>
      <c r="H145" s="203"/>
      <c r="I145" s="203"/>
      <c r="J145" s="203"/>
      <c r="K145" s="203"/>
      <c r="L145" s="203"/>
      <c r="M145" s="203"/>
      <c r="N145" s="203"/>
      <c r="O145" s="203"/>
      <c r="P145" s="203"/>
      <c r="Q145" s="203"/>
      <c r="R145" s="203"/>
      <c r="S145" s="203"/>
      <c r="T145" s="203"/>
      <c r="U145" s="258"/>
      <c r="V145" s="258"/>
      <c r="W145" s="258"/>
      <c r="X145" s="258"/>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row>
    <row r="146" spans="1:78" s="147" customFormat="1" ht="75" customHeight="1">
      <c r="A146" s="175">
        <v>-8</v>
      </c>
      <c r="B146" s="1115" t="s">
        <v>751</v>
      </c>
      <c r="C146" s="1115"/>
      <c r="D146" s="1115"/>
      <c r="E146" s="1115"/>
      <c r="F146" s="1115"/>
      <c r="G146" s="203"/>
      <c r="H146" s="203"/>
      <c r="I146" s="203"/>
      <c r="J146" s="203"/>
      <c r="K146" s="203"/>
      <c r="L146" s="203"/>
      <c r="M146" s="203"/>
      <c r="N146" s="203"/>
      <c r="O146" s="203"/>
      <c r="P146" s="203"/>
      <c r="Q146" s="203"/>
      <c r="R146" s="203"/>
      <c r="S146" s="203"/>
      <c r="T146" s="203"/>
      <c r="U146" s="258"/>
      <c r="V146" s="258"/>
      <c r="W146" s="258"/>
      <c r="X146" s="258"/>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row>
    <row r="147" spans="1:78" s="147" customFormat="1">
      <c r="A147" s="171">
        <v>-9</v>
      </c>
      <c r="B147" s="73" t="s">
        <v>698</v>
      </c>
      <c r="C147" s="266"/>
      <c r="D147" s="266"/>
      <c r="E147" s="266"/>
      <c r="F147" s="203"/>
      <c r="G147" s="203"/>
      <c r="H147" s="203"/>
      <c r="I147" s="203"/>
      <c r="J147" s="203"/>
      <c r="K147" s="203"/>
      <c r="L147" s="203"/>
      <c r="M147" s="203"/>
      <c r="N147" s="203"/>
      <c r="O147" s="203"/>
      <c r="P147" s="203"/>
      <c r="Q147" s="203"/>
      <c r="R147" s="203"/>
      <c r="S147" s="203"/>
      <c r="T147" s="203"/>
      <c r="U147" s="258"/>
      <c r="V147" s="258"/>
      <c r="W147" s="258"/>
      <c r="X147" s="258"/>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row>
    <row r="148" spans="1:78" s="147" customFormat="1">
      <c r="A148" s="848"/>
      <c r="B148" s="139"/>
      <c r="C148" s="266"/>
      <c r="D148" s="266"/>
      <c r="E148" s="266"/>
      <c r="F148" s="203"/>
      <c r="G148" s="203"/>
      <c r="H148" s="203"/>
      <c r="I148" s="203"/>
      <c r="J148" s="203"/>
      <c r="K148" s="203"/>
      <c r="L148" s="203"/>
      <c r="M148" s="203"/>
      <c r="N148" s="203"/>
      <c r="O148" s="203"/>
      <c r="P148" s="203"/>
      <c r="Q148" s="203"/>
      <c r="R148" s="203"/>
      <c r="S148" s="203"/>
      <c r="T148" s="203"/>
      <c r="U148" s="258"/>
      <c r="V148" s="258"/>
      <c r="W148" s="258"/>
      <c r="X148" s="258"/>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row>
    <row r="149" spans="1:78" s="147" customFormat="1">
      <c r="A149" s="171">
        <v>-10</v>
      </c>
      <c r="B149" s="1116" t="s">
        <v>1569</v>
      </c>
      <c r="C149" s="1116"/>
      <c r="D149" s="1116"/>
      <c r="E149" s="1116"/>
      <c r="F149" s="1116"/>
      <c r="G149" s="1116"/>
      <c r="H149" s="1116"/>
      <c r="I149" s="203"/>
      <c r="J149" s="203"/>
      <c r="K149" s="203"/>
      <c r="L149" s="203"/>
      <c r="M149" s="203"/>
      <c r="N149" s="203"/>
      <c r="O149" s="203"/>
      <c r="P149" s="203"/>
      <c r="Q149" s="203"/>
      <c r="R149" s="203"/>
      <c r="S149" s="203"/>
      <c r="T149" s="203"/>
      <c r="U149" s="258"/>
      <c r="V149" s="258"/>
      <c r="W149" s="258"/>
      <c r="X149" s="258"/>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row>
    <row r="150" spans="1:78" s="147" customFormat="1">
      <c r="A150" s="171">
        <v>-11</v>
      </c>
      <c r="B150" s="1116" t="s">
        <v>755</v>
      </c>
      <c r="C150" s="1116"/>
      <c r="D150" s="1116"/>
      <c r="E150" s="1116"/>
      <c r="F150" s="1116"/>
      <c r="G150" s="1116"/>
      <c r="H150" s="1116"/>
      <c r="I150" s="203"/>
      <c r="J150" s="203"/>
      <c r="K150" s="203"/>
      <c r="L150" s="203"/>
      <c r="M150" s="203"/>
      <c r="N150" s="203"/>
      <c r="O150" s="203"/>
      <c r="P150" s="203"/>
      <c r="Q150" s="203"/>
      <c r="R150" s="203"/>
      <c r="S150" s="203"/>
      <c r="T150" s="203"/>
      <c r="U150" s="258"/>
      <c r="V150" s="258"/>
      <c r="W150" s="258"/>
      <c r="X150" s="258"/>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row>
    <row r="151" spans="1:78" s="147" customFormat="1" ht="33" customHeight="1">
      <c r="A151" s="175">
        <v>-12</v>
      </c>
      <c r="B151" s="1115" t="s">
        <v>752</v>
      </c>
      <c r="C151" s="1115"/>
      <c r="D151" s="1115"/>
      <c r="E151" s="1115"/>
      <c r="F151" s="1115"/>
      <c r="G151" s="851"/>
      <c r="H151" s="851"/>
      <c r="I151" s="851"/>
      <c r="J151" s="851"/>
      <c r="K151" s="851"/>
      <c r="L151" s="851"/>
      <c r="M151" s="203"/>
      <c r="N151" s="203"/>
      <c r="O151" s="203"/>
      <c r="P151" s="203"/>
      <c r="Q151" s="203"/>
      <c r="R151" s="203"/>
      <c r="S151" s="203"/>
      <c r="T151" s="203"/>
      <c r="U151" s="258"/>
      <c r="V151" s="258"/>
      <c r="W151" s="258"/>
      <c r="X151" s="258"/>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row>
    <row r="152" spans="1:78" s="147" customFormat="1" ht="18.75" customHeight="1">
      <c r="A152" s="175">
        <v>-13</v>
      </c>
      <c r="B152" s="1115" t="s">
        <v>719</v>
      </c>
      <c r="C152" s="1115"/>
      <c r="D152" s="1115"/>
      <c r="E152" s="1115"/>
      <c r="F152" s="1115"/>
      <c r="G152" s="851"/>
      <c r="H152" s="851"/>
      <c r="I152" s="851"/>
      <c r="J152" s="851"/>
      <c r="K152" s="851"/>
      <c r="L152" s="851"/>
      <c r="M152" s="851"/>
      <c r="N152" s="203"/>
      <c r="O152" s="203"/>
      <c r="P152" s="203"/>
      <c r="Q152" s="203"/>
      <c r="R152" s="203"/>
      <c r="S152" s="203"/>
      <c r="T152" s="203"/>
      <c r="U152" s="258"/>
      <c r="V152" s="258"/>
      <c r="W152" s="258"/>
      <c r="X152" s="258"/>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row>
    <row r="153" spans="1:78" s="147" customFormat="1">
      <c r="A153" s="171">
        <v>-14</v>
      </c>
      <c r="B153" s="73" t="s">
        <v>578</v>
      </c>
      <c r="C153" s="266"/>
      <c r="D153" s="266"/>
      <c r="E153" s="266"/>
      <c r="F153" s="203"/>
      <c r="G153" s="203"/>
      <c r="H153" s="203"/>
      <c r="I153" s="203"/>
      <c r="J153" s="203"/>
      <c r="K153" s="203"/>
      <c r="L153" s="203"/>
      <c r="M153" s="203"/>
      <c r="N153" s="203"/>
      <c r="O153" s="203"/>
      <c r="P153" s="203"/>
      <c r="Q153" s="203"/>
      <c r="R153" s="203"/>
      <c r="S153" s="203"/>
      <c r="T153" s="203"/>
      <c r="U153" s="258"/>
      <c r="V153" s="258"/>
      <c r="W153" s="258"/>
      <c r="X153" s="258"/>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row>
    <row r="154" spans="1:78" s="147" customFormat="1" ht="30" customHeight="1">
      <c r="A154" s="175">
        <v>-15</v>
      </c>
      <c r="B154" s="1115" t="s">
        <v>1591</v>
      </c>
      <c r="C154" s="1115"/>
      <c r="D154" s="1115"/>
      <c r="E154" s="1115"/>
      <c r="F154" s="1115"/>
      <c r="G154" s="1115"/>
      <c r="H154" s="1115"/>
      <c r="I154" s="851"/>
      <c r="J154" s="851"/>
      <c r="K154" s="851"/>
      <c r="L154" s="851"/>
      <c r="M154" s="203"/>
      <c r="N154" s="203"/>
      <c r="O154" s="203"/>
      <c r="P154" s="203"/>
      <c r="Q154" s="203"/>
      <c r="R154" s="203"/>
      <c r="S154" s="203"/>
      <c r="T154" s="203"/>
      <c r="U154" s="258"/>
      <c r="V154" s="258"/>
      <c r="W154" s="258"/>
      <c r="X154" s="258"/>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row>
    <row r="155" spans="1:78" s="147" customFormat="1">
      <c r="A155" s="171">
        <v>-16</v>
      </c>
      <c r="B155" s="73" t="s">
        <v>574</v>
      </c>
      <c r="C155" s="266"/>
      <c r="D155" s="266"/>
      <c r="E155" s="266"/>
      <c r="F155" s="203"/>
      <c r="G155" s="203"/>
      <c r="H155" s="203"/>
      <c r="I155" s="203"/>
      <c r="J155" s="203"/>
      <c r="K155" s="203"/>
      <c r="L155" s="203"/>
      <c r="M155" s="203"/>
      <c r="N155" s="203"/>
      <c r="O155" s="203"/>
      <c r="P155" s="203"/>
      <c r="Q155" s="203"/>
      <c r="R155" s="203"/>
      <c r="S155" s="203"/>
      <c r="T155" s="203"/>
      <c r="U155" s="258"/>
      <c r="V155" s="258"/>
      <c r="W155" s="258"/>
      <c r="X155" s="258"/>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row>
    <row r="156" spans="1:78" s="147" customFormat="1">
      <c r="A156" s="171">
        <v>-17</v>
      </c>
      <c r="B156" s="73" t="s">
        <v>575</v>
      </c>
      <c r="C156" s="266"/>
      <c r="D156" s="266"/>
      <c r="E156" s="266"/>
      <c r="F156" s="203"/>
      <c r="G156" s="203"/>
      <c r="H156" s="203"/>
      <c r="I156" s="203"/>
      <c r="J156" s="203"/>
      <c r="K156" s="203"/>
      <c r="L156" s="203"/>
      <c r="M156" s="203"/>
      <c r="N156" s="203"/>
      <c r="O156" s="203"/>
      <c r="P156" s="203"/>
      <c r="Q156" s="203"/>
      <c r="R156" s="203"/>
      <c r="S156" s="203"/>
      <c r="T156" s="203"/>
      <c r="U156" s="258"/>
      <c r="V156" s="258"/>
      <c r="W156" s="258"/>
      <c r="X156" s="258"/>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row>
    <row r="157" spans="1:78" s="176" customFormat="1" ht="96.75" customHeight="1">
      <c r="A157" s="175">
        <v>-18</v>
      </c>
      <c r="B157" s="1115" t="s">
        <v>1592</v>
      </c>
      <c r="C157" s="1115"/>
      <c r="D157" s="1115"/>
      <c r="E157" s="1115"/>
      <c r="F157" s="1115"/>
      <c r="G157" s="1115"/>
      <c r="H157" s="1115"/>
      <c r="I157" s="851"/>
      <c r="J157" s="851"/>
      <c r="K157" s="851"/>
      <c r="L157" s="851"/>
      <c r="M157" s="851"/>
      <c r="N157" s="689"/>
      <c r="O157" s="689"/>
      <c r="P157" s="689"/>
      <c r="Q157" s="689"/>
      <c r="R157" s="689"/>
      <c r="S157" s="689"/>
      <c r="T157" s="689"/>
      <c r="U157" s="852"/>
      <c r="V157" s="852"/>
      <c r="W157" s="852"/>
      <c r="X157" s="852"/>
      <c r="Y157" s="689"/>
      <c r="Z157" s="689"/>
      <c r="AA157" s="689"/>
      <c r="AB157" s="689"/>
      <c r="AC157" s="689"/>
      <c r="AD157" s="689"/>
      <c r="AE157" s="689"/>
      <c r="AF157" s="689"/>
      <c r="AG157" s="689"/>
      <c r="AH157" s="689"/>
      <c r="AI157" s="689"/>
      <c r="AJ157" s="689"/>
      <c r="AK157" s="689"/>
      <c r="AL157" s="689"/>
      <c r="AM157" s="689"/>
      <c r="AN157" s="689"/>
      <c r="AO157" s="689"/>
      <c r="AP157" s="689"/>
      <c r="AQ157" s="689"/>
      <c r="AR157" s="689"/>
      <c r="AS157" s="689"/>
      <c r="AT157" s="689"/>
      <c r="AU157" s="689"/>
      <c r="AV157" s="689"/>
      <c r="AW157" s="689"/>
      <c r="AX157" s="689"/>
      <c r="AY157" s="689"/>
      <c r="AZ157" s="689"/>
      <c r="BA157" s="689"/>
      <c r="BB157" s="689"/>
      <c r="BC157" s="689"/>
      <c r="BD157" s="689"/>
      <c r="BE157" s="689"/>
      <c r="BF157" s="689"/>
      <c r="BG157" s="689"/>
      <c r="BH157" s="689"/>
      <c r="BI157" s="689"/>
      <c r="BJ157" s="689"/>
      <c r="BK157" s="689"/>
      <c r="BL157" s="689"/>
      <c r="BM157" s="689"/>
      <c r="BN157" s="689"/>
      <c r="BO157" s="689"/>
      <c r="BP157" s="689"/>
      <c r="BQ157" s="689"/>
      <c r="BR157" s="689"/>
      <c r="BS157" s="689"/>
      <c r="BT157" s="689"/>
      <c r="BU157" s="689"/>
      <c r="BV157" s="689"/>
      <c r="BW157" s="689"/>
      <c r="BX157" s="689"/>
      <c r="BY157" s="689"/>
      <c r="BZ157" s="689"/>
    </row>
    <row r="158" spans="1:78" s="147" customFormat="1">
      <c r="A158" s="171">
        <v>-19</v>
      </c>
      <c r="B158" s="73" t="s">
        <v>717</v>
      </c>
      <c r="C158" s="266"/>
      <c r="D158" s="266"/>
      <c r="E158" s="266"/>
      <c r="F158" s="203"/>
      <c r="G158" s="203"/>
      <c r="H158" s="203"/>
      <c r="I158" s="203"/>
      <c r="J158" s="203"/>
      <c r="K158" s="203"/>
      <c r="L158" s="203"/>
      <c r="M158" s="203"/>
      <c r="N158" s="203"/>
      <c r="O158" s="203"/>
      <c r="P158" s="203"/>
      <c r="Q158" s="203"/>
      <c r="R158" s="203"/>
      <c r="S158" s="203"/>
      <c r="T158" s="203"/>
      <c r="U158" s="258"/>
      <c r="V158" s="258"/>
      <c r="W158" s="258"/>
      <c r="X158" s="258"/>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row>
    <row r="159" spans="1:78" s="147" customFormat="1">
      <c r="A159" s="171">
        <v>-20</v>
      </c>
      <c r="B159" s="73" t="s">
        <v>576</v>
      </c>
      <c r="C159" s="266"/>
      <c r="D159" s="266"/>
      <c r="E159" s="266"/>
      <c r="F159" s="203"/>
      <c r="G159" s="203"/>
      <c r="H159" s="203"/>
      <c r="I159" s="203"/>
      <c r="J159" s="203"/>
      <c r="K159" s="203"/>
      <c r="L159" s="203"/>
      <c r="M159" s="203"/>
      <c r="N159" s="203"/>
      <c r="O159" s="203"/>
      <c r="P159" s="203"/>
      <c r="Q159" s="203"/>
      <c r="R159" s="203"/>
      <c r="S159" s="203"/>
      <c r="T159" s="203"/>
      <c r="U159" s="258"/>
      <c r="V159" s="258"/>
      <c r="W159" s="258"/>
      <c r="X159" s="258"/>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row>
    <row r="160" spans="1:78" s="147" customFormat="1">
      <c r="A160" s="171">
        <v>-21</v>
      </c>
      <c r="B160" s="73" t="s">
        <v>577</v>
      </c>
      <c r="C160" s="266"/>
      <c r="D160" s="266"/>
      <c r="E160" s="266"/>
      <c r="F160" s="203"/>
      <c r="G160" s="203"/>
      <c r="H160" s="203"/>
      <c r="I160" s="203"/>
      <c r="J160" s="203"/>
      <c r="K160" s="203"/>
      <c r="L160" s="203"/>
      <c r="M160" s="203"/>
      <c r="N160" s="203"/>
      <c r="O160" s="203"/>
      <c r="P160" s="203"/>
      <c r="Q160" s="203"/>
      <c r="R160" s="203"/>
      <c r="S160" s="203"/>
      <c r="T160" s="203"/>
      <c r="U160" s="258"/>
      <c r="V160" s="258"/>
      <c r="W160" s="258"/>
      <c r="X160" s="258"/>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row>
    <row r="161" spans="1:78" s="147" customFormat="1" ht="31.5" customHeight="1">
      <c r="A161" s="175">
        <v>-22</v>
      </c>
      <c r="B161" s="1115" t="s">
        <v>1314</v>
      </c>
      <c r="C161" s="1115"/>
      <c r="D161" s="1115"/>
      <c r="E161" s="1115"/>
      <c r="F161" s="1115"/>
      <c r="G161" s="1115"/>
      <c r="H161" s="1115"/>
      <c r="I161" s="853"/>
      <c r="J161" s="853"/>
      <c r="K161" s="853"/>
      <c r="L161" s="853"/>
      <c r="M161" s="853"/>
      <c r="N161" s="203"/>
      <c r="O161" s="203"/>
      <c r="P161" s="203"/>
      <c r="Q161" s="203"/>
      <c r="R161" s="203"/>
      <c r="S161" s="203"/>
      <c r="T161" s="203"/>
      <c r="U161" s="258"/>
      <c r="V161" s="258"/>
      <c r="W161" s="258"/>
      <c r="X161" s="258"/>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row>
    <row r="162" spans="1:78" s="147" customFormat="1" ht="35.25" customHeight="1">
      <c r="A162" s="175">
        <v>-23</v>
      </c>
      <c r="B162" s="1115" t="s">
        <v>718</v>
      </c>
      <c r="C162" s="1115"/>
      <c r="D162" s="1115"/>
      <c r="E162" s="1115"/>
      <c r="F162" s="1115"/>
      <c r="G162" s="1115"/>
      <c r="H162" s="1115"/>
      <c r="I162" s="851"/>
      <c r="J162" s="851"/>
      <c r="K162" s="851"/>
      <c r="L162" s="851"/>
      <c r="M162" s="851"/>
      <c r="N162" s="203"/>
      <c r="O162" s="203"/>
      <c r="P162" s="203"/>
      <c r="Q162" s="203"/>
      <c r="R162" s="203"/>
      <c r="S162" s="203"/>
      <c r="T162" s="203"/>
      <c r="U162" s="258"/>
      <c r="V162" s="258"/>
      <c r="W162" s="258"/>
      <c r="X162" s="258"/>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row>
    <row r="163" spans="1:78" s="147" customFormat="1">
      <c r="A163" s="171">
        <v>-24</v>
      </c>
      <c r="B163" s="73" t="s">
        <v>1590</v>
      </c>
      <c r="C163" s="266"/>
      <c r="D163" s="266"/>
      <c r="E163" s="266"/>
      <c r="F163" s="203"/>
      <c r="G163" s="203"/>
      <c r="H163" s="203"/>
      <c r="I163" s="203"/>
      <c r="J163" s="203"/>
      <c r="K163" s="203"/>
      <c r="L163" s="203"/>
      <c r="M163" s="203"/>
      <c r="N163" s="203"/>
      <c r="O163" s="203"/>
      <c r="P163" s="203"/>
      <c r="Q163" s="203"/>
      <c r="R163" s="203"/>
      <c r="S163" s="203"/>
      <c r="T163" s="203"/>
      <c r="U163" s="258"/>
      <c r="V163" s="258"/>
      <c r="W163" s="258"/>
      <c r="X163" s="258"/>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row>
    <row r="164" spans="1:78" s="147" customFormat="1">
      <c r="A164" s="171">
        <v>-25</v>
      </c>
      <c r="B164" s="73" t="s">
        <v>698</v>
      </c>
      <c r="C164" s="266"/>
      <c r="D164" s="266"/>
      <c r="E164" s="266"/>
      <c r="F164" s="203"/>
      <c r="G164" s="203"/>
      <c r="H164" s="203"/>
      <c r="I164" s="203"/>
      <c r="J164" s="203"/>
      <c r="K164" s="203"/>
      <c r="L164" s="203"/>
      <c r="M164" s="203"/>
      <c r="N164" s="203"/>
      <c r="O164" s="203"/>
      <c r="P164" s="203"/>
      <c r="Q164" s="203"/>
      <c r="R164" s="203"/>
      <c r="S164" s="203"/>
      <c r="T164" s="203"/>
      <c r="U164" s="258"/>
      <c r="V164" s="258"/>
      <c r="W164" s="258"/>
      <c r="X164" s="258"/>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row>
    <row r="165" spans="1:78" s="147" customFormat="1">
      <c r="A165" s="854"/>
      <c r="B165" s="139"/>
      <c r="C165" s="266"/>
      <c r="D165" s="266"/>
      <c r="E165" s="266"/>
      <c r="F165" s="203"/>
      <c r="G165" s="203"/>
      <c r="H165" s="203"/>
      <c r="I165" s="203"/>
      <c r="J165" s="203"/>
      <c r="K165" s="203"/>
      <c r="L165" s="203"/>
      <c r="M165" s="203"/>
      <c r="N165" s="215"/>
      <c r="O165" s="203"/>
      <c r="P165" s="203"/>
      <c r="Q165" s="203"/>
      <c r="R165" s="203"/>
      <c r="S165" s="203"/>
      <c r="T165" s="203"/>
      <c r="U165" s="258"/>
      <c r="V165" s="258"/>
      <c r="W165" s="258"/>
      <c r="X165" s="258"/>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row>
    <row r="166" spans="1:78" s="147" customFormat="1">
      <c r="A166" s="171">
        <v>-26</v>
      </c>
      <c r="B166" s="73" t="s">
        <v>754</v>
      </c>
      <c r="C166" s="266"/>
      <c r="D166" s="266"/>
      <c r="E166" s="266"/>
      <c r="F166" s="203"/>
      <c r="G166" s="203"/>
      <c r="H166" s="203"/>
      <c r="I166" s="203"/>
      <c r="J166" s="203"/>
      <c r="K166" s="203"/>
      <c r="L166" s="203"/>
      <c r="M166" s="203"/>
      <c r="N166" s="215"/>
      <c r="O166" s="203"/>
      <c r="P166" s="203"/>
      <c r="Q166" s="203"/>
      <c r="R166" s="203"/>
      <c r="S166" s="203"/>
      <c r="T166" s="203"/>
      <c r="U166" s="258"/>
      <c r="V166" s="258"/>
      <c r="W166" s="258"/>
      <c r="X166" s="258"/>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row>
    <row r="167" spans="1:78" s="324" customFormat="1">
      <c r="A167" s="327">
        <v>-27</v>
      </c>
      <c r="B167" s="73" t="s">
        <v>1570</v>
      </c>
      <c r="C167" s="341"/>
      <c r="D167" s="341" t="s">
        <v>1612</v>
      </c>
      <c r="E167" s="341"/>
      <c r="F167" s="330"/>
      <c r="G167" s="330"/>
      <c r="H167" s="330"/>
      <c r="I167" s="330"/>
      <c r="J167" s="330"/>
      <c r="K167" s="330"/>
      <c r="L167" s="330"/>
      <c r="M167" s="330"/>
      <c r="N167" s="855"/>
      <c r="O167" s="330"/>
      <c r="P167" s="330"/>
      <c r="Q167" s="330"/>
      <c r="R167" s="330"/>
      <c r="S167" s="330"/>
      <c r="T167" s="330"/>
      <c r="U167" s="330"/>
      <c r="V167" s="330"/>
      <c r="W167" s="330"/>
      <c r="X167" s="330"/>
      <c r="Y167" s="330"/>
      <c r="Z167" s="330"/>
      <c r="AA167" s="330"/>
      <c r="AB167" s="330"/>
      <c r="AC167" s="330"/>
      <c r="AD167" s="330"/>
      <c r="AE167" s="330"/>
      <c r="AF167" s="330"/>
      <c r="AG167" s="330"/>
      <c r="AH167" s="330"/>
      <c r="AI167" s="330"/>
      <c r="AJ167" s="330"/>
      <c r="AK167" s="330"/>
      <c r="AL167" s="330"/>
      <c r="AM167" s="330"/>
      <c r="AN167" s="330"/>
      <c r="AO167" s="330"/>
      <c r="AP167" s="330"/>
      <c r="AQ167" s="330"/>
      <c r="AR167" s="330"/>
      <c r="AS167" s="330"/>
      <c r="AT167" s="330"/>
      <c r="AU167" s="330"/>
      <c r="AV167" s="330"/>
      <c r="AW167" s="330"/>
      <c r="AX167" s="330"/>
      <c r="AY167" s="330"/>
      <c r="AZ167" s="330"/>
      <c r="BA167" s="330"/>
      <c r="BB167" s="330"/>
      <c r="BC167" s="330"/>
      <c r="BD167" s="330"/>
      <c r="BE167" s="330"/>
      <c r="BF167" s="330"/>
      <c r="BG167" s="330"/>
      <c r="BH167" s="330"/>
      <c r="BI167" s="330"/>
      <c r="BJ167" s="330"/>
      <c r="BK167" s="330"/>
      <c r="BL167" s="330"/>
      <c r="BM167" s="330"/>
      <c r="BN167" s="330"/>
      <c r="BO167" s="330"/>
      <c r="BP167" s="330"/>
      <c r="BQ167" s="330"/>
      <c r="BR167" s="330"/>
      <c r="BS167" s="330"/>
      <c r="BT167" s="330"/>
      <c r="BU167" s="330"/>
      <c r="BV167" s="330"/>
      <c r="BW167" s="330"/>
      <c r="BX167" s="330"/>
      <c r="BY167" s="330"/>
      <c r="BZ167" s="330"/>
    </row>
    <row r="168" spans="1:78" s="324" customFormat="1">
      <c r="A168" s="856"/>
      <c r="B168" s="118"/>
      <c r="C168" s="341"/>
      <c r="D168" s="341"/>
      <c r="E168" s="341"/>
      <c r="F168" s="330"/>
      <c r="G168" s="330"/>
      <c r="H168" s="330"/>
      <c r="I168" s="330"/>
      <c r="J168" s="330"/>
      <c r="K168" s="330"/>
      <c r="L168" s="330"/>
      <c r="M168" s="330"/>
      <c r="N168" s="330"/>
      <c r="O168" s="330"/>
      <c r="P168" s="330"/>
      <c r="Q168" s="330"/>
      <c r="R168" s="330"/>
      <c r="S168" s="330"/>
      <c r="T168" s="330"/>
      <c r="U168" s="330"/>
      <c r="V168" s="330"/>
      <c r="W168" s="330"/>
      <c r="X168" s="330"/>
      <c r="Y168" s="330"/>
      <c r="Z168" s="330"/>
      <c r="AA168" s="330"/>
      <c r="AB168" s="330"/>
      <c r="AC168" s="330"/>
      <c r="AD168" s="330"/>
      <c r="AE168" s="330"/>
      <c r="AF168" s="330"/>
      <c r="AG168" s="330"/>
      <c r="AH168" s="330"/>
      <c r="AI168" s="330"/>
      <c r="AJ168" s="330"/>
      <c r="AK168" s="330"/>
      <c r="AL168" s="330"/>
      <c r="AM168" s="330"/>
      <c r="AN168" s="330"/>
      <c r="AO168" s="330"/>
      <c r="AP168" s="330"/>
      <c r="AQ168" s="330"/>
      <c r="AR168" s="330"/>
      <c r="AS168" s="330"/>
      <c r="AT168" s="330"/>
      <c r="AU168" s="330"/>
      <c r="AV168" s="330"/>
      <c r="AW168" s="330"/>
      <c r="AX168" s="330"/>
      <c r="AY168" s="330"/>
      <c r="AZ168" s="330"/>
      <c r="BA168" s="330"/>
      <c r="BB168" s="330"/>
      <c r="BC168" s="330"/>
      <c r="BD168" s="330"/>
      <c r="BE168" s="330"/>
      <c r="BF168" s="330"/>
      <c r="BG168" s="330"/>
      <c r="BH168" s="330"/>
      <c r="BI168" s="330"/>
      <c r="BJ168" s="330"/>
      <c r="BK168" s="330"/>
      <c r="BL168" s="330"/>
      <c r="BM168" s="330"/>
      <c r="BN168" s="330"/>
      <c r="BO168" s="330"/>
      <c r="BP168" s="330"/>
      <c r="BQ168" s="330"/>
      <c r="BR168" s="330"/>
      <c r="BS168" s="330"/>
      <c r="BT168" s="330"/>
      <c r="BU168" s="330"/>
      <c r="BV168" s="330"/>
      <c r="BW168" s="330"/>
      <c r="BX168" s="330"/>
      <c r="BY168" s="330"/>
      <c r="BZ168" s="330"/>
    </row>
    <row r="169" spans="1:78" s="323" customFormat="1">
      <c r="A169" s="857"/>
      <c r="B169" s="284" t="s">
        <v>383</v>
      </c>
      <c r="C169" s="623"/>
      <c r="D169" s="623"/>
      <c r="E169" s="623"/>
      <c r="F169" s="858"/>
      <c r="G169" s="859"/>
      <c r="H169" s="859"/>
      <c r="I169" s="859"/>
      <c r="J169" s="859"/>
      <c r="K169" s="859"/>
      <c r="L169" s="859"/>
      <c r="M169" s="859"/>
      <c r="N169" s="859"/>
      <c r="O169" s="330"/>
      <c r="P169" s="330"/>
      <c r="Q169" s="330"/>
      <c r="R169" s="330"/>
      <c r="S169" s="330"/>
      <c r="T169" s="330"/>
      <c r="U169" s="330"/>
      <c r="V169" s="330"/>
      <c r="W169" s="330"/>
      <c r="X169" s="330"/>
      <c r="Y169" s="330"/>
      <c r="Z169" s="330"/>
      <c r="AA169" s="330"/>
      <c r="AB169" s="330"/>
      <c r="AC169" s="330"/>
      <c r="AD169" s="330"/>
      <c r="AE169" s="330"/>
      <c r="AF169" s="330"/>
      <c r="AG169" s="330"/>
      <c r="AH169" s="330"/>
      <c r="AI169" s="330"/>
      <c r="AJ169" s="330"/>
      <c r="AK169" s="330"/>
      <c r="AL169" s="330"/>
      <c r="AM169" s="330"/>
      <c r="AN169" s="330"/>
      <c r="AO169" s="330"/>
      <c r="AP169" s="330"/>
      <c r="AQ169" s="330"/>
      <c r="AR169" s="330"/>
      <c r="AS169" s="330"/>
      <c r="AT169" s="330"/>
      <c r="AU169" s="330"/>
      <c r="AV169" s="330"/>
      <c r="AW169" s="330"/>
      <c r="AX169" s="330"/>
      <c r="AY169" s="330"/>
      <c r="AZ169" s="330"/>
      <c r="BA169" s="330"/>
      <c r="BB169" s="330"/>
      <c r="BC169" s="330"/>
      <c r="BD169" s="330"/>
      <c r="BE169" s="330"/>
      <c r="BF169" s="330"/>
      <c r="BG169" s="330"/>
      <c r="BH169" s="330"/>
      <c r="BI169" s="330"/>
      <c r="BJ169" s="330"/>
      <c r="BK169" s="330"/>
      <c r="BL169" s="330"/>
      <c r="BM169" s="330"/>
      <c r="BN169" s="330"/>
      <c r="BO169" s="330"/>
      <c r="BP169" s="330"/>
      <c r="BQ169" s="330"/>
      <c r="BR169" s="330"/>
      <c r="BS169" s="330"/>
      <c r="BT169" s="330"/>
      <c r="BU169" s="330"/>
      <c r="BV169" s="330"/>
      <c r="BW169" s="330"/>
      <c r="BX169" s="330"/>
      <c r="BY169" s="330"/>
      <c r="BZ169" s="330"/>
    </row>
    <row r="170" spans="1:78" s="145" customFormat="1">
      <c r="A170" s="586"/>
      <c r="B170" s="860"/>
      <c r="C170" s="594"/>
      <c r="D170" s="594"/>
      <c r="E170" s="594"/>
      <c r="F170" s="861"/>
      <c r="G170" s="206"/>
      <c r="H170" s="206"/>
      <c r="I170" s="206"/>
      <c r="J170" s="206"/>
      <c r="K170" s="206"/>
      <c r="L170" s="206"/>
      <c r="M170" s="206"/>
      <c r="N170" s="206"/>
      <c r="O170" s="203"/>
      <c r="P170" s="203"/>
      <c r="Q170" s="203"/>
      <c r="R170" s="203"/>
      <c r="S170" s="203"/>
      <c r="T170" s="203"/>
      <c r="U170" s="258"/>
      <c r="V170" s="258"/>
      <c r="W170" s="258"/>
      <c r="X170" s="258"/>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row>
    <row r="171" spans="1:78" s="145" customFormat="1">
      <c r="A171" s="693"/>
      <c r="B171" s="170" t="s">
        <v>384</v>
      </c>
      <c r="C171" s="616"/>
      <c r="D171" s="616"/>
      <c r="E171" s="616"/>
      <c r="F171" s="151" t="str">
        <f>IF('PPNR NII Worksheet'!D102=0,"N/A",'PPNR Projections Worksheet'!F31='PPNR NII Worksheet'!D102)</f>
        <v>N/A</v>
      </c>
      <c r="G171" s="151" t="str">
        <f>IF('PPNR NII Worksheet'!E102=0,"N/A",'PPNR Projections Worksheet'!G31='PPNR NII Worksheet'!E102)</f>
        <v>N/A</v>
      </c>
      <c r="H171" s="151" t="str">
        <f>IF('PPNR NII Worksheet'!F102=0,"N/A",'PPNR Projections Worksheet'!H31='PPNR NII Worksheet'!F102)</f>
        <v>N/A</v>
      </c>
      <c r="I171" s="151" t="str">
        <f>IF('PPNR NII Worksheet'!G102=0,"N/A",'PPNR Projections Worksheet'!I31='PPNR NII Worksheet'!G102)</f>
        <v>N/A</v>
      </c>
      <c r="J171" s="151" t="str">
        <f>IF('PPNR NII Worksheet'!H102=0,"N/A",'PPNR Projections Worksheet'!J31='PPNR NII Worksheet'!H102)</f>
        <v>N/A</v>
      </c>
      <c r="K171" s="151" t="str">
        <f>IF('PPNR NII Worksheet'!I102=0,"N/A",'PPNR Projections Worksheet'!K31='PPNR NII Worksheet'!I102)</f>
        <v>N/A</v>
      </c>
      <c r="L171" s="151" t="str">
        <f>IF('PPNR NII Worksheet'!J102=0,"N/A",'PPNR Projections Worksheet'!L31='PPNR NII Worksheet'!J102)</f>
        <v>N/A</v>
      </c>
      <c r="M171" s="151" t="str">
        <f>IF('PPNR NII Worksheet'!K102=0,"N/A",'PPNR Projections Worksheet'!M31='PPNR NII Worksheet'!K102)</f>
        <v>N/A</v>
      </c>
      <c r="N171" s="151" t="str">
        <f>IF('PPNR NII Worksheet'!L102=0,"N/A",'PPNR Projections Worksheet'!N31='PPNR NII Worksheet'!L102)</f>
        <v>N/A</v>
      </c>
      <c r="O171" s="203"/>
      <c r="P171" s="203"/>
      <c r="Q171" s="203"/>
      <c r="R171" s="203"/>
      <c r="S171" s="203"/>
      <c r="T171" s="203"/>
      <c r="U171" s="258"/>
      <c r="V171" s="258"/>
      <c r="W171" s="258"/>
      <c r="X171" s="258"/>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row>
    <row r="178" ht="44.25" customHeight="1"/>
    <row r="181" ht="20.25" customHeight="1"/>
    <row r="185" ht="45.75" customHeight="1"/>
  </sheetData>
  <protectedRanges>
    <protectedRange sqref="B4" name="Choose menu_1_2"/>
  </protectedRanges>
  <dataConsolidate/>
  <mergeCells count="15">
    <mergeCell ref="B2:N2"/>
    <mergeCell ref="B1:N1"/>
    <mergeCell ref="F7:N7"/>
    <mergeCell ref="B48:C48"/>
    <mergeCell ref="B46:C46"/>
    <mergeCell ref="B130:F130"/>
    <mergeCell ref="B146:F146"/>
    <mergeCell ref="B149:H149"/>
    <mergeCell ref="B150:H150"/>
    <mergeCell ref="B151:F151"/>
    <mergeCell ref="B152:F152"/>
    <mergeCell ref="B154:H154"/>
    <mergeCell ref="B157:H157"/>
    <mergeCell ref="B161:H161"/>
    <mergeCell ref="B162:H162"/>
  </mergeCells>
  <conditionalFormatting sqref="F171:N171">
    <cfRule type="cellIs" dxfId="2" priority="3" operator="equal">
      <formula>FALSE</formula>
    </cfRule>
  </conditionalFormatting>
  <conditionalFormatting sqref="F171:N171">
    <cfRule type="expression" dxfId="1" priority="1">
      <formula>F171=FALSE</formula>
    </cfRule>
  </conditionalFormatting>
  <dataValidations disablePrompts="1" count="1">
    <dataValidation type="list" allowBlank="1" showInputMessage="1" showErrorMessage="1" sqref="B4">
      <formula1>$X$7:$X$9</formula1>
    </dataValidation>
  </dataValidations>
  <pageMargins left="0.49" right="0.44" top="0.75" bottom="0.75" header="0.3" footer="0.3"/>
  <pageSetup scale="2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Z185"/>
  <sheetViews>
    <sheetView showGridLines="0" topLeftCell="A60" zoomScale="95" zoomScaleNormal="95" zoomScalePageLayoutView="40" workbookViewId="0">
      <selection activeCell="D80" sqref="D80"/>
    </sheetView>
  </sheetViews>
  <sheetFormatPr defaultRowHeight="15"/>
  <cols>
    <col min="1" max="1" width="6.140625" style="266" customWidth="1"/>
    <col min="2" max="2" width="72.7109375" style="266" customWidth="1"/>
    <col min="3" max="3" width="6.42578125" style="266" customWidth="1"/>
    <col min="4" max="4" width="46.140625" style="192" customWidth="1"/>
    <col min="5" max="7" width="12.7109375" style="192" customWidth="1"/>
    <col min="8" max="8" width="14.42578125" style="192" customWidth="1"/>
    <col min="9" max="12" width="12.7109375" style="192" customWidth="1"/>
    <col min="13" max="19" width="9.140625" style="192"/>
    <col min="20" max="20" width="9.140625" style="259"/>
    <col min="21" max="16384" width="9.140625" style="192"/>
  </cols>
  <sheetData>
    <row r="1" spans="1:78" s="77" customFormat="1" ht="18.75">
      <c r="A1" s="806"/>
      <c r="B1" s="1118" t="str">
        <f>'Summary Submission Cover Sheet'!D15&amp;" PPNR Net Interest Income Worksheet: "&amp;'Summary Submission Cover Sheet'!D12&amp;" in "&amp;'Summary Submission Cover Sheet'!B23</f>
        <v>Bank PPNR Net Interest Income Worksheet: XYZ in Baseline</v>
      </c>
      <c r="C1" s="1118"/>
      <c r="D1" s="1118"/>
      <c r="E1" s="1118"/>
      <c r="F1" s="1118"/>
      <c r="G1" s="1118"/>
      <c r="H1" s="1118"/>
      <c r="I1" s="1118"/>
      <c r="J1" s="1118"/>
      <c r="K1" s="1118"/>
      <c r="L1" s="1118"/>
      <c r="M1" s="511"/>
      <c r="N1" s="511"/>
      <c r="O1" s="511"/>
      <c r="P1" s="511"/>
      <c r="Q1" s="511"/>
      <c r="R1" s="511"/>
      <c r="S1" s="511"/>
      <c r="T1" s="862"/>
      <c r="U1" s="511"/>
      <c r="V1" s="511"/>
      <c r="W1" s="51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511"/>
      <c r="BP1" s="511"/>
      <c r="BQ1" s="511"/>
      <c r="BR1" s="511"/>
      <c r="BS1" s="511"/>
      <c r="BT1" s="511"/>
      <c r="BU1" s="511"/>
      <c r="BV1" s="511"/>
      <c r="BW1" s="511"/>
      <c r="BX1" s="511"/>
      <c r="BY1" s="511"/>
      <c r="BZ1" s="511"/>
    </row>
    <row r="2" spans="1:78" s="77" customFormat="1" ht="39" customHeight="1">
      <c r="A2" s="509"/>
      <c r="B2" s="1122" t="s">
        <v>1572</v>
      </c>
      <c r="C2" s="1123"/>
      <c r="D2" s="1123"/>
      <c r="E2" s="1123"/>
      <c r="F2" s="1123"/>
      <c r="G2" s="1123"/>
      <c r="H2" s="1123"/>
      <c r="I2" s="1123"/>
      <c r="J2" s="1123"/>
      <c r="K2" s="1123"/>
      <c r="L2" s="1123"/>
      <c r="M2" s="511"/>
      <c r="N2" s="511"/>
      <c r="O2" s="511"/>
      <c r="P2" s="511"/>
      <c r="Q2" s="511"/>
      <c r="R2" s="511"/>
      <c r="S2" s="511"/>
      <c r="T2" s="862"/>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1"/>
      <c r="BE2" s="511"/>
      <c r="BF2" s="511"/>
      <c r="BG2" s="511"/>
      <c r="BH2" s="511"/>
      <c r="BI2" s="511"/>
      <c r="BJ2" s="511"/>
      <c r="BK2" s="511"/>
      <c r="BL2" s="511"/>
      <c r="BM2" s="511"/>
      <c r="BN2" s="511"/>
      <c r="BO2" s="511"/>
      <c r="BP2" s="511"/>
      <c r="BQ2" s="511"/>
      <c r="BR2" s="511"/>
      <c r="BS2" s="511"/>
      <c r="BT2" s="511"/>
      <c r="BU2" s="511"/>
      <c r="BV2" s="511"/>
      <c r="BW2" s="511"/>
      <c r="BX2" s="511"/>
      <c r="BY2" s="511"/>
      <c r="BZ2" s="511"/>
    </row>
    <row r="3" spans="1:78" s="149" customFormat="1" ht="15.75" thickBot="1">
      <c r="A3" s="809"/>
      <c r="B3" s="814"/>
      <c r="C3" s="684"/>
      <c r="D3" s="192"/>
      <c r="E3" s="192"/>
      <c r="F3" s="203"/>
      <c r="G3" s="203"/>
      <c r="H3" s="192"/>
      <c r="I3" s="192"/>
      <c r="J3" s="192"/>
      <c r="K3" s="203"/>
      <c r="L3" s="192"/>
      <c r="M3" s="192"/>
      <c r="N3" s="192"/>
      <c r="O3" s="192"/>
      <c r="P3" s="192"/>
      <c r="Q3" s="192"/>
      <c r="R3" s="192"/>
      <c r="S3" s="192"/>
      <c r="T3" s="259"/>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row>
    <row r="4" spans="1:78" s="149" customFormat="1" ht="19.5" thickBot="1">
      <c r="A4" s="809"/>
      <c r="B4" s="153" t="s">
        <v>471</v>
      </c>
      <c r="C4" s="684"/>
      <c r="D4" s="192"/>
      <c r="E4" s="812"/>
      <c r="F4" s="812"/>
      <c r="G4" s="812"/>
      <c r="H4" s="812"/>
      <c r="I4" s="812"/>
      <c r="J4" s="812"/>
      <c r="K4" s="812"/>
      <c r="L4" s="812"/>
      <c r="M4" s="192"/>
      <c r="N4" s="192"/>
      <c r="O4" s="192"/>
      <c r="P4" s="192"/>
      <c r="Q4" s="192"/>
      <c r="R4" s="192"/>
      <c r="S4" s="192"/>
      <c r="T4" s="259"/>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row>
    <row r="5" spans="1:78" s="149" customFormat="1" ht="15.75" thickBot="1">
      <c r="A5" s="809"/>
      <c r="B5" s="188" t="str">
        <f>IF('PPNR Projections Worksheet'!B5="Net Interest Income Designation Field - Populated Automatically","Net Interest Income Designation Field - Populated Automatically", IF('PPNR Projections Worksheet'!B5="Primary Net Interest Income","Supplementary Net Interest Income",IF('PPNR Projections Worksheet'!B5="Supplementary Net Interest Income","Primary Net Interest Income")))</f>
        <v>Net Interest Income Designation Field - Populated Automatically</v>
      </c>
      <c r="C5" s="507"/>
      <c r="D5" s="192"/>
      <c r="E5" s="192"/>
      <c r="F5" s="192"/>
      <c r="G5" s="192"/>
      <c r="H5" s="192"/>
      <c r="I5" s="192"/>
      <c r="J5" s="192"/>
      <c r="K5" s="192"/>
      <c r="L5" s="192"/>
      <c r="M5" s="192"/>
      <c r="N5" s="192"/>
      <c r="O5" s="192"/>
      <c r="P5" s="192"/>
      <c r="Q5" s="192"/>
      <c r="R5" s="192"/>
      <c r="S5" s="192"/>
      <c r="T5" s="259"/>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row>
    <row r="6" spans="1:78" s="149" customFormat="1" ht="15" customHeight="1">
      <c r="A6" s="809"/>
      <c r="B6" s="266"/>
      <c r="C6" s="507"/>
      <c r="D6" s="1119" t="s">
        <v>30</v>
      </c>
      <c r="E6" s="1119"/>
      <c r="F6" s="1119"/>
      <c r="G6" s="1119"/>
      <c r="H6" s="1119"/>
      <c r="I6" s="1119"/>
      <c r="J6" s="1119"/>
      <c r="K6" s="1119"/>
      <c r="L6" s="1119"/>
      <c r="M6" s="192"/>
      <c r="N6" s="192"/>
      <c r="O6" s="192"/>
      <c r="P6" s="192"/>
      <c r="Q6" s="192"/>
      <c r="R6" s="192"/>
      <c r="S6" s="192"/>
      <c r="T6" s="259"/>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row>
    <row r="7" spans="1:78" s="149" customFormat="1" ht="15.75" thickBot="1">
      <c r="A7" s="266"/>
      <c r="B7" s="334" t="s">
        <v>1571</v>
      </c>
      <c r="C7" s="817"/>
      <c r="D7" s="178" t="s">
        <v>1091</v>
      </c>
      <c r="E7" s="189" t="s">
        <v>1092</v>
      </c>
      <c r="F7" s="189" t="s">
        <v>1093</v>
      </c>
      <c r="G7" s="189" t="s">
        <v>1094</v>
      </c>
      <c r="H7" s="189" t="s">
        <v>1095</v>
      </c>
      <c r="I7" s="189" t="s">
        <v>1096</v>
      </c>
      <c r="J7" s="189" t="s">
        <v>1097</v>
      </c>
      <c r="K7" s="189" t="s">
        <v>1098</v>
      </c>
      <c r="L7" s="189" t="s">
        <v>1099</v>
      </c>
      <c r="M7" s="192"/>
      <c r="N7" s="192"/>
      <c r="O7" s="192"/>
      <c r="P7" s="192"/>
      <c r="Q7" s="192"/>
      <c r="R7" s="192"/>
      <c r="S7" s="192"/>
      <c r="T7" s="259"/>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row>
    <row r="8" spans="1:78" ht="15.75" thickTop="1">
      <c r="A8" s="164">
        <v>1</v>
      </c>
      <c r="B8" s="154" t="s">
        <v>507</v>
      </c>
      <c r="C8" s="545"/>
      <c r="D8" s="190"/>
      <c r="E8" s="190"/>
      <c r="F8" s="190"/>
      <c r="G8" s="190"/>
      <c r="H8" s="190"/>
      <c r="I8" s="190"/>
      <c r="J8" s="190"/>
      <c r="K8" s="190"/>
      <c r="L8" s="190"/>
    </row>
    <row r="9" spans="1:78" s="145" customFormat="1">
      <c r="A9" s="164">
        <f>A8+1</f>
        <v>2</v>
      </c>
      <c r="B9" s="154" t="s">
        <v>508</v>
      </c>
      <c r="C9" s="545"/>
      <c r="D9" s="137">
        <f>SUM(D10:D11)</f>
        <v>0</v>
      </c>
      <c r="E9" s="213">
        <f t="shared" ref="E9:L9" si="0">SUM(E10:E11)</f>
        <v>0</v>
      </c>
      <c r="F9" s="213">
        <f t="shared" si="0"/>
        <v>0</v>
      </c>
      <c r="G9" s="213">
        <f t="shared" si="0"/>
        <v>0</v>
      </c>
      <c r="H9" s="213">
        <f t="shared" si="0"/>
        <v>0</v>
      </c>
      <c r="I9" s="213">
        <f t="shared" si="0"/>
        <v>0</v>
      </c>
      <c r="J9" s="213">
        <f t="shared" si="0"/>
        <v>0</v>
      </c>
      <c r="K9" s="213">
        <f t="shared" si="0"/>
        <v>0</v>
      </c>
      <c r="L9" s="213">
        <f t="shared" si="0"/>
        <v>0</v>
      </c>
      <c r="M9" s="203"/>
      <c r="N9" s="203"/>
      <c r="O9" s="203"/>
      <c r="P9" s="203"/>
      <c r="Q9" s="203"/>
      <c r="R9" s="203"/>
      <c r="S9" s="203"/>
      <c r="T9" s="261"/>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row>
    <row r="10" spans="1:78">
      <c r="A10" s="75" t="str">
        <f>A9&amp;"A"</f>
        <v>2A</v>
      </c>
      <c r="B10" s="19" t="s">
        <v>5</v>
      </c>
      <c r="C10" s="587"/>
      <c r="D10" s="190"/>
      <c r="E10" s="190"/>
      <c r="F10" s="190"/>
      <c r="G10" s="190"/>
      <c r="H10" s="190"/>
      <c r="I10" s="190"/>
      <c r="J10" s="190"/>
      <c r="K10" s="190"/>
      <c r="L10" s="190"/>
    </row>
    <row r="11" spans="1:78">
      <c r="A11" s="75" t="str">
        <f>A9&amp;"B"</f>
        <v>2B</v>
      </c>
      <c r="B11" s="19" t="s">
        <v>475</v>
      </c>
      <c r="C11" s="587"/>
      <c r="D11" s="190"/>
      <c r="E11" s="190"/>
      <c r="F11" s="190"/>
      <c r="G11" s="190"/>
      <c r="H11" s="190"/>
      <c r="I11" s="190"/>
      <c r="J11" s="190"/>
      <c r="K11" s="190"/>
      <c r="L11" s="190"/>
    </row>
    <row r="12" spans="1:78" s="330" customFormat="1">
      <c r="A12" s="339">
        <v>3</v>
      </c>
      <c r="B12" s="331" t="s">
        <v>1054</v>
      </c>
      <c r="C12" s="726"/>
      <c r="D12" s="118"/>
      <c r="E12" s="118"/>
      <c r="F12" s="118"/>
      <c r="G12" s="118"/>
      <c r="H12" s="118"/>
      <c r="I12" s="118"/>
      <c r="J12" s="118"/>
      <c r="K12" s="118"/>
      <c r="L12" s="118"/>
    </row>
    <row r="13" spans="1:78" s="145" customFormat="1">
      <c r="A13" s="164">
        <v>4</v>
      </c>
      <c r="B13" s="328" t="s">
        <v>495</v>
      </c>
      <c r="C13" s="545"/>
      <c r="D13" s="190"/>
      <c r="E13" s="190"/>
      <c r="F13" s="190"/>
      <c r="G13" s="190"/>
      <c r="H13" s="190"/>
      <c r="I13" s="190"/>
      <c r="J13" s="190"/>
      <c r="K13" s="190"/>
      <c r="L13" s="190"/>
      <c r="M13" s="203"/>
      <c r="N13" s="203"/>
      <c r="O13" s="203"/>
      <c r="P13" s="203"/>
      <c r="Q13" s="203"/>
      <c r="R13" s="203"/>
      <c r="S13" s="203"/>
      <c r="T13" s="261"/>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row>
    <row r="14" spans="1:78" s="149" customFormat="1">
      <c r="A14" s="164">
        <f>A13+1</f>
        <v>5</v>
      </c>
      <c r="B14" s="154" t="s">
        <v>12</v>
      </c>
      <c r="C14" s="545"/>
      <c r="D14" s="190"/>
      <c r="E14" s="190"/>
      <c r="F14" s="190"/>
      <c r="G14" s="190"/>
      <c r="H14" s="190"/>
      <c r="I14" s="190"/>
      <c r="J14" s="190"/>
      <c r="K14" s="190"/>
      <c r="L14" s="190"/>
      <c r="M14" s="192"/>
      <c r="N14" s="192"/>
      <c r="O14" s="192"/>
      <c r="P14" s="192"/>
      <c r="Q14" s="192"/>
      <c r="R14" s="192"/>
      <c r="S14" s="192"/>
      <c r="T14" s="259"/>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row>
    <row r="15" spans="1:78" s="145" customFormat="1">
      <c r="A15" s="164">
        <f>A14+1</f>
        <v>6</v>
      </c>
      <c r="B15" s="154" t="s">
        <v>13</v>
      </c>
      <c r="C15" s="545"/>
      <c r="D15" s="137">
        <f>SUM(D16:D18)</f>
        <v>0</v>
      </c>
      <c r="E15" s="213">
        <f t="shared" ref="E15:L15" si="1">SUM(E16:E18)</f>
        <v>0</v>
      </c>
      <c r="F15" s="213">
        <f t="shared" si="1"/>
        <v>0</v>
      </c>
      <c r="G15" s="213">
        <f t="shared" si="1"/>
        <v>0</v>
      </c>
      <c r="H15" s="213">
        <f t="shared" si="1"/>
        <v>0</v>
      </c>
      <c r="I15" s="213">
        <f t="shared" si="1"/>
        <v>0</v>
      </c>
      <c r="J15" s="213">
        <f t="shared" si="1"/>
        <v>0</v>
      </c>
      <c r="K15" s="213">
        <f t="shared" si="1"/>
        <v>0</v>
      </c>
      <c r="L15" s="213">
        <f t="shared" si="1"/>
        <v>0</v>
      </c>
      <c r="M15" s="203"/>
      <c r="N15" s="203"/>
      <c r="O15" s="203"/>
      <c r="P15" s="203"/>
      <c r="Q15" s="203"/>
      <c r="R15" s="203"/>
      <c r="S15" s="203"/>
      <c r="T15" s="261"/>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row>
    <row r="16" spans="1:78" s="149" customFormat="1">
      <c r="A16" s="75" t="str">
        <f>A15&amp;"A"</f>
        <v>6A</v>
      </c>
      <c r="B16" s="19" t="s">
        <v>66</v>
      </c>
      <c r="C16" s="587"/>
      <c r="D16" s="190"/>
      <c r="E16" s="190"/>
      <c r="F16" s="190"/>
      <c r="G16" s="190"/>
      <c r="H16" s="190"/>
      <c r="I16" s="190"/>
      <c r="J16" s="190"/>
      <c r="K16" s="190"/>
      <c r="L16" s="190"/>
      <c r="M16" s="192"/>
      <c r="N16" s="192"/>
      <c r="O16" s="192"/>
      <c r="P16" s="192"/>
      <c r="Q16" s="192"/>
      <c r="R16" s="192"/>
      <c r="S16" s="192"/>
      <c r="T16" s="259"/>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row>
    <row r="17" spans="1:78" s="149" customFormat="1">
      <c r="A17" s="75" t="str">
        <f>A15&amp;"B"</f>
        <v>6B</v>
      </c>
      <c r="B17" s="19" t="s">
        <v>65</v>
      </c>
      <c r="C17" s="587"/>
      <c r="D17" s="190"/>
      <c r="E17" s="190"/>
      <c r="F17" s="190"/>
      <c r="G17" s="190"/>
      <c r="H17" s="190"/>
      <c r="I17" s="190"/>
      <c r="J17" s="190"/>
      <c r="K17" s="190"/>
      <c r="L17" s="190"/>
      <c r="M17" s="192"/>
      <c r="N17" s="192"/>
      <c r="O17" s="192"/>
      <c r="P17" s="192"/>
      <c r="Q17" s="192"/>
      <c r="R17" s="192"/>
      <c r="S17" s="192"/>
      <c r="T17" s="259"/>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row>
    <row r="18" spans="1:78" s="149" customFormat="1" ht="18.75">
      <c r="A18" s="75" t="str">
        <f>A15&amp;"C"</f>
        <v>6C</v>
      </c>
      <c r="B18" s="19" t="s">
        <v>474</v>
      </c>
      <c r="C18" s="587"/>
      <c r="D18" s="190"/>
      <c r="E18" s="190"/>
      <c r="F18" s="190"/>
      <c r="G18" s="190"/>
      <c r="H18" s="190"/>
      <c r="I18" s="190"/>
      <c r="J18" s="190"/>
      <c r="K18" s="190"/>
      <c r="L18" s="190"/>
      <c r="M18" s="192"/>
      <c r="N18" s="192"/>
      <c r="O18" s="192"/>
      <c r="P18" s="192"/>
      <c r="Q18" s="192"/>
      <c r="R18" s="192"/>
      <c r="S18" s="192"/>
      <c r="T18" s="260" t="s">
        <v>471</v>
      </c>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row>
    <row r="19" spans="1:78" s="149" customFormat="1" ht="18.75">
      <c r="A19" s="164">
        <f>A15+1</f>
        <v>7</v>
      </c>
      <c r="B19" s="154" t="s">
        <v>552</v>
      </c>
      <c r="C19" s="587"/>
      <c r="D19" s="270">
        <f t="shared" ref="D19:L19" si="2">SUM(D20:D21)</f>
        <v>0</v>
      </c>
      <c r="E19" s="270">
        <f t="shared" si="2"/>
        <v>0</v>
      </c>
      <c r="F19" s="270">
        <f t="shared" si="2"/>
        <v>0</v>
      </c>
      <c r="G19" s="270">
        <f t="shared" si="2"/>
        <v>0</v>
      </c>
      <c r="H19" s="270">
        <f t="shared" si="2"/>
        <v>0</v>
      </c>
      <c r="I19" s="270">
        <f t="shared" si="2"/>
        <v>0</v>
      </c>
      <c r="J19" s="270">
        <f t="shared" si="2"/>
        <v>0</v>
      </c>
      <c r="K19" s="270">
        <f t="shared" si="2"/>
        <v>0</v>
      </c>
      <c r="L19" s="270">
        <f t="shared" si="2"/>
        <v>0</v>
      </c>
      <c r="M19" s="192"/>
      <c r="N19" s="192"/>
      <c r="O19" s="192"/>
      <c r="P19" s="192"/>
      <c r="Q19" s="192"/>
      <c r="R19" s="192"/>
      <c r="S19" s="192"/>
      <c r="T19" s="260" t="s">
        <v>472</v>
      </c>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row>
    <row r="20" spans="1:78" s="149" customFormat="1" ht="18.75">
      <c r="A20" s="75" t="str">
        <f>A19&amp;"A"</f>
        <v>7A</v>
      </c>
      <c r="B20" s="19" t="s">
        <v>666</v>
      </c>
      <c r="C20" s="587"/>
      <c r="D20" s="190"/>
      <c r="E20" s="190"/>
      <c r="F20" s="190"/>
      <c r="G20" s="190"/>
      <c r="H20" s="190"/>
      <c r="I20" s="190"/>
      <c r="J20" s="190"/>
      <c r="K20" s="190"/>
      <c r="L20" s="190"/>
      <c r="M20" s="192"/>
      <c r="N20" s="192"/>
      <c r="O20" s="192"/>
      <c r="P20" s="192"/>
      <c r="Q20" s="192"/>
      <c r="R20" s="192"/>
      <c r="S20" s="192"/>
      <c r="T20" s="260" t="s">
        <v>473</v>
      </c>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row>
    <row r="21" spans="1:78" s="149" customFormat="1">
      <c r="A21" s="75" t="str">
        <f>A19&amp;"B"</f>
        <v>7B</v>
      </c>
      <c r="B21" s="19" t="s">
        <v>79</v>
      </c>
      <c r="C21" s="587"/>
      <c r="D21" s="190"/>
      <c r="E21" s="190"/>
      <c r="F21" s="190"/>
      <c r="G21" s="190"/>
      <c r="H21" s="190"/>
      <c r="I21" s="190"/>
      <c r="J21" s="190"/>
      <c r="K21" s="190"/>
      <c r="L21" s="190"/>
      <c r="M21" s="192"/>
      <c r="N21" s="192"/>
      <c r="O21" s="192"/>
      <c r="P21" s="192"/>
      <c r="Q21" s="192"/>
      <c r="R21" s="192"/>
      <c r="S21" s="192"/>
      <c r="T21" s="259"/>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row>
    <row r="22" spans="1:78" s="145" customFormat="1">
      <c r="A22" s="164">
        <f>A19+1</f>
        <v>8</v>
      </c>
      <c r="B22" s="154" t="s">
        <v>723</v>
      </c>
      <c r="C22" s="545"/>
      <c r="D22" s="190"/>
      <c r="E22" s="190"/>
      <c r="F22" s="190"/>
      <c r="G22" s="190"/>
      <c r="H22" s="190"/>
      <c r="I22" s="190"/>
      <c r="J22" s="190"/>
      <c r="K22" s="190"/>
      <c r="L22" s="190"/>
      <c r="M22" s="203"/>
      <c r="N22" s="203"/>
      <c r="O22" s="203"/>
      <c r="P22" s="203"/>
      <c r="Q22" s="203"/>
      <c r="R22" s="203"/>
      <c r="S22" s="203"/>
      <c r="T22" s="261"/>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row>
    <row r="23" spans="1:78" s="145" customFormat="1">
      <c r="A23" s="325">
        <f>A22+1</f>
        <v>9</v>
      </c>
      <c r="B23" s="331" t="s">
        <v>1298</v>
      </c>
      <c r="C23" s="545"/>
      <c r="D23" s="190"/>
      <c r="E23" s="190"/>
      <c r="F23" s="190"/>
      <c r="G23" s="190"/>
      <c r="H23" s="190"/>
      <c r="I23" s="190"/>
      <c r="J23" s="190"/>
      <c r="K23" s="190"/>
      <c r="L23" s="190"/>
      <c r="M23" s="203"/>
      <c r="N23" s="203"/>
      <c r="O23" s="203"/>
      <c r="P23" s="203"/>
      <c r="Q23" s="203"/>
      <c r="R23" s="203"/>
      <c r="S23" s="203"/>
      <c r="T23" s="261"/>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row>
    <row r="24" spans="1:78" s="288" customFormat="1">
      <c r="A24" s="503">
        <f>A23+1</f>
        <v>10</v>
      </c>
      <c r="B24" s="154" t="s">
        <v>1057</v>
      </c>
      <c r="C24" s="863"/>
      <c r="D24" s="333"/>
      <c r="E24" s="333"/>
      <c r="F24" s="333"/>
      <c r="G24" s="333"/>
      <c r="H24" s="333"/>
      <c r="I24" s="333"/>
      <c r="J24" s="333"/>
      <c r="K24" s="333"/>
      <c r="L24" s="333"/>
      <c r="M24" s="628"/>
      <c r="N24" s="628"/>
      <c r="O24" s="628"/>
      <c r="P24" s="628"/>
      <c r="Q24" s="628"/>
      <c r="R24" s="628"/>
      <c r="S24" s="628"/>
      <c r="T24" s="628"/>
      <c r="U24" s="628"/>
      <c r="V24" s="628"/>
      <c r="W24" s="628"/>
      <c r="X24" s="628"/>
      <c r="Y24" s="628"/>
      <c r="Z24" s="628"/>
      <c r="AA24" s="628"/>
      <c r="AB24" s="628"/>
      <c r="AC24" s="628"/>
      <c r="AD24" s="628"/>
      <c r="AE24" s="628"/>
      <c r="AF24" s="628"/>
      <c r="AG24" s="628"/>
      <c r="AH24" s="628"/>
      <c r="AI24" s="628"/>
      <c r="AJ24" s="628"/>
      <c r="AK24" s="628"/>
      <c r="AL24" s="628"/>
      <c r="AM24" s="628"/>
      <c r="AN24" s="628"/>
      <c r="AO24" s="628"/>
      <c r="AP24" s="628"/>
      <c r="AQ24" s="628"/>
      <c r="AR24" s="628"/>
      <c r="AS24" s="628"/>
      <c r="AT24" s="628"/>
      <c r="AU24" s="628"/>
      <c r="AV24" s="628"/>
      <c r="AW24" s="628"/>
      <c r="AX24" s="628"/>
      <c r="AY24" s="628"/>
      <c r="AZ24" s="628"/>
      <c r="BA24" s="628"/>
      <c r="BB24" s="628"/>
      <c r="BC24" s="628"/>
      <c r="BD24" s="628"/>
      <c r="BE24" s="628"/>
      <c r="BF24" s="628"/>
      <c r="BG24" s="628"/>
      <c r="BH24" s="628"/>
      <c r="BI24" s="628"/>
      <c r="BJ24" s="628"/>
      <c r="BK24" s="628"/>
      <c r="BL24" s="628"/>
      <c r="BM24" s="628"/>
      <c r="BN24" s="628"/>
      <c r="BO24" s="628"/>
      <c r="BP24" s="628"/>
      <c r="BQ24" s="628"/>
      <c r="BR24" s="628"/>
      <c r="BS24" s="628"/>
      <c r="BT24" s="628"/>
      <c r="BU24" s="628"/>
      <c r="BV24" s="628"/>
      <c r="BW24" s="628"/>
      <c r="BX24" s="628"/>
      <c r="BY24" s="628"/>
      <c r="BZ24" s="628"/>
    </row>
    <row r="25" spans="1:78" s="288" customFormat="1">
      <c r="A25" s="503">
        <f t="shared" ref="A25:A30" si="3">A24+1</f>
        <v>11</v>
      </c>
      <c r="B25" s="154" t="s">
        <v>1055</v>
      </c>
      <c r="C25" s="863"/>
      <c r="D25" s="333"/>
      <c r="E25" s="333"/>
      <c r="F25" s="333"/>
      <c r="G25" s="333"/>
      <c r="H25" s="333"/>
      <c r="I25" s="333"/>
      <c r="J25" s="333"/>
      <c r="K25" s="333"/>
      <c r="L25" s="333"/>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8"/>
      <c r="AJ25" s="628"/>
      <c r="AK25" s="628"/>
      <c r="AL25" s="628"/>
      <c r="AM25" s="628"/>
      <c r="AN25" s="628"/>
      <c r="AO25" s="628"/>
      <c r="AP25" s="628"/>
      <c r="AQ25" s="628"/>
      <c r="AR25" s="628"/>
      <c r="AS25" s="628"/>
      <c r="AT25" s="628"/>
      <c r="AU25" s="628"/>
      <c r="AV25" s="628"/>
      <c r="AW25" s="628"/>
      <c r="AX25" s="628"/>
      <c r="AY25" s="628"/>
      <c r="AZ25" s="628"/>
      <c r="BA25" s="628"/>
      <c r="BB25" s="628"/>
      <c r="BC25" s="628"/>
      <c r="BD25" s="628"/>
      <c r="BE25" s="628"/>
      <c r="BF25" s="628"/>
      <c r="BG25" s="628"/>
      <c r="BH25" s="628"/>
      <c r="BI25" s="628"/>
      <c r="BJ25" s="628"/>
      <c r="BK25" s="628"/>
      <c r="BL25" s="628"/>
      <c r="BM25" s="628"/>
      <c r="BN25" s="628"/>
      <c r="BO25" s="628"/>
      <c r="BP25" s="628"/>
      <c r="BQ25" s="628"/>
      <c r="BR25" s="628"/>
      <c r="BS25" s="628"/>
      <c r="BT25" s="628"/>
      <c r="BU25" s="628"/>
      <c r="BV25" s="628"/>
      <c r="BW25" s="628"/>
      <c r="BX25" s="628"/>
      <c r="BY25" s="628"/>
      <c r="BZ25" s="628"/>
    </row>
    <row r="26" spans="1:78" s="288" customFormat="1">
      <c r="A26" s="503">
        <f t="shared" si="3"/>
        <v>12</v>
      </c>
      <c r="B26" s="154" t="s">
        <v>1056</v>
      </c>
      <c r="C26" s="863"/>
      <c r="D26" s="333"/>
      <c r="E26" s="333"/>
      <c r="F26" s="333"/>
      <c r="G26" s="333"/>
      <c r="H26" s="333"/>
      <c r="I26" s="333"/>
      <c r="J26" s="333"/>
      <c r="K26" s="333"/>
      <c r="L26" s="333"/>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628"/>
      <c r="AK26" s="628"/>
      <c r="AL26" s="628"/>
      <c r="AM26" s="628"/>
      <c r="AN26" s="628"/>
      <c r="AO26" s="628"/>
      <c r="AP26" s="628"/>
      <c r="AQ26" s="628"/>
      <c r="AR26" s="628"/>
      <c r="AS26" s="628"/>
      <c r="AT26" s="628"/>
      <c r="AU26" s="628"/>
      <c r="AV26" s="628"/>
      <c r="AW26" s="628"/>
      <c r="AX26" s="628"/>
      <c r="AY26" s="628"/>
      <c r="AZ26" s="628"/>
      <c r="BA26" s="628"/>
      <c r="BB26" s="628"/>
      <c r="BC26" s="628"/>
      <c r="BD26" s="628"/>
      <c r="BE26" s="628"/>
      <c r="BF26" s="628"/>
      <c r="BG26" s="628"/>
      <c r="BH26" s="628"/>
      <c r="BI26" s="628"/>
      <c r="BJ26" s="628"/>
      <c r="BK26" s="628"/>
      <c r="BL26" s="628"/>
      <c r="BM26" s="628"/>
      <c r="BN26" s="628"/>
      <c r="BO26" s="628"/>
      <c r="BP26" s="628"/>
      <c r="BQ26" s="628"/>
      <c r="BR26" s="628"/>
      <c r="BS26" s="628"/>
      <c r="BT26" s="628"/>
      <c r="BU26" s="628"/>
      <c r="BV26" s="628"/>
      <c r="BW26" s="628"/>
      <c r="BX26" s="628"/>
      <c r="BY26" s="628"/>
      <c r="BZ26" s="628"/>
    </row>
    <row r="27" spans="1:78" s="145" customFormat="1">
      <c r="A27" s="164">
        <f t="shared" si="3"/>
        <v>13</v>
      </c>
      <c r="B27" s="154" t="s">
        <v>41</v>
      </c>
      <c r="C27" s="545"/>
      <c r="D27" s="190"/>
      <c r="E27" s="190"/>
      <c r="F27" s="190"/>
      <c r="G27" s="190"/>
      <c r="H27" s="190"/>
      <c r="I27" s="190"/>
      <c r="J27" s="190"/>
      <c r="K27" s="190"/>
      <c r="L27" s="190"/>
      <c r="M27" s="203"/>
      <c r="N27" s="203"/>
      <c r="O27" s="203"/>
      <c r="P27" s="203"/>
      <c r="Q27" s="864"/>
      <c r="R27" s="203"/>
      <c r="S27" s="203"/>
      <c r="T27" s="261"/>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row>
    <row r="28" spans="1:78" s="145" customFormat="1">
      <c r="A28" s="164">
        <f t="shared" si="3"/>
        <v>14</v>
      </c>
      <c r="B28" s="154" t="s">
        <v>385</v>
      </c>
      <c r="C28" s="545"/>
      <c r="D28" s="190"/>
      <c r="E28" s="190"/>
      <c r="F28" s="190"/>
      <c r="G28" s="190"/>
      <c r="H28" s="190"/>
      <c r="I28" s="190"/>
      <c r="J28" s="190"/>
      <c r="K28" s="190"/>
      <c r="L28" s="190"/>
      <c r="M28" s="203"/>
      <c r="N28" s="203"/>
      <c r="O28" s="203"/>
      <c r="P28" s="203"/>
      <c r="Q28" s="864"/>
      <c r="R28" s="203"/>
      <c r="S28" s="203"/>
      <c r="T28" s="261"/>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row>
    <row r="29" spans="1:78" s="145" customFormat="1">
      <c r="A29" s="164">
        <f t="shared" si="3"/>
        <v>15</v>
      </c>
      <c r="B29" s="331" t="s">
        <v>1316</v>
      </c>
      <c r="C29" s="545"/>
      <c r="D29" s="190"/>
      <c r="E29" s="190"/>
      <c r="F29" s="190"/>
      <c r="G29" s="190"/>
      <c r="H29" s="190"/>
      <c r="I29" s="190"/>
      <c r="J29" s="190"/>
      <c r="K29" s="190"/>
      <c r="L29" s="190"/>
      <c r="M29" s="203"/>
      <c r="N29" s="203"/>
      <c r="O29" s="203"/>
      <c r="P29" s="203"/>
      <c r="Q29" s="203"/>
      <c r="R29" s="203"/>
      <c r="S29" s="203"/>
      <c r="T29" s="261"/>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row>
    <row r="30" spans="1:78" s="323" customFormat="1">
      <c r="A30" s="325">
        <f t="shared" si="3"/>
        <v>16</v>
      </c>
      <c r="B30" s="331" t="s">
        <v>42</v>
      </c>
      <c r="C30" s="731"/>
      <c r="D30" s="190"/>
      <c r="E30" s="190"/>
      <c r="F30" s="190"/>
      <c r="G30" s="190"/>
      <c r="H30" s="190"/>
      <c r="I30" s="190"/>
      <c r="J30" s="190"/>
      <c r="K30" s="190"/>
      <c r="L30" s="19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0"/>
      <c r="AY30" s="330"/>
      <c r="AZ30" s="330"/>
      <c r="BA30" s="330"/>
      <c r="BB30" s="330"/>
      <c r="BC30" s="330"/>
      <c r="BD30" s="330"/>
      <c r="BE30" s="330"/>
      <c r="BF30" s="330"/>
      <c r="BG30" s="330"/>
      <c r="BH30" s="330"/>
      <c r="BI30" s="330"/>
      <c r="BJ30" s="330"/>
      <c r="BK30" s="330"/>
      <c r="BL30" s="330"/>
      <c r="BM30" s="330"/>
      <c r="BN30" s="330"/>
      <c r="BO30" s="330"/>
      <c r="BP30" s="330"/>
      <c r="BQ30" s="330"/>
      <c r="BR30" s="330"/>
      <c r="BS30" s="330"/>
      <c r="BT30" s="330"/>
      <c r="BU30" s="330"/>
      <c r="BV30" s="330"/>
      <c r="BW30" s="330"/>
      <c r="BX30" s="330"/>
      <c r="BY30" s="330"/>
      <c r="BZ30" s="330"/>
    </row>
    <row r="31" spans="1:78" s="145" customFormat="1">
      <c r="A31" s="809"/>
      <c r="B31" s="545"/>
      <c r="C31" s="545"/>
      <c r="D31" s="545"/>
      <c r="E31" s="545"/>
      <c r="F31" s="545"/>
      <c r="G31" s="545"/>
      <c r="H31" s="545"/>
      <c r="I31" s="545"/>
      <c r="J31" s="545"/>
      <c r="K31" s="545"/>
      <c r="L31" s="545"/>
      <c r="M31" s="203"/>
      <c r="N31" s="203"/>
      <c r="O31" s="203"/>
      <c r="P31" s="203"/>
      <c r="Q31" s="203"/>
      <c r="R31" s="203"/>
      <c r="S31" s="203"/>
      <c r="T31" s="261"/>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row>
    <row r="32" spans="1:78" s="145" customFormat="1">
      <c r="A32" s="194">
        <f>A30+1</f>
        <v>17</v>
      </c>
      <c r="B32" s="156" t="s">
        <v>1290</v>
      </c>
      <c r="C32" s="865"/>
      <c r="D32" s="268">
        <f>SUM(D8,D9,SUM(D12:D15),D19,SUM(D22:D30))</f>
        <v>0</v>
      </c>
      <c r="E32" s="268">
        <f t="shared" ref="E32:L32" si="4">SUM(E8,E9,SUM(E12:E15),E19,SUM(E22:E30))</f>
        <v>0</v>
      </c>
      <c r="F32" s="268">
        <f t="shared" si="4"/>
        <v>0</v>
      </c>
      <c r="G32" s="268">
        <f t="shared" si="4"/>
        <v>0</v>
      </c>
      <c r="H32" s="268">
        <f t="shared" si="4"/>
        <v>0</v>
      </c>
      <c r="I32" s="268">
        <f t="shared" si="4"/>
        <v>0</v>
      </c>
      <c r="J32" s="268">
        <f t="shared" si="4"/>
        <v>0</v>
      </c>
      <c r="K32" s="268">
        <f t="shared" si="4"/>
        <v>0</v>
      </c>
      <c r="L32" s="268">
        <f t="shared" si="4"/>
        <v>0</v>
      </c>
      <c r="M32" s="203"/>
      <c r="N32" s="203"/>
      <c r="O32" s="203"/>
      <c r="P32" s="203"/>
      <c r="Q32" s="203"/>
      <c r="R32" s="203"/>
      <c r="S32" s="203"/>
      <c r="T32" s="261"/>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c r="BS32" s="203"/>
      <c r="BT32" s="203"/>
      <c r="BU32" s="203"/>
      <c r="BV32" s="203"/>
      <c r="BW32" s="203"/>
      <c r="BX32" s="203"/>
      <c r="BY32" s="203"/>
      <c r="BZ32" s="203"/>
    </row>
    <row r="33" spans="1:78" s="145" customFormat="1">
      <c r="A33" s="809"/>
      <c r="B33" s="730"/>
      <c r="C33" s="730"/>
      <c r="D33" s="717"/>
      <c r="E33" s="866"/>
      <c r="F33" s="866"/>
      <c r="G33" s="866"/>
      <c r="H33" s="866"/>
      <c r="I33" s="866"/>
      <c r="J33" s="866"/>
      <c r="K33" s="866"/>
      <c r="L33" s="866"/>
      <c r="M33" s="203"/>
      <c r="N33" s="203"/>
      <c r="O33" s="203"/>
      <c r="P33" s="203"/>
      <c r="Q33" s="203"/>
      <c r="R33" s="203"/>
      <c r="S33" s="203"/>
      <c r="T33" s="261"/>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3"/>
      <c r="BX33" s="203"/>
      <c r="BY33" s="203"/>
      <c r="BZ33" s="203"/>
    </row>
    <row r="34" spans="1:78" s="149" customFormat="1">
      <c r="A34" s="809"/>
      <c r="B34" s="15" t="s">
        <v>649</v>
      </c>
      <c r="C34" s="817"/>
      <c r="D34" s="717"/>
      <c r="E34" s="866"/>
      <c r="F34" s="866"/>
      <c r="G34" s="866"/>
      <c r="H34" s="866"/>
      <c r="I34" s="866"/>
      <c r="J34" s="866"/>
      <c r="K34" s="866"/>
      <c r="L34" s="866"/>
      <c r="M34" s="192"/>
      <c r="N34" s="192"/>
      <c r="O34" s="192"/>
      <c r="P34" s="192"/>
      <c r="Q34" s="192"/>
      <c r="R34" s="192"/>
      <c r="S34" s="192"/>
      <c r="T34" s="259"/>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row>
    <row r="35" spans="1:78" s="149" customFormat="1">
      <c r="A35" s="164">
        <f>A32+1</f>
        <v>18</v>
      </c>
      <c r="B35" s="154" t="s">
        <v>507</v>
      </c>
      <c r="C35" s="545"/>
      <c r="D35" s="1049"/>
      <c r="E35" s="1049"/>
      <c r="F35" s="1049"/>
      <c r="G35" s="1049"/>
      <c r="H35" s="1049"/>
      <c r="I35" s="1049"/>
      <c r="J35" s="1049"/>
      <c r="K35" s="1049"/>
      <c r="L35" s="1049"/>
      <c r="M35" s="192"/>
      <c r="N35" s="192"/>
      <c r="O35" s="192"/>
      <c r="P35" s="192"/>
      <c r="Q35" s="192"/>
      <c r="R35" s="192"/>
      <c r="S35" s="192"/>
      <c r="T35" s="259"/>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row>
    <row r="36" spans="1:78" s="145" customFormat="1">
      <c r="A36" s="164">
        <f>A35+1</f>
        <v>19</v>
      </c>
      <c r="B36" s="154" t="s">
        <v>508</v>
      </c>
      <c r="C36" s="545"/>
      <c r="D36" s="568"/>
      <c r="E36" s="1051"/>
      <c r="F36" s="1051"/>
      <c r="G36" s="1051"/>
      <c r="H36" s="1051"/>
      <c r="I36" s="1051"/>
      <c r="J36" s="1051"/>
      <c r="K36" s="1051"/>
      <c r="L36" s="1051"/>
      <c r="M36" s="203"/>
      <c r="N36" s="203"/>
      <c r="O36" s="203"/>
      <c r="P36" s="203"/>
      <c r="Q36" s="203"/>
      <c r="R36" s="203"/>
      <c r="S36" s="203"/>
      <c r="T36" s="261"/>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203"/>
      <c r="BR36" s="203"/>
      <c r="BS36" s="203"/>
      <c r="BT36" s="203"/>
      <c r="BU36" s="203"/>
      <c r="BV36" s="203"/>
      <c r="BW36" s="203"/>
      <c r="BX36" s="203"/>
      <c r="BY36" s="203"/>
      <c r="BZ36" s="203"/>
    </row>
    <row r="37" spans="1:78" s="149" customFormat="1">
      <c r="A37" s="75" t="str">
        <f>A36&amp;"A"</f>
        <v>19A</v>
      </c>
      <c r="B37" s="19" t="s">
        <v>5</v>
      </c>
      <c r="C37" s="587"/>
      <c r="D37" s="1049"/>
      <c r="E37" s="1049"/>
      <c r="F37" s="1049"/>
      <c r="G37" s="1049"/>
      <c r="H37" s="1049"/>
      <c r="I37" s="1049"/>
      <c r="J37" s="1049"/>
      <c r="K37" s="1049"/>
      <c r="L37" s="1049"/>
      <c r="M37" s="192"/>
      <c r="N37" s="192"/>
      <c r="O37" s="192"/>
      <c r="P37" s="192"/>
      <c r="Q37" s="192"/>
      <c r="R37" s="192"/>
      <c r="S37" s="192"/>
      <c r="T37" s="259"/>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row>
    <row r="38" spans="1:78" s="149" customFormat="1">
      <c r="A38" s="75" t="str">
        <f>A36&amp;"B"</f>
        <v>19B</v>
      </c>
      <c r="B38" s="19" t="s">
        <v>6</v>
      </c>
      <c r="C38" s="587"/>
      <c r="D38" s="1049"/>
      <c r="E38" s="1049"/>
      <c r="F38" s="1049"/>
      <c r="G38" s="1049"/>
      <c r="H38" s="1049"/>
      <c r="I38" s="1049"/>
      <c r="J38" s="1049"/>
      <c r="K38" s="1049"/>
      <c r="L38" s="1049"/>
      <c r="M38" s="192"/>
      <c r="N38" s="192"/>
      <c r="O38" s="192"/>
      <c r="P38" s="192"/>
      <c r="Q38" s="192"/>
      <c r="R38" s="192"/>
      <c r="S38" s="192"/>
      <c r="T38" s="259"/>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row>
    <row r="39" spans="1:78" s="330" customFormat="1">
      <c r="A39" s="339">
        <f>A36+1</f>
        <v>20</v>
      </c>
      <c r="B39" s="331" t="s">
        <v>1054</v>
      </c>
      <c r="C39" s="726"/>
      <c r="D39" s="118"/>
      <c r="E39" s="118"/>
      <c r="F39" s="118"/>
      <c r="G39" s="118"/>
      <c r="H39" s="118"/>
      <c r="I39" s="118"/>
      <c r="J39" s="118"/>
      <c r="K39" s="118"/>
      <c r="L39" s="118"/>
    </row>
    <row r="40" spans="1:78" s="145" customFormat="1">
      <c r="A40" s="164">
        <f>A39+1</f>
        <v>21</v>
      </c>
      <c r="B40" s="154" t="s">
        <v>495</v>
      </c>
      <c r="C40" s="545"/>
      <c r="D40" s="1049"/>
      <c r="E40" s="1049"/>
      <c r="F40" s="1049"/>
      <c r="G40" s="1049"/>
      <c r="H40" s="1049"/>
      <c r="I40" s="1049"/>
      <c r="J40" s="1049"/>
      <c r="K40" s="1049"/>
      <c r="L40" s="1049"/>
      <c r="M40" s="203"/>
      <c r="N40" s="203"/>
      <c r="O40" s="203"/>
      <c r="P40" s="203"/>
      <c r="Q40" s="203"/>
      <c r="R40" s="203"/>
      <c r="S40" s="203"/>
      <c r="T40" s="261"/>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row>
    <row r="41" spans="1:78" s="149" customFormat="1">
      <c r="A41" s="164">
        <f>A40+1</f>
        <v>22</v>
      </c>
      <c r="B41" s="154" t="s">
        <v>12</v>
      </c>
      <c r="C41" s="545"/>
      <c r="D41" s="1049"/>
      <c r="E41" s="1049"/>
      <c r="F41" s="1049"/>
      <c r="G41" s="1049"/>
      <c r="H41" s="1049"/>
      <c r="I41" s="1049"/>
      <c r="J41" s="1049"/>
      <c r="K41" s="1049"/>
      <c r="L41" s="1049"/>
      <c r="M41" s="192"/>
      <c r="N41" s="192"/>
      <c r="O41" s="192"/>
      <c r="P41" s="192"/>
      <c r="Q41" s="192"/>
      <c r="R41" s="192"/>
      <c r="S41" s="192"/>
      <c r="T41" s="259"/>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row>
    <row r="42" spans="1:78" s="145" customFormat="1">
      <c r="A42" s="164">
        <f>A41+1</f>
        <v>23</v>
      </c>
      <c r="B42" s="154" t="s">
        <v>13</v>
      </c>
      <c r="C42" s="545"/>
      <c r="D42" s="568"/>
      <c r="E42" s="1051"/>
      <c r="F42" s="1051"/>
      <c r="G42" s="1051"/>
      <c r="H42" s="1051"/>
      <c r="I42" s="1051"/>
      <c r="J42" s="1051"/>
      <c r="K42" s="1051"/>
      <c r="L42" s="1051"/>
      <c r="M42" s="203"/>
      <c r="N42" s="203"/>
      <c r="O42" s="203"/>
      <c r="P42" s="203"/>
      <c r="Q42" s="203"/>
      <c r="R42" s="203"/>
      <c r="S42" s="203"/>
      <c r="T42" s="261"/>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row>
    <row r="43" spans="1:78" s="149" customFormat="1">
      <c r="A43" s="75" t="str">
        <f>A42&amp;"A"</f>
        <v>23A</v>
      </c>
      <c r="B43" s="19" t="s">
        <v>66</v>
      </c>
      <c r="C43" s="587"/>
      <c r="D43" s="1049"/>
      <c r="E43" s="1049"/>
      <c r="F43" s="1049"/>
      <c r="G43" s="1049"/>
      <c r="H43" s="1049"/>
      <c r="I43" s="1049"/>
      <c r="J43" s="1049"/>
      <c r="K43" s="1049"/>
      <c r="L43" s="1049"/>
      <c r="M43" s="192"/>
      <c r="N43" s="192"/>
      <c r="O43" s="192"/>
      <c r="P43" s="192"/>
      <c r="Q43" s="192"/>
      <c r="R43" s="192"/>
      <c r="S43" s="192"/>
      <c r="T43" s="259"/>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row>
    <row r="44" spans="1:78" s="149" customFormat="1">
      <c r="A44" s="75" t="str">
        <f>A42&amp;"B"</f>
        <v>23B</v>
      </c>
      <c r="B44" s="19" t="s">
        <v>65</v>
      </c>
      <c r="C44" s="587"/>
      <c r="D44" s="1049"/>
      <c r="E44" s="1049"/>
      <c r="F44" s="1049"/>
      <c r="G44" s="1049"/>
      <c r="H44" s="1049"/>
      <c r="I44" s="1049"/>
      <c r="J44" s="1049"/>
      <c r="K44" s="1049"/>
      <c r="L44" s="1049"/>
      <c r="M44" s="192"/>
      <c r="N44" s="192"/>
      <c r="O44" s="192"/>
      <c r="P44" s="192"/>
      <c r="Q44" s="192"/>
      <c r="R44" s="192"/>
      <c r="S44" s="192"/>
      <c r="T44" s="259"/>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row>
    <row r="45" spans="1:78" s="149" customFormat="1">
      <c r="A45" s="75" t="str">
        <f>A42&amp;"C"</f>
        <v>23C</v>
      </c>
      <c r="B45" s="19" t="s">
        <v>474</v>
      </c>
      <c r="C45" s="587"/>
      <c r="D45" s="1049"/>
      <c r="E45" s="1049"/>
      <c r="F45" s="1049"/>
      <c r="G45" s="1049"/>
      <c r="H45" s="1049"/>
      <c r="I45" s="1049"/>
      <c r="J45" s="1049"/>
      <c r="K45" s="1049"/>
      <c r="L45" s="1049"/>
      <c r="M45" s="192"/>
      <c r="N45" s="192"/>
      <c r="O45" s="192"/>
      <c r="P45" s="192"/>
      <c r="Q45" s="192"/>
      <c r="R45" s="192"/>
      <c r="S45" s="192"/>
      <c r="T45" s="259"/>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row>
    <row r="46" spans="1:78" s="149" customFormat="1">
      <c r="A46" s="164">
        <f>A42+1</f>
        <v>24</v>
      </c>
      <c r="B46" s="154" t="s">
        <v>552</v>
      </c>
      <c r="C46" s="587"/>
      <c r="D46" s="568"/>
      <c r="E46" s="1051"/>
      <c r="F46" s="1051"/>
      <c r="G46" s="1051"/>
      <c r="H46" s="1051"/>
      <c r="I46" s="1051"/>
      <c r="J46" s="1051"/>
      <c r="K46" s="1051"/>
      <c r="L46" s="1051"/>
      <c r="M46" s="192"/>
      <c r="N46" s="192"/>
      <c r="O46" s="192"/>
      <c r="P46" s="192"/>
      <c r="Q46" s="192"/>
      <c r="R46" s="192"/>
      <c r="S46" s="192"/>
      <c r="T46" s="259"/>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row>
    <row r="47" spans="1:78" s="149" customFormat="1">
      <c r="A47" s="75" t="str">
        <f>A46&amp;"A"</f>
        <v>24A</v>
      </c>
      <c r="B47" s="19" t="s">
        <v>666</v>
      </c>
      <c r="C47" s="587"/>
      <c r="D47" s="1049"/>
      <c r="E47" s="1049"/>
      <c r="F47" s="1049"/>
      <c r="G47" s="1049"/>
      <c r="H47" s="1049"/>
      <c r="I47" s="1049"/>
      <c r="J47" s="1049"/>
      <c r="K47" s="1049"/>
      <c r="L47" s="1049"/>
      <c r="M47" s="192"/>
      <c r="N47" s="192"/>
      <c r="O47" s="192"/>
      <c r="P47" s="192"/>
      <c r="Q47" s="192"/>
      <c r="R47" s="192"/>
      <c r="S47" s="192"/>
      <c r="T47" s="259"/>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row>
    <row r="48" spans="1:78" s="149" customFormat="1">
      <c r="A48" s="75" t="str">
        <f>A46&amp;"B"</f>
        <v>24B</v>
      </c>
      <c r="B48" s="19" t="s">
        <v>79</v>
      </c>
      <c r="C48" s="587"/>
      <c r="D48" s="1049"/>
      <c r="E48" s="1049"/>
      <c r="F48" s="1049"/>
      <c r="G48" s="1049"/>
      <c r="H48" s="1049"/>
      <c r="I48" s="1049"/>
      <c r="J48" s="1049"/>
      <c r="K48" s="1049"/>
      <c r="L48" s="1049"/>
      <c r="M48" s="192"/>
      <c r="N48" s="192"/>
      <c r="O48" s="192"/>
      <c r="P48" s="192"/>
      <c r="Q48" s="192"/>
      <c r="R48" s="192"/>
      <c r="S48" s="192"/>
      <c r="T48" s="259"/>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row>
    <row r="49" spans="1:78" s="145" customFormat="1">
      <c r="A49" s="164">
        <f>A46+1</f>
        <v>25</v>
      </c>
      <c r="B49" s="154" t="s">
        <v>652</v>
      </c>
      <c r="C49" s="545"/>
      <c r="D49" s="1049"/>
      <c r="E49" s="1049"/>
      <c r="F49" s="1049"/>
      <c r="G49" s="1049"/>
      <c r="H49" s="1049"/>
      <c r="I49" s="1049"/>
      <c r="J49" s="1049"/>
      <c r="K49" s="1049"/>
      <c r="L49" s="1049"/>
      <c r="M49" s="203"/>
      <c r="N49" s="203"/>
      <c r="O49" s="203"/>
      <c r="P49" s="203"/>
      <c r="Q49" s="203"/>
      <c r="R49" s="203"/>
      <c r="S49" s="203"/>
      <c r="T49" s="261"/>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row>
    <row r="50" spans="1:78" s="145" customFormat="1">
      <c r="A50" s="325">
        <f t="shared" ref="A50:A56" si="5">A49+1</f>
        <v>26</v>
      </c>
      <c r="B50" s="331" t="s">
        <v>1298</v>
      </c>
      <c r="C50" s="545"/>
      <c r="D50" s="139"/>
      <c r="E50" s="139"/>
      <c r="F50" s="139"/>
      <c r="G50" s="139"/>
      <c r="H50" s="139"/>
      <c r="I50" s="139"/>
      <c r="J50" s="139"/>
      <c r="K50" s="139"/>
      <c r="L50" s="139"/>
      <c r="M50" s="203"/>
      <c r="N50" s="203"/>
      <c r="O50" s="203"/>
      <c r="P50" s="203"/>
      <c r="Q50" s="203"/>
      <c r="R50" s="203"/>
      <c r="S50" s="203"/>
      <c r="T50" s="261"/>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3"/>
      <c r="BR50" s="203"/>
      <c r="BS50" s="203"/>
      <c r="BT50" s="203"/>
      <c r="BU50" s="203"/>
      <c r="BV50" s="203"/>
      <c r="BW50" s="203"/>
      <c r="BX50" s="203"/>
      <c r="BY50" s="203"/>
      <c r="BZ50" s="203"/>
    </row>
    <row r="51" spans="1:78" s="145" customFormat="1">
      <c r="A51" s="339">
        <f t="shared" si="5"/>
        <v>27</v>
      </c>
      <c r="B51" s="154" t="s">
        <v>1057</v>
      </c>
      <c r="C51" s="545"/>
      <c r="D51" s="139"/>
      <c r="E51" s="139"/>
      <c r="F51" s="139"/>
      <c r="G51" s="139"/>
      <c r="H51" s="139"/>
      <c r="I51" s="139"/>
      <c r="J51" s="139"/>
      <c r="K51" s="139"/>
      <c r="L51" s="139"/>
      <c r="M51" s="203"/>
      <c r="N51" s="203"/>
      <c r="O51" s="203"/>
      <c r="P51" s="203"/>
      <c r="Q51" s="203"/>
      <c r="R51" s="203"/>
      <c r="S51" s="203"/>
      <c r="T51" s="261"/>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row>
    <row r="52" spans="1:78" s="145" customFormat="1">
      <c r="A52" s="339">
        <f t="shared" si="5"/>
        <v>28</v>
      </c>
      <c r="B52" s="154" t="s">
        <v>1055</v>
      </c>
      <c r="C52" s="545"/>
      <c r="D52" s="139"/>
      <c r="E52" s="139"/>
      <c r="F52" s="139"/>
      <c r="G52" s="139"/>
      <c r="H52" s="139"/>
      <c r="I52" s="139"/>
      <c r="J52" s="139"/>
      <c r="K52" s="139"/>
      <c r="L52" s="139"/>
      <c r="M52" s="203"/>
      <c r="N52" s="203"/>
      <c r="O52" s="203"/>
      <c r="P52" s="203"/>
      <c r="Q52" s="203"/>
      <c r="R52" s="203"/>
      <c r="S52" s="203"/>
      <c r="T52" s="261"/>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row>
    <row r="53" spans="1:78" s="145" customFormat="1">
      <c r="A53" s="339">
        <f t="shared" si="5"/>
        <v>29</v>
      </c>
      <c r="B53" s="154" t="s">
        <v>1056</v>
      </c>
      <c r="C53" s="545"/>
      <c r="D53" s="139"/>
      <c r="E53" s="139"/>
      <c r="F53" s="139"/>
      <c r="G53" s="139"/>
      <c r="H53" s="139"/>
      <c r="I53" s="139"/>
      <c r="J53" s="139"/>
      <c r="K53" s="139"/>
      <c r="L53" s="139"/>
      <c r="M53" s="203"/>
      <c r="N53" s="203"/>
      <c r="O53" s="203"/>
      <c r="P53" s="203"/>
      <c r="Q53" s="203"/>
      <c r="R53" s="203"/>
      <c r="S53" s="203"/>
      <c r="T53" s="261"/>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row>
    <row r="54" spans="1:78" s="145" customFormat="1">
      <c r="A54" s="164">
        <f t="shared" si="5"/>
        <v>30</v>
      </c>
      <c r="B54" s="154" t="s">
        <v>41</v>
      </c>
      <c r="C54" s="545"/>
      <c r="D54" s="1049"/>
      <c r="E54" s="1049"/>
      <c r="F54" s="1049"/>
      <c r="G54" s="1049"/>
      <c r="H54" s="1049"/>
      <c r="I54" s="1049"/>
      <c r="J54" s="1049"/>
      <c r="K54" s="1049"/>
      <c r="L54" s="1049"/>
      <c r="M54" s="203"/>
      <c r="N54" s="203"/>
      <c r="O54" s="203"/>
      <c r="P54" s="203"/>
      <c r="Q54" s="203"/>
      <c r="R54" s="203"/>
      <c r="S54" s="203"/>
      <c r="T54" s="261"/>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row>
    <row r="55" spans="1:78" s="145" customFormat="1">
      <c r="A55" s="164">
        <f t="shared" si="5"/>
        <v>31</v>
      </c>
      <c r="B55" s="154" t="s">
        <v>385</v>
      </c>
      <c r="C55" s="545"/>
      <c r="D55" s="1049"/>
      <c r="E55" s="1049"/>
      <c r="F55" s="1049"/>
      <c r="G55" s="1049"/>
      <c r="H55" s="1049"/>
      <c r="I55" s="1049"/>
      <c r="J55" s="1049"/>
      <c r="K55" s="1049"/>
      <c r="L55" s="1049"/>
      <c r="M55" s="203"/>
      <c r="N55" s="203"/>
      <c r="O55" s="203"/>
      <c r="P55" s="203"/>
      <c r="Q55" s="203"/>
      <c r="R55" s="203"/>
      <c r="S55" s="203"/>
      <c r="T55" s="261"/>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row>
    <row r="56" spans="1:78" s="145" customFormat="1">
      <c r="A56" s="164">
        <f t="shared" si="5"/>
        <v>32</v>
      </c>
      <c r="B56" s="331" t="s">
        <v>1315</v>
      </c>
      <c r="C56" s="545"/>
      <c r="D56" s="1049"/>
      <c r="E56" s="1049"/>
      <c r="F56" s="1049"/>
      <c r="G56" s="1049"/>
      <c r="H56" s="1049"/>
      <c r="I56" s="1049"/>
      <c r="J56" s="1049"/>
      <c r="K56" s="1049"/>
      <c r="L56" s="1049"/>
      <c r="M56" s="203"/>
      <c r="N56" s="203"/>
      <c r="O56" s="203"/>
      <c r="P56" s="203"/>
      <c r="Q56" s="203"/>
      <c r="R56" s="203"/>
      <c r="S56" s="203"/>
      <c r="T56" s="261"/>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203"/>
      <c r="BS56" s="203"/>
      <c r="BT56" s="203"/>
      <c r="BU56" s="203"/>
      <c r="BV56" s="203"/>
      <c r="BW56" s="203"/>
      <c r="BX56" s="203"/>
      <c r="BY56" s="203"/>
      <c r="BZ56" s="203"/>
    </row>
    <row r="57" spans="1:78" s="149" customFormat="1">
      <c r="A57" s="266"/>
      <c r="B57" s="266"/>
      <c r="C57" s="266"/>
      <c r="D57" s="867"/>
      <c r="E57" s="868"/>
      <c r="F57" s="868"/>
      <c r="G57" s="868"/>
      <c r="H57" s="868"/>
      <c r="I57" s="868"/>
      <c r="J57" s="868"/>
      <c r="K57" s="868"/>
      <c r="L57" s="868"/>
      <c r="M57" s="192"/>
      <c r="N57" s="192"/>
      <c r="O57" s="192"/>
      <c r="P57" s="192"/>
      <c r="Q57" s="192"/>
      <c r="R57" s="192"/>
      <c r="S57" s="192"/>
      <c r="T57" s="259"/>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row>
    <row r="58" spans="1:78" s="149" customFormat="1">
      <c r="A58" s="194">
        <f>A56+1</f>
        <v>33</v>
      </c>
      <c r="B58" s="158" t="s">
        <v>215</v>
      </c>
      <c r="C58" s="823"/>
      <c r="D58" s="195">
        <f t="shared" ref="D58:L58" si="6">(SUMPRODUCT(D8:D29,D35:D56))/4</f>
        <v>0</v>
      </c>
      <c r="E58" s="195">
        <f t="shared" si="6"/>
        <v>0</v>
      </c>
      <c r="F58" s="195">
        <f t="shared" si="6"/>
        <v>0</v>
      </c>
      <c r="G58" s="195">
        <f t="shared" si="6"/>
        <v>0</v>
      </c>
      <c r="H58" s="195">
        <f t="shared" si="6"/>
        <v>0</v>
      </c>
      <c r="I58" s="195">
        <f t="shared" si="6"/>
        <v>0</v>
      </c>
      <c r="J58" s="195">
        <f t="shared" si="6"/>
        <v>0</v>
      </c>
      <c r="K58" s="195">
        <f t="shared" si="6"/>
        <v>0</v>
      </c>
      <c r="L58" s="195">
        <f t="shared" si="6"/>
        <v>0</v>
      </c>
      <c r="M58" s="192"/>
      <c r="N58" s="192"/>
      <c r="O58" s="192"/>
      <c r="P58" s="192"/>
      <c r="Q58" s="192"/>
      <c r="R58" s="192"/>
      <c r="S58" s="192"/>
      <c r="T58" s="259"/>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row>
    <row r="59" spans="1:78" s="149" customFormat="1">
      <c r="A59" s="266"/>
      <c r="B59" s="860"/>
      <c r="C59" s="860"/>
      <c r="D59" s="869"/>
      <c r="E59" s="870"/>
      <c r="F59" s="870"/>
      <c r="G59" s="870"/>
      <c r="H59" s="870"/>
      <c r="I59" s="870"/>
      <c r="J59" s="870"/>
      <c r="K59" s="870"/>
      <c r="L59" s="870"/>
      <c r="M59" s="192"/>
      <c r="N59" s="192"/>
      <c r="O59" s="192"/>
      <c r="P59" s="192"/>
      <c r="Q59" s="192"/>
      <c r="R59" s="192"/>
      <c r="S59" s="192"/>
      <c r="T59" s="259"/>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row>
    <row r="60" spans="1:78" s="149" customFormat="1">
      <c r="A60" s="809"/>
      <c r="B60" s="15" t="s">
        <v>1291</v>
      </c>
      <c r="C60" s="817"/>
      <c r="D60" s="869"/>
      <c r="E60" s="870"/>
      <c r="F60" s="870"/>
      <c r="G60" s="870"/>
      <c r="H60" s="870"/>
      <c r="I60" s="870"/>
      <c r="J60" s="870"/>
      <c r="K60" s="870"/>
      <c r="L60" s="870"/>
      <c r="M60" s="192"/>
      <c r="N60" s="192"/>
      <c r="O60" s="192"/>
      <c r="P60" s="192"/>
      <c r="Q60" s="192"/>
      <c r="R60" s="192"/>
      <c r="S60" s="192"/>
      <c r="T60" s="259"/>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row>
    <row r="61" spans="1:78" s="145" customFormat="1">
      <c r="A61" s="164">
        <f>A58+1</f>
        <v>34</v>
      </c>
      <c r="B61" s="159" t="s">
        <v>1292</v>
      </c>
      <c r="C61" s="600"/>
      <c r="D61" s="137">
        <f>SUM(D62:D66)</f>
        <v>0</v>
      </c>
      <c r="E61" s="213">
        <f t="shared" ref="E61:L61" si="7">SUM(E62:E66)</f>
        <v>0</v>
      </c>
      <c r="F61" s="213">
        <f t="shared" si="7"/>
        <v>0</v>
      </c>
      <c r="G61" s="213">
        <f t="shared" si="7"/>
        <v>0</v>
      </c>
      <c r="H61" s="213">
        <f t="shared" si="7"/>
        <v>0</v>
      </c>
      <c r="I61" s="213">
        <f t="shared" si="7"/>
        <v>0</v>
      </c>
      <c r="J61" s="213">
        <f t="shared" si="7"/>
        <v>0</v>
      </c>
      <c r="K61" s="213">
        <f t="shared" si="7"/>
        <v>0</v>
      </c>
      <c r="L61" s="213">
        <f t="shared" si="7"/>
        <v>0</v>
      </c>
      <c r="M61" s="203"/>
      <c r="N61" s="203"/>
      <c r="O61" s="203"/>
      <c r="P61" s="203"/>
      <c r="Q61" s="203"/>
      <c r="R61" s="203"/>
      <c r="S61" s="203"/>
      <c r="T61" s="261"/>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203"/>
      <c r="BU61" s="203"/>
      <c r="BV61" s="203"/>
      <c r="BW61" s="203"/>
      <c r="BX61" s="203"/>
      <c r="BY61" s="203"/>
      <c r="BZ61" s="203"/>
    </row>
    <row r="62" spans="1:78" s="149" customFormat="1">
      <c r="A62" s="75" t="str">
        <f>A61&amp;"A"</f>
        <v>34A</v>
      </c>
      <c r="B62" s="19" t="s">
        <v>476</v>
      </c>
      <c r="C62" s="587"/>
      <c r="D62" s="139"/>
      <c r="E62" s="139"/>
      <c r="F62" s="139"/>
      <c r="G62" s="139"/>
      <c r="H62" s="139"/>
      <c r="I62" s="139"/>
      <c r="J62" s="139"/>
      <c r="K62" s="139"/>
      <c r="L62" s="139"/>
      <c r="M62" s="192"/>
      <c r="N62" s="192"/>
      <c r="O62" s="192"/>
      <c r="P62" s="192"/>
      <c r="Q62" s="192"/>
      <c r="R62" s="192"/>
      <c r="S62" s="192"/>
      <c r="T62" s="259"/>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row>
    <row r="63" spans="1:78" s="149" customFormat="1">
      <c r="A63" s="75" t="str">
        <f>A61&amp;"B"</f>
        <v>34B</v>
      </c>
      <c r="B63" s="19" t="s">
        <v>477</v>
      </c>
      <c r="C63" s="587"/>
      <c r="D63" s="139"/>
      <c r="E63" s="139"/>
      <c r="F63" s="139"/>
      <c r="G63" s="139"/>
      <c r="H63" s="139"/>
      <c r="I63" s="139"/>
      <c r="J63" s="139"/>
      <c r="K63" s="139"/>
      <c r="L63" s="139"/>
      <c r="M63" s="192"/>
      <c r="N63" s="192"/>
      <c r="O63" s="192"/>
      <c r="P63" s="192"/>
      <c r="Q63" s="192"/>
      <c r="R63" s="192"/>
      <c r="S63" s="192"/>
      <c r="T63" s="259"/>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row>
    <row r="64" spans="1:78" s="149" customFormat="1">
      <c r="A64" s="75" t="str">
        <f>A61&amp;"C"</f>
        <v>34C</v>
      </c>
      <c r="B64" s="19" t="s">
        <v>216</v>
      </c>
      <c r="C64" s="587"/>
      <c r="D64" s="190"/>
      <c r="E64" s="190"/>
      <c r="F64" s="190"/>
      <c r="G64" s="190"/>
      <c r="H64" s="190"/>
      <c r="I64" s="190"/>
      <c r="J64" s="190"/>
      <c r="K64" s="190"/>
      <c r="L64" s="190"/>
      <c r="M64" s="192"/>
      <c r="N64" s="192"/>
      <c r="O64" s="192"/>
      <c r="P64" s="192"/>
      <c r="Q64" s="192"/>
      <c r="R64" s="192"/>
      <c r="S64" s="192"/>
      <c r="T64" s="259"/>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row>
    <row r="65" spans="1:78" s="149" customFormat="1">
      <c r="A65" s="75" t="str">
        <f>A61&amp;"D"</f>
        <v>34D</v>
      </c>
      <c r="B65" s="19" t="s">
        <v>217</v>
      </c>
      <c r="C65" s="587"/>
      <c r="D65" s="190"/>
      <c r="E65" s="190"/>
      <c r="F65" s="190"/>
      <c r="G65" s="190"/>
      <c r="H65" s="190"/>
      <c r="I65" s="190"/>
      <c r="J65" s="190"/>
      <c r="K65" s="190"/>
      <c r="L65" s="190"/>
      <c r="M65" s="192"/>
      <c r="N65" s="192"/>
      <c r="O65" s="192"/>
      <c r="P65" s="192"/>
      <c r="Q65" s="192"/>
      <c r="R65" s="192"/>
      <c r="S65" s="192"/>
      <c r="T65" s="259"/>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row>
    <row r="66" spans="1:78" s="149" customFormat="1">
      <c r="A66" s="75" t="str">
        <f>A61&amp;"E"</f>
        <v>34E</v>
      </c>
      <c r="B66" s="19" t="s">
        <v>218</v>
      </c>
      <c r="C66" s="587"/>
      <c r="D66" s="190"/>
      <c r="E66" s="190"/>
      <c r="F66" s="190"/>
      <c r="G66" s="190"/>
      <c r="H66" s="190"/>
      <c r="I66" s="190"/>
      <c r="J66" s="190"/>
      <c r="K66" s="190"/>
      <c r="L66" s="190"/>
      <c r="M66" s="192"/>
      <c r="N66" s="192"/>
      <c r="O66" s="192"/>
      <c r="P66" s="192"/>
      <c r="Q66" s="192"/>
      <c r="R66" s="192"/>
      <c r="S66" s="192"/>
      <c r="T66" s="259"/>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row>
    <row r="67" spans="1:78" s="149" customFormat="1">
      <c r="A67" s="164">
        <f>A61+1</f>
        <v>35</v>
      </c>
      <c r="B67" s="159" t="s">
        <v>1293</v>
      </c>
      <c r="C67" s="600"/>
      <c r="D67" s="137">
        <f>SUM(D68:D69)</f>
        <v>0</v>
      </c>
      <c r="E67" s="213">
        <f t="shared" ref="E67:L67" si="8">SUM(E68:E69)</f>
        <v>0</v>
      </c>
      <c r="F67" s="213">
        <f t="shared" si="8"/>
        <v>0</v>
      </c>
      <c r="G67" s="213">
        <f t="shared" si="8"/>
        <v>0</v>
      </c>
      <c r="H67" s="213">
        <f t="shared" si="8"/>
        <v>0</v>
      </c>
      <c r="I67" s="213">
        <f t="shared" si="8"/>
        <v>0</v>
      </c>
      <c r="J67" s="213">
        <f t="shared" si="8"/>
        <v>0</v>
      </c>
      <c r="K67" s="213">
        <f t="shared" si="8"/>
        <v>0</v>
      </c>
      <c r="L67" s="213">
        <f t="shared" si="8"/>
        <v>0</v>
      </c>
      <c r="M67" s="192"/>
      <c r="N67" s="192"/>
      <c r="O67" s="192"/>
      <c r="P67" s="192"/>
      <c r="Q67" s="192"/>
      <c r="R67" s="192"/>
      <c r="S67" s="192"/>
      <c r="T67" s="259"/>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row>
    <row r="68" spans="1:78" s="149" customFormat="1">
      <c r="A68" s="75" t="str">
        <f>A67&amp;"A"</f>
        <v>35A</v>
      </c>
      <c r="B68" s="19" t="s">
        <v>478</v>
      </c>
      <c r="C68" s="587"/>
      <c r="D68" s="139"/>
      <c r="E68" s="139"/>
      <c r="F68" s="139"/>
      <c r="G68" s="139"/>
      <c r="H68" s="139"/>
      <c r="I68" s="139"/>
      <c r="J68" s="139"/>
      <c r="K68" s="139"/>
      <c r="L68" s="139"/>
      <c r="M68" s="192"/>
      <c r="N68" s="192"/>
      <c r="O68" s="192"/>
      <c r="P68" s="192"/>
      <c r="Q68" s="192"/>
      <c r="R68" s="192"/>
      <c r="S68" s="192"/>
      <c r="T68" s="259"/>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row>
    <row r="69" spans="1:78" s="149" customFormat="1">
      <c r="A69" s="75" t="str">
        <f>A67&amp;"B"</f>
        <v>35B</v>
      </c>
      <c r="B69" s="19" t="s">
        <v>219</v>
      </c>
      <c r="C69" s="587"/>
      <c r="D69" s="139"/>
      <c r="E69" s="139"/>
      <c r="F69" s="139"/>
      <c r="G69" s="139"/>
      <c r="H69" s="139"/>
      <c r="I69" s="139"/>
      <c r="J69" s="139"/>
      <c r="K69" s="139"/>
      <c r="L69" s="139"/>
      <c r="M69" s="192"/>
      <c r="N69" s="192"/>
      <c r="O69" s="192"/>
      <c r="P69" s="192"/>
      <c r="Q69" s="192"/>
      <c r="R69" s="192"/>
      <c r="S69" s="192"/>
      <c r="T69" s="259"/>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row>
    <row r="70" spans="1:78" s="145" customFormat="1">
      <c r="A70" s="164">
        <f>A67+1</f>
        <v>36</v>
      </c>
      <c r="B70" s="159" t="s">
        <v>220</v>
      </c>
      <c r="C70" s="600"/>
      <c r="D70" s="137">
        <f>SUM(D71:D73)</f>
        <v>0</v>
      </c>
      <c r="E70" s="213">
        <f t="shared" ref="E70:L70" si="9">SUM(E71:E73)</f>
        <v>0</v>
      </c>
      <c r="F70" s="213">
        <f t="shared" si="9"/>
        <v>0</v>
      </c>
      <c r="G70" s="213">
        <f t="shared" si="9"/>
        <v>0</v>
      </c>
      <c r="H70" s="213">
        <f t="shared" si="9"/>
        <v>0</v>
      </c>
      <c r="I70" s="213">
        <f t="shared" si="9"/>
        <v>0</v>
      </c>
      <c r="J70" s="213">
        <f t="shared" si="9"/>
        <v>0</v>
      </c>
      <c r="K70" s="213">
        <f t="shared" si="9"/>
        <v>0</v>
      </c>
      <c r="L70" s="213">
        <f t="shared" si="9"/>
        <v>0</v>
      </c>
      <c r="M70" s="203"/>
      <c r="N70" s="203"/>
      <c r="O70" s="203"/>
      <c r="P70" s="203"/>
      <c r="Q70" s="203"/>
      <c r="R70" s="203"/>
      <c r="S70" s="203"/>
      <c r="T70" s="261"/>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3"/>
      <c r="BR70" s="203"/>
      <c r="BS70" s="203"/>
      <c r="BT70" s="203"/>
      <c r="BU70" s="203"/>
      <c r="BV70" s="203"/>
      <c r="BW70" s="203"/>
      <c r="BX70" s="203"/>
      <c r="BY70" s="203"/>
      <c r="BZ70" s="203"/>
    </row>
    <row r="71" spans="1:78" s="149" customFormat="1">
      <c r="A71" s="75" t="str">
        <f>A70&amp;"A"</f>
        <v>36A</v>
      </c>
      <c r="B71" s="19" t="s">
        <v>479</v>
      </c>
      <c r="C71" s="587"/>
      <c r="D71" s="139"/>
      <c r="E71" s="139"/>
      <c r="F71" s="139"/>
      <c r="G71" s="139"/>
      <c r="H71" s="139"/>
      <c r="I71" s="139"/>
      <c r="J71" s="139"/>
      <c r="K71" s="139"/>
      <c r="L71" s="139"/>
      <c r="M71" s="192"/>
      <c r="N71" s="192"/>
      <c r="O71" s="192"/>
      <c r="P71" s="192"/>
      <c r="Q71" s="192"/>
      <c r="R71" s="192"/>
      <c r="S71" s="192"/>
      <c r="T71" s="259"/>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row>
    <row r="72" spans="1:78" s="145" customFormat="1">
      <c r="A72" s="75" t="str">
        <f>A70&amp;"B"</f>
        <v>36B</v>
      </c>
      <c r="B72" s="19" t="s">
        <v>222</v>
      </c>
      <c r="C72" s="587"/>
      <c r="D72" s="139"/>
      <c r="E72" s="139"/>
      <c r="F72" s="139"/>
      <c r="G72" s="139"/>
      <c r="H72" s="139"/>
      <c r="I72" s="139"/>
      <c r="J72" s="139"/>
      <c r="K72" s="139"/>
      <c r="L72" s="139"/>
      <c r="M72" s="203"/>
      <c r="N72" s="203"/>
      <c r="O72" s="203"/>
      <c r="P72" s="203"/>
      <c r="Q72" s="203"/>
      <c r="R72" s="203"/>
      <c r="S72" s="203"/>
      <c r="T72" s="261"/>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3"/>
      <c r="BR72" s="203"/>
      <c r="BS72" s="203"/>
      <c r="BT72" s="203"/>
      <c r="BU72" s="203"/>
      <c r="BV72" s="203"/>
      <c r="BW72" s="203"/>
      <c r="BX72" s="203"/>
      <c r="BY72" s="203"/>
      <c r="BZ72" s="203"/>
    </row>
    <row r="73" spans="1:78" s="145" customFormat="1">
      <c r="A73" s="75" t="str">
        <f>A70&amp;"C"</f>
        <v>36C</v>
      </c>
      <c r="B73" s="19" t="s">
        <v>1294</v>
      </c>
      <c r="C73" s="587"/>
      <c r="D73" s="190"/>
      <c r="E73" s="190"/>
      <c r="F73" s="190"/>
      <c r="G73" s="190"/>
      <c r="H73" s="190"/>
      <c r="I73" s="190"/>
      <c r="J73" s="190"/>
      <c r="K73" s="190"/>
      <c r="L73" s="190"/>
      <c r="M73" s="203"/>
      <c r="N73" s="203"/>
      <c r="O73" s="203"/>
      <c r="P73" s="203"/>
      <c r="Q73" s="203"/>
      <c r="R73" s="203"/>
      <c r="S73" s="203"/>
      <c r="T73" s="261"/>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203"/>
      <c r="BY73" s="203"/>
      <c r="BZ73" s="203"/>
    </row>
    <row r="74" spans="1:78" s="149" customFormat="1">
      <c r="A74" s="164">
        <f>A70+1</f>
        <v>37</v>
      </c>
      <c r="B74" s="159" t="s">
        <v>61</v>
      </c>
      <c r="C74" s="600"/>
      <c r="D74" s="139"/>
      <c r="E74" s="190"/>
      <c r="F74" s="190"/>
      <c r="G74" s="190"/>
      <c r="H74" s="190"/>
      <c r="I74" s="190"/>
      <c r="J74" s="190"/>
      <c r="K74" s="190"/>
      <c r="L74" s="190"/>
      <c r="M74" s="192"/>
      <c r="N74" s="192"/>
      <c r="O74" s="192"/>
      <c r="P74" s="192"/>
      <c r="Q74" s="192"/>
      <c r="R74" s="192"/>
      <c r="S74" s="192"/>
      <c r="T74" s="259"/>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2"/>
      <c r="BQ74" s="192"/>
      <c r="BR74" s="192"/>
      <c r="BS74" s="192"/>
      <c r="BT74" s="192"/>
      <c r="BU74" s="192"/>
      <c r="BV74" s="192"/>
      <c r="BW74" s="192"/>
      <c r="BX74" s="192"/>
      <c r="BY74" s="192"/>
      <c r="BZ74" s="192"/>
    </row>
    <row r="75" spans="1:78" s="96" customFormat="1" ht="30">
      <c r="A75" s="1003">
        <f>A74+1</f>
        <v>38</v>
      </c>
      <c r="B75" s="1006" t="s">
        <v>289</v>
      </c>
      <c r="C75" s="1004"/>
      <c r="D75" s="1005"/>
      <c r="E75" s="1005"/>
      <c r="F75" s="1005"/>
      <c r="G75" s="1005"/>
      <c r="H75" s="1005"/>
      <c r="I75" s="1005"/>
      <c r="J75" s="1005"/>
      <c r="K75" s="1005"/>
      <c r="L75" s="1005"/>
      <c r="M75" s="699"/>
      <c r="N75" s="699"/>
      <c r="O75" s="699"/>
      <c r="P75" s="699"/>
      <c r="Q75" s="699"/>
      <c r="R75" s="699"/>
      <c r="S75" s="699"/>
      <c r="T75" s="701"/>
      <c r="U75" s="699"/>
      <c r="V75" s="699"/>
      <c r="W75" s="699"/>
      <c r="X75" s="699"/>
      <c r="Y75" s="699"/>
      <c r="Z75" s="699"/>
      <c r="AA75" s="699"/>
      <c r="AB75" s="699"/>
      <c r="AC75" s="699"/>
      <c r="AD75" s="699"/>
      <c r="AE75" s="699"/>
      <c r="AF75" s="699"/>
      <c r="AG75" s="699"/>
      <c r="AH75" s="699"/>
      <c r="AI75" s="699"/>
      <c r="AJ75" s="699"/>
      <c r="AK75" s="699"/>
      <c r="AL75" s="699"/>
      <c r="AM75" s="699"/>
      <c r="AN75" s="699"/>
      <c r="AO75" s="699"/>
      <c r="AP75" s="699"/>
      <c r="AQ75" s="699"/>
      <c r="AR75" s="699"/>
      <c r="AS75" s="699"/>
      <c r="AT75" s="699"/>
      <c r="AU75" s="699"/>
      <c r="AV75" s="699"/>
      <c r="AW75" s="699"/>
      <c r="AX75" s="699"/>
      <c r="AY75" s="699"/>
      <c r="AZ75" s="699"/>
      <c r="BA75" s="699"/>
      <c r="BB75" s="699"/>
      <c r="BC75" s="699"/>
      <c r="BD75" s="699"/>
      <c r="BE75" s="699"/>
      <c r="BF75" s="699"/>
      <c r="BG75" s="699"/>
      <c r="BH75" s="699"/>
      <c r="BI75" s="699"/>
      <c r="BJ75" s="699"/>
      <c r="BK75" s="699"/>
      <c r="BL75" s="699"/>
      <c r="BM75" s="699"/>
      <c r="BN75" s="699"/>
      <c r="BO75" s="699"/>
      <c r="BP75" s="699"/>
      <c r="BQ75" s="699"/>
      <c r="BR75" s="699"/>
      <c r="BS75" s="699"/>
      <c r="BT75" s="699"/>
      <c r="BU75" s="699"/>
      <c r="BV75" s="699"/>
      <c r="BW75" s="699"/>
      <c r="BX75" s="699"/>
      <c r="BY75" s="699"/>
      <c r="BZ75" s="699"/>
    </row>
    <row r="76" spans="1:78" s="149" customFormat="1">
      <c r="A76" s="325">
        <f>A75+1</f>
        <v>39</v>
      </c>
      <c r="B76" s="332" t="s">
        <v>1058</v>
      </c>
      <c r="C76" s="600"/>
      <c r="D76" s="139"/>
      <c r="E76" s="190"/>
      <c r="F76" s="190"/>
      <c r="G76" s="190"/>
      <c r="H76" s="190"/>
      <c r="I76" s="190"/>
      <c r="J76" s="190"/>
      <c r="K76" s="190"/>
      <c r="L76" s="190"/>
      <c r="M76" s="192"/>
      <c r="N76" s="192"/>
      <c r="O76" s="192"/>
      <c r="P76" s="192"/>
      <c r="Q76" s="192"/>
      <c r="R76" s="192"/>
      <c r="S76" s="192"/>
      <c r="T76" s="259"/>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row>
    <row r="77" spans="1:78" s="149" customFormat="1">
      <c r="A77" s="325">
        <f>A76+1</f>
        <v>40</v>
      </c>
      <c r="B77" s="332" t="s">
        <v>1300</v>
      </c>
      <c r="C77" s="600"/>
      <c r="D77" s="139"/>
      <c r="E77" s="190"/>
      <c r="F77" s="190"/>
      <c r="G77" s="190"/>
      <c r="H77" s="190"/>
      <c r="I77" s="190"/>
      <c r="J77" s="190"/>
      <c r="K77" s="190"/>
      <c r="L77" s="190"/>
      <c r="M77" s="192"/>
      <c r="N77" s="192"/>
      <c r="O77" s="192"/>
      <c r="P77" s="192"/>
      <c r="Q77" s="192"/>
      <c r="R77" s="192"/>
      <c r="S77" s="192"/>
      <c r="T77" s="259"/>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2"/>
      <c r="BZ77" s="192"/>
    </row>
    <row r="78" spans="1:78" s="149" customFormat="1">
      <c r="A78" s="809"/>
      <c r="B78" s="600"/>
      <c r="C78" s="600"/>
      <c r="D78" s="197"/>
      <c r="E78" s="198"/>
      <c r="F78" s="198"/>
      <c r="G78" s="198"/>
      <c r="H78" s="198"/>
      <c r="I78" s="198"/>
      <c r="J78" s="198"/>
      <c r="K78" s="198"/>
      <c r="L78" s="198"/>
      <c r="M78" s="192"/>
      <c r="N78" s="192"/>
      <c r="O78" s="192"/>
      <c r="P78" s="192"/>
      <c r="Q78" s="192"/>
      <c r="R78" s="192"/>
      <c r="S78" s="192"/>
      <c r="T78" s="259"/>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2"/>
      <c r="BQ78" s="192"/>
      <c r="BR78" s="192"/>
      <c r="BS78" s="192"/>
      <c r="BT78" s="192"/>
      <c r="BU78" s="192"/>
      <c r="BV78" s="192"/>
      <c r="BW78" s="192"/>
      <c r="BX78" s="192"/>
      <c r="BY78" s="192"/>
      <c r="BZ78" s="192"/>
    </row>
    <row r="79" spans="1:78" s="145" customFormat="1">
      <c r="A79" s="194">
        <f>A77+1</f>
        <v>41</v>
      </c>
      <c r="B79" s="156" t="s">
        <v>1295</v>
      </c>
      <c r="C79" s="865"/>
      <c r="D79" s="268">
        <f>SUM(D61,D67,D70)+SUM(D74:D77)</f>
        <v>0</v>
      </c>
      <c r="E79" s="269">
        <f t="shared" ref="E79:L79" si="10">SUM(E61,E67,E70)+SUM(E74:E77)</f>
        <v>0</v>
      </c>
      <c r="F79" s="269">
        <f t="shared" si="10"/>
        <v>0</v>
      </c>
      <c r="G79" s="269">
        <f t="shared" si="10"/>
        <v>0</v>
      </c>
      <c r="H79" s="269">
        <f t="shared" si="10"/>
        <v>0</v>
      </c>
      <c r="I79" s="269">
        <f t="shared" si="10"/>
        <v>0</v>
      </c>
      <c r="J79" s="269">
        <f t="shared" si="10"/>
        <v>0</v>
      </c>
      <c r="K79" s="269">
        <f t="shared" si="10"/>
        <v>0</v>
      </c>
      <c r="L79" s="269">
        <f t="shared" si="10"/>
        <v>0</v>
      </c>
      <c r="M79" s="203"/>
      <c r="N79" s="203"/>
      <c r="O79" s="203"/>
      <c r="P79" s="203"/>
      <c r="Q79" s="203"/>
      <c r="R79" s="203"/>
      <c r="S79" s="203"/>
      <c r="T79" s="261"/>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203"/>
      <c r="BH79" s="203"/>
      <c r="BI79" s="203"/>
      <c r="BJ79" s="203"/>
      <c r="BK79" s="203"/>
      <c r="BL79" s="203"/>
      <c r="BM79" s="203"/>
      <c r="BN79" s="203"/>
      <c r="BO79" s="203"/>
      <c r="BP79" s="203"/>
      <c r="BQ79" s="203"/>
      <c r="BR79" s="203"/>
      <c r="BS79" s="203"/>
      <c r="BT79" s="203"/>
      <c r="BU79" s="203"/>
      <c r="BV79" s="203"/>
      <c r="BW79" s="203"/>
      <c r="BX79" s="203"/>
      <c r="BY79" s="203"/>
      <c r="BZ79" s="203"/>
    </row>
    <row r="80" spans="1:78" s="146" customFormat="1">
      <c r="A80" s="809"/>
      <c r="B80" s="871"/>
      <c r="C80" s="871"/>
      <c r="D80" s="143"/>
      <c r="E80" s="206"/>
      <c r="F80" s="206"/>
      <c r="G80" s="206"/>
      <c r="H80" s="206"/>
      <c r="I80" s="206"/>
      <c r="J80" s="206"/>
      <c r="K80" s="206"/>
      <c r="L80" s="206"/>
      <c r="M80" s="215"/>
      <c r="N80" s="215"/>
      <c r="O80" s="215"/>
      <c r="P80" s="215"/>
      <c r="Q80" s="215"/>
      <c r="R80" s="215"/>
      <c r="S80" s="215"/>
      <c r="T80" s="872"/>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5"/>
      <c r="AR80" s="215"/>
      <c r="AS80" s="215"/>
      <c r="AT80" s="215"/>
      <c r="AU80" s="215"/>
      <c r="AV80" s="215"/>
      <c r="AW80" s="215"/>
      <c r="AX80" s="215"/>
      <c r="AY80" s="215"/>
      <c r="AZ80" s="215"/>
      <c r="BA80" s="215"/>
      <c r="BB80" s="215"/>
      <c r="BC80" s="215"/>
      <c r="BD80" s="215"/>
      <c r="BE80" s="215"/>
      <c r="BF80" s="215"/>
      <c r="BG80" s="215"/>
      <c r="BH80" s="215"/>
      <c r="BI80" s="215"/>
      <c r="BJ80" s="215"/>
      <c r="BK80" s="215"/>
      <c r="BL80" s="215"/>
      <c r="BM80" s="215"/>
      <c r="BN80" s="215"/>
      <c r="BO80" s="215"/>
      <c r="BP80" s="215"/>
      <c r="BQ80" s="215"/>
      <c r="BR80" s="215"/>
      <c r="BS80" s="215"/>
      <c r="BT80" s="215"/>
      <c r="BU80" s="215"/>
      <c r="BV80" s="215"/>
      <c r="BW80" s="215"/>
      <c r="BX80" s="215"/>
      <c r="BY80" s="215"/>
      <c r="BZ80" s="215"/>
    </row>
    <row r="81" spans="1:78" s="146" customFormat="1">
      <c r="A81" s="809"/>
      <c r="B81" s="160" t="s">
        <v>650</v>
      </c>
      <c r="C81" s="873"/>
      <c r="D81" s="143"/>
      <c r="E81" s="206"/>
      <c r="F81" s="206"/>
      <c r="G81" s="206"/>
      <c r="H81" s="206"/>
      <c r="I81" s="206"/>
      <c r="J81" s="206"/>
      <c r="K81" s="206"/>
      <c r="L81" s="206"/>
      <c r="M81" s="215"/>
      <c r="N81" s="215"/>
      <c r="O81" s="215"/>
      <c r="P81" s="215"/>
      <c r="Q81" s="215"/>
      <c r="R81" s="215"/>
      <c r="S81" s="215"/>
      <c r="T81" s="872"/>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215"/>
      <c r="AW81" s="215"/>
      <c r="AX81" s="215"/>
      <c r="AY81" s="215"/>
      <c r="AZ81" s="215"/>
      <c r="BA81" s="215"/>
      <c r="BB81" s="215"/>
      <c r="BC81" s="215"/>
      <c r="BD81" s="215"/>
      <c r="BE81" s="215"/>
      <c r="BF81" s="215"/>
      <c r="BG81" s="215"/>
      <c r="BH81" s="215"/>
      <c r="BI81" s="215"/>
      <c r="BJ81" s="215"/>
      <c r="BK81" s="215"/>
      <c r="BL81" s="215"/>
      <c r="BM81" s="215"/>
      <c r="BN81" s="215"/>
      <c r="BO81" s="215"/>
      <c r="BP81" s="215"/>
      <c r="BQ81" s="215"/>
      <c r="BR81" s="215"/>
      <c r="BS81" s="215"/>
      <c r="BT81" s="215"/>
      <c r="BU81" s="215"/>
      <c r="BV81" s="215"/>
      <c r="BW81" s="215"/>
      <c r="BX81" s="215"/>
      <c r="BY81" s="215"/>
      <c r="BZ81" s="215"/>
    </row>
    <row r="82" spans="1:78" s="145" customFormat="1">
      <c r="A82" s="164">
        <f>A79+1</f>
        <v>42</v>
      </c>
      <c r="B82" s="159" t="s">
        <v>1292</v>
      </c>
      <c r="C82" s="600"/>
      <c r="D82" s="568"/>
      <c r="E82" s="1051"/>
      <c r="F82" s="1051"/>
      <c r="G82" s="1051"/>
      <c r="H82" s="1051"/>
      <c r="I82" s="1051"/>
      <c r="J82" s="1051"/>
      <c r="K82" s="1051"/>
      <c r="L82" s="1051"/>
      <c r="M82" s="203"/>
      <c r="N82" s="203"/>
      <c r="O82" s="203"/>
      <c r="P82" s="203"/>
      <c r="Q82" s="203"/>
      <c r="R82" s="203"/>
      <c r="S82" s="203"/>
      <c r="T82" s="261"/>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03"/>
      <c r="AY82" s="203"/>
      <c r="AZ82" s="203"/>
      <c r="BA82" s="203"/>
      <c r="BB82" s="203"/>
      <c r="BC82" s="203"/>
      <c r="BD82" s="203"/>
      <c r="BE82" s="203"/>
      <c r="BF82" s="203"/>
      <c r="BG82" s="203"/>
      <c r="BH82" s="203"/>
      <c r="BI82" s="203"/>
      <c r="BJ82" s="203"/>
      <c r="BK82" s="203"/>
      <c r="BL82" s="203"/>
      <c r="BM82" s="203"/>
      <c r="BN82" s="203"/>
      <c r="BO82" s="203"/>
      <c r="BP82" s="203"/>
      <c r="BQ82" s="203"/>
      <c r="BR82" s="203"/>
      <c r="BS82" s="203"/>
      <c r="BT82" s="203"/>
      <c r="BU82" s="203"/>
      <c r="BV82" s="203"/>
      <c r="BW82" s="203"/>
      <c r="BX82" s="203"/>
      <c r="BY82" s="203"/>
      <c r="BZ82" s="203"/>
    </row>
    <row r="83" spans="1:78" s="149" customFormat="1">
      <c r="A83" s="75" t="str">
        <f>A82&amp;"A"</f>
        <v>42A</v>
      </c>
      <c r="B83" s="19" t="s">
        <v>683</v>
      </c>
      <c r="C83" s="587"/>
      <c r="D83" s="267">
        <v>0</v>
      </c>
      <c r="E83" s="267">
        <v>0</v>
      </c>
      <c r="F83" s="267">
        <v>0</v>
      </c>
      <c r="G83" s="267">
        <v>0</v>
      </c>
      <c r="H83" s="267">
        <v>0</v>
      </c>
      <c r="I83" s="267">
        <v>0</v>
      </c>
      <c r="J83" s="267">
        <v>0</v>
      </c>
      <c r="K83" s="267">
        <v>0</v>
      </c>
      <c r="L83" s="267">
        <v>0</v>
      </c>
      <c r="M83" s="192"/>
      <c r="N83" s="192"/>
      <c r="O83" s="192"/>
      <c r="P83" s="192"/>
      <c r="Q83" s="192"/>
      <c r="R83" s="192"/>
      <c r="S83" s="192"/>
      <c r="T83" s="259"/>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row>
    <row r="84" spans="1:78" s="149" customFormat="1">
      <c r="A84" s="75" t="str">
        <f>A82&amp;"B"</f>
        <v>42B</v>
      </c>
      <c r="B84" s="19" t="s">
        <v>477</v>
      </c>
      <c r="C84" s="587"/>
      <c r="D84" s="1050"/>
      <c r="E84" s="1050"/>
      <c r="F84" s="1050"/>
      <c r="G84" s="1050"/>
      <c r="H84" s="1050"/>
      <c r="I84" s="1050"/>
      <c r="J84" s="1050"/>
      <c r="K84" s="1050"/>
      <c r="L84" s="1050"/>
      <c r="M84" s="192"/>
      <c r="N84" s="192"/>
      <c r="O84" s="192"/>
      <c r="P84" s="192"/>
      <c r="Q84" s="192"/>
      <c r="R84" s="192"/>
      <c r="S84" s="192"/>
      <c r="T84" s="259"/>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row>
    <row r="85" spans="1:78" s="149" customFormat="1">
      <c r="A85" s="75" t="str">
        <f>A82&amp;"C"</f>
        <v>42C</v>
      </c>
      <c r="B85" s="19" t="s">
        <v>216</v>
      </c>
      <c r="C85" s="587"/>
      <c r="D85" s="1050"/>
      <c r="E85" s="1050"/>
      <c r="F85" s="1050"/>
      <c r="G85" s="1050"/>
      <c r="H85" s="1050"/>
      <c r="I85" s="1050"/>
      <c r="J85" s="1050"/>
      <c r="K85" s="1050"/>
      <c r="L85" s="1050"/>
      <c r="M85" s="192"/>
      <c r="N85" s="192"/>
      <c r="O85" s="192"/>
      <c r="P85" s="192"/>
      <c r="Q85" s="192"/>
      <c r="R85" s="192"/>
      <c r="S85" s="192"/>
      <c r="T85" s="259"/>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92"/>
      <c r="BY85" s="192"/>
      <c r="BZ85" s="192"/>
    </row>
    <row r="86" spans="1:78" s="149" customFormat="1" ht="30">
      <c r="A86" s="75" t="str">
        <f>A82&amp;"D"</f>
        <v>42D</v>
      </c>
      <c r="B86" s="22" t="s">
        <v>480</v>
      </c>
      <c r="C86" s="587"/>
      <c r="D86" s="1050"/>
      <c r="E86" s="1050"/>
      <c r="F86" s="1050"/>
      <c r="G86" s="1050"/>
      <c r="H86" s="1050"/>
      <c r="I86" s="1050"/>
      <c r="J86" s="1050"/>
      <c r="K86" s="1050"/>
      <c r="L86" s="1050"/>
      <c r="M86" s="192"/>
      <c r="N86" s="192"/>
      <c r="O86" s="192"/>
      <c r="P86" s="192"/>
      <c r="Q86" s="192"/>
      <c r="R86" s="192"/>
      <c r="S86" s="192"/>
      <c r="T86" s="259"/>
      <c r="U86" s="192"/>
      <c r="V86" s="192"/>
      <c r="W86" s="192"/>
      <c r="X86" s="192"/>
      <c r="Y86" s="192"/>
      <c r="Z86" s="192"/>
      <c r="AA86" s="192"/>
      <c r="AB86" s="192"/>
      <c r="AC86" s="192"/>
      <c r="AD86" s="192"/>
      <c r="AE86" s="192"/>
      <c r="AF86" s="192"/>
      <c r="AG86" s="192"/>
      <c r="AH86" s="192"/>
      <c r="AI86" s="192"/>
      <c r="AJ86" s="192"/>
      <c r="AK86" s="192"/>
      <c r="AL86" s="192"/>
      <c r="AM86" s="192"/>
      <c r="AN86" s="192"/>
      <c r="AO86" s="192"/>
      <c r="AP86" s="192"/>
      <c r="AQ86" s="192"/>
      <c r="AR86" s="192"/>
      <c r="AS86" s="192"/>
      <c r="AT86" s="192"/>
      <c r="AU86" s="192"/>
      <c r="AV86" s="192"/>
      <c r="AW86" s="192"/>
      <c r="AX86" s="192"/>
      <c r="AY86" s="192"/>
      <c r="AZ86" s="192"/>
      <c r="BA86" s="192"/>
      <c r="BB86" s="192"/>
      <c r="BC86" s="192"/>
      <c r="BD86" s="192"/>
      <c r="BE86" s="192"/>
      <c r="BF86" s="192"/>
      <c r="BG86" s="192"/>
      <c r="BH86" s="192"/>
      <c r="BI86" s="192"/>
      <c r="BJ86" s="192"/>
      <c r="BK86" s="192"/>
      <c r="BL86" s="192"/>
      <c r="BM86" s="192"/>
      <c r="BN86" s="192"/>
      <c r="BO86" s="192"/>
      <c r="BP86" s="192"/>
      <c r="BQ86" s="192"/>
      <c r="BR86" s="192"/>
      <c r="BS86" s="192"/>
      <c r="BT86" s="192"/>
      <c r="BU86" s="192"/>
      <c r="BV86" s="192"/>
      <c r="BW86" s="192"/>
      <c r="BX86" s="192"/>
      <c r="BY86" s="192"/>
      <c r="BZ86" s="192"/>
    </row>
    <row r="87" spans="1:78" s="149" customFormat="1">
      <c r="A87" s="75" t="str">
        <f>A82&amp;"E"</f>
        <v>42E</v>
      </c>
      <c r="B87" s="19" t="s">
        <v>218</v>
      </c>
      <c r="C87" s="587"/>
      <c r="D87" s="1050"/>
      <c r="E87" s="1050"/>
      <c r="F87" s="1050"/>
      <c r="G87" s="1050"/>
      <c r="H87" s="1050"/>
      <c r="I87" s="1050"/>
      <c r="J87" s="1050"/>
      <c r="K87" s="1050"/>
      <c r="L87" s="1050"/>
      <c r="M87" s="192"/>
      <c r="N87" s="192"/>
      <c r="O87" s="192"/>
      <c r="P87" s="192"/>
      <c r="Q87" s="192"/>
      <c r="R87" s="192"/>
      <c r="S87" s="192"/>
      <c r="T87" s="259"/>
      <c r="U87" s="192"/>
      <c r="V87" s="192"/>
      <c r="W87" s="192"/>
      <c r="X87" s="192"/>
      <c r="Y87" s="192"/>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2"/>
      <c r="BX87" s="192"/>
      <c r="BY87" s="192"/>
      <c r="BZ87" s="192"/>
    </row>
    <row r="88" spans="1:78" s="145" customFormat="1">
      <c r="A88" s="164">
        <f>A82+1</f>
        <v>43</v>
      </c>
      <c r="B88" s="159" t="s">
        <v>1293</v>
      </c>
      <c r="C88" s="600"/>
      <c r="D88" s="568"/>
      <c r="E88" s="1051"/>
      <c r="F88" s="1051"/>
      <c r="G88" s="1051"/>
      <c r="H88" s="1051"/>
      <c r="I88" s="1051"/>
      <c r="J88" s="1051"/>
      <c r="K88" s="1051"/>
      <c r="L88" s="1051"/>
      <c r="M88" s="203"/>
      <c r="N88" s="203"/>
      <c r="O88" s="203"/>
      <c r="P88" s="203"/>
      <c r="Q88" s="203"/>
      <c r="R88" s="203"/>
      <c r="S88" s="203"/>
      <c r="T88" s="261"/>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3"/>
      <c r="AR88" s="203"/>
      <c r="AS88" s="203"/>
      <c r="AT88" s="203"/>
      <c r="AU88" s="203"/>
      <c r="AV88" s="203"/>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03"/>
      <c r="BX88" s="203"/>
      <c r="BY88" s="203"/>
      <c r="BZ88" s="203"/>
    </row>
    <row r="89" spans="1:78" s="149" customFormat="1">
      <c r="A89" s="75" t="str">
        <f>A88&amp;"A"</f>
        <v>43A</v>
      </c>
      <c r="B89" s="19" t="s">
        <v>478</v>
      </c>
      <c r="C89" s="587"/>
      <c r="D89" s="1050"/>
      <c r="E89" s="1050"/>
      <c r="F89" s="1050"/>
      <c r="G89" s="1050"/>
      <c r="H89" s="1050"/>
      <c r="I89" s="1050"/>
      <c r="J89" s="1050"/>
      <c r="K89" s="1050"/>
      <c r="L89" s="1050"/>
      <c r="M89" s="192"/>
      <c r="N89" s="192"/>
      <c r="O89" s="192"/>
      <c r="P89" s="192"/>
      <c r="Q89" s="192"/>
      <c r="R89" s="192"/>
      <c r="S89" s="192"/>
      <c r="T89" s="259"/>
      <c r="U89" s="192"/>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92"/>
      <c r="BY89" s="192"/>
      <c r="BZ89" s="192"/>
    </row>
    <row r="90" spans="1:78" s="149" customFormat="1">
      <c r="A90" s="75" t="str">
        <f>A88&amp;"B"</f>
        <v>43B</v>
      </c>
      <c r="B90" s="19" t="s">
        <v>219</v>
      </c>
      <c r="C90" s="587"/>
      <c r="D90" s="1050"/>
      <c r="E90" s="1050"/>
      <c r="F90" s="1050"/>
      <c r="G90" s="1050"/>
      <c r="H90" s="1050"/>
      <c r="I90" s="1050"/>
      <c r="J90" s="1050"/>
      <c r="K90" s="1050"/>
      <c r="L90" s="1050"/>
      <c r="M90" s="192"/>
      <c r="N90" s="192"/>
      <c r="O90" s="192"/>
      <c r="P90" s="192"/>
      <c r="Q90" s="192"/>
      <c r="R90" s="192"/>
      <c r="S90" s="192"/>
      <c r="T90" s="259"/>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2"/>
      <c r="BR90" s="192"/>
      <c r="BS90" s="192"/>
      <c r="BT90" s="192"/>
      <c r="BU90" s="192"/>
      <c r="BV90" s="192"/>
      <c r="BW90" s="192"/>
      <c r="BX90" s="192"/>
      <c r="BY90" s="192"/>
      <c r="BZ90" s="192"/>
    </row>
    <row r="91" spans="1:78" s="145" customFormat="1">
      <c r="A91" s="164">
        <f>A88+1</f>
        <v>44</v>
      </c>
      <c r="B91" s="159" t="s">
        <v>220</v>
      </c>
      <c r="C91" s="600"/>
      <c r="D91" s="568"/>
      <c r="E91" s="1051"/>
      <c r="F91" s="1051"/>
      <c r="G91" s="1051"/>
      <c r="H91" s="1051"/>
      <c r="I91" s="1051"/>
      <c r="J91" s="1051"/>
      <c r="K91" s="1051"/>
      <c r="L91" s="1051"/>
      <c r="M91" s="203"/>
      <c r="N91" s="203"/>
      <c r="O91" s="203"/>
      <c r="P91" s="203"/>
      <c r="Q91" s="203"/>
      <c r="R91" s="203"/>
      <c r="S91" s="203"/>
      <c r="T91" s="261"/>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3"/>
      <c r="BN91" s="203"/>
      <c r="BO91" s="203"/>
      <c r="BP91" s="203"/>
      <c r="BQ91" s="203"/>
      <c r="BR91" s="203"/>
      <c r="BS91" s="203"/>
      <c r="BT91" s="203"/>
      <c r="BU91" s="203"/>
      <c r="BV91" s="203"/>
      <c r="BW91" s="203"/>
      <c r="BX91" s="203"/>
      <c r="BY91" s="203"/>
      <c r="BZ91" s="203"/>
    </row>
    <row r="92" spans="1:78" s="149" customFormat="1">
      <c r="A92" s="75" t="str">
        <f>A91&amp;"A"</f>
        <v>44A</v>
      </c>
      <c r="B92" s="19" t="s">
        <v>479</v>
      </c>
      <c r="C92" s="587"/>
      <c r="D92" s="1050"/>
      <c r="E92" s="1050"/>
      <c r="F92" s="1050"/>
      <c r="G92" s="1050"/>
      <c r="H92" s="1050"/>
      <c r="I92" s="1050"/>
      <c r="J92" s="1050"/>
      <c r="K92" s="1050"/>
      <c r="L92" s="1050"/>
      <c r="M92" s="192"/>
      <c r="N92" s="192"/>
      <c r="O92" s="192"/>
      <c r="P92" s="192"/>
      <c r="Q92" s="192"/>
      <c r="R92" s="192"/>
      <c r="S92" s="192"/>
      <c r="T92" s="259"/>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row>
    <row r="93" spans="1:78" s="145" customFormat="1">
      <c r="A93" s="75" t="str">
        <f>A91&amp;"B"</f>
        <v>44B</v>
      </c>
      <c r="B93" s="19" t="s">
        <v>222</v>
      </c>
      <c r="C93" s="587"/>
      <c r="D93" s="1050"/>
      <c r="E93" s="1050"/>
      <c r="F93" s="1050"/>
      <c r="G93" s="1050"/>
      <c r="H93" s="1050"/>
      <c r="I93" s="1050"/>
      <c r="J93" s="1050"/>
      <c r="K93" s="1050"/>
      <c r="L93" s="1050"/>
      <c r="M93" s="203"/>
      <c r="N93" s="203"/>
      <c r="O93" s="203"/>
      <c r="P93" s="203"/>
      <c r="Q93" s="203"/>
      <c r="R93" s="203"/>
      <c r="S93" s="203"/>
      <c r="T93" s="261"/>
      <c r="U93" s="203"/>
      <c r="V93" s="203"/>
      <c r="W93" s="203"/>
      <c r="X93" s="203"/>
      <c r="Y93" s="203"/>
      <c r="Z93" s="203"/>
      <c r="AA93" s="203"/>
      <c r="AB93" s="203"/>
      <c r="AC93" s="203"/>
      <c r="AD93" s="203"/>
      <c r="AE93" s="203"/>
      <c r="AF93" s="203"/>
      <c r="AG93" s="203"/>
      <c r="AH93" s="203"/>
      <c r="AI93" s="203"/>
      <c r="AJ93" s="203"/>
      <c r="AK93" s="203"/>
      <c r="AL93" s="203"/>
      <c r="AM93" s="203"/>
      <c r="AN93" s="203"/>
      <c r="AO93" s="203"/>
      <c r="AP93" s="203"/>
      <c r="AQ93" s="203"/>
      <c r="AR93" s="203"/>
      <c r="AS93" s="203"/>
      <c r="AT93" s="203"/>
      <c r="AU93" s="203"/>
      <c r="AV93" s="203"/>
      <c r="AW93" s="203"/>
      <c r="AX93" s="203"/>
      <c r="AY93" s="203"/>
      <c r="AZ93" s="203"/>
      <c r="BA93" s="203"/>
      <c r="BB93" s="203"/>
      <c r="BC93" s="203"/>
      <c r="BD93" s="203"/>
      <c r="BE93" s="203"/>
      <c r="BF93" s="203"/>
      <c r="BG93" s="203"/>
      <c r="BH93" s="203"/>
      <c r="BI93" s="203"/>
      <c r="BJ93" s="203"/>
      <c r="BK93" s="203"/>
      <c r="BL93" s="203"/>
      <c r="BM93" s="203"/>
      <c r="BN93" s="203"/>
      <c r="BO93" s="203"/>
      <c r="BP93" s="203"/>
      <c r="BQ93" s="203"/>
      <c r="BR93" s="203"/>
      <c r="BS93" s="203"/>
      <c r="BT93" s="203"/>
      <c r="BU93" s="203"/>
      <c r="BV93" s="203"/>
      <c r="BW93" s="203"/>
      <c r="BX93" s="203"/>
      <c r="BY93" s="203"/>
      <c r="BZ93" s="203"/>
    </row>
    <row r="94" spans="1:78" s="145" customFormat="1">
      <c r="A94" s="75" t="str">
        <f>A91&amp;"C"</f>
        <v>44C</v>
      </c>
      <c r="B94" s="19" t="s">
        <v>223</v>
      </c>
      <c r="C94" s="587"/>
      <c r="D94" s="1050"/>
      <c r="E94" s="1050"/>
      <c r="F94" s="1050"/>
      <c r="G94" s="1050"/>
      <c r="H94" s="1050"/>
      <c r="I94" s="1050"/>
      <c r="J94" s="1050"/>
      <c r="K94" s="1050"/>
      <c r="L94" s="1050"/>
      <c r="M94" s="203"/>
      <c r="N94" s="203"/>
      <c r="O94" s="203"/>
      <c r="P94" s="203"/>
      <c r="Q94" s="203"/>
      <c r="R94" s="203"/>
      <c r="S94" s="203"/>
      <c r="T94" s="261"/>
      <c r="U94" s="203"/>
      <c r="V94" s="203"/>
      <c r="W94" s="203"/>
      <c r="X94" s="203"/>
      <c r="Y94" s="203"/>
      <c r="Z94" s="203"/>
      <c r="AA94" s="203"/>
      <c r="AB94" s="203"/>
      <c r="AC94" s="203"/>
      <c r="AD94" s="203"/>
      <c r="AE94" s="203"/>
      <c r="AF94" s="203"/>
      <c r="AG94" s="203"/>
      <c r="AH94" s="203"/>
      <c r="AI94" s="203"/>
      <c r="AJ94" s="203"/>
      <c r="AK94" s="203"/>
      <c r="AL94" s="203"/>
      <c r="AM94" s="203"/>
      <c r="AN94" s="203"/>
      <c r="AO94" s="203"/>
      <c r="AP94" s="203"/>
      <c r="AQ94" s="203"/>
      <c r="AR94" s="203"/>
      <c r="AS94" s="203"/>
      <c r="AT94" s="203"/>
      <c r="AU94" s="203"/>
      <c r="AV94" s="203"/>
      <c r="AW94" s="203"/>
      <c r="AX94" s="203"/>
      <c r="AY94" s="203"/>
      <c r="AZ94" s="203"/>
      <c r="BA94" s="203"/>
      <c r="BB94" s="203"/>
      <c r="BC94" s="203"/>
      <c r="BD94" s="203"/>
      <c r="BE94" s="203"/>
      <c r="BF94" s="203"/>
      <c r="BG94" s="203"/>
      <c r="BH94" s="203"/>
      <c r="BI94" s="203"/>
      <c r="BJ94" s="203"/>
      <c r="BK94" s="203"/>
      <c r="BL94" s="203"/>
      <c r="BM94" s="203"/>
      <c r="BN94" s="203"/>
      <c r="BO94" s="203"/>
      <c r="BP94" s="203"/>
      <c r="BQ94" s="203"/>
      <c r="BR94" s="203"/>
      <c r="BS94" s="203"/>
      <c r="BT94" s="203"/>
      <c r="BU94" s="203"/>
      <c r="BV94" s="203"/>
      <c r="BW94" s="203"/>
      <c r="BX94" s="203"/>
      <c r="BY94" s="203"/>
      <c r="BZ94" s="203"/>
    </row>
    <row r="95" spans="1:78" s="149" customFormat="1">
      <c r="A95" s="164">
        <f>A91+1</f>
        <v>45</v>
      </c>
      <c r="B95" s="159" t="s">
        <v>61</v>
      </c>
      <c r="C95" s="600"/>
      <c r="D95" s="1050"/>
      <c r="E95" s="1050"/>
      <c r="F95" s="1050"/>
      <c r="G95" s="1050"/>
      <c r="H95" s="1050"/>
      <c r="I95" s="1050"/>
      <c r="J95" s="1050"/>
      <c r="K95" s="1050"/>
      <c r="L95" s="1050"/>
      <c r="M95" s="192"/>
      <c r="N95" s="192"/>
      <c r="O95" s="192"/>
      <c r="P95" s="192"/>
      <c r="Q95" s="192"/>
      <c r="R95" s="192"/>
      <c r="S95" s="192"/>
      <c r="T95" s="259"/>
      <c r="U95" s="192"/>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row>
    <row r="96" spans="1:78" s="96" customFormat="1" ht="30">
      <c r="A96" s="1003">
        <f>A95+1</f>
        <v>46</v>
      </c>
      <c r="B96" s="1006" t="s">
        <v>62</v>
      </c>
      <c r="C96" s="1007"/>
      <c r="D96" s="1008"/>
      <c r="E96" s="1008"/>
      <c r="F96" s="1008"/>
      <c r="G96" s="1008"/>
      <c r="H96" s="1008"/>
      <c r="I96" s="1008"/>
      <c r="J96" s="1008"/>
      <c r="K96" s="1008"/>
      <c r="L96" s="1008"/>
      <c r="M96" s="699"/>
      <c r="N96" s="699"/>
      <c r="O96" s="699"/>
      <c r="P96" s="699"/>
      <c r="Q96" s="699"/>
      <c r="R96" s="699"/>
      <c r="S96" s="699"/>
      <c r="T96" s="701"/>
      <c r="U96" s="699"/>
      <c r="V96" s="699"/>
      <c r="W96" s="699"/>
      <c r="X96" s="699"/>
      <c r="Y96" s="699"/>
      <c r="Z96" s="699"/>
      <c r="AA96" s="699"/>
      <c r="AB96" s="699"/>
      <c r="AC96" s="699"/>
      <c r="AD96" s="699"/>
      <c r="AE96" s="699"/>
      <c r="AF96" s="699"/>
      <c r="AG96" s="699"/>
      <c r="AH96" s="699"/>
      <c r="AI96" s="699"/>
      <c r="AJ96" s="699"/>
      <c r="AK96" s="699"/>
      <c r="AL96" s="699"/>
      <c r="AM96" s="699"/>
      <c r="AN96" s="699"/>
      <c r="AO96" s="699"/>
      <c r="AP96" s="699"/>
      <c r="AQ96" s="699"/>
      <c r="AR96" s="699"/>
      <c r="AS96" s="699"/>
      <c r="AT96" s="699"/>
      <c r="AU96" s="699"/>
      <c r="AV96" s="699"/>
      <c r="AW96" s="699"/>
      <c r="AX96" s="699"/>
      <c r="AY96" s="699"/>
      <c r="AZ96" s="699"/>
      <c r="BA96" s="699"/>
      <c r="BB96" s="699"/>
      <c r="BC96" s="699"/>
      <c r="BD96" s="699"/>
      <c r="BE96" s="699"/>
      <c r="BF96" s="699"/>
      <c r="BG96" s="699"/>
      <c r="BH96" s="699"/>
      <c r="BI96" s="699"/>
      <c r="BJ96" s="699"/>
      <c r="BK96" s="699"/>
      <c r="BL96" s="699"/>
      <c r="BM96" s="699"/>
      <c r="BN96" s="699"/>
      <c r="BO96" s="699"/>
      <c r="BP96" s="699"/>
      <c r="BQ96" s="699"/>
      <c r="BR96" s="699"/>
      <c r="BS96" s="699"/>
      <c r="BT96" s="699"/>
      <c r="BU96" s="699"/>
      <c r="BV96" s="699"/>
      <c r="BW96" s="699"/>
      <c r="BX96" s="699"/>
      <c r="BY96" s="699"/>
      <c r="BZ96" s="699"/>
    </row>
    <row r="97" spans="1:78" s="149" customFormat="1">
      <c r="A97" s="164">
        <f>A96+1</f>
        <v>47</v>
      </c>
      <c r="B97" s="332" t="s">
        <v>1058</v>
      </c>
      <c r="C97" s="600"/>
      <c r="D97" s="199"/>
      <c r="E97" s="199"/>
      <c r="F97" s="199"/>
      <c r="G97" s="199"/>
      <c r="H97" s="199"/>
      <c r="I97" s="199"/>
      <c r="J97" s="199"/>
      <c r="K97" s="199"/>
      <c r="L97" s="199"/>
      <c r="M97" s="192"/>
      <c r="N97" s="192"/>
      <c r="O97" s="192"/>
      <c r="P97" s="192"/>
      <c r="Q97" s="192"/>
      <c r="R97" s="192"/>
      <c r="S97" s="192"/>
      <c r="T97" s="259"/>
      <c r="U97" s="192"/>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row>
    <row r="98" spans="1:78" s="149" customFormat="1">
      <c r="A98" s="809"/>
      <c r="B98" s="678"/>
      <c r="C98" s="600"/>
      <c r="D98" s="600"/>
      <c r="E98" s="600"/>
      <c r="F98" s="600"/>
      <c r="G98" s="600"/>
      <c r="H98" s="600"/>
      <c r="I98" s="600"/>
      <c r="J98" s="600"/>
      <c r="K98" s="600"/>
      <c r="L98" s="600"/>
      <c r="M98" s="192"/>
      <c r="N98" s="192"/>
      <c r="O98" s="192"/>
      <c r="P98" s="192"/>
      <c r="Q98" s="192"/>
      <c r="R98" s="192"/>
      <c r="S98" s="192"/>
      <c r="T98" s="259"/>
      <c r="U98" s="192"/>
      <c r="V98" s="192"/>
      <c r="W98" s="192"/>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row>
    <row r="99" spans="1:78" s="146" customFormat="1">
      <c r="A99" s="806"/>
      <c r="B99" s="873"/>
      <c r="C99" s="873"/>
      <c r="D99" s="200"/>
      <c r="E99" s="201"/>
      <c r="F99" s="201"/>
      <c r="G99" s="201"/>
      <c r="H99" s="201"/>
      <c r="I99" s="201"/>
      <c r="J99" s="201"/>
      <c r="K99" s="201"/>
      <c r="L99" s="201"/>
      <c r="M99" s="215"/>
      <c r="N99" s="215"/>
      <c r="O99" s="215"/>
      <c r="P99" s="215"/>
      <c r="Q99" s="215"/>
      <c r="R99" s="215"/>
      <c r="S99" s="215"/>
      <c r="T99" s="872"/>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5"/>
      <c r="BA99" s="215"/>
      <c r="BB99" s="215"/>
      <c r="BC99" s="215"/>
      <c r="BD99" s="215"/>
      <c r="BE99" s="215"/>
      <c r="BF99" s="215"/>
      <c r="BG99" s="215"/>
      <c r="BH99" s="215"/>
      <c r="BI99" s="215"/>
      <c r="BJ99" s="215"/>
      <c r="BK99" s="215"/>
      <c r="BL99" s="215"/>
      <c r="BM99" s="215"/>
      <c r="BN99" s="215"/>
      <c r="BO99" s="215"/>
      <c r="BP99" s="215"/>
      <c r="BQ99" s="215"/>
      <c r="BR99" s="215"/>
      <c r="BS99" s="215"/>
      <c r="BT99" s="215"/>
      <c r="BU99" s="215"/>
      <c r="BV99" s="215"/>
      <c r="BW99" s="215"/>
      <c r="BX99" s="215"/>
      <c r="BY99" s="215"/>
      <c r="BZ99" s="215"/>
    </row>
    <row r="100" spans="1:78" s="149" customFormat="1">
      <c r="A100" s="194">
        <f>A97+1</f>
        <v>48</v>
      </c>
      <c r="B100" s="158" t="s">
        <v>224</v>
      </c>
      <c r="C100" s="823"/>
      <c r="D100" s="195">
        <f t="shared" ref="D100:L100" si="11">(SUMPRODUCT(D61:D77,D82:D98))/4</f>
        <v>0</v>
      </c>
      <c r="E100" s="195">
        <f t="shared" si="11"/>
        <v>0</v>
      </c>
      <c r="F100" s="195">
        <f t="shared" si="11"/>
        <v>0</v>
      </c>
      <c r="G100" s="195">
        <f t="shared" si="11"/>
        <v>0</v>
      </c>
      <c r="H100" s="195">
        <f t="shared" si="11"/>
        <v>0</v>
      </c>
      <c r="I100" s="195">
        <f t="shared" si="11"/>
        <v>0</v>
      </c>
      <c r="J100" s="195">
        <f t="shared" si="11"/>
        <v>0</v>
      </c>
      <c r="K100" s="195">
        <f t="shared" si="11"/>
        <v>0</v>
      </c>
      <c r="L100" s="195">
        <f t="shared" si="11"/>
        <v>0</v>
      </c>
      <c r="M100" s="192"/>
      <c r="N100" s="192"/>
      <c r="O100" s="192"/>
      <c r="P100" s="192"/>
      <c r="Q100" s="192"/>
      <c r="R100" s="192"/>
      <c r="S100" s="192"/>
      <c r="T100" s="259"/>
      <c r="U100" s="192"/>
      <c r="V100" s="192"/>
      <c r="W100" s="192"/>
      <c r="X100" s="192"/>
      <c r="Y100" s="192"/>
      <c r="Z100" s="192"/>
      <c r="AA100" s="192"/>
      <c r="AB100" s="192"/>
      <c r="AC100" s="192"/>
      <c r="AD100" s="192"/>
      <c r="AE100" s="192"/>
      <c r="AF100" s="192"/>
      <c r="AG100" s="192"/>
      <c r="AH100" s="192"/>
      <c r="AI100" s="192"/>
      <c r="AJ100" s="192"/>
      <c r="AK100" s="192"/>
      <c r="AL100" s="192"/>
      <c r="AM100" s="192"/>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192"/>
      <c r="BR100" s="192"/>
      <c r="BS100" s="192"/>
      <c r="BT100" s="192"/>
      <c r="BU100" s="192"/>
      <c r="BV100" s="192"/>
      <c r="BW100" s="192"/>
      <c r="BX100" s="192"/>
      <c r="BY100" s="192"/>
      <c r="BZ100" s="192"/>
    </row>
    <row r="101" spans="1:78" s="149" customFormat="1">
      <c r="A101" s="509"/>
      <c r="B101" s="542"/>
      <c r="C101" s="542"/>
      <c r="D101" s="874"/>
      <c r="E101" s="875"/>
      <c r="F101" s="875"/>
      <c r="G101" s="875"/>
      <c r="H101" s="875"/>
      <c r="I101" s="875"/>
      <c r="J101" s="875"/>
      <c r="K101" s="875"/>
      <c r="L101" s="875"/>
      <c r="M101" s="192"/>
      <c r="N101" s="192"/>
      <c r="O101" s="192"/>
      <c r="P101" s="192"/>
      <c r="Q101" s="192"/>
      <c r="R101" s="192"/>
      <c r="S101" s="192"/>
      <c r="T101" s="259"/>
      <c r="U101" s="192"/>
      <c r="V101" s="192"/>
      <c r="W101" s="192"/>
      <c r="X101" s="192"/>
      <c r="Y101" s="192"/>
      <c r="Z101" s="192"/>
      <c r="AA101" s="192"/>
      <c r="AB101" s="192"/>
      <c r="AC101" s="192"/>
      <c r="AD101" s="192"/>
      <c r="AE101" s="192"/>
      <c r="AF101" s="192"/>
      <c r="AG101" s="192"/>
      <c r="AH101" s="192"/>
      <c r="AI101" s="192"/>
      <c r="AJ101" s="192"/>
      <c r="AK101" s="192"/>
      <c r="AL101" s="192"/>
      <c r="AM101" s="192"/>
      <c r="AN101" s="192"/>
      <c r="AO101" s="192"/>
      <c r="AP101" s="192"/>
      <c r="AQ101" s="192"/>
      <c r="AR101" s="192"/>
      <c r="AS101" s="192"/>
      <c r="AT101" s="192"/>
      <c r="AU101" s="192"/>
      <c r="AV101" s="192"/>
      <c r="AW101" s="192"/>
      <c r="AX101" s="192"/>
      <c r="AY101" s="192"/>
      <c r="AZ101" s="192"/>
      <c r="BA101" s="192"/>
      <c r="BB101" s="192"/>
      <c r="BC101" s="192"/>
      <c r="BD101" s="192"/>
      <c r="BE101" s="192"/>
      <c r="BF101" s="192"/>
      <c r="BG101" s="192"/>
      <c r="BH101" s="192"/>
      <c r="BI101" s="192"/>
      <c r="BJ101" s="192"/>
      <c r="BK101" s="192"/>
      <c r="BL101" s="192"/>
      <c r="BM101" s="192"/>
      <c r="BN101" s="192"/>
      <c r="BO101" s="192"/>
      <c r="BP101" s="192"/>
      <c r="BQ101" s="192"/>
      <c r="BR101" s="192"/>
      <c r="BS101" s="192"/>
      <c r="BT101" s="192"/>
      <c r="BU101" s="192"/>
      <c r="BV101" s="192"/>
      <c r="BW101" s="192"/>
      <c r="BX101" s="192"/>
      <c r="BY101" s="192"/>
      <c r="BZ101" s="192"/>
    </row>
    <row r="102" spans="1:78" s="149" customFormat="1">
      <c r="A102" s="194">
        <f>A100+1</f>
        <v>49</v>
      </c>
      <c r="B102" s="158" t="s">
        <v>386</v>
      </c>
      <c r="C102" s="823"/>
      <c r="D102" s="195">
        <f t="shared" ref="D102:L102" si="12">D58-D100</f>
        <v>0</v>
      </c>
      <c r="E102" s="196">
        <f t="shared" si="12"/>
        <v>0</v>
      </c>
      <c r="F102" s="196">
        <f t="shared" si="12"/>
        <v>0</v>
      </c>
      <c r="G102" s="196">
        <f t="shared" si="12"/>
        <v>0</v>
      </c>
      <c r="H102" s="196">
        <f t="shared" si="12"/>
        <v>0</v>
      </c>
      <c r="I102" s="196">
        <f t="shared" si="12"/>
        <v>0</v>
      </c>
      <c r="J102" s="196">
        <f t="shared" si="12"/>
        <v>0</v>
      </c>
      <c r="K102" s="196">
        <f t="shared" si="12"/>
        <v>0</v>
      </c>
      <c r="L102" s="196">
        <f t="shared" si="12"/>
        <v>0</v>
      </c>
      <c r="M102" s="192"/>
      <c r="N102" s="192"/>
      <c r="O102" s="192"/>
      <c r="P102" s="192"/>
      <c r="Q102" s="192"/>
      <c r="R102" s="192"/>
      <c r="S102" s="192"/>
      <c r="T102" s="259"/>
      <c r="U102" s="192"/>
      <c r="V102" s="192"/>
      <c r="W102" s="192"/>
      <c r="X102" s="192"/>
      <c r="Y102" s="192"/>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2"/>
      <c r="BQ102" s="192"/>
      <c r="BR102" s="192"/>
      <c r="BS102" s="192"/>
      <c r="BT102" s="192"/>
      <c r="BU102" s="192"/>
      <c r="BV102" s="192"/>
      <c r="BW102" s="192"/>
      <c r="BX102" s="192"/>
      <c r="BY102" s="192"/>
      <c r="BZ102" s="192"/>
    </row>
    <row r="103" spans="1:78" s="149" customFormat="1">
      <c r="A103" s="806"/>
      <c r="B103" s="542"/>
      <c r="C103" s="542"/>
      <c r="D103" s="874"/>
      <c r="E103" s="875"/>
      <c r="F103" s="875"/>
      <c r="G103" s="875"/>
      <c r="H103" s="875"/>
      <c r="I103" s="875"/>
      <c r="J103" s="875"/>
      <c r="K103" s="875"/>
      <c r="L103" s="875"/>
      <c r="M103" s="192"/>
      <c r="N103" s="192"/>
      <c r="O103" s="192"/>
      <c r="P103" s="192"/>
      <c r="Q103" s="192"/>
      <c r="R103" s="192"/>
      <c r="S103" s="192"/>
      <c r="T103" s="259"/>
      <c r="U103" s="192"/>
      <c r="V103" s="192"/>
      <c r="W103" s="192"/>
      <c r="X103" s="192"/>
      <c r="Y103" s="192"/>
      <c r="Z103" s="192"/>
      <c r="AA103" s="192"/>
      <c r="AB103" s="192"/>
      <c r="AC103" s="192"/>
      <c r="AD103" s="192"/>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2"/>
      <c r="BR103" s="192"/>
      <c r="BS103" s="192"/>
      <c r="BT103" s="192"/>
      <c r="BU103" s="192"/>
      <c r="BV103" s="192"/>
      <c r="BW103" s="192"/>
      <c r="BX103" s="192"/>
      <c r="BY103" s="192"/>
      <c r="BZ103" s="192"/>
    </row>
    <row r="104" spans="1:78" s="145" customFormat="1">
      <c r="A104" s="23" t="s">
        <v>741</v>
      </c>
      <c r="B104" s="845"/>
      <c r="C104" s="845"/>
      <c r="D104" s="845"/>
      <c r="E104" s="846"/>
      <c r="F104" s="847"/>
      <c r="G104" s="847"/>
      <c r="H104" s="847"/>
      <c r="I104" s="847"/>
      <c r="J104" s="847"/>
      <c r="K104" s="847"/>
      <c r="L104" s="847"/>
      <c r="M104" s="203"/>
      <c r="N104" s="203"/>
      <c r="O104" s="203"/>
      <c r="P104" s="203"/>
      <c r="Q104" s="203"/>
      <c r="R104" s="203"/>
      <c r="S104" s="203"/>
      <c r="T104" s="261"/>
      <c r="U104" s="203"/>
      <c r="V104" s="203"/>
      <c r="W104" s="203"/>
      <c r="X104" s="203"/>
      <c r="Y104" s="203"/>
      <c r="Z104" s="203"/>
      <c r="AA104" s="203"/>
      <c r="AB104" s="203"/>
      <c r="AC104" s="203"/>
      <c r="AD104" s="203"/>
      <c r="AE104" s="203"/>
      <c r="AF104" s="203"/>
      <c r="AG104" s="203"/>
      <c r="AH104" s="203"/>
      <c r="AI104" s="203"/>
      <c r="AJ104" s="203"/>
      <c r="AK104" s="203"/>
      <c r="AL104" s="203"/>
      <c r="AM104" s="203"/>
      <c r="AN104" s="203"/>
      <c r="AO104" s="203"/>
      <c r="AP104" s="203"/>
      <c r="AQ104" s="203"/>
      <c r="AR104" s="203"/>
      <c r="AS104" s="203"/>
      <c r="AT104" s="203"/>
      <c r="AU104" s="203"/>
      <c r="AV104" s="203"/>
      <c r="AW104" s="203"/>
      <c r="AX104" s="203"/>
      <c r="AY104" s="203"/>
      <c r="AZ104" s="203"/>
      <c r="BA104" s="203"/>
      <c r="BB104" s="203"/>
      <c r="BC104" s="203"/>
      <c r="BD104" s="203"/>
      <c r="BE104" s="203"/>
      <c r="BF104" s="203"/>
      <c r="BG104" s="203"/>
      <c r="BH104" s="203"/>
      <c r="BI104" s="203"/>
      <c r="BJ104" s="203"/>
      <c r="BK104" s="203"/>
      <c r="BL104" s="203"/>
      <c r="BM104" s="203"/>
      <c r="BN104" s="203"/>
      <c r="BO104" s="203"/>
      <c r="BP104" s="203"/>
      <c r="BQ104" s="203"/>
      <c r="BR104" s="203"/>
      <c r="BS104" s="203"/>
      <c r="BT104" s="203"/>
      <c r="BU104" s="203"/>
      <c r="BV104" s="203"/>
      <c r="BW104" s="203"/>
      <c r="BX104" s="203"/>
      <c r="BY104" s="203"/>
      <c r="BZ104" s="203"/>
    </row>
    <row r="105" spans="1:78" s="73" customFormat="1">
      <c r="A105" s="202">
        <v>-1</v>
      </c>
      <c r="B105" s="281" t="s">
        <v>1299</v>
      </c>
      <c r="C105" s="853"/>
      <c r="D105" s="266"/>
      <c r="E105" s="266"/>
      <c r="F105" s="266"/>
      <c r="G105" s="266"/>
      <c r="H105" s="266"/>
      <c r="I105" s="266"/>
      <c r="J105" s="266"/>
      <c r="K105" s="266"/>
      <c r="L105" s="266"/>
      <c r="M105" s="266"/>
      <c r="N105" s="266"/>
      <c r="O105" s="266"/>
      <c r="P105" s="266"/>
      <c r="Q105" s="266"/>
      <c r="R105" s="266"/>
      <c r="S105" s="266"/>
      <c r="T105" s="87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row>
    <row r="106" spans="1:78" s="73" customFormat="1">
      <c r="A106" s="202">
        <v>-2</v>
      </c>
      <c r="B106" s="281" t="s">
        <v>1317</v>
      </c>
      <c r="C106" s="853"/>
      <c r="D106" s="266"/>
      <c r="E106" s="266"/>
      <c r="F106" s="266"/>
      <c r="G106" s="266"/>
      <c r="H106" s="266"/>
      <c r="I106" s="266"/>
      <c r="J106" s="266"/>
      <c r="K106" s="266"/>
      <c r="L106" s="266"/>
      <c r="M106" s="266"/>
      <c r="N106" s="266"/>
      <c r="O106" s="266"/>
      <c r="P106" s="266"/>
      <c r="Q106" s="266"/>
      <c r="R106" s="266"/>
      <c r="S106" s="266"/>
      <c r="T106" s="876"/>
      <c r="U106" s="266"/>
      <c r="V106" s="266"/>
      <c r="W106" s="266"/>
      <c r="X106" s="266"/>
      <c r="Y106" s="266"/>
      <c r="Z106" s="266"/>
      <c r="AA106" s="266"/>
      <c r="AB106" s="266"/>
      <c r="AC106" s="266"/>
      <c r="AD106" s="266"/>
      <c r="AE106" s="266"/>
      <c r="AF106" s="266"/>
      <c r="AG106" s="266"/>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row>
    <row r="107" spans="1:78" s="73" customFormat="1">
      <c r="A107" s="877"/>
      <c r="B107" s="139"/>
      <c r="C107" s="143"/>
      <c r="D107" s="139"/>
      <c r="E107" s="139"/>
      <c r="F107" s="139"/>
      <c r="G107" s="139"/>
      <c r="H107" s="139"/>
      <c r="I107" s="139"/>
      <c r="J107" s="139"/>
      <c r="K107" s="139"/>
      <c r="L107" s="139"/>
      <c r="M107" s="266"/>
      <c r="N107" s="266"/>
      <c r="O107" s="266"/>
      <c r="P107" s="266"/>
      <c r="Q107" s="266"/>
      <c r="R107" s="266"/>
      <c r="S107" s="266"/>
      <c r="T107" s="876"/>
      <c r="U107" s="266"/>
      <c r="V107" s="266"/>
      <c r="W107" s="266"/>
      <c r="X107" s="266"/>
      <c r="Y107" s="266"/>
      <c r="Z107" s="266"/>
      <c r="AA107" s="266"/>
      <c r="AB107" s="266"/>
      <c r="AC107" s="266"/>
      <c r="AD107" s="266"/>
      <c r="AE107" s="266"/>
      <c r="AF107" s="266"/>
      <c r="AG107" s="266"/>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row>
    <row r="108" spans="1:78" s="73" customFormat="1">
      <c r="A108" s="877"/>
      <c r="B108" s="139"/>
      <c r="C108" s="143"/>
      <c r="D108" s="139"/>
      <c r="E108" s="139"/>
      <c r="F108" s="139"/>
      <c r="G108" s="139"/>
      <c r="H108" s="139"/>
      <c r="I108" s="139"/>
      <c r="J108" s="139"/>
      <c r="K108" s="139"/>
      <c r="L108" s="139"/>
      <c r="M108" s="266"/>
      <c r="N108" s="266"/>
      <c r="O108" s="266"/>
      <c r="P108" s="266"/>
      <c r="Q108" s="266"/>
      <c r="R108" s="266"/>
      <c r="S108" s="266"/>
      <c r="T108" s="876"/>
      <c r="U108" s="266"/>
      <c r="V108" s="266"/>
      <c r="W108" s="266"/>
      <c r="X108" s="266"/>
      <c r="Y108" s="266"/>
      <c r="Z108" s="266"/>
      <c r="AA108" s="266"/>
      <c r="AB108" s="266"/>
      <c r="AC108" s="266"/>
      <c r="AD108" s="266"/>
      <c r="AE108" s="266"/>
      <c r="AF108" s="266"/>
      <c r="AG108" s="266"/>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row>
    <row r="109" spans="1:78" s="73" customFormat="1">
      <c r="A109" s="877"/>
      <c r="B109" s="139"/>
      <c r="C109" s="143"/>
      <c r="D109" s="139"/>
      <c r="E109" s="139"/>
      <c r="F109" s="139"/>
      <c r="G109" s="139"/>
      <c r="H109" s="139"/>
      <c r="I109" s="139"/>
      <c r="J109" s="139"/>
      <c r="K109" s="139"/>
      <c r="L109" s="139"/>
      <c r="M109" s="266"/>
      <c r="N109" s="266"/>
      <c r="O109" s="266"/>
      <c r="P109" s="266"/>
      <c r="Q109" s="266"/>
      <c r="R109" s="266"/>
      <c r="S109" s="266"/>
      <c r="T109" s="876"/>
      <c r="U109" s="266"/>
      <c r="V109" s="266"/>
      <c r="W109" s="266"/>
      <c r="X109" s="266"/>
      <c r="Y109" s="266"/>
      <c r="Z109" s="266"/>
      <c r="AA109" s="266"/>
      <c r="AB109" s="266"/>
      <c r="AC109" s="266"/>
      <c r="AD109" s="266"/>
      <c r="AE109" s="266"/>
      <c r="AF109" s="266"/>
      <c r="AG109" s="266"/>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row>
    <row r="110" spans="1:78" s="73" customFormat="1">
      <c r="A110" s="877"/>
      <c r="B110" s="139"/>
      <c r="C110" s="143"/>
      <c r="D110" s="139"/>
      <c r="E110" s="139"/>
      <c r="F110" s="139"/>
      <c r="G110" s="139"/>
      <c r="H110" s="139"/>
      <c r="I110" s="139"/>
      <c r="J110" s="139"/>
      <c r="K110" s="139"/>
      <c r="L110" s="139"/>
      <c r="M110" s="266"/>
      <c r="N110" s="266"/>
      <c r="O110" s="266"/>
      <c r="P110" s="266"/>
      <c r="Q110" s="266"/>
      <c r="R110" s="266"/>
      <c r="S110" s="266"/>
      <c r="T110" s="876"/>
      <c r="U110" s="266"/>
      <c r="V110" s="266"/>
      <c r="W110" s="266"/>
      <c r="X110" s="266"/>
      <c r="Y110" s="266"/>
      <c r="Z110" s="266"/>
      <c r="AA110" s="266"/>
      <c r="AB110" s="266"/>
      <c r="AC110" s="266"/>
      <c r="AD110" s="266"/>
      <c r="AE110" s="266"/>
      <c r="AF110" s="266"/>
      <c r="AG110" s="266"/>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row>
    <row r="111" spans="1:78" s="73" customFormat="1">
      <c r="A111" s="877"/>
      <c r="B111" s="139"/>
      <c r="C111" s="143"/>
      <c r="D111" s="139"/>
      <c r="E111" s="139"/>
      <c r="F111" s="139"/>
      <c r="G111" s="139"/>
      <c r="H111" s="139"/>
      <c r="I111" s="139"/>
      <c r="J111" s="139"/>
      <c r="K111" s="139"/>
      <c r="L111" s="139"/>
      <c r="M111" s="266"/>
      <c r="N111" s="266"/>
      <c r="O111" s="266"/>
      <c r="P111" s="266"/>
      <c r="Q111" s="266"/>
      <c r="R111" s="266"/>
      <c r="S111" s="266"/>
      <c r="T111" s="87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row>
    <row r="112" spans="1:78" s="73" customFormat="1">
      <c r="A112" s="202">
        <v>-3</v>
      </c>
      <c r="B112" s="336" t="s">
        <v>1296</v>
      </c>
      <c r="C112" s="878"/>
      <c r="D112" s="341"/>
      <c r="E112" s="341"/>
      <c r="F112" s="341"/>
      <c r="G112" s="341"/>
      <c r="H112" s="341"/>
      <c r="I112" s="341"/>
      <c r="J112" s="341"/>
      <c r="K112" s="341"/>
      <c r="L112" s="341"/>
      <c r="M112" s="266"/>
      <c r="N112" s="266"/>
      <c r="O112" s="266"/>
      <c r="P112" s="266"/>
      <c r="Q112" s="266"/>
      <c r="R112" s="266"/>
      <c r="S112" s="266"/>
      <c r="T112" s="876"/>
      <c r="U112" s="266"/>
      <c r="V112" s="266"/>
      <c r="W112" s="266"/>
      <c r="X112" s="266"/>
      <c r="Y112" s="266"/>
      <c r="Z112" s="266"/>
      <c r="AA112" s="266"/>
      <c r="AB112" s="266"/>
      <c r="AC112" s="266"/>
      <c r="AD112" s="266"/>
      <c r="AE112" s="266"/>
      <c r="AF112" s="266"/>
      <c r="AG112" s="266"/>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row>
    <row r="113" spans="1:78" s="73" customFormat="1">
      <c r="A113" s="877"/>
      <c r="B113" s="118"/>
      <c r="C113" s="335"/>
      <c r="D113" s="118"/>
      <c r="E113" s="118"/>
      <c r="F113" s="118"/>
      <c r="G113" s="118"/>
      <c r="H113" s="118"/>
      <c r="I113" s="118"/>
      <c r="J113" s="118"/>
      <c r="K113" s="118"/>
      <c r="L113" s="118"/>
      <c r="M113" s="266"/>
      <c r="N113" s="266"/>
      <c r="O113" s="266"/>
      <c r="P113" s="266"/>
      <c r="Q113" s="266"/>
      <c r="R113" s="266"/>
      <c r="S113" s="266"/>
      <c r="T113" s="876"/>
      <c r="U113" s="266"/>
      <c r="V113" s="266"/>
      <c r="W113" s="266"/>
      <c r="X113" s="266"/>
      <c r="Y113" s="266"/>
      <c r="Z113" s="266"/>
      <c r="AA113" s="266"/>
      <c r="AB113" s="266"/>
      <c r="AC113" s="266"/>
      <c r="AD113" s="266"/>
      <c r="AE113" s="266"/>
      <c r="AF113" s="266"/>
      <c r="AG113" s="266"/>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row>
    <row r="114" spans="1:78" s="73" customFormat="1">
      <c r="A114" s="877"/>
      <c r="B114" s="118"/>
      <c r="C114" s="335"/>
      <c r="D114" s="118"/>
      <c r="E114" s="118"/>
      <c r="F114" s="118"/>
      <c r="G114" s="118"/>
      <c r="H114" s="118"/>
      <c r="I114" s="118"/>
      <c r="J114" s="118"/>
      <c r="K114" s="118"/>
      <c r="L114" s="118"/>
      <c r="M114" s="266"/>
      <c r="N114" s="266"/>
      <c r="O114" s="266"/>
      <c r="P114" s="266"/>
      <c r="Q114" s="266"/>
      <c r="R114" s="266"/>
      <c r="S114" s="266"/>
      <c r="T114" s="876"/>
      <c r="U114" s="266"/>
      <c r="V114" s="266"/>
      <c r="W114" s="266"/>
      <c r="X114" s="266"/>
      <c r="Y114" s="266"/>
      <c r="Z114" s="266"/>
      <c r="AA114" s="266"/>
      <c r="AB114" s="266"/>
      <c r="AC114" s="266"/>
      <c r="AD114" s="266"/>
      <c r="AE114" s="266"/>
      <c r="AF114" s="266"/>
      <c r="AG114" s="266"/>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row>
    <row r="115" spans="1:78" s="73" customFormat="1">
      <c r="A115" s="877"/>
      <c r="B115" s="118"/>
      <c r="C115" s="335"/>
      <c r="D115" s="118"/>
      <c r="E115" s="118"/>
      <c r="F115" s="118"/>
      <c r="G115" s="118"/>
      <c r="H115" s="118"/>
      <c r="I115" s="118"/>
      <c r="J115" s="118"/>
      <c r="K115" s="118"/>
      <c r="L115" s="118"/>
      <c r="M115" s="266"/>
      <c r="N115" s="266"/>
      <c r="O115" s="266"/>
      <c r="P115" s="266"/>
      <c r="Q115" s="266"/>
      <c r="R115" s="266"/>
      <c r="S115" s="266"/>
      <c r="T115" s="876"/>
      <c r="U115" s="266"/>
      <c r="V115" s="266"/>
      <c r="W115" s="266"/>
      <c r="X115" s="266"/>
      <c r="Y115" s="266"/>
      <c r="Z115" s="266"/>
      <c r="AA115" s="266"/>
      <c r="AB115" s="266"/>
      <c r="AC115" s="266"/>
      <c r="AD115" s="266"/>
      <c r="AE115" s="266"/>
      <c r="AF115" s="266"/>
      <c r="AG115" s="266"/>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row>
    <row r="116" spans="1:78" s="73" customFormat="1">
      <c r="A116" s="877"/>
      <c r="B116" s="118"/>
      <c r="C116" s="335"/>
      <c r="D116" s="118"/>
      <c r="E116" s="118"/>
      <c r="F116" s="118"/>
      <c r="G116" s="118"/>
      <c r="H116" s="118"/>
      <c r="I116" s="118"/>
      <c r="J116" s="118"/>
      <c r="K116" s="118"/>
      <c r="L116" s="118"/>
      <c r="M116" s="266"/>
      <c r="N116" s="266"/>
      <c r="O116" s="266"/>
      <c r="P116" s="266"/>
      <c r="Q116" s="266"/>
      <c r="R116" s="266"/>
      <c r="S116" s="266"/>
      <c r="T116" s="876"/>
      <c r="U116" s="266"/>
      <c r="V116" s="266"/>
      <c r="W116" s="266"/>
      <c r="X116" s="266"/>
      <c r="Y116" s="266"/>
      <c r="Z116" s="266"/>
      <c r="AA116" s="266"/>
      <c r="AB116" s="266"/>
      <c r="AC116" s="266"/>
      <c r="AD116" s="266"/>
      <c r="AE116" s="266"/>
      <c r="AF116" s="266"/>
      <c r="AG116" s="266"/>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row>
    <row r="117" spans="1:78" s="73" customFormat="1">
      <c r="A117" s="877"/>
      <c r="B117" s="118"/>
      <c r="C117" s="335"/>
      <c r="D117" s="118"/>
      <c r="E117" s="118"/>
      <c r="F117" s="118"/>
      <c r="G117" s="118"/>
      <c r="H117" s="118"/>
      <c r="I117" s="118"/>
      <c r="J117" s="118"/>
      <c r="K117" s="118"/>
      <c r="L117" s="118"/>
      <c r="M117" s="266"/>
      <c r="N117" s="266"/>
      <c r="O117" s="266"/>
      <c r="P117" s="266"/>
      <c r="Q117" s="266"/>
      <c r="R117" s="266"/>
      <c r="S117" s="266"/>
      <c r="T117" s="876"/>
      <c r="U117" s="266"/>
      <c r="V117" s="266"/>
      <c r="W117" s="266"/>
      <c r="X117" s="266"/>
      <c r="Y117" s="266"/>
      <c r="Z117" s="266"/>
      <c r="AA117" s="266"/>
      <c r="AB117" s="266"/>
      <c r="AC117" s="266"/>
      <c r="AD117" s="266"/>
      <c r="AE117" s="266"/>
      <c r="AF117" s="266"/>
      <c r="AG117" s="266"/>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row>
    <row r="118" spans="1:78" s="73" customFormat="1">
      <c r="A118" s="202">
        <v>-4</v>
      </c>
      <c r="B118" s="75" t="s">
        <v>753</v>
      </c>
      <c r="C118" s="509"/>
      <c r="D118" s="266"/>
      <c r="E118" s="266"/>
      <c r="F118" s="266"/>
      <c r="G118" s="266"/>
      <c r="H118" s="266"/>
      <c r="I118" s="266"/>
      <c r="J118" s="266"/>
      <c r="K118" s="266"/>
      <c r="L118" s="266"/>
      <c r="M118" s="266"/>
      <c r="N118" s="266"/>
      <c r="O118" s="266"/>
      <c r="P118" s="266"/>
      <c r="Q118" s="266"/>
      <c r="R118" s="266"/>
      <c r="S118" s="266"/>
      <c r="T118" s="876"/>
      <c r="U118" s="266"/>
      <c r="V118" s="266"/>
      <c r="W118" s="266"/>
      <c r="X118" s="266"/>
      <c r="Y118" s="266"/>
      <c r="Z118" s="266"/>
      <c r="AA118" s="266"/>
      <c r="AB118" s="266"/>
      <c r="AC118" s="266"/>
      <c r="AD118" s="266"/>
      <c r="AE118" s="266"/>
      <c r="AF118" s="266"/>
      <c r="AG118" s="266"/>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row>
    <row r="119" spans="1:78" s="73" customFormat="1">
      <c r="A119" s="202">
        <v>-5</v>
      </c>
      <c r="B119" s="322" t="s">
        <v>1318</v>
      </c>
      <c r="C119" s="509"/>
      <c r="D119" s="266"/>
      <c r="E119" s="266"/>
      <c r="F119" s="266"/>
      <c r="G119" s="266"/>
      <c r="H119" s="266"/>
      <c r="I119" s="266"/>
      <c r="J119" s="266"/>
      <c r="K119" s="266"/>
      <c r="L119" s="266"/>
      <c r="M119" s="266"/>
      <c r="N119" s="266"/>
      <c r="O119" s="266"/>
      <c r="P119" s="266"/>
      <c r="Q119" s="266"/>
      <c r="R119" s="266"/>
      <c r="S119" s="266"/>
      <c r="T119" s="876"/>
      <c r="U119" s="266"/>
      <c r="V119" s="266"/>
      <c r="W119" s="266"/>
      <c r="X119" s="266"/>
      <c r="Y119" s="266"/>
      <c r="Z119" s="266"/>
      <c r="AA119" s="266"/>
      <c r="AB119" s="266"/>
      <c r="AC119" s="266"/>
      <c r="AD119" s="266"/>
      <c r="AE119" s="266"/>
      <c r="AF119" s="266"/>
      <c r="AG119" s="266"/>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row>
    <row r="120" spans="1:78" s="73" customFormat="1">
      <c r="A120" s="202">
        <v>-6</v>
      </c>
      <c r="B120" s="73" t="s">
        <v>1573</v>
      </c>
      <c r="C120" s="266"/>
      <c r="D120" s="266"/>
      <c r="E120" s="266"/>
      <c r="F120" s="266"/>
      <c r="G120" s="266"/>
      <c r="H120" s="266"/>
      <c r="I120" s="266"/>
      <c r="J120" s="266"/>
      <c r="K120" s="266"/>
      <c r="L120" s="266"/>
      <c r="M120" s="266"/>
      <c r="N120" s="266"/>
      <c r="O120" s="266"/>
      <c r="P120" s="266"/>
      <c r="Q120" s="266"/>
      <c r="R120" s="266"/>
      <c r="S120" s="266"/>
      <c r="T120" s="876"/>
      <c r="U120" s="266"/>
      <c r="V120" s="266"/>
      <c r="W120" s="266"/>
      <c r="X120" s="266"/>
      <c r="Y120" s="266"/>
      <c r="Z120" s="266"/>
      <c r="AA120" s="266"/>
      <c r="AB120" s="266"/>
      <c r="AC120" s="266"/>
      <c r="AD120" s="266"/>
      <c r="AE120" s="266"/>
      <c r="AF120" s="266"/>
      <c r="AG120" s="266"/>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row>
    <row r="121" spans="1:78" s="73" customFormat="1">
      <c r="A121" s="202">
        <v>-7</v>
      </c>
      <c r="B121" s="336" t="s">
        <v>1297</v>
      </c>
      <c r="C121" s="266"/>
      <c r="D121" s="266"/>
      <c r="E121" s="266"/>
      <c r="F121" s="266"/>
      <c r="G121" s="266"/>
      <c r="H121" s="266"/>
      <c r="I121" s="266"/>
      <c r="J121" s="266"/>
      <c r="K121" s="266"/>
      <c r="L121" s="266"/>
      <c r="M121" s="266"/>
      <c r="N121" s="266"/>
      <c r="O121" s="266"/>
      <c r="P121" s="266"/>
      <c r="Q121" s="266"/>
      <c r="R121" s="266"/>
      <c r="S121" s="266"/>
      <c r="T121" s="876"/>
      <c r="U121" s="266"/>
      <c r="V121" s="266"/>
      <c r="W121" s="266"/>
      <c r="X121" s="266"/>
      <c r="Y121" s="266"/>
      <c r="Z121" s="266"/>
      <c r="AA121" s="266"/>
      <c r="AB121" s="266"/>
      <c r="AC121" s="266"/>
      <c r="AD121" s="266"/>
      <c r="AE121" s="266"/>
      <c r="AF121" s="266"/>
      <c r="AG121" s="266"/>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row>
    <row r="122" spans="1:78" s="73" customFormat="1">
      <c r="A122" s="202">
        <v>-8</v>
      </c>
      <c r="B122" s="73" t="s">
        <v>509</v>
      </c>
      <c r="C122" s="266"/>
      <c r="D122" s="266"/>
      <c r="E122" s="266"/>
      <c r="F122" s="266"/>
      <c r="G122" s="266"/>
      <c r="H122" s="266"/>
      <c r="I122" s="266"/>
      <c r="J122" s="266"/>
      <c r="K122" s="266"/>
      <c r="L122" s="266"/>
      <c r="M122" s="266"/>
      <c r="N122" s="266"/>
      <c r="O122" s="266"/>
      <c r="P122" s="266"/>
      <c r="Q122" s="266"/>
      <c r="R122" s="266"/>
      <c r="S122" s="266"/>
      <c r="T122" s="876"/>
      <c r="U122" s="266"/>
      <c r="V122" s="266"/>
      <c r="W122" s="266"/>
      <c r="X122" s="266"/>
      <c r="Y122" s="266"/>
      <c r="Z122" s="266"/>
      <c r="AA122" s="266"/>
      <c r="AB122" s="266"/>
      <c r="AC122" s="266"/>
      <c r="AD122" s="266"/>
      <c r="AE122" s="266"/>
      <c r="AF122" s="266"/>
      <c r="AG122" s="266"/>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row>
    <row r="123" spans="1:78" s="73" customFormat="1">
      <c r="A123" s="202">
        <v>-9</v>
      </c>
      <c r="B123" s="73" t="s">
        <v>510</v>
      </c>
      <c r="C123" s="266"/>
      <c r="D123" s="266"/>
      <c r="E123" s="266"/>
      <c r="F123" s="266"/>
      <c r="G123" s="266"/>
      <c r="H123" s="266"/>
      <c r="I123" s="266"/>
      <c r="J123" s="266"/>
      <c r="K123" s="266"/>
      <c r="L123" s="266"/>
      <c r="M123" s="266"/>
      <c r="N123" s="266"/>
      <c r="O123" s="266"/>
      <c r="P123" s="266"/>
      <c r="Q123" s="266"/>
      <c r="R123" s="266"/>
      <c r="S123" s="266"/>
      <c r="T123" s="876"/>
      <c r="U123" s="266"/>
      <c r="V123" s="266"/>
      <c r="W123" s="266"/>
      <c r="X123" s="266"/>
      <c r="Y123" s="266"/>
      <c r="Z123" s="266"/>
      <c r="AA123" s="266"/>
      <c r="AB123" s="266"/>
      <c r="AC123" s="266"/>
      <c r="AD123" s="266"/>
      <c r="AE123" s="266"/>
      <c r="AF123" s="266"/>
      <c r="AG123" s="266"/>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row>
    <row r="124" spans="1:78" s="145" customFormat="1">
      <c r="A124" s="202">
        <v>-10</v>
      </c>
      <c r="B124" s="73" t="s">
        <v>1574</v>
      </c>
      <c r="C124" s="266"/>
      <c r="D124" s="203"/>
      <c r="E124" s="203"/>
      <c r="F124" s="203"/>
      <c r="G124" s="203"/>
      <c r="H124" s="203"/>
      <c r="I124" s="203"/>
      <c r="J124" s="203"/>
      <c r="K124" s="203"/>
      <c r="L124" s="203"/>
      <c r="M124" s="203"/>
      <c r="N124" s="203"/>
      <c r="O124" s="203"/>
      <c r="P124" s="203"/>
      <c r="Q124" s="203"/>
      <c r="R124" s="203"/>
      <c r="S124" s="203"/>
      <c r="T124" s="261"/>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row>
    <row r="125" spans="1:78" s="145" customFormat="1">
      <c r="A125" s="1009">
        <v>-11</v>
      </c>
      <c r="B125" s="1010" t="s">
        <v>1575</v>
      </c>
      <c r="C125" s="1011"/>
      <c r="D125" s="1012"/>
      <c r="E125" s="1012"/>
      <c r="F125" s="1012"/>
      <c r="G125" s="1012"/>
      <c r="H125" s="1012"/>
      <c r="I125" s="1012"/>
      <c r="J125" s="1012"/>
      <c r="K125" s="1012"/>
      <c r="L125" s="203"/>
      <c r="M125" s="203"/>
      <c r="N125" s="203"/>
      <c r="O125" s="203"/>
      <c r="P125" s="203"/>
      <c r="Q125" s="203"/>
      <c r="R125" s="203"/>
      <c r="S125" s="203"/>
      <c r="T125" s="261"/>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row>
    <row r="126" spans="1:78" s="145" customFormat="1">
      <c r="A126" s="879"/>
      <c r="B126" s="203"/>
      <c r="C126" s="266"/>
      <c r="D126" s="203"/>
      <c r="E126" s="203"/>
      <c r="F126" s="203"/>
      <c r="G126" s="203"/>
      <c r="H126" s="203"/>
      <c r="I126" s="203"/>
      <c r="J126" s="203"/>
      <c r="K126" s="203"/>
      <c r="L126" s="203"/>
      <c r="M126" s="203"/>
      <c r="N126" s="203"/>
      <c r="O126" s="203"/>
      <c r="P126" s="203"/>
      <c r="Q126" s="203"/>
      <c r="R126" s="203"/>
      <c r="S126" s="203"/>
      <c r="T126" s="261"/>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row>
    <row r="127" spans="1:78" s="145" customFormat="1">
      <c r="A127" s="880"/>
      <c r="B127" s="266"/>
      <c r="C127" s="266"/>
      <c r="D127" s="203"/>
      <c r="E127" s="203"/>
      <c r="F127" s="203"/>
      <c r="G127" s="203"/>
      <c r="H127" s="203"/>
      <c r="I127" s="203"/>
      <c r="J127" s="203"/>
      <c r="K127" s="203"/>
      <c r="L127" s="203"/>
      <c r="M127" s="203"/>
      <c r="N127" s="203"/>
      <c r="O127" s="203"/>
      <c r="P127" s="203"/>
      <c r="Q127" s="203"/>
      <c r="R127" s="203"/>
      <c r="S127" s="203"/>
      <c r="T127" s="261"/>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row>
    <row r="128" spans="1:78" s="145" customFormat="1" ht="30">
      <c r="A128" s="266"/>
      <c r="B128" s="168" t="s">
        <v>671</v>
      </c>
      <c r="C128" s="266"/>
      <c r="D128" s="145" t="str">
        <f t="shared" ref="D128:L128" si="13">IF(D29=0,"N/A",IF(D29/D32&gt;5%,"YES","NO"))</f>
        <v>N/A</v>
      </c>
      <c r="E128" s="145" t="str">
        <f t="shared" si="13"/>
        <v>N/A</v>
      </c>
      <c r="F128" s="145" t="str">
        <f t="shared" si="13"/>
        <v>N/A</v>
      </c>
      <c r="G128" s="145" t="str">
        <f t="shared" si="13"/>
        <v>N/A</v>
      </c>
      <c r="H128" s="145" t="str">
        <f t="shared" si="13"/>
        <v>N/A</v>
      </c>
      <c r="I128" s="145" t="str">
        <f t="shared" si="13"/>
        <v>N/A</v>
      </c>
      <c r="J128" s="145" t="str">
        <f t="shared" si="13"/>
        <v>N/A</v>
      </c>
      <c r="K128" s="145" t="str">
        <f t="shared" si="13"/>
        <v>N/A</v>
      </c>
      <c r="L128" s="145" t="str">
        <f t="shared" si="13"/>
        <v>N/A</v>
      </c>
      <c r="M128" s="203"/>
      <c r="N128" s="203"/>
      <c r="O128" s="203"/>
      <c r="P128" s="203"/>
      <c r="Q128" s="203"/>
      <c r="R128" s="203"/>
      <c r="S128" s="203"/>
      <c r="T128" s="261"/>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row>
    <row r="129" spans="1:78" s="145" customFormat="1">
      <c r="A129" s="266"/>
      <c r="B129" s="266"/>
      <c r="C129" s="266"/>
      <c r="D129" s="203"/>
      <c r="E129" s="203"/>
      <c r="F129" s="203"/>
      <c r="G129" s="203"/>
      <c r="H129" s="203"/>
      <c r="I129" s="203"/>
      <c r="J129" s="203"/>
      <c r="K129" s="203"/>
      <c r="L129" s="203"/>
      <c r="M129" s="203"/>
      <c r="N129" s="203"/>
      <c r="O129" s="203"/>
      <c r="P129" s="203"/>
      <c r="Q129" s="203"/>
      <c r="R129" s="203"/>
      <c r="S129" s="203"/>
      <c r="T129" s="261"/>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row>
    <row r="130" spans="1:78" s="203" customFormat="1" ht="30">
      <c r="A130" s="266"/>
      <c r="B130" s="168" t="s">
        <v>672</v>
      </c>
      <c r="C130" s="853"/>
      <c r="D130" s="145" t="str">
        <f>IF(D77=0,"N/A",IF(D77/D79&gt;5%,"YES","NO"))</f>
        <v>N/A</v>
      </c>
      <c r="E130" s="145" t="str">
        <f t="shared" ref="E130:L130" si="14">IF(E77=0,"N/A",IF(E77/E79&gt;5%,"YES","NO"))</f>
        <v>N/A</v>
      </c>
      <c r="F130" s="145" t="str">
        <f t="shared" si="14"/>
        <v>N/A</v>
      </c>
      <c r="G130" s="145" t="str">
        <f t="shared" si="14"/>
        <v>N/A</v>
      </c>
      <c r="H130" s="145" t="str">
        <f t="shared" si="14"/>
        <v>N/A</v>
      </c>
      <c r="I130" s="145" t="str">
        <f t="shared" si="14"/>
        <v>N/A</v>
      </c>
      <c r="J130" s="145" t="str">
        <f t="shared" si="14"/>
        <v>N/A</v>
      </c>
      <c r="K130" s="145" t="str">
        <f t="shared" si="14"/>
        <v>N/A</v>
      </c>
      <c r="L130" s="145" t="str">
        <f t="shared" si="14"/>
        <v>N/A</v>
      </c>
      <c r="T130" s="261"/>
    </row>
    <row r="151" ht="33" customHeight="1"/>
    <row r="154" ht="30" customHeight="1"/>
    <row r="178" ht="44.25" customHeight="1"/>
    <row r="181" ht="20.25" customHeight="1"/>
    <row r="185" ht="45.75" customHeight="1"/>
  </sheetData>
  <protectedRanges>
    <protectedRange sqref="B4" name="Choose menu_1"/>
  </protectedRanges>
  <mergeCells count="3">
    <mergeCell ref="B2:L2"/>
    <mergeCell ref="B1:L1"/>
    <mergeCell ref="D6:L6"/>
  </mergeCells>
  <dataValidations disablePrompts="1" count="1">
    <dataValidation type="list" allowBlank="1" showInputMessage="1" showErrorMessage="1" sqref="B4">
      <formula1>$T$18:$T$20</formula1>
    </dataValidation>
  </dataValidations>
  <pageMargins left="0.7" right="0.7" top="0.75" bottom="0.75" header="0.3" footer="0.3"/>
  <pageSetup scale="3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BZ195"/>
  <sheetViews>
    <sheetView showGridLines="0" zoomScale="86" zoomScaleNormal="86" zoomScaleSheetLayoutView="55" workbookViewId="0">
      <pane xSplit="2" ySplit="4" topLeftCell="C37" activePane="bottomRight" state="frozen"/>
      <selection activeCell="D192" sqref="D192"/>
      <selection pane="topRight" activeCell="D192" sqref="D192"/>
      <selection pane="bottomLeft" activeCell="D192" sqref="D192"/>
      <selection pane="bottomRight" activeCell="E40" sqref="E40"/>
    </sheetView>
  </sheetViews>
  <sheetFormatPr defaultRowHeight="15"/>
  <cols>
    <col min="1" max="1" width="8.28515625" style="520" customWidth="1"/>
    <col min="2" max="2" width="91" style="507" customWidth="1"/>
    <col min="3" max="3" width="15.28515625" style="266" hidden="1" customWidth="1"/>
    <col min="4" max="4" width="46.140625" style="572" customWidth="1"/>
    <col min="5" max="5" width="12.5703125" style="573" customWidth="1"/>
    <col min="6" max="6" width="14.5703125" style="506" customWidth="1"/>
    <col min="7" max="7" width="12.7109375" style="506" customWidth="1"/>
    <col min="8" max="9" width="11.28515625" style="506" customWidth="1"/>
    <col min="10" max="10" width="12" style="506" customWidth="1"/>
    <col min="11" max="11" width="12.28515625" style="506" customWidth="1"/>
    <col min="12" max="12" width="11.5703125" style="506" customWidth="1"/>
    <col min="13" max="13" width="13.85546875" style="506" customWidth="1"/>
    <col min="14" max="14" width="11.5703125" style="506" customWidth="1"/>
    <col min="15" max="15" width="2.42578125" style="506" customWidth="1"/>
    <col min="16" max="18" width="13.85546875" style="506" customWidth="1"/>
    <col min="19" max="78" width="9.140625" style="505"/>
    <col min="79" max="16384" width="9.140625" style="50"/>
  </cols>
  <sheetData>
    <row r="1" spans="1:18" ht="15.75">
      <c r="A1" s="1061" t="str">
        <f>'Summary Submission Cover Sheet'!$D$15&amp;" Income Statement Worksheet: "&amp;'Summary Submission Cover Sheet'!$D$12&amp;" in "&amp;'Summary Submission Cover Sheet'!B23</f>
        <v>Bank Income Statement Worksheet: XYZ in Baseline</v>
      </c>
      <c r="B1" s="1061"/>
      <c r="C1" s="1061"/>
      <c r="D1" s="1061"/>
      <c r="E1" s="1061"/>
      <c r="F1" s="1061"/>
      <c r="G1" s="1061"/>
      <c r="H1" s="1061"/>
      <c r="I1" s="1061"/>
      <c r="J1" s="1061"/>
      <c r="K1" s="1061"/>
      <c r="L1" s="1061"/>
      <c r="M1" s="1061"/>
      <c r="N1" s="1061"/>
      <c r="O1" s="1061"/>
      <c r="P1" s="1061"/>
      <c r="Q1" s="1061"/>
      <c r="R1" s="1061"/>
    </row>
    <row r="2" spans="1:18">
      <c r="A2" s="1062">
        <f>IF('Summary Submission Cover Sheet'!D16="","",'Summary Submission Cover Sheet'!D16)</f>
        <v>2013</v>
      </c>
      <c r="B2" s="1062"/>
      <c r="C2" s="1062"/>
      <c r="D2" s="1062"/>
      <c r="E2" s="1062"/>
      <c r="F2" s="1062"/>
      <c r="G2" s="1062"/>
      <c r="H2" s="1062"/>
      <c r="I2" s="1062"/>
      <c r="J2" s="1062"/>
      <c r="K2" s="1062"/>
      <c r="L2" s="1062"/>
      <c r="M2" s="1062"/>
      <c r="N2" s="1062"/>
      <c r="O2" s="1062"/>
      <c r="P2" s="1062"/>
      <c r="Q2" s="1062"/>
      <c r="R2" s="1062"/>
    </row>
    <row r="3" spans="1:18" ht="30">
      <c r="A3" s="513"/>
      <c r="B3" s="511"/>
      <c r="C3" s="509"/>
      <c r="D3" s="514"/>
      <c r="E3" s="65" t="s">
        <v>29</v>
      </c>
      <c r="F3" s="1063" t="s">
        <v>30</v>
      </c>
      <c r="G3" s="1063"/>
      <c r="H3" s="1063"/>
      <c r="I3" s="1063"/>
      <c r="J3" s="1063"/>
      <c r="K3" s="1063"/>
      <c r="L3" s="1063"/>
      <c r="M3" s="1063"/>
      <c r="N3" s="1063"/>
      <c r="O3" s="516"/>
      <c r="P3" s="1064" t="s">
        <v>93</v>
      </c>
      <c r="Q3" s="1064"/>
      <c r="R3" s="1064"/>
    </row>
    <row r="4" spans="1:18" ht="15.75" thickBot="1">
      <c r="A4" s="231" t="s">
        <v>95</v>
      </c>
      <c r="B4" s="517"/>
      <c r="C4" s="518"/>
      <c r="D4" s="101" t="s">
        <v>15</v>
      </c>
      <c r="E4" s="98" t="s">
        <v>1090</v>
      </c>
      <c r="F4" s="98" t="s">
        <v>1091</v>
      </c>
      <c r="G4" s="98" t="s">
        <v>1092</v>
      </c>
      <c r="H4" s="98" t="s">
        <v>1093</v>
      </c>
      <c r="I4" s="98" t="s">
        <v>1094</v>
      </c>
      <c r="J4" s="98" t="s">
        <v>1095</v>
      </c>
      <c r="K4" s="98" t="s">
        <v>1096</v>
      </c>
      <c r="L4" s="98" t="s">
        <v>1097</v>
      </c>
      <c r="M4" s="98" t="s">
        <v>1098</v>
      </c>
      <c r="N4" s="98" t="s">
        <v>1099</v>
      </c>
      <c r="O4" s="519"/>
      <c r="P4" s="49" t="s">
        <v>1242</v>
      </c>
      <c r="Q4" s="49" t="s">
        <v>1243</v>
      </c>
      <c r="R4" s="49" t="s">
        <v>92</v>
      </c>
    </row>
    <row r="5" spans="1:18" ht="15.75" thickTop="1">
      <c r="B5" s="511"/>
      <c r="C5" s="509"/>
      <c r="D5" s="514"/>
      <c r="E5" s="515"/>
      <c r="F5" s="521"/>
      <c r="G5" s="521"/>
      <c r="H5" s="521"/>
      <c r="I5" s="521"/>
      <c r="J5" s="521"/>
      <c r="K5" s="521"/>
      <c r="L5" s="521"/>
      <c r="M5" s="521"/>
      <c r="N5" s="521"/>
    </row>
    <row r="6" spans="1:18">
      <c r="B6" s="31" t="s">
        <v>1273</v>
      </c>
      <c r="C6" s="523"/>
      <c r="D6" s="524"/>
      <c r="E6" s="515"/>
      <c r="F6" s="521"/>
      <c r="G6" s="521"/>
      <c r="H6" s="521"/>
      <c r="I6" s="521"/>
      <c r="J6" s="521"/>
      <c r="K6" s="521"/>
      <c r="L6" s="521"/>
      <c r="M6" s="521"/>
      <c r="N6" s="521"/>
    </row>
    <row r="7" spans="1:18">
      <c r="A7" s="81">
        <v>1</v>
      </c>
      <c r="B7" s="32" t="s">
        <v>482</v>
      </c>
      <c r="C7" s="409" t="s">
        <v>788</v>
      </c>
      <c r="D7" s="34" t="str">
        <f>"Sum of items "&amp;A8&amp;", "&amp;A11&amp;", "&amp;A14&amp;", and "&amp;A20</f>
        <v>Sum of items 2, 5, 8, and 14</v>
      </c>
      <c r="E7" s="106">
        <f>SUM(E8,E11,E14,E20)</f>
        <v>0</v>
      </c>
      <c r="F7" s="106">
        <f>SUM(F8,F11,F14,F20)</f>
        <v>0</v>
      </c>
      <c r="G7" s="106">
        <f t="shared" ref="G7:N7" si="0">SUM(G8,G11,G14,G20)</f>
        <v>0</v>
      </c>
      <c r="H7" s="106">
        <f t="shared" si="0"/>
        <v>0</v>
      </c>
      <c r="I7" s="106">
        <f t="shared" si="0"/>
        <v>0</v>
      </c>
      <c r="J7" s="106">
        <f t="shared" si="0"/>
        <v>0</v>
      </c>
      <c r="K7" s="106">
        <f t="shared" si="0"/>
        <v>0</v>
      </c>
      <c r="L7" s="106">
        <f t="shared" si="0"/>
        <v>0</v>
      </c>
      <c r="M7" s="106">
        <f t="shared" si="0"/>
        <v>0</v>
      </c>
      <c r="N7" s="106">
        <f t="shared" si="0"/>
        <v>0</v>
      </c>
      <c r="P7" s="106">
        <f>SUM(G7:J7)</f>
        <v>0</v>
      </c>
      <c r="Q7" s="106">
        <f>SUM(K7:N7)</f>
        <v>0</v>
      </c>
      <c r="R7" s="106">
        <f>SUM(F7,G7:J7,K7:N7)</f>
        <v>0</v>
      </c>
    </row>
    <row r="8" spans="1:18">
      <c r="A8" s="81">
        <f>A7+1</f>
        <v>2</v>
      </c>
      <c r="B8" s="36" t="s">
        <v>3</v>
      </c>
      <c r="C8" s="409" t="s">
        <v>789</v>
      </c>
      <c r="D8" s="34" t="str">
        <f>"Sum of items "&amp;A9&amp;" and "&amp;A10</f>
        <v>Sum of items 3 and 4</v>
      </c>
      <c r="E8" s="106">
        <f>SUM(E9:E10)</f>
        <v>0</v>
      </c>
      <c r="F8" s="106">
        <f>SUM(F9:F10)</f>
        <v>0</v>
      </c>
      <c r="G8" s="106">
        <f t="shared" ref="G8:N8" si="1">SUM(G9:G10)</f>
        <v>0</v>
      </c>
      <c r="H8" s="106">
        <f t="shared" si="1"/>
        <v>0</v>
      </c>
      <c r="I8" s="106">
        <f t="shared" si="1"/>
        <v>0</v>
      </c>
      <c r="J8" s="106">
        <f t="shared" si="1"/>
        <v>0</v>
      </c>
      <c r="K8" s="106">
        <f t="shared" si="1"/>
        <v>0</v>
      </c>
      <c r="L8" s="106">
        <f t="shared" si="1"/>
        <v>0</v>
      </c>
      <c r="M8" s="106">
        <f t="shared" si="1"/>
        <v>0</v>
      </c>
      <c r="N8" s="106">
        <f t="shared" si="1"/>
        <v>0</v>
      </c>
      <c r="P8" s="106">
        <f t="shared" ref="P8:P49" si="2">SUM(G8:J8)</f>
        <v>0</v>
      </c>
      <c r="Q8" s="106">
        <f t="shared" ref="Q8:Q49" si="3">SUM(K8:N8)</f>
        <v>0</v>
      </c>
      <c r="R8" s="106">
        <f t="shared" ref="R8:R49" si="4">SUM(F8,G8:J8,K8:N8)</f>
        <v>0</v>
      </c>
    </row>
    <row r="9" spans="1:18">
      <c r="A9" s="81">
        <f t="shared" ref="A9:A49" si="5">A8+1</f>
        <v>3</v>
      </c>
      <c r="B9" s="166" t="s">
        <v>3</v>
      </c>
      <c r="C9" s="409" t="s">
        <v>790</v>
      </c>
      <c r="D9" s="528"/>
      <c r="E9" s="76"/>
      <c r="F9" s="106">
        <f>'Retail Bal. &amp; Loss Projections'!D11</f>
        <v>0</v>
      </c>
      <c r="G9" s="106">
        <f>'Retail Bal. &amp; Loss Projections'!E11</f>
        <v>0</v>
      </c>
      <c r="H9" s="106">
        <f>'Retail Bal. &amp; Loss Projections'!F11</f>
        <v>0</v>
      </c>
      <c r="I9" s="106">
        <f>'Retail Bal. &amp; Loss Projections'!G11</f>
        <v>0</v>
      </c>
      <c r="J9" s="106">
        <f>'Retail Bal. &amp; Loss Projections'!H11</f>
        <v>0</v>
      </c>
      <c r="K9" s="106">
        <f>'Retail Bal. &amp; Loss Projections'!I11</f>
        <v>0</v>
      </c>
      <c r="L9" s="106">
        <f>'Retail Bal. &amp; Loss Projections'!J11</f>
        <v>0</v>
      </c>
      <c r="M9" s="106">
        <f>'Retail Bal. &amp; Loss Projections'!K11</f>
        <v>0</v>
      </c>
      <c r="N9" s="106">
        <f>'Retail Bal. &amp; Loss Projections'!L11</f>
        <v>0</v>
      </c>
      <c r="P9" s="106">
        <f t="shared" si="2"/>
        <v>0</v>
      </c>
      <c r="Q9" s="106">
        <f t="shared" si="3"/>
        <v>0</v>
      </c>
      <c r="R9" s="106">
        <f t="shared" si="4"/>
        <v>0</v>
      </c>
    </row>
    <row r="10" spans="1:18">
      <c r="A10" s="81">
        <f t="shared" si="5"/>
        <v>4</v>
      </c>
      <c r="B10" s="166" t="s">
        <v>406</v>
      </c>
      <c r="C10" s="409" t="s">
        <v>791</v>
      </c>
      <c r="D10" s="528"/>
      <c r="E10" s="76"/>
      <c r="F10" s="106">
        <f>'Retail Bal. &amp; Loss Projections'!D20</f>
        <v>0</v>
      </c>
      <c r="G10" s="106">
        <f>'Retail Bal. &amp; Loss Projections'!E20</f>
        <v>0</v>
      </c>
      <c r="H10" s="106">
        <f>'Retail Bal. &amp; Loss Projections'!F20</f>
        <v>0</v>
      </c>
      <c r="I10" s="106">
        <f>'Retail Bal. &amp; Loss Projections'!G20</f>
        <v>0</v>
      </c>
      <c r="J10" s="106">
        <f>'Retail Bal. &amp; Loss Projections'!H20</f>
        <v>0</v>
      </c>
      <c r="K10" s="106">
        <f>'Retail Bal. &amp; Loss Projections'!I20</f>
        <v>0</v>
      </c>
      <c r="L10" s="106">
        <f>'Retail Bal. &amp; Loss Projections'!J20</f>
        <v>0</v>
      </c>
      <c r="M10" s="106">
        <f>'Retail Bal. &amp; Loss Projections'!K20</f>
        <v>0</v>
      </c>
      <c r="N10" s="106">
        <f>'Retail Bal. &amp; Loss Projections'!L20</f>
        <v>0</v>
      </c>
      <c r="P10" s="106">
        <f t="shared" si="2"/>
        <v>0</v>
      </c>
      <c r="Q10" s="106">
        <f t="shared" si="3"/>
        <v>0</v>
      </c>
      <c r="R10" s="106">
        <f t="shared" si="4"/>
        <v>0</v>
      </c>
    </row>
    <row r="11" spans="1:18">
      <c r="A11" s="81">
        <f t="shared" si="5"/>
        <v>5</v>
      </c>
      <c r="B11" s="36" t="s">
        <v>4</v>
      </c>
      <c r="C11" s="409" t="s">
        <v>792</v>
      </c>
      <c r="D11" s="58" t="str">
        <f>"Sum of items "&amp;A12&amp;" and "&amp;A13</f>
        <v>Sum of items 6 and 7</v>
      </c>
      <c r="E11" s="106">
        <f>SUM(E12:E13)</f>
        <v>0</v>
      </c>
      <c r="F11" s="106">
        <f>SUM(F12:F13)</f>
        <v>0</v>
      </c>
      <c r="G11" s="106">
        <f t="shared" ref="G11:N11" si="6">SUM(G12:G13)</f>
        <v>0</v>
      </c>
      <c r="H11" s="106">
        <f t="shared" si="6"/>
        <v>0</v>
      </c>
      <c r="I11" s="106">
        <f t="shared" si="6"/>
        <v>0</v>
      </c>
      <c r="J11" s="106">
        <f t="shared" si="6"/>
        <v>0</v>
      </c>
      <c r="K11" s="106">
        <f t="shared" si="6"/>
        <v>0</v>
      </c>
      <c r="L11" s="106">
        <f t="shared" si="6"/>
        <v>0</v>
      </c>
      <c r="M11" s="106">
        <f t="shared" si="6"/>
        <v>0</v>
      </c>
      <c r="N11" s="106">
        <f t="shared" si="6"/>
        <v>0</v>
      </c>
      <c r="P11" s="106">
        <f t="shared" si="2"/>
        <v>0</v>
      </c>
      <c r="Q11" s="106">
        <f t="shared" si="3"/>
        <v>0</v>
      </c>
      <c r="R11" s="106">
        <f t="shared" si="4"/>
        <v>0</v>
      </c>
    </row>
    <row r="12" spans="1:18">
      <c r="A12" s="81">
        <f t="shared" si="5"/>
        <v>6</v>
      </c>
      <c r="B12" s="232" t="s">
        <v>5</v>
      </c>
      <c r="C12" s="409" t="s">
        <v>793</v>
      </c>
      <c r="D12" s="529"/>
      <c r="E12" s="76"/>
      <c r="F12" s="106">
        <f>'Retail Bal. &amp; Loss Projections'!D29</f>
        <v>0</v>
      </c>
      <c r="G12" s="106">
        <f>'Retail Bal. &amp; Loss Projections'!E29</f>
        <v>0</v>
      </c>
      <c r="H12" s="106">
        <f>'Retail Bal. &amp; Loss Projections'!F29</f>
        <v>0</v>
      </c>
      <c r="I12" s="106">
        <f>'Retail Bal. &amp; Loss Projections'!G29</f>
        <v>0</v>
      </c>
      <c r="J12" s="106">
        <f>'Retail Bal. &amp; Loss Projections'!H29</f>
        <v>0</v>
      </c>
      <c r="K12" s="106">
        <f>'Retail Bal. &amp; Loss Projections'!I29</f>
        <v>0</v>
      </c>
      <c r="L12" s="106">
        <f>'Retail Bal. &amp; Loss Projections'!J29</f>
        <v>0</v>
      </c>
      <c r="M12" s="106">
        <f>'Retail Bal. &amp; Loss Projections'!K29</f>
        <v>0</v>
      </c>
      <c r="N12" s="106">
        <f>'Retail Bal. &amp; Loss Projections'!L29</f>
        <v>0</v>
      </c>
      <c r="P12" s="106">
        <f t="shared" si="2"/>
        <v>0</v>
      </c>
      <c r="Q12" s="106">
        <f t="shared" si="3"/>
        <v>0</v>
      </c>
      <c r="R12" s="106">
        <f t="shared" si="4"/>
        <v>0</v>
      </c>
    </row>
    <row r="13" spans="1:18">
      <c r="A13" s="81">
        <f t="shared" si="5"/>
        <v>7</v>
      </c>
      <c r="B13" s="232" t="s">
        <v>6</v>
      </c>
      <c r="C13" s="409" t="s">
        <v>794</v>
      </c>
      <c r="D13" s="529"/>
      <c r="E13" s="76"/>
      <c r="F13" s="106">
        <f>'Retail Bal. &amp; Loss Projections'!D40</f>
        <v>0</v>
      </c>
      <c r="G13" s="106">
        <f>'Retail Bal. &amp; Loss Projections'!E40</f>
        <v>0</v>
      </c>
      <c r="H13" s="106">
        <f>'Retail Bal. &amp; Loss Projections'!F40</f>
        <v>0</v>
      </c>
      <c r="I13" s="106">
        <f>'Retail Bal. &amp; Loss Projections'!G40</f>
        <v>0</v>
      </c>
      <c r="J13" s="106">
        <f>'Retail Bal. &amp; Loss Projections'!H40</f>
        <v>0</v>
      </c>
      <c r="K13" s="106">
        <f>'Retail Bal. &amp; Loss Projections'!I40</f>
        <v>0</v>
      </c>
      <c r="L13" s="106">
        <f>'Retail Bal. &amp; Loss Projections'!J40</f>
        <v>0</v>
      </c>
      <c r="M13" s="106">
        <f>'Retail Bal. &amp; Loss Projections'!K40</f>
        <v>0</v>
      </c>
      <c r="N13" s="106">
        <f>'Retail Bal. &amp; Loss Projections'!L40</f>
        <v>0</v>
      </c>
      <c r="P13" s="106">
        <f t="shared" si="2"/>
        <v>0</v>
      </c>
      <c r="Q13" s="106">
        <f t="shared" si="3"/>
        <v>0</v>
      </c>
      <c r="R13" s="106">
        <f t="shared" si="4"/>
        <v>0</v>
      </c>
    </row>
    <row r="14" spans="1:18">
      <c r="A14" s="81">
        <f t="shared" si="5"/>
        <v>8</v>
      </c>
      <c r="B14" s="36" t="s">
        <v>8</v>
      </c>
      <c r="C14" s="409" t="s">
        <v>795</v>
      </c>
      <c r="D14" s="58" t="str">
        <f>"Sum of items "&amp;A15&amp;", "&amp;A16&amp;", and "&amp;A17</f>
        <v>Sum of items 9, 10, and 11</v>
      </c>
      <c r="E14" s="106">
        <f>SUM(E15:E17)</f>
        <v>0</v>
      </c>
      <c r="F14" s="106">
        <f>SUM(F15:F17)</f>
        <v>0</v>
      </c>
      <c r="G14" s="106">
        <f t="shared" ref="G14:N14" si="7">SUM(G15:G17)</f>
        <v>0</v>
      </c>
      <c r="H14" s="106">
        <f t="shared" si="7"/>
        <v>0</v>
      </c>
      <c r="I14" s="106">
        <f t="shared" si="7"/>
        <v>0</v>
      </c>
      <c r="J14" s="106">
        <f t="shared" si="7"/>
        <v>0</v>
      </c>
      <c r="K14" s="106">
        <f t="shared" si="7"/>
        <v>0</v>
      </c>
      <c r="L14" s="106">
        <f t="shared" si="7"/>
        <v>0</v>
      </c>
      <c r="M14" s="106">
        <f t="shared" si="7"/>
        <v>0</v>
      </c>
      <c r="N14" s="106">
        <f t="shared" si="7"/>
        <v>0</v>
      </c>
      <c r="P14" s="106">
        <f t="shared" si="2"/>
        <v>0</v>
      </c>
      <c r="Q14" s="106">
        <f t="shared" si="3"/>
        <v>0</v>
      </c>
      <c r="R14" s="106">
        <f t="shared" si="4"/>
        <v>0</v>
      </c>
    </row>
    <row r="15" spans="1:18">
      <c r="A15" s="81">
        <f t="shared" si="5"/>
        <v>9</v>
      </c>
      <c r="B15" s="232" t="s">
        <v>9</v>
      </c>
      <c r="C15" s="409" t="s">
        <v>796</v>
      </c>
      <c r="D15" s="529"/>
      <c r="E15" s="76"/>
      <c r="F15" s="76"/>
      <c r="G15" s="76"/>
      <c r="H15" s="76"/>
      <c r="I15" s="76"/>
      <c r="J15" s="76"/>
      <c r="K15" s="76"/>
      <c r="L15" s="76"/>
      <c r="M15" s="76"/>
      <c r="N15" s="76"/>
      <c r="P15" s="106">
        <f t="shared" si="2"/>
        <v>0</v>
      </c>
      <c r="Q15" s="106">
        <f t="shared" si="3"/>
        <v>0</v>
      </c>
      <c r="R15" s="106">
        <f t="shared" si="4"/>
        <v>0</v>
      </c>
    </row>
    <row r="16" spans="1:18">
      <c r="A16" s="81">
        <f t="shared" si="5"/>
        <v>10</v>
      </c>
      <c r="B16" s="232" t="s">
        <v>10</v>
      </c>
      <c r="C16" s="409" t="s">
        <v>797</v>
      </c>
      <c r="D16" s="529"/>
      <c r="E16" s="76"/>
      <c r="F16" s="76"/>
      <c r="G16" s="76"/>
      <c r="H16" s="76"/>
      <c r="I16" s="76"/>
      <c r="J16" s="76"/>
      <c r="K16" s="76"/>
      <c r="L16" s="76"/>
      <c r="M16" s="76"/>
      <c r="N16" s="76"/>
      <c r="P16" s="106">
        <f t="shared" ref="P16:P31" si="8">SUM(G16:J16)</f>
        <v>0</v>
      </c>
      <c r="Q16" s="106">
        <f t="shared" ref="Q16:Q31" si="9">SUM(K16:N16)</f>
        <v>0</v>
      </c>
      <c r="R16" s="106">
        <f t="shared" ref="R16:R31" si="10">SUM(F16,G16:J16,K16:N16)</f>
        <v>0</v>
      </c>
    </row>
    <row r="17" spans="1:18">
      <c r="A17" s="81">
        <f t="shared" si="5"/>
        <v>11</v>
      </c>
      <c r="B17" s="232" t="s">
        <v>11</v>
      </c>
      <c r="C17" s="409" t="s">
        <v>798</v>
      </c>
      <c r="D17" s="58" t="str">
        <f>"Sum of items "&amp;A18&amp;" and "&amp;A19</f>
        <v>Sum of items 12 and 13</v>
      </c>
      <c r="E17" s="106">
        <f>SUM(E18:E19)</f>
        <v>0</v>
      </c>
      <c r="F17" s="106">
        <f>SUM(F18:F19)</f>
        <v>0</v>
      </c>
      <c r="G17" s="106">
        <f t="shared" ref="G17:N17" si="11">SUM(G18:G19)</f>
        <v>0</v>
      </c>
      <c r="H17" s="106">
        <f t="shared" si="11"/>
        <v>0</v>
      </c>
      <c r="I17" s="106">
        <f t="shared" si="11"/>
        <v>0</v>
      </c>
      <c r="J17" s="106">
        <f t="shared" si="11"/>
        <v>0</v>
      </c>
      <c r="K17" s="106">
        <f t="shared" si="11"/>
        <v>0</v>
      </c>
      <c r="L17" s="106">
        <f t="shared" si="11"/>
        <v>0</v>
      </c>
      <c r="M17" s="106">
        <f t="shared" si="11"/>
        <v>0</v>
      </c>
      <c r="N17" s="106">
        <f t="shared" si="11"/>
        <v>0</v>
      </c>
      <c r="P17" s="106">
        <f t="shared" si="8"/>
        <v>0</v>
      </c>
      <c r="Q17" s="106">
        <f t="shared" si="9"/>
        <v>0</v>
      </c>
      <c r="R17" s="106">
        <f t="shared" si="10"/>
        <v>0</v>
      </c>
    </row>
    <row r="18" spans="1:18">
      <c r="A18" s="81">
        <f t="shared" si="5"/>
        <v>12</v>
      </c>
      <c r="B18" s="186" t="s">
        <v>43</v>
      </c>
      <c r="C18" s="409" t="s">
        <v>799</v>
      </c>
      <c r="D18" s="529"/>
      <c r="E18" s="76"/>
      <c r="F18" s="76"/>
      <c r="G18" s="76"/>
      <c r="H18" s="76"/>
      <c r="I18" s="76"/>
      <c r="J18" s="76"/>
      <c r="K18" s="76"/>
      <c r="L18" s="76"/>
      <c r="M18" s="76"/>
      <c r="N18" s="76"/>
      <c r="P18" s="106">
        <f t="shared" si="8"/>
        <v>0</v>
      </c>
      <c r="Q18" s="106">
        <f t="shared" si="9"/>
        <v>0</v>
      </c>
      <c r="R18" s="106">
        <f t="shared" si="10"/>
        <v>0</v>
      </c>
    </row>
    <row r="19" spans="1:18">
      <c r="A19" s="81">
        <f t="shared" si="5"/>
        <v>13</v>
      </c>
      <c r="B19" s="186" t="s">
        <v>405</v>
      </c>
      <c r="C19" s="409" t="s">
        <v>800</v>
      </c>
      <c r="D19" s="529"/>
      <c r="E19" s="76"/>
      <c r="F19" s="76"/>
      <c r="G19" s="76"/>
      <c r="H19" s="76"/>
      <c r="I19" s="76"/>
      <c r="J19" s="76"/>
      <c r="K19" s="76"/>
      <c r="L19" s="76"/>
      <c r="M19" s="76"/>
      <c r="N19" s="76"/>
      <c r="P19" s="106">
        <f t="shared" si="8"/>
        <v>0</v>
      </c>
      <c r="Q19" s="106">
        <f t="shared" si="9"/>
        <v>0</v>
      </c>
      <c r="R19" s="106">
        <f t="shared" si="10"/>
        <v>0</v>
      </c>
    </row>
    <row r="20" spans="1:18">
      <c r="A20" s="81">
        <f t="shared" si="5"/>
        <v>14</v>
      </c>
      <c r="B20" s="36" t="s">
        <v>483</v>
      </c>
      <c r="C20" s="409" t="s">
        <v>801</v>
      </c>
      <c r="D20" s="529"/>
      <c r="E20" s="76"/>
      <c r="F20" s="76"/>
      <c r="G20" s="76"/>
      <c r="H20" s="76"/>
      <c r="I20" s="76"/>
      <c r="J20" s="76"/>
      <c r="K20" s="76"/>
      <c r="L20" s="76"/>
      <c r="M20" s="76"/>
      <c r="N20" s="76"/>
      <c r="P20" s="106">
        <f t="shared" si="8"/>
        <v>0</v>
      </c>
      <c r="Q20" s="106">
        <f t="shared" si="9"/>
        <v>0</v>
      </c>
      <c r="R20" s="106">
        <f t="shared" si="10"/>
        <v>0</v>
      </c>
    </row>
    <row r="21" spans="1:18">
      <c r="A21" s="81">
        <f t="shared" si="5"/>
        <v>15</v>
      </c>
      <c r="B21" s="32" t="s">
        <v>552</v>
      </c>
      <c r="C21" s="409" t="s">
        <v>802</v>
      </c>
      <c r="D21" s="34" t="str">
        <f>"Sum of items "&amp;A22&amp;", "&amp;A23&amp;", "&amp;A24&amp;", and "&amp;A30</f>
        <v>Sum of items 16, 17, 18, and 24</v>
      </c>
      <c r="E21" s="106">
        <f t="shared" ref="E21:N21" si="12">SUM(E22,E23,E24,E30)</f>
        <v>0</v>
      </c>
      <c r="F21" s="106">
        <f t="shared" si="12"/>
        <v>0</v>
      </c>
      <c r="G21" s="106">
        <f t="shared" si="12"/>
        <v>0</v>
      </c>
      <c r="H21" s="106">
        <f t="shared" si="12"/>
        <v>0</v>
      </c>
      <c r="I21" s="106">
        <f t="shared" si="12"/>
        <v>0</v>
      </c>
      <c r="J21" s="106">
        <f t="shared" si="12"/>
        <v>0</v>
      </c>
      <c r="K21" s="106">
        <f t="shared" si="12"/>
        <v>0</v>
      </c>
      <c r="L21" s="106">
        <f t="shared" si="12"/>
        <v>0</v>
      </c>
      <c r="M21" s="106">
        <f t="shared" si="12"/>
        <v>0</v>
      </c>
      <c r="N21" s="106">
        <f t="shared" si="12"/>
        <v>0</v>
      </c>
      <c r="P21" s="106">
        <f t="shared" si="8"/>
        <v>0</v>
      </c>
      <c r="Q21" s="106">
        <f t="shared" si="9"/>
        <v>0</v>
      </c>
      <c r="R21" s="106">
        <f t="shared" si="10"/>
        <v>0</v>
      </c>
    </row>
    <row r="22" spans="1:18">
      <c r="A22" s="81">
        <f t="shared" si="5"/>
        <v>16</v>
      </c>
      <c r="B22" s="134" t="s">
        <v>3</v>
      </c>
      <c r="C22" s="409" t="s">
        <v>803</v>
      </c>
      <c r="D22" s="529"/>
      <c r="E22" s="76"/>
      <c r="F22" s="106">
        <f>'Retail Bal. &amp; Loss Projections'!D49</f>
        <v>0</v>
      </c>
      <c r="G22" s="106">
        <f>'Retail Bal. &amp; Loss Projections'!E49</f>
        <v>0</v>
      </c>
      <c r="H22" s="106">
        <f>'Retail Bal. &amp; Loss Projections'!F49</f>
        <v>0</v>
      </c>
      <c r="I22" s="106">
        <f>'Retail Bal. &amp; Loss Projections'!G49</f>
        <v>0</v>
      </c>
      <c r="J22" s="106">
        <f>'Retail Bal. &amp; Loss Projections'!H49</f>
        <v>0</v>
      </c>
      <c r="K22" s="106">
        <f>'Retail Bal. &amp; Loss Projections'!I49</f>
        <v>0</v>
      </c>
      <c r="L22" s="106">
        <f>'Retail Bal. &amp; Loss Projections'!J49</f>
        <v>0</v>
      </c>
      <c r="M22" s="106">
        <f>'Retail Bal. &amp; Loss Projections'!K49</f>
        <v>0</v>
      </c>
      <c r="N22" s="106">
        <f>'Retail Bal. &amp; Loss Projections'!L49</f>
        <v>0</v>
      </c>
      <c r="P22" s="106">
        <f t="shared" si="8"/>
        <v>0</v>
      </c>
      <c r="Q22" s="106">
        <f t="shared" si="9"/>
        <v>0</v>
      </c>
      <c r="R22" s="106">
        <f t="shared" si="10"/>
        <v>0</v>
      </c>
    </row>
    <row r="23" spans="1:18">
      <c r="A23" s="81">
        <f t="shared" si="5"/>
        <v>17</v>
      </c>
      <c r="B23" s="134" t="s">
        <v>4</v>
      </c>
      <c r="C23" s="409" t="s">
        <v>804</v>
      </c>
      <c r="D23" s="529"/>
      <c r="E23" s="76"/>
      <c r="F23" s="106">
        <f>'Retail Bal. &amp; Loss Projections'!D58</f>
        <v>0</v>
      </c>
      <c r="G23" s="106">
        <f>'Retail Bal. &amp; Loss Projections'!E58</f>
        <v>0</v>
      </c>
      <c r="H23" s="106">
        <f>'Retail Bal. &amp; Loss Projections'!F58</f>
        <v>0</v>
      </c>
      <c r="I23" s="106">
        <f>'Retail Bal. &amp; Loss Projections'!G58</f>
        <v>0</v>
      </c>
      <c r="J23" s="106">
        <f>'Retail Bal. &amp; Loss Projections'!H58</f>
        <v>0</v>
      </c>
      <c r="K23" s="106">
        <f>'Retail Bal. &amp; Loss Projections'!I58</f>
        <v>0</v>
      </c>
      <c r="L23" s="106">
        <f>'Retail Bal. &amp; Loss Projections'!J58</f>
        <v>0</v>
      </c>
      <c r="M23" s="106">
        <f>'Retail Bal. &amp; Loss Projections'!K58</f>
        <v>0</v>
      </c>
      <c r="N23" s="106">
        <f>'Retail Bal. &amp; Loss Projections'!L58</f>
        <v>0</v>
      </c>
      <c r="P23" s="106">
        <f t="shared" si="8"/>
        <v>0</v>
      </c>
      <c r="Q23" s="106">
        <f t="shared" si="9"/>
        <v>0</v>
      </c>
      <c r="R23" s="106">
        <f t="shared" si="10"/>
        <v>0</v>
      </c>
    </row>
    <row r="24" spans="1:18">
      <c r="A24" s="81">
        <f t="shared" si="5"/>
        <v>18</v>
      </c>
      <c r="B24" s="36" t="s">
        <v>8</v>
      </c>
      <c r="C24" s="409" t="s">
        <v>805</v>
      </c>
      <c r="D24" s="34" t="str">
        <f>"Sum of items "&amp;A25&amp;", "&amp;A26&amp;", and "&amp;A27</f>
        <v>Sum of items 19, 20, and 21</v>
      </c>
      <c r="E24" s="106">
        <f>SUM(E25:E27)</f>
        <v>0</v>
      </c>
      <c r="F24" s="106">
        <f>SUM(F25:F27)</f>
        <v>0</v>
      </c>
      <c r="G24" s="106">
        <f t="shared" ref="G24:N24" si="13">SUM(G25:G27)</f>
        <v>0</v>
      </c>
      <c r="H24" s="106">
        <f t="shared" si="13"/>
        <v>0</v>
      </c>
      <c r="I24" s="106">
        <f t="shared" si="13"/>
        <v>0</v>
      </c>
      <c r="J24" s="106">
        <f t="shared" si="13"/>
        <v>0</v>
      </c>
      <c r="K24" s="106">
        <f t="shared" si="13"/>
        <v>0</v>
      </c>
      <c r="L24" s="106">
        <f t="shared" si="13"/>
        <v>0</v>
      </c>
      <c r="M24" s="106">
        <f t="shared" si="13"/>
        <v>0</v>
      </c>
      <c r="N24" s="106">
        <f t="shared" si="13"/>
        <v>0</v>
      </c>
      <c r="P24" s="106">
        <f t="shared" si="8"/>
        <v>0</v>
      </c>
      <c r="Q24" s="106">
        <f t="shared" si="9"/>
        <v>0</v>
      </c>
      <c r="R24" s="106">
        <f t="shared" si="10"/>
        <v>0</v>
      </c>
    </row>
    <row r="25" spans="1:18">
      <c r="A25" s="81">
        <f t="shared" si="5"/>
        <v>19</v>
      </c>
      <c r="B25" s="166" t="s">
        <v>9</v>
      </c>
      <c r="C25" s="409" t="s">
        <v>806</v>
      </c>
      <c r="D25" s="529"/>
      <c r="E25" s="76"/>
      <c r="F25" s="76"/>
      <c r="G25" s="76"/>
      <c r="H25" s="76"/>
      <c r="I25" s="76"/>
      <c r="J25" s="76"/>
      <c r="K25" s="76"/>
      <c r="L25" s="76"/>
      <c r="M25" s="76"/>
      <c r="N25" s="76"/>
      <c r="P25" s="106">
        <f t="shared" si="8"/>
        <v>0</v>
      </c>
      <c r="Q25" s="106">
        <f t="shared" si="9"/>
        <v>0</v>
      </c>
      <c r="R25" s="106">
        <f t="shared" si="10"/>
        <v>0</v>
      </c>
    </row>
    <row r="26" spans="1:18">
      <c r="A26" s="81">
        <f t="shared" si="5"/>
        <v>20</v>
      </c>
      <c r="B26" s="166" t="s">
        <v>10</v>
      </c>
      <c r="C26" s="409" t="s">
        <v>807</v>
      </c>
      <c r="D26" s="529"/>
      <c r="E26" s="76"/>
      <c r="F26" s="76"/>
      <c r="G26" s="76"/>
      <c r="H26" s="76"/>
      <c r="I26" s="76"/>
      <c r="J26" s="76"/>
      <c r="K26" s="76"/>
      <c r="L26" s="76"/>
      <c r="M26" s="76"/>
      <c r="N26" s="76"/>
      <c r="P26" s="106">
        <f t="shared" si="8"/>
        <v>0</v>
      </c>
      <c r="Q26" s="106">
        <f t="shared" si="9"/>
        <v>0</v>
      </c>
      <c r="R26" s="106">
        <f t="shared" si="10"/>
        <v>0</v>
      </c>
    </row>
    <row r="27" spans="1:18">
      <c r="A27" s="81">
        <f t="shared" si="5"/>
        <v>21</v>
      </c>
      <c r="B27" s="232" t="s">
        <v>11</v>
      </c>
      <c r="C27" s="409" t="s">
        <v>808</v>
      </c>
      <c r="D27" s="58" t="str">
        <f>"Sum of items "&amp;A28&amp;" and "&amp;A29</f>
        <v>Sum of items 22 and 23</v>
      </c>
      <c r="E27" s="106">
        <f>SUM(E28:E29)</f>
        <v>0</v>
      </c>
      <c r="F27" s="106">
        <f>SUM(F28:F29)</f>
        <v>0</v>
      </c>
      <c r="G27" s="106">
        <f t="shared" ref="G27:N27" si="14">SUM(G28:G29)</f>
        <v>0</v>
      </c>
      <c r="H27" s="106">
        <f t="shared" si="14"/>
        <v>0</v>
      </c>
      <c r="I27" s="106">
        <f t="shared" si="14"/>
        <v>0</v>
      </c>
      <c r="J27" s="106">
        <f t="shared" si="14"/>
        <v>0</v>
      </c>
      <c r="K27" s="106">
        <f t="shared" si="14"/>
        <v>0</v>
      </c>
      <c r="L27" s="106">
        <f t="shared" si="14"/>
        <v>0</v>
      </c>
      <c r="M27" s="106">
        <f t="shared" si="14"/>
        <v>0</v>
      </c>
      <c r="N27" s="106">
        <f t="shared" si="14"/>
        <v>0</v>
      </c>
      <c r="P27" s="106">
        <f t="shared" si="8"/>
        <v>0</v>
      </c>
      <c r="Q27" s="106">
        <f t="shared" si="9"/>
        <v>0</v>
      </c>
      <c r="R27" s="106">
        <f t="shared" si="10"/>
        <v>0</v>
      </c>
    </row>
    <row r="28" spans="1:18">
      <c r="A28" s="81">
        <f t="shared" si="5"/>
        <v>22</v>
      </c>
      <c r="B28" s="186" t="s">
        <v>43</v>
      </c>
      <c r="C28" s="409" t="s">
        <v>809</v>
      </c>
      <c r="D28" s="529"/>
      <c r="E28" s="76"/>
      <c r="F28" s="76"/>
      <c r="G28" s="76"/>
      <c r="H28" s="76"/>
      <c r="I28" s="76"/>
      <c r="J28" s="76"/>
      <c r="K28" s="76"/>
      <c r="L28" s="76"/>
      <c r="M28" s="76"/>
      <c r="N28" s="76"/>
      <c r="P28" s="106">
        <f t="shared" si="8"/>
        <v>0</v>
      </c>
      <c r="Q28" s="106">
        <f t="shared" si="9"/>
        <v>0</v>
      </c>
      <c r="R28" s="106">
        <f t="shared" si="10"/>
        <v>0</v>
      </c>
    </row>
    <row r="29" spans="1:18">
      <c r="A29" s="81">
        <f t="shared" si="5"/>
        <v>23</v>
      </c>
      <c r="B29" s="186" t="s">
        <v>405</v>
      </c>
      <c r="C29" s="409" t="s">
        <v>810</v>
      </c>
      <c r="D29" s="529"/>
      <c r="E29" s="76"/>
      <c r="F29" s="76"/>
      <c r="G29" s="76"/>
      <c r="H29" s="76"/>
      <c r="I29" s="76"/>
      <c r="J29" s="76"/>
      <c r="K29" s="76"/>
      <c r="L29" s="76"/>
      <c r="M29" s="76"/>
      <c r="N29" s="76"/>
      <c r="P29" s="106">
        <f t="shared" si="8"/>
        <v>0</v>
      </c>
      <c r="Q29" s="106">
        <f t="shared" si="9"/>
        <v>0</v>
      </c>
      <c r="R29" s="106">
        <f t="shared" si="10"/>
        <v>0</v>
      </c>
    </row>
    <row r="30" spans="1:18">
      <c r="A30" s="81">
        <f t="shared" si="5"/>
        <v>24</v>
      </c>
      <c r="B30" s="134" t="s">
        <v>483</v>
      </c>
      <c r="C30" s="409" t="s">
        <v>811</v>
      </c>
      <c r="D30" s="529"/>
      <c r="E30" s="76"/>
      <c r="F30" s="76"/>
      <c r="G30" s="76"/>
      <c r="H30" s="76"/>
      <c r="I30" s="76"/>
      <c r="J30" s="76"/>
      <c r="K30" s="76"/>
      <c r="L30" s="76"/>
      <c r="M30" s="76"/>
      <c r="N30" s="76"/>
      <c r="P30" s="106">
        <f t="shared" si="8"/>
        <v>0</v>
      </c>
      <c r="Q30" s="106">
        <f t="shared" si="9"/>
        <v>0</v>
      </c>
      <c r="R30" s="106">
        <f t="shared" si="10"/>
        <v>0</v>
      </c>
    </row>
    <row r="31" spans="1:18">
      <c r="A31" s="81">
        <f t="shared" si="5"/>
        <v>25</v>
      </c>
      <c r="B31" s="32" t="s">
        <v>7</v>
      </c>
      <c r="C31" s="409" t="s">
        <v>812</v>
      </c>
      <c r="D31" s="58" t="str">
        <f>"Sum of items "&amp;A32&amp;" to "&amp;A34</f>
        <v>Sum of items 26 to 28</v>
      </c>
      <c r="E31" s="106">
        <f t="shared" ref="E31:N31" si="15">SUM(E32:E34)</f>
        <v>0</v>
      </c>
      <c r="F31" s="106">
        <f t="shared" si="15"/>
        <v>0</v>
      </c>
      <c r="G31" s="106">
        <f t="shared" si="15"/>
        <v>0</v>
      </c>
      <c r="H31" s="106">
        <f t="shared" si="15"/>
        <v>0</v>
      </c>
      <c r="I31" s="106">
        <f t="shared" si="15"/>
        <v>0</v>
      </c>
      <c r="J31" s="106">
        <f t="shared" si="15"/>
        <v>0</v>
      </c>
      <c r="K31" s="106">
        <f t="shared" si="15"/>
        <v>0</v>
      </c>
      <c r="L31" s="106">
        <f t="shared" si="15"/>
        <v>0</v>
      </c>
      <c r="M31" s="106">
        <f t="shared" si="15"/>
        <v>0</v>
      </c>
      <c r="N31" s="106">
        <f t="shared" si="15"/>
        <v>0</v>
      </c>
      <c r="P31" s="106">
        <f t="shared" si="8"/>
        <v>0</v>
      </c>
      <c r="Q31" s="106">
        <f t="shared" si="9"/>
        <v>0</v>
      </c>
      <c r="R31" s="106">
        <f t="shared" si="10"/>
        <v>0</v>
      </c>
    </row>
    <row r="32" spans="1:18">
      <c r="A32" s="81">
        <f t="shared" si="5"/>
        <v>26</v>
      </c>
      <c r="B32" s="19" t="s">
        <v>450</v>
      </c>
      <c r="C32" s="409" t="s">
        <v>813</v>
      </c>
      <c r="D32" s="532"/>
      <c r="E32" s="76"/>
      <c r="F32" s="76"/>
      <c r="G32" s="76"/>
      <c r="H32" s="76"/>
      <c r="I32" s="76"/>
      <c r="J32" s="76"/>
      <c r="K32" s="76"/>
      <c r="L32" s="76"/>
      <c r="M32" s="76"/>
      <c r="N32" s="76"/>
      <c r="P32" s="106">
        <f t="shared" si="2"/>
        <v>0</v>
      </c>
      <c r="Q32" s="106">
        <f t="shared" si="3"/>
        <v>0</v>
      </c>
      <c r="R32" s="106">
        <f t="shared" si="4"/>
        <v>0</v>
      </c>
    </row>
    <row r="33" spans="1:18">
      <c r="A33" s="81">
        <f t="shared" si="5"/>
        <v>27</v>
      </c>
      <c r="B33" s="134" t="s">
        <v>67</v>
      </c>
      <c r="C33" s="409" t="s">
        <v>814</v>
      </c>
      <c r="D33" s="532"/>
      <c r="E33" s="76"/>
      <c r="F33" s="106">
        <f>SUM('Retail Bal. &amp; Loss Projections'!D144,'Retail Bal. &amp; Loss Projections'!D151)</f>
        <v>0</v>
      </c>
      <c r="G33" s="106">
        <f>SUM('Retail Bal. &amp; Loss Projections'!E144,'Retail Bal. &amp; Loss Projections'!E151)</f>
        <v>0</v>
      </c>
      <c r="H33" s="106">
        <f>SUM('Retail Bal. &amp; Loss Projections'!F144,'Retail Bal. &amp; Loss Projections'!F151)</f>
        <v>0</v>
      </c>
      <c r="I33" s="106">
        <f>SUM('Retail Bal. &amp; Loss Projections'!G144,'Retail Bal. &amp; Loss Projections'!G151)</f>
        <v>0</v>
      </c>
      <c r="J33" s="106">
        <f>SUM('Retail Bal. &amp; Loss Projections'!H144,'Retail Bal. &amp; Loss Projections'!H151)</f>
        <v>0</v>
      </c>
      <c r="K33" s="106">
        <f>SUM('Retail Bal. &amp; Loss Projections'!I144,'Retail Bal. &amp; Loss Projections'!I151)</f>
        <v>0</v>
      </c>
      <c r="L33" s="106">
        <f>SUM('Retail Bal. &amp; Loss Projections'!J144,'Retail Bal. &amp; Loss Projections'!J151)</f>
        <v>0</v>
      </c>
      <c r="M33" s="106">
        <f>SUM('Retail Bal. &amp; Loss Projections'!K144,'Retail Bal. &amp; Loss Projections'!K151)</f>
        <v>0</v>
      </c>
      <c r="N33" s="106">
        <f>SUM('Retail Bal. &amp; Loss Projections'!L144,'Retail Bal. &amp; Loss Projections'!L151)</f>
        <v>0</v>
      </c>
      <c r="P33" s="106">
        <f t="shared" si="2"/>
        <v>0</v>
      </c>
      <c r="Q33" s="106">
        <f t="shared" si="3"/>
        <v>0</v>
      </c>
      <c r="R33" s="106">
        <f t="shared" si="4"/>
        <v>0</v>
      </c>
    </row>
    <row r="34" spans="1:18">
      <c r="A34" s="81">
        <f t="shared" si="5"/>
        <v>28</v>
      </c>
      <c r="B34" s="19" t="s">
        <v>779</v>
      </c>
      <c r="C34" s="409" t="s">
        <v>815</v>
      </c>
      <c r="D34" s="528"/>
      <c r="E34" s="76"/>
      <c r="F34" s="106">
        <f>SUM('Retail Bal. &amp; Loss Projections'!D66,'Retail Bal. &amp; Loss Projections'!D72,'Retail Bal. &amp; Loss Projections'!D96)</f>
        <v>0</v>
      </c>
      <c r="G34" s="106">
        <f>SUM('Retail Bal. &amp; Loss Projections'!E66,'Retail Bal. &amp; Loss Projections'!E72,'Retail Bal. &amp; Loss Projections'!E96)</f>
        <v>0</v>
      </c>
      <c r="H34" s="106">
        <f>SUM('Retail Bal. &amp; Loss Projections'!F66,'Retail Bal. &amp; Loss Projections'!F72,'Retail Bal. &amp; Loss Projections'!F96)</f>
        <v>0</v>
      </c>
      <c r="I34" s="106">
        <f>SUM('Retail Bal. &amp; Loss Projections'!G66,'Retail Bal. &amp; Loss Projections'!G72,'Retail Bal. &amp; Loss Projections'!G96)</f>
        <v>0</v>
      </c>
      <c r="J34" s="106">
        <f>SUM('Retail Bal. &amp; Loss Projections'!H66,'Retail Bal. &amp; Loss Projections'!H72,'Retail Bal. &amp; Loss Projections'!H96)</f>
        <v>0</v>
      </c>
      <c r="K34" s="106">
        <f>SUM('Retail Bal. &amp; Loss Projections'!I66,'Retail Bal. &amp; Loss Projections'!I72,'Retail Bal. &amp; Loss Projections'!I96)</f>
        <v>0</v>
      </c>
      <c r="L34" s="106">
        <f>SUM('Retail Bal. &amp; Loss Projections'!J66,'Retail Bal. &amp; Loss Projections'!J72,'Retail Bal. &amp; Loss Projections'!J96)</f>
        <v>0</v>
      </c>
      <c r="M34" s="106">
        <f>SUM('Retail Bal. &amp; Loss Projections'!K66,'Retail Bal. &amp; Loss Projections'!K72,'Retail Bal. &amp; Loss Projections'!K96)</f>
        <v>0</v>
      </c>
      <c r="N34" s="106">
        <f>SUM('Retail Bal. &amp; Loss Projections'!L66,'Retail Bal. &amp; Loss Projections'!L72,'Retail Bal. &amp; Loss Projections'!L96)</f>
        <v>0</v>
      </c>
      <c r="P34" s="106">
        <f t="shared" si="2"/>
        <v>0</v>
      </c>
      <c r="Q34" s="106">
        <f t="shared" si="3"/>
        <v>0</v>
      </c>
      <c r="R34" s="106">
        <f t="shared" si="4"/>
        <v>0</v>
      </c>
    </row>
    <row r="35" spans="1:18">
      <c r="A35" s="81">
        <f t="shared" si="5"/>
        <v>29</v>
      </c>
      <c r="B35" s="32" t="s">
        <v>12</v>
      </c>
      <c r="C35" s="409" t="s">
        <v>816</v>
      </c>
      <c r="D35" s="528"/>
      <c r="E35" s="76"/>
      <c r="F35" s="106">
        <f>SUM('Retail Bal. &amp; Loss Projections'!D81,'Retail Bal. &amp; Loss Projections'!D90,'Retail Bal. &amp; Loss Projections'!D102)</f>
        <v>0</v>
      </c>
      <c r="G35" s="106">
        <f>SUM('Retail Bal. &amp; Loss Projections'!E81,'Retail Bal. &amp; Loss Projections'!E90,'Retail Bal. &amp; Loss Projections'!E102)</f>
        <v>0</v>
      </c>
      <c r="H35" s="106">
        <f>SUM('Retail Bal. &amp; Loss Projections'!F81,'Retail Bal. &amp; Loss Projections'!F90,'Retail Bal. &amp; Loss Projections'!F102)</f>
        <v>0</v>
      </c>
      <c r="I35" s="106">
        <f>SUM('Retail Bal. &amp; Loss Projections'!G81,'Retail Bal. &amp; Loss Projections'!G90,'Retail Bal. &amp; Loss Projections'!G102)</f>
        <v>0</v>
      </c>
      <c r="J35" s="106">
        <f>SUM('Retail Bal. &amp; Loss Projections'!H81,'Retail Bal. &amp; Loss Projections'!H90,'Retail Bal. &amp; Loss Projections'!H102)</f>
        <v>0</v>
      </c>
      <c r="K35" s="106">
        <f>SUM('Retail Bal. &amp; Loss Projections'!I81,'Retail Bal. &amp; Loss Projections'!I90,'Retail Bal. &amp; Loss Projections'!I102)</f>
        <v>0</v>
      </c>
      <c r="L35" s="106">
        <f>SUM('Retail Bal. &amp; Loss Projections'!J81,'Retail Bal. &amp; Loss Projections'!J90,'Retail Bal. &amp; Loss Projections'!J102)</f>
        <v>0</v>
      </c>
      <c r="M35" s="106">
        <f>SUM('Retail Bal. &amp; Loss Projections'!K81,'Retail Bal. &amp; Loss Projections'!K90,'Retail Bal. &amp; Loss Projections'!K102)</f>
        <v>0</v>
      </c>
      <c r="N35" s="106">
        <f>SUM('Retail Bal. &amp; Loss Projections'!L81,'Retail Bal. &amp; Loss Projections'!L90,'Retail Bal. &amp; Loss Projections'!L102)</f>
        <v>0</v>
      </c>
      <c r="P35" s="106">
        <f t="shared" si="2"/>
        <v>0</v>
      </c>
      <c r="Q35" s="106">
        <f t="shared" si="3"/>
        <v>0</v>
      </c>
      <c r="R35" s="106">
        <f t="shared" si="4"/>
        <v>0</v>
      </c>
    </row>
    <row r="36" spans="1:18">
      <c r="A36" s="81">
        <f t="shared" si="5"/>
        <v>30</v>
      </c>
      <c r="B36" s="32" t="s">
        <v>13</v>
      </c>
      <c r="C36" s="409" t="s">
        <v>817</v>
      </c>
      <c r="D36" s="34" t="str">
        <f>"Sum of items "&amp;A37&amp;", "&amp;A38&amp;", "&amp;A39&amp;", and "&amp;A40</f>
        <v>Sum of items 31, 32, 33, and 34</v>
      </c>
      <c r="E36" s="106">
        <f>SUM(E37:E40)</f>
        <v>0</v>
      </c>
      <c r="F36" s="106">
        <f>SUM(F37:F40)</f>
        <v>0</v>
      </c>
      <c r="G36" s="106">
        <f t="shared" ref="G36:N36" si="16">SUM(G37:G40)</f>
        <v>0</v>
      </c>
      <c r="H36" s="106">
        <f t="shared" si="16"/>
        <v>0</v>
      </c>
      <c r="I36" s="106">
        <f t="shared" si="16"/>
        <v>0</v>
      </c>
      <c r="J36" s="106">
        <f t="shared" si="16"/>
        <v>0</v>
      </c>
      <c r="K36" s="106">
        <f t="shared" si="16"/>
        <v>0</v>
      </c>
      <c r="L36" s="106">
        <f t="shared" si="16"/>
        <v>0</v>
      </c>
      <c r="M36" s="106">
        <f t="shared" si="16"/>
        <v>0</v>
      </c>
      <c r="N36" s="106">
        <f t="shared" si="16"/>
        <v>0</v>
      </c>
      <c r="P36" s="106">
        <f>SUM(G36:J36)</f>
        <v>0</v>
      </c>
      <c r="Q36" s="106">
        <f>SUM(K36:N36)</f>
        <v>0</v>
      </c>
      <c r="R36" s="106">
        <f>SUM(F36,G36:J36,K36:N36)</f>
        <v>0</v>
      </c>
    </row>
    <row r="37" spans="1:18">
      <c r="A37" s="81">
        <f t="shared" si="5"/>
        <v>31</v>
      </c>
      <c r="B37" s="134" t="s">
        <v>66</v>
      </c>
      <c r="C37" s="409" t="s">
        <v>818</v>
      </c>
      <c r="D37" s="528"/>
      <c r="E37" s="76"/>
      <c r="F37" s="106">
        <f>SUM('Retail Bal. &amp; Loss Projections'!D109,'Retail Bal. &amp; Loss Projections'!D116)</f>
        <v>0</v>
      </c>
      <c r="G37" s="106">
        <f>SUM('Retail Bal. &amp; Loss Projections'!E109,'Retail Bal. &amp; Loss Projections'!E116)</f>
        <v>0</v>
      </c>
      <c r="H37" s="106">
        <f>SUM('Retail Bal. &amp; Loss Projections'!F109,'Retail Bal. &amp; Loss Projections'!F116)</f>
        <v>0</v>
      </c>
      <c r="I37" s="106">
        <f>SUM('Retail Bal. &amp; Loss Projections'!G109,'Retail Bal. &amp; Loss Projections'!G116)</f>
        <v>0</v>
      </c>
      <c r="J37" s="106">
        <f>SUM('Retail Bal. &amp; Loss Projections'!H109,'Retail Bal. &amp; Loss Projections'!H116)</f>
        <v>0</v>
      </c>
      <c r="K37" s="106">
        <f>SUM('Retail Bal. &amp; Loss Projections'!I109,'Retail Bal. &amp; Loss Projections'!I116)</f>
        <v>0</v>
      </c>
      <c r="L37" s="106">
        <f>SUM('Retail Bal. &amp; Loss Projections'!J109,'Retail Bal. &amp; Loss Projections'!J116)</f>
        <v>0</v>
      </c>
      <c r="M37" s="106">
        <f>SUM('Retail Bal. &amp; Loss Projections'!K109,'Retail Bal. &amp; Loss Projections'!K116)</f>
        <v>0</v>
      </c>
      <c r="N37" s="106">
        <f>SUM('Retail Bal. &amp; Loss Projections'!L109,'Retail Bal. &amp; Loss Projections'!L116)</f>
        <v>0</v>
      </c>
      <c r="P37" s="106">
        <f>SUM(G37:J37)</f>
        <v>0</v>
      </c>
      <c r="Q37" s="106">
        <f>SUM(K37:N37)</f>
        <v>0</v>
      </c>
      <c r="R37" s="106">
        <f>SUM(F37,G37:J37,K37:N37)</f>
        <v>0</v>
      </c>
    </row>
    <row r="38" spans="1:18">
      <c r="A38" s="81">
        <f t="shared" si="5"/>
        <v>32</v>
      </c>
      <c r="B38" s="134" t="s">
        <v>65</v>
      </c>
      <c r="C38" s="409" t="s">
        <v>819</v>
      </c>
      <c r="D38" s="532"/>
      <c r="E38" s="76"/>
      <c r="F38" s="106">
        <f>'Retail Bal. &amp; Loss Projections'!D137</f>
        <v>0</v>
      </c>
      <c r="G38" s="106">
        <f>'Retail Bal. &amp; Loss Projections'!E137</f>
        <v>0</v>
      </c>
      <c r="H38" s="106">
        <f>'Retail Bal. &amp; Loss Projections'!F137</f>
        <v>0</v>
      </c>
      <c r="I38" s="106">
        <f>'Retail Bal. &amp; Loss Projections'!G137</f>
        <v>0</v>
      </c>
      <c r="J38" s="106">
        <f>'Retail Bal. &amp; Loss Projections'!H137</f>
        <v>0</v>
      </c>
      <c r="K38" s="106">
        <f>'Retail Bal. &amp; Loss Projections'!I137</f>
        <v>0</v>
      </c>
      <c r="L38" s="106">
        <f>'Retail Bal. &amp; Loss Projections'!J137</f>
        <v>0</v>
      </c>
      <c r="M38" s="106">
        <f>'Retail Bal. &amp; Loss Projections'!K137</f>
        <v>0</v>
      </c>
      <c r="N38" s="106">
        <f>'Retail Bal. &amp; Loss Projections'!L137</f>
        <v>0</v>
      </c>
      <c r="P38" s="106">
        <f>SUM(G38:J38)</f>
        <v>0</v>
      </c>
      <c r="Q38" s="106">
        <f>SUM(K38:N38)</f>
        <v>0</v>
      </c>
      <c r="R38" s="106">
        <f>SUM(F38,G38:J38,K38:N38)</f>
        <v>0</v>
      </c>
    </row>
    <row r="39" spans="1:18">
      <c r="A39" s="81">
        <f t="shared" si="5"/>
        <v>33</v>
      </c>
      <c r="B39" s="19" t="s">
        <v>485</v>
      </c>
      <c r="C39" s="409" t="s">
        <v>820</v>
      </c>
      <c r="D39" s="532"/>
      <c r="E39" s="76"/>
      <c r="F39" s="76"/>
      <c r="G39" s="76"/>
      <c r="H39" s="76"/>
      <c r="I39" s="76"/>
      <c r="J39" s="76"/>
      <c r="K39" s="76"/>
      <c r="L39" s="76"/>
      <c r="M39" s="76"/>
      <c r="N39" s="76"/>
      <c r="P39" s="106">
        <f t="shared" si="2"/>
        <v>0</v>
      </c>
      <c r="Q39" s="106">
        <f t="shared" si="3"/>
        <v>0</v>
      </c>
      <c r="R39" s="106">
        <f t="shared" si="4"/>
        <v>0</v>
      </c>
    </row>
    <row r="40" spans="1:18">
      <c r="A40" s="81">
        <f t="shared" si="5"/>
        <v>34</v>
      </c>
      <c r="B40" s="134" t="s">
        <v>64</v>
      </c>
      <c r="C40" s="409" t="s">
        <v>821</v>
      </c>
      <c r="D40" s="528"/>
      <c r="E40" s="105"/>
      <c r="F40" s="106">
        <f>SUM('Retail Bal. &amp; Loss Projections'!D123,'Retail Bal. &amp; Loss Projections'!D130,'Retail Bal. &amp; Loss Projections'!D158,'Retail Bal. &amp; Loss Projections'!D165)</f>
        <v>0</v>
      </c>
      <c r="G40" s="106">
        <f>SUM('Retail Bal. &amp; Loss Projections'!E123,'Retail Bal. &amp; Loss Projections'!E130,'Retail Bal. &amp; Loss Projections'!E158,'Retail Bal. &amp; Loss Projections'!E165)</f>
        <v>0</v>
      </c>
      <c r="H40" s="106">
        <f>SUM('Retail Bal. &amp; Loss Projections'!F123,'Retail Bal. &amp; Loss Projections'!F130,'Retail Bal. &amp; Loss Projections'!F158,'Retail Bal. &amp; Loss Projections'!F165)</f>
        <v>0</v>
      </c>
      <c r="I40" s="106">
        <f>SUM('Retail Bal. &amp; Loss Projections'!G123,'Retail Bal. &amp; Loss Projections'!G130,'Retail Bal. &amp; Loss Projections'!G158,'Retail Bal. &amp; Loss Projections'!G165)</f>
        <v>0</v>
      </c>
      <c r="J40" s="106">
        <f>SUM('Retail Bal. &amp; Loss Projections'!H123,'Retail Bal. &amp; Loss Projections'!H130,'Retail Bal. &amp; Loss Projections'!H158,'Retail Bal. &amp; Loss Projections'!H165)</f>
        <v>0</v>
      </c>
      <c r="K40" s="106">
        <f>SUM('Retail Bal. &amp; Loss Projections'!I123,'Retail Bal. &amp; Loss Projections'!I130,'Retail Bal. &amp; Loss Projections'!I158,'Retail Bal. &amp; Loss Projections'!I165)</f>
        <v>0</v>
      </c>
      <c r="L40" s="106">
        <f>SUM('Retail Bal. &amp; Loss Projections'!J123,'Retail Bal. &amp; Loss Projections'!J130,'Retail Bal. &amp; Loss Projections'!J158,'Retail Bal. &amp; Loss Projections'!J165)</f>
        <v>0</v>
      </c>
      <c r="M40" s="106">
        <f>SUM('Retail Bal. &amp; Loss Projections'!K123,'Retail Bal. &amp; Loss Projections'!K130,'Retail Bal. &amp; Loss Projections'!K158,'Retail Bal. &amp; Loss Projections'!K165)</f>
        <v>0</v>
      </c>
      <c r="N40" s="106">
        <f>SUM('Retail Bal. &amp; Loss Projections'!L123,'Retail Bal. &amp; Loss Projections'!L130,'Retail Bal. &amp; Loss Projections'!L158,'Retail Bal. &amp; Loss Projections'!L165)</f>
        <v>0</v>
      </c>
      <c r="P40" s="106">
        <f t="shared" si="2"/>
        <v>0</v>
      </c>
      <c r="Q40" s="106">
        <f t="shared" si="3"/>
        <v>0</v>
      </c>
      <c r="R40" s="106">
        <f t="shared" si="4"/>
        <v>0</v>
      </c>
    </row>
    <row r="41" spans="1:18">
      <c r="A41" s="81">
        <f t="shared" si="5"/>
        <v>35</v>
      </c>
      <c r="B41" s="32" t="s">
        <v>14</v>
      </c>
      <c r="C41" s="409" t="s">
        <v>822</v>
      </c>
      <c r="D41" s="58" t="str">
        <f>"Sum of items "&amp;A42&amp;" to "&amp;A46</f>
        <v>Sum of items 36 to 40</v>
      </c>
      <c r="E41" s="106">
        <f>SUM(E42:E46)</f>
        <v>0</v>
      </c>
      <c r="F41" s="106">
        <f>SUM(F42:F46)</f>
        <v>0</v>
      </c>
      <c r="G41" s="106">
        <f t="shared" ref="G41:N41" si="17">SUM(G42:G46)</f>
        <v>0</v>
      </c>
      <c r="H41" s="106">
        <f t="shared" si="17"/>
        <v>0</v>
      </c>
      <c r="I41" s="106">
        <f t="shared" si="17"/>
        <v>0</v>
      </c>
      <c r="J41" s="106">
        <f t="shared" si="17"/>
        <v>0</v>
      </c>
      <c r="K41" s="106">
        <f t="shared" si="17"/>
        <v>0</v>
      </c>
      <c r="L41" s="106">
        <f t="shared" si="17"/>
        <v>0</v>
      </c>
      <c r="M41" s="106">
        <f t="shared" si="17"/>
        <v>0</v>
      </c>
      <c r="N41" s="106">
        <f t="shared" si="17"/>
        <v>0</v>
      </c>
      <c r="P41" s="106">
        <f t="shared" si="2"/>
        <v>0</v>
      </c>
      <c r="Q41" s="106">
        <f t="shared" si="3"/>
        <v>0</v>
      </c>
      <c r="R41" s="106">
        <f t="shared" si="4"/>
        <v>0</v>
      </c>
    </row>
    <row r="42" spans="1:18">
      <c r="A42" s="81">
        <f t="shared" si="5"/>
        <v>36</v>
      </c>
      <c r="B42" s="134" t="s">
        <v>68</v>
      </c>
      <c r="C42" s="409" t="s">
        <v>823</v>
      </c>
      <c r="D42" s="528"/>
      <c r="E42" s="76"/>
      <c r="F42" s="76"/>
      <c r="G42" s="76"/>
      <c r="H42" s="76"/>
      <c r="I42" s="76"/>
      <c r="J42" s="76"/>
      <c r="K42" s="76"/>
      <c r="L42" s="76"/>
      <c r="M42" s="76"/>
      <c r="N42" s="76"/>
      <c r="P42" s="106">
        <f t="shared" si="2"/>
        <v>0</v>
      </c>
      <c r="Q42" s="106">
        <f t="shared" si="3"/>
        <v>0</v>
      </c>
      <c r="R42" s="106">
        <f t="shared" si="4"/>
        <v>0</v>
      </c>
    </row>
    <row r="43" spans="1:18">
      <c r="A43" s="81">
        <f t="shared" si="5"/>
        <v>37</v>
      </c>
      <c r="B43" s="134" t="s">
        <v>69</v>
      </c>
      <c r="C43" s="409" t="s">
        <v>824</v>
      </c>
      <c r="D43" s="528"/>
      <c r="E43" s="76"/>
      <c r="F43" s="76"/>
      <c r="G43" s="76"/>
      <c r="H43" s="76"/>
      <c r="I43" s="76"/>
      <c r="J43" s="76"/>
      <c r="K43" s="76"/>
      <c r="L43" s="76"/>
      <c r="M43" s="76"/>
      <c r="N43" s="76"/>
      <c r="P43" s="106">
        <f t="shared" si="2"/>
        <v>0</v>
      </c>
      <c r="Q43" s="106">
        <f t="shared" si="3"/>
        <v>0</v>
      </c>
      <c r="R43" s="106">
        <f t="shared" si="4"/>
        <v>0</v>
      </c>
    </row>
    <row r="44" spans="1:18">
      <c r="A44" s="81">
        <f t="shared" si="5"/>
        <v>38</v>
      </c>
      <c r="B44" s="19" t="s">
        <v>409</v>
      </c>
      <c r="C44" s="409" t="s">
        <v>825</v>
      </c>
      <c r="D44" s="528"/>
      <c r="E44" s="76"/>
      <c r="F44" s="76"/>
      <c r="G44" s="76"/>
      <c r="H44" s="76"/>
      <c r="I44" s="76"/>
      <c r="J44" s="76"/>
      <c r="K44" s="76"/>
      <c r="L44" s="76"/>
      <c r="M44" s="76"/>
      <c r="N44" s="76"/>
      <c r="P44" s="106">
        <f t="shared" si="2"/>
        <v>0</v>
      </c>
      <c r="Q44" s="106">
        <f t="shared" si="3"/>
        <v>0</v>
      </c>
      <c r="R44" s="106">
        <f t="shared" si="4"/>
        <v>0</v>
      </c>
    </row>
    <row r="45" spans="1:18">
      <c r="A45" s="81">
        <f t="shared" si="5"/>
        <v>39</v>
      </c>
      <c r="B45" s="134" t="s">
        <v>71</v>
      </c>
      <c r="C45" s="409" t="s">
        <v>826</v>
      </c>
      <c r="D45" s="528"/>
      <c r="E45" s="76"/>
      <c r="F45" s="76"/>
      <c r="G45" s="76"/>
      <c r="H45" s="76"/>
      <c r="I45" s="76"/>
      <c r="J45" s="76"/>
      <c r="K45" s="76"/>
      <c r="L45" s="76"/>
      <c r="M45" s="76"/>
      <c r="N45" s="76"/>
      <c r="P45" s="106">
        <f t="shared" si="2"/>
        <v>0</v>
      </c>
      <c r="Q45" s="106">
        <f t="shared" si="3"/>
        <v>0</v>
      </c>
      <c r="R45" s="106">
        <f t="shared" si="4"/>
        <v>0</v>
      </c>
    </row>
    <row r="46" spans="1:18">
      <c r="A46" s="81">
        <f t="shared" si="5"/>
        <v>40</v>
      </c>
      <c r="B46" s="135" t="s">
        <v>72</v>
      </c>
      <c r="C46" s="409" t="s">
        <v>827</v>
      </c>
      <c r="D46" s="58" t="str">
        <f>"Sum of items "&amp;A47&amp;" and "&amp;A48</f>
        <v>Sum of items 41 and 42</v>
      </c>
      <c r="E46" s="106">
        <f>SUM(E47:E48)</f>
        <v>0</v>
      </c>
      <c r="F46" s="106">
        <f>SUM(F47:F48)</f>
        <v>0</v>
      </c>
      <c r="G46" s="106">
        <f t="shared" ref="G46:N46" si="18">SUM(G47:G48)</f>
        <v>0</v>
      </c>
      <c r="H46" s="106">
        <f t="shared" si="18"/>
        <v>0</v>
      </c>
      <c r="I46" s="106">
        <f t="shared" si="18"/>
        <v>0</v>
      </c>
      <c r="J46" s="106">
        <f t="shared" si="18"/>
        <v>0</v>
      </c>
      <c r="K46" s="106">
        <f t="shared" si="18"/>
        <v>0</v>
      </c>
      <c r="L46" s="106">
        <f t="shared" si="18"/>
        <v>0</v>
      </c>
      <c r="M46" s="106">
        <f t="shared" si="18"/>
        <v>0</v>
      </c>
      <c r="N46" s="106">
        <f t="shared" si="18"/>
        <v>0</v>
      </c>
      <c r="O46" s="505"/>
      <c r="P46" s="106">
        <f t="shared" si="2"/>
        <v>0</v>
      </c>
      <c r="Q46" s="106">
        <f t="shared" si="3"/>
        <v>0</v>
      </c>
      <c r="R46" s="106">
        <f t="shared" si="4"/>
        <v>0</v>
      </c>
    </row>
    <row r="47" spans="1:18">
      <c r="A47" s="81">
        <f t="shared" si="5"/>
        <v>41</v>
      </c>
      <c r="B47" s="233" t="s">
        <v>490</v>
      </c>
      <c r="C47" s="409" t="s">
        <v>828</v>
      </c>
      <c r="D47" s="528"/>
      <c r="E47" s="533"/>
      <c r="F47" s="533"/>
      <c r="G47" s="533"/>
      <c r="H47" s="533"/>
      <c r="I47" s="533"/>
      <c r="J47" s="533"/>
      <c r="K47" s="533"/>
      <c r="L47" s="533"/>
      <c r="M47" s="533"/>
      <c r="N47" s="533"/>
      <c r="O47" s="505"/>
      <c r="P47" s="106">
        <f t="shared" si="2"/>
        <v>0</v>
      </c>
      <c r="Q47" s="106">
        <f t="shared" si="3"/>
        <v>0</v>
      </c>
      <c r="R47" s="106">
        <f t="shared" si="4"/>
        <v>0</v>
      </c>
    </row>
    <row r="48" spans="1:18">
      <c r="A48" s="81">
        <f t="shared" si="5"/>
        <v>42</v>
      </c>
      <c r="B48" s="234" t="s">
        <v>410</v>
      </c>
      <c r="C48" s="409" t="s">
        <v>829</v>
      </c>
      <c r="D48" s="534"/>
      <c r="E48" s="535"/>
      <c r="F48" s="535"/>
      <c r="G48" s="535"/>
      <c r="H48" s="535"/>
      <c r="I48" s="535"/>
      <c r="J48" s="535"/>
      <c r="K48" s="535"/>
      <c r="L48" s="535"/>
      <c r="M48" s="535"/>
      <c r="N48" s="535"/>
      <c r="O48" s="536"/>
      <c r="P48" s="106">
        <f t="shared" si="2"/>
        <v>0</v>
      </c>
      <c r="Q48" s="106">
        <f t="shared" si="3"/>
        <v>0</v>
      </c>
      <c r="R48" s="106">
        <f t="shared" si="4"/>
        <v>0</v>
      </c>
    </row>
    <row r="49" spans="1:18">
      <c r="A49" s="81">
        <f t="shared" si="5"/>
        <v>43</v>
      </c>
      <c r="B49" s="41" t="s">
        <v>44</v>
      </c>
      <c r="C49" s="409" t="s">
        <v>830</v>
      </c>
      <c r="D49" s="58" t="str">
        <f>"Sum of items "&amp;A7&amp;", "&amp;A21&amp;", "&amp;A31&amp;", "&amp;A35&amp;", "&amp;A36&amp;", and "&amp;A41</f>
        <v>Sum of items 1, 15, 25, 29, 30, and 35</v>
      </c>
      <c r="E49" s="113">
        <f t="shared" ref="E49:N49" si="19">SUM(E7,E21,E31,E35,E36,E41)</f>
        <v>0</v>
      </c>
      <c r="F49" s="113">
        <f t="shared" si="19"/>
        <v>0</v>
      </c>
      <c r="G49" s="113">
        <f t="shared" si="19"/>
        <v>0</v>
      </c>
      <c r="H49" s="113">
        <f t="shared" si="19"/>
        <v>0</v>
      </c>
      <c r="I49" s="113">
        <f t="shared" si="19"/>
        <v>0</v>
      </c>
      <c r="J49" s="113">
        <f t="shared" si="19"/>
        <v>0</v>
      </c>
      <c r="K49" s="113">
        <f t="shared" si="19"/>
        <v>0</v>
      </c>
      <c r="L49" s="113">
        <f t="shared" si="19"/>
        <v>0</v>
      </c>
      <c r="M49" s="113">
        <f t="shared" si="19"/>
        <v>0</v>
      </c>
      <c r="N49" s="113">
        <f t="shared" si="19"/>
        <v>0</v>
      </c>
      <c r="P49" s="106">
        <f t="shared" si="2"/>
        <v>0</v>
      </c>
      <c r="Q49" s="106">
        <f t="shared" si="3"/>
        <v>0</v>
      </c>
      <c r="R49" s="106">
        <f t="shared" si="4"/>
        <v>0</v>
      </c>
    </row>
    <row r="50" spans="1:18">
      <c r="B50" s="527"/>
      <c r="D50" s="524"/>
      <c r="E50" s="515"/>
      <c r="F50" s="521"/>
      <c r="G50" s="521"/>
      <c r="H50" s="521"/>
      <c r="I50" s="521"/>
      <c r="J50" s="521"/>
      <c r="K50" s="521"/>
      <c r="L50" s="521"/>
      <c r="M50" s="521"/>
      <c r="N50" s="521"/>
      <c r="O50" s="505"/>
    </row>
    <row r="51" spans="1:18">
      <c r="B51" s="31" t="s">
        <v>695</v>
      </c>
      <c r="D51" s="524"/>
      <c r="E51" s="515"/>
      <c r="F51" s="521"/>
      <c r="G51" s="521"/>
      <c r="H51" s="521"/>
      <c r="I51" s="521"/>
      <c r="J51" s="521"/>
      <c r="K51" s="521"/>
      <c r="L51" s="521"/>
      <c r="M51" s="521"/>
      <c r="N51" s="521"/>
    </row>
    <row r="52" spans="1:18">
      <c r="A52" s="81">
        <f>A49+1</f>
        <v>44</v>
      </c>
      <c r="B52" s="32" t="s">
        <v>482</v>
      </c>
      <c r="C52" s="409" t="s">
        <v>831</v>
      </c>
      <c r="D52" s="34" t="str">
        <f>"Sum of items "&amp;A53&amp;", "&amp;A54&amp;", "&amp;A55&amp;", and "&amp;A56</f>
        <v>Sum of items 45, 46, 47, and 48</v>
      </c>
      <c r="E52" s="106">
        <f>SUM(E53:E56)</f>
        <v>0</v>
      </c>
      <c r="F52" s="106">
        <f>SUM(F53:F56)</f>
        <v>0</v>
      </c>
      <c r="G52" s="106">
        <f t="shared" ref="G52:N52" si="20">SUM(G53:G56)</f>
        <v>0</v>
      </c>
      <c r="H52" s="106">
        <f t="shared" si="20"/>
        <v>0</v>
      </c>
      <c r="I52" s="106">
        <f t="shared" si="20"/>
        <v>0</v>
      </c>
      <c r="J52" s="106">
        <f t="shared" si="20"/>
        <v>0</v>
      </c>
      <c r="K52" s="106">
        <f t="shared" si="20"/>
        <v>0</v>
      </c>
      <c r="L52" s="106">
        <f t="shared" si="20"/>
        <v>0</v>
      </c>
      <c r="M52" s="106">
        <f t="shared" si="20"/>
        <v>0</v>
      </c>
      <c r="N52" s="106">
        <f t="shared" si="20"/>
        <v>0</v>
      </c>
      <c r="O52" s="505"/>
      <c r="P52" s="106">
        <f t="shared" ref="P52:P65" si="21">SUM(G52:J52)</f>
        <v>0</v>
      </c>
      <c r="Q52" s="106">
        <f t="shared" ref="Q52:Q65" si="22">SUM(K52:N52)</f>
        <v>0</v>
      </c>
      <c r="R52" s="106">
        <f t="shared" ref="R52:R65" si="23">SUM(F52,G52:J52,K52:N52)</f>
        <v>0</v>
      </c>
    </row>
    <row r="53" spans="1:18">
      <c r="A53" s="81">
        <f>A52+1</f>
        <v>45</v>
      </c>
      <c r="B53" s="134" t="s">
        <v>3</v>
      </c>
      <c r="C53" s="409" t="s">
        <v>832</v>
      </c>
      <c r="D53" s="528"/>
      <c r="E53" s="76"/>
      <c r="F53" s="76"/>
      <c r="G53" s="76"/>
      <c r="H53" s="76"/>
      <c r="I53" s="76"/>
      <c r="J53" s="76"/>
      <c r="K53" s="76"/>
      <c r="L53" s="76"/>
      <c r="M53" s="76"/>
      <c r="N53" s="76"/>
      <c r="O53" s="505"/>
      <c r="P53" s="106">
        <f t="shared" si="21"/>
        <v>0</v>
      </c>
      <c r="Q53" s="106">
        <f t="shared" si="22"/>
        <v>0</v>
      </c>
      <c r="R53" s="106">
        <f t="shared" si="23"/>
        <v>0</v>
      </c>
    </row>
    <row r="54" spans="1:18">
      <c r="A54" s="81">
        <f t="shared" ref="A54:A65" si="24">A53+1</f>
        <v>46</v>
      </c>
      <c r="B54" s="134" t="s">
        <v>4</v>
      </c>
      <c r="C54" s="409" t="s">
        <v>833</v>
      </c>
      <c r="D54" s="528"/>
      <c r="E54" s="76"/>
      <c r="F54" s="76"/>
      <c r="G54" s="76"/>
      <c r="H54" s="76"/>
      <c r="I54" s="76"/>
      <c r="J54" s="76"/>
      <c r="K54" s="76"/>
      <c r="L54" s="76"/>
      <c r="M54" s="76"/>
      <c r="N54" s="76"/>
      <c r="O54" s="505"/>
      <c r="P54" s="106">
        <f t="shared" si="21"/>
        <v>0</v>
      </c>
      <c r="Q54" s="106">
        <f t="shared" si="22"/>
        <v>0</v>
      </c>
      <c r="R54" s="106">
        <f t="shared" si="23"/>
        <v>0</v>
      </c>
    </row>
    <row r="55" spans="1:18">
      <c r="A55" s="81">
        <f t="shared" si="24"/>
        <v>47</v>
      </c>
      <c r="B55" s="134" t="s">
        <v>8</v>
      </c>
      <c r="C55" s="409" t="s">
        <v>834</v>
      </c>
      <c r="D55" s="528"/>
      <c r="E55" s="76"/>
      <c r="F55" s="76"/>
      <c r="G55" s="76"/>
      <c r="H55" s="76"/>
      <c r="I55" s="76"/>
      <c r="J55" s="76"/>
      <c r="K55" s="76"/>
      <c r="L55" s="76"/>
      <c r="M55" s="76"/>
      <c r="N55" s="76"/>
      <c r="O55" s="505"/>
      <c r="P55" s="106">
        <f t="shared" si="21"/>
        <v>0</v>
      </c>
      <c r="Q55" s="106">
        <f t="shared" si="22"/>
        <v>0</v>
      </c>
      <c r="R55" s="106">
        <f t="shared" si="23"/>
        <v>0</v>
      </c>
    </row>
    <row r="56" spans="1:18">
      <c r="A56" s="81">
        <f t="shared" si="24"/>
        <v>48</v>
      </c>
      <c r="B56" s="134" t="s">
        <v>483</v>
      </c>
      <c r="C56" s="409" t="s">
        <v>835</v>
      </c>
      <c r="D56" s="529"/>
      <c r="E56" s="76"/>
      <c r="F56" s="76"/>
      <c r="G56" s="76"/>
      <c r="H56" s="76"/>
      <c r="I56" s="76"/>
      <c r="J56" s="76"/>
      <c r="K56" s="76"/>
      <c r="L56" s="76"/>
      <c r="M56" s="76"/>
      <c r="N56" s="76"/>
      <c r="O56" s="505"/>
      <c r="P56" s="106">
        <f t="shared" si="21"/>
        <v>0</v>
      </c>
      <c r="Q56" s="106">
        <f t="shared" si="22"/>
        <v>0</v>
      </c>
      <c r="R56" s="106">
        <f t="shared" si="23"/>
        <v>0</v>
      </c>
    </row>
    <row r="57" spans="1:18">
      <c r="A57" s="81">
        <f t="shared" si="24"/>
        <v>49</v>
      </c>
      <c r="B57" s="32" t="s">
        <v>552</v>
      </c>
      <c r="C57" s="409" t="s">
        <v>836</v>
      </c>
      <c r="D57" s="34" t="str">
        <f>"Sum of items "&amp;A58&amp;", "&amp;A59&amp;", and "&amp;A60</f>
        <v>Sum of items 50, 51, and 52</v>
      </c>
      <c r="E57" s="106">
        <f t="shared" ref="E57:N57" si="25">SUM(E58:E60)</f>
        <v>0</v>
      </c>
      <c r="F57" s="106">
        <f t="shared" si="25"/>
        <v>0</v>
      </c>
      <c r="G57" s="106">
        <f t="shared" si="25"/>
        <v>0</v>
      </c>
      <c r="H57" s="106">
        <f t="shared" si="25"/>
        <v>0</v>
      </c>
      <c r="I57" s="106">
        <f t="shared" si="25"/>
        <v>0</v>
      </c>
      <c r="J57" s="106">
        <f t="shared" si="25"/>
        <v>0</v>
      </c>
      <c r="K57" s="106">
        <f t="shared" si="25"/>
        <v>0</v>
      </c>
      <c r="L57" s="106">
        <f t="shared" si="25"/>
        <v>0</v>
      </c>
      <c r="M57" s="106">
        <f t="shared" si="25"/>
        <v>0</v>
      </c>
      <c r="N57" s="106">
        <f t="shared" si="25"/>
        <v>0</v>
      </c>
      <c r="O57" s="505"/>
      <c r="P57" s="106">
        <f t="shared" si="21"/>
        <v>0</v>
      </c>
      <c r="Q57" s="106">
        <f t="shared" si="22"/>
        <v>0</v>
      </c>
      <c r="R57" s="106">
        <f t="shared" si="23"/>
        <v>0</v>
      </c>
    </row>
    <row r="58" spans="1:18">
      <c r="A58" s="81">
        <f t="shared" si="24"/>
        <v>50</v>
      </c>
      <c r="B58" s="19" t="s">
        <v>403</v>
      </c>
      <c r="C58" s="409" t="s">
        <v>837</v>
      </c>
      <c r="D58" s="529"/>
      <c r="E58" s="76"/>
      <c r="F58" s="76"/>
      <c r="G58" s="76"/>
      <c r="H58" s="76"/>
      <c r="I58" s="76"/>
      <c r="J58" s="76"/>
      <c r="K58" s="76"/>
      <c r="L58" s="76"/>
      <c r="M58" s="76"/>
      <c r="N58" s="76"/>
      <c r="O58" s="505"/>
      <c r="P58" s="106">
        <f t="shared" si="21"/>
        <v>0</v>
      </c>
      <c r="Q58" s="106">
        <f t="shared" si="22"/>
        <v>0</v>
      </c>
      <c r="R58" s="106">
        <f t="shared" si="23"/>
        <v>0</v>
      </c>
    </row>
    <row r="59" spans="1:18" ht="15" customHeight="1">
      <c r="A59" s="81">
        <f t="shared" si="24"/>
        <v>51</v>
      </c>
      <c r="B59" s="19" t="s">
        <v>8</v>
      </c>
      <c r="C59" s="409" t="s">
        <v>838</v>
      </c>
      <c r="D59" s="529"/>
      <c r="E59" s="76"/>
      <c r="F59" s="76"/>
      <c r="G59" s="76"/>
      <c r="H59" s="76"/>
      <c r="I59" s="76"/>
      <c r="J59" s="76"/>
      <c r="K59" s="76"/>
      <c r="L59" s="76"/>
      <c r="M59" s="76"/>
      <c r="N59" s="76"/>
      <c r="O59" s="505"/>
      <c r="P59" s="106">
        <f t="shared" si="21"/>
        <v>0</v>
      </c>
      <c r="Q59" s="106">
        <f t="shared" si="22"/>
        <v>0</v>
      </c>
      <c r="R59" s="106">
        <f t="shared" si="23"/>
        <v>0</v>
      </c>
    </row>
    <row r="60" spans="1:18" ht="15" customHeight="1">
      <c r="A60" s="81">
        <f t="shared" si="24"/>
        <v>52</v>
      </c>
      <c r="B60" s="134" t="s">
        <v>483</v>
      </c>
      <c r="C60" s="409" t="s">
        <v>839</v>
      </c>
      <c r="D60" s="529"/>
      <c r="E60" s="76"/>
      <c r="F60" s="76"/>
      <c r="G60" s="76"/>
      <c r="H60" s="76"/>
      <c r="I60" s="76"/>
      <c r="J60" s="76"/>
      <c r="K60" s="76"/>
      <c r="L60" s="76"/>
      <c r="M60" s="76"/>
      <c r="N60" s="76"/>
      <c r="O60" s="505"/>
      <c r="P60" s="106">
        <f t="shared" si="21"/>
        <v>0</v>
      </c>
      <c r="Q60" s="106">
        <f t="shared" si="22"/>
        <v>0</v>
      </c>
      <c r="R60" s="106">
        <f t="shared" si="23"/>
        <v>0</v>
      </c>
    </row>
    <row r="61" spans="1:18" ht="15" customHeight="1">
      <c r="A61" s="81">
        <f t="shared" si="24"/>
        <v>53</v>
      </c>
      <c r="B61" s="32" t="s">
        <v>7</v>
      </c>
      <c r="C61" s="409" t="s">
        <v>840</v>
      </c>
      <c r="D61" s="529"/>
      <c r="E61" s="76"/>
      <c r="F61" s="76"/>
      <c r="G61" s="76"/>
      <c r="H61" s="76"/>
      <c r="I61" s="76"/>
      <c r="J61" s="76"/>
      <c r="K61" s="76"/>
      <c r="L61" s="76"/>
      <c r="M61" s="76"/>
      <c r="N61" s="76"/>
      <c r="O61" s="505"/>
      <c r="P61" s="106">
        <f t="shared" si="21"/>
        <v>0</v>
      </c>
      <c r="Q61" s="106">
        <f t="shared" si="22"/>
        <v>0</v>
      </c>
      <c r="R61" s="106">
        <f t="shared" si="23"/>
        <v>0</v>
      </c>
    </row>
    <row r="62" spans="1:18" ht="15" customHeight="1">
      <c r="A62" s="81">
        <f t="shared" si="24"/>
        <v>54</v>
      </c>
      <c r="B62" s="32" t="s">
        <v>12</v>
      </c>
      <c r="C62" s="409" t="s">
        <v>841</v>
      </c>
      <c r="D62" s="528"/>
      <c r="E62" s="76"/>
      <c r="F62" s="76"/>
      <c r="G62" s="76"/>
      <c r="H62" s="76"/>
      <c r="I62" s="76"/>
      <c r="J62" s="76"/>
      <c r="K62" s="76"/>
      <c r="L62" s="76"/>
      <c r="M62" s="76"/>
      <c r="N62" s="76"/>
      <c r="O62" s="505"/>
      <c r="P62" s="106">
        <f t="shared" si="21"/>
        <v>0</v>
      </c>
      <c r="Q62" s="106">
        <f t="shared" si="22"/>
        <v>0</v>
      </c>
      <c r="R62" s="106">
        <f t="shared" si="23"/>
        <v>0</v>
      </c>
    </row>
    <row r="63" spans="1:18">
      <c r="A63" s="81">
        <f t="shared" si="24"/>
        <v>55</v>
      </c>
      <c r="B63" s="32" t="s">
        <v>13</v>
      </c>
      <c r="C63" s="409" t="s">
        <v>842</v>
      </c>
      <c r="D63" s="528"/>
      <c r="E63" s="76"/>
      <c r="F63" s="76"/>
      <c r="G63" s="76"/>
      <c r="H63" s="76"/>
      <c r="I63" s="76"/>
      <c r="J63" s="76"/>
      <c r="K63" s="76"/>
      <c r="L63" s="76"/>
      <c r="M63" s="76"/>
      <c r="N63" s="76"/>
      <c r="O63" s="505"/>
      <c r="P63" s="106">
        <f t="shared" si="21"/>
        <v>0</v>
      </c>
      <c r="Q63" s="106">
        <f t="shared" si="22"/>
        <v>0</v>
      </c>
      <c r="R63" s="106">
        <f t="shared" si="23"/>
        <v>0</v>
      </c>
    </row>
    <row r="64" spans="1:18">
      <c r="A64" s="81">
        <f t="shared" si="24"/>
        <v>56</v>
      </c>
      <c r="B64" s="43" t="s">
        <v>72</v>
      </c>
      <c r="C64" s="409" t="s">
        <v>843</v>
      </c>
      <c r="D64" s="528"/>
      <c r="E64" s="76"/>
      <c r="F64" s="76"/>
      <c r="G64" s="76"/>
      <c r="H64" s="76"/>
      <c r="I64" s="76"/>
      <c r="J64" s="76"/>
      <c r="K64" s="76"/>
      <c r="L64" s="76"/>
      <c r="M64" s="76"/>
      <c r="N64" s="76"/>
      <c r="O64" s="505"/>
      <c r="P64" s="106">
        <f t="shared" si="21"/>
        <v>0</v>
      </c>
      <c r="Q64" s="106">
        <f t="shared" si="22"/>
        <v>0</v>
      </c>
      <c r="R64" s="106">
        <f t="shared" si="23"/>
        <v>0</v>
      </c>
    </row>
    <row r="65" spans="1:21">
      <c r="A65" s="81">
        <f t="shared" si="24"/>
        <v>57</v>
      </c>
      <c r="B65" s="41" t="s">
        <v>554</v>
      </c>
      <c r="C65" s="409" t="s">
        <v>844</v>
      </c>
      <c r="D65" s="58" t="str">
        <f>"Sum of items "&amp;A52&amp;", "&amp;A57&amp;", "&amp;A61&amp;", "&amp;A62&amp;", "&amp;A63&amp;", and "&amp;A64</f>
        <v>Sum of items 44, 49, 53, 54, 55, and 56</v>
      </c>
      <c r="E65" s="113">
        <f>SUM(E52,E57,E61:E64)</f>
        <v>0</v>
      </c>
      <c r="F65" s="113">
        <f>SUM(F52,F57,F61:F64)</f>
        <v>0</v>
      </c>
      <c r="G65" s="113">
        <f t="shared" ref="G65:N65" si="26">SUM(G52,G57,G61:G64)</f>
        <v>0</v>
      </c>
      <c r="H65" s="113">
        <f t="shared" si="26"/>
        <v>0</v>
      </c>
      <c r="I65" s="113">
        <f t="shared" si="26"/>
        <v>0</v>
      </c>
      <c r="J65" s="113">
        <f t="shared" si="26"/>
        <v>0</v>
      </c>
      <c r="K65" s="113">
        <f t="shared" si="26"/>
        <v>0</v>
      </c>
      <c r="L65" s="113">
        <f t="shared" si="26"/>
        <v>0</v>
      </c>
      <c r="M65" s="113">
        <f t="shared" si="26"/>
        <v>0</v>
      </c>
      <c r="N65" s="113">
        <f t="shared" si="26"/>
        <v>0</v>
      </c>
      <c r="O65" s="505"/>
      <c r="P65" s="106">
        <f t="shared" si="21"/>
        <v>0</v>
      </c>
      <c r="Q65" s="106">
        <f t="shared" si="22"/>
        <v>0</v>
      </c>
      <c r="R65" s="106">
        <f t="shared" si="23"/>
        <v>0</v>
      </c>
    </row>
    <row r="66" spans="1:21">
      <c r="B66" s="527"/>
      <c r="C66" s="538"/>
      <c r="D66" s="524"/>
      <c r="E66" s="515"/>
      <c r="F66" s="521"/>
      <c r="G66" s="521"/>
      <c r="H66" s="521"/>
      <c r="I66" s="521"/>
      <c r="J66" s="521"/>
      <c r="K66" s="521"/>
      <c r="L66" s="521"/>
      <c r="M66" s="521"/>
      <c r="N66" s="521"/>
      <c r="O66" s="505"/>
    </row>
    <row r="67" spans="1:21">
      <c r="B67" s="235" t="s">
        <v>19</v>
      </c>
      <c r="C67" s="538"/>
      <c r="D67" s="514"/>
      <c r="E67" s="515"/>
      <c r="F67" s="521"/>
      <c r="G67" s="521"/>
      <c r="H67" s="521"/>
      <c r="I67" s="521"/>
      <c r="J67" s="521"/>
      <c r="K67" s="521"/>
      <c r="L67" s="521"/>
      <c r="M67" s="521"/>
      <c r="N67" s="521"/>
      <c r="O67" s="505"/>
      <c r="T67" s="27" t="s">
        <v>785</v>
      </c>
    </row>
    <row r="68" spans="1:21">
      <c r="A68" s="81">
        <f>A65+1</f>
        <v>58</v>
      </c>
      <c r="B68" s="43" t="s">
        <v>271</v>
      </c>
      <c r="C68" s="409" t="s">
        <v>845</v>
      </c>
      <c r="D68" s="136" t="s">
        <v>556</v>
      </c>
      <c r="E68" s="107"/>
      <c r="F68" s="76"/>
      <c r="G68" s="76"/>
      <c r="H68" s="76"/>
      <c r="I68" s="76"/>
      <c r="J68" s="76"/>
      <c r="K68" s="76"/>
      <c r="L68" s="76"/>
      <c r="M68" s="76"/>
      <c r="N68" s="76"/>
      <c r="O68" s="505"/>
      <c r="P68" s="106">
        <f t="shared" ref="P68:P73" si="27">SUM(G68:J68)</f>
        <v>0</v>
      </c>
      <c r="Q68" s="106">
        <f t="shared" ref="Q68:Q73" si="28">SUM(K68:N68)</f>
        <v>0</v>
      </c>
      <c r="R68" s="106">
        <f t="shared" ref="R68:R73" si="29">SUM(F68,G68:J68,K68:N68)</f>
        <v>0</v>
      </c>
      <c r="T68" s="109" t="str">
        <f>IF(R68=-'Trading Worksheet'!C15, "Matches "&amp;D68, "9-qtr sum must match "&amp;D68)</f>
        <v>Matches Item 10 on Trading Worksheet (flipped sign)</v>
      </c>
    </row>
    <row r="69" spans="1:21">
      <c r="A69" s="81">
        <f>A68+1</f>
        <v>59</v>
      </c>
      <c r="B69" s="43" t="s">
        <v>396</v>
      </c>
      <c r="C69" s="409" t="s">
        <v>846</v>
      </c>
      <c r="D69" s="136" t="s">
        <v>557</v>
      </c>
      <c r="E69" s="107"/>
      <c r="F69" s="76"/>
      <c r="G69" s="76"/>
      <c r="H69" s="76"/>
      <c r="I69" s="76"/>
      <c r="J69" s="76"/>
      <c r="K69" s="76"/>
      <c r="L69" s="76"/>
      <c r="M69" s="76"/>
      <c r="N69" s="76"/>
      <c r="O69" s="505"/>
      <c r="P69" s="106">
        <f t="shared" si="27"/>
        <v>0</v>
      </c>
      <c r="Q69" s="106">
        <f t="shared" si="28"/>
        <v>0</v>
      </c>
      <c r="R69" s="106">
        <f>SUM(F69,G69:J69,K69:N69)</f>
        <v>0</v>
      </c>
      <c r="T69" s="109" t="str">
        <f>IF(R69='Counterparty Risk Worksheet'!C4, "Matches "&amp;D69, "9-qtr sum must match "&amp;D69)</f>
        <v>Matches Item 1 on Counterparty Risk Worksheet</v>
      </c>
    </row>
    <row r="70" spans="1:21">
      <c r="A70" s="81">
        <f>A69+1</f>
        <v>60</v>
      </c>
      <c r="B70" s="43" t="s">
        <v>393</v>
      </c>
      <c r="C70" s="409" t="s">
        <v>847</v>
      </c>
      <c r="D70" s="136" t="s">
        <v>558</v>
      </c>
      <c r="E70" s="107"/>
      <c r="F70" s="76"/>
      <c r="G70" s="76"/>
      <c r="H70" s="76"/>
      <c r="I70" s="76"/>
      <c r="J70" s="76"/>
      <c r="K70" s="76"/>
      <c r="L70" s="76"/>
      <c r="M70" s="76"/>
      <c r="N70" s="76"/>
      <c r="O70" s="505"/>
      <c r="P70" s="106">
        <f t="shared" si="27"/>
        <v>0</v>
      </c>
      <c r="Q70" s="106">
        <f t="shared" si="28"/>
        <v>0</v>
      </c>
      <c r="R70" s="106">
        <f t="shared" si="29"/>
        <v>0</v>
      </c>
      <c r="T70" s="109" t="str">
        <f>IF(R70='Counterparty Risk Worksheet'!C8, "Matches "&amp;D70, "9-qtr sum must match "&amp;D70)</f>
        <v>Matches Item 2 on Counterparty Risk Worksheet</v>
      </c>
    </row>
    <row r="71" spans="1:21">
      <c r="A71" s="81">
        <f>A70+1</f>
        <v>61</v>
      </c>
      <c r="B71" s="43" t="s">
        <v>394</v>
      </c>
      <c r="C71" s="409" t="s">
        <v>848</v>
      </c>
      <c r="D71" s="136" t="s">
        <v>559</v>
      </c>
      <c r="E71" s="107"/>
      <c r="F71" s="76"/>
      <c r="G71" s="76"/>
      <c r="H71" s="76"/>
      <c r="I71" s="76"/>
      <c r="J71" s="76"/>
      <c r="K71" s="76"/>
      <c r="L71" s="76"/>
      <c r="M71" s="76"/>
      <c r="N71" s="76"/>
      <c r="O71" s="505"/>
      <c r="P71" s="106">
        <f t="shared" si="27"/>
        <v>0</v>
      </c>
      <c r="Q71" s="106">
        <f t="shared" si="28"/>
        <v>0</v>
      </c>
      <c r="R71" s="106">
        <f t="shared" si="29"/>
        <v>0</v>
      </c>
      <c r="T71" s="109" t="str">
        <f>IF(R71='Counterparty Risk Worksheet'!C12, "Matches "&amp;D71, "9-qtr sum must match "&amp;D71)</f>
        <v>Matches Item 3 on Counterparty Risk Worksheet</v>
      </c>
    </row>
    <row r="72" spans="1:21">
      <c r="A72" s="81">
        <f>A71+1</f>
        <v>62</v>
      </c>
      <c r="B72" s="236" t="s">
        <v>459</v>
      </c>
      <c r="C72" s="409" t="s">
        <v>849</v>
      </c>
      <c r="D72" s="136" t="s">
        <v>560</v>
      </c>
      <c r="E72" s="107"/>
      <c r="F72" s="76"/>
      <c r="G72" s="76"/>
      <c r="H72" s="76"/>
      <c r="I72" s="76"/>
      <c r="J72" s="76"/>
      <c r="K72" s="76"/>
      <c r="L72" s="76"/>
      <c r="M72" s="76"/>
      <c r="N72" s="76"/>
      <c r="O72" s="505"/>
      <c r="P72" s="106">
        <f t="shared" si="27"/>
        <v>0</v>
      </c>
      <c r="Q72" s="106">
        <f t="shared" si="28"/>
        <v>0</v>
      </c>
      <c r="R72" s="106">
        <f t="shared" si="29"/>
        <v>0</v>
      </c>
      <c r="T72" s="109" t="str">
        <f>IF(R72='Counterparty Risk Worksheet'!C15, "Matches "&amp;D72, "9-qtr sum must match "&amp;D72)</f>
        <v>Matches Item 4 on Counterparty Risk Worksheet</v>
      </c>
    </row>
    <row r="73" spans="1:21">
      <c r="A73" s="81">
        <f>A72+1</f>
        <v>63</v>
      </c>
      <c r="B73" s="237" t="s">
        <v>272</v>
      </c>
      <c r="C73" s="409" t="s">
        <v>850</v>
      </c>
      <c r="D73" s="45" t="str">
        <f>"Sum of items "&amp;A68&amp;", "&amp;A69&amp;", "&amp;A70&amp;", "&amp;A71&amp;", and "&amp;A72</f>
        <v>Sum of items 58, 59, 60, 61, and 62</v>
      </c>
      <c r="E73" s="936"/>
      <c r="F73" s="106">
        <f>SUM(F68:F72)</f>
        <v>0</v>
      </c>
      <c r="G73" s="106">
        <f t="shared" ref="G73:N73" si="30">SUM(G68:G72)</f>
        <v>0</v>
      </c>
      <c r="H73" s="106">
        <f t="shared" si="30"/>
        <v>0</v>
      </c>
      <c r="I73" s="106">
        <f t="shared" si="30"/>
        <v>0</v>
      </c>
      <c r="J73" s="106">
        <f t="shared" si="30"/>
        <v>0</v>
      </c>
      <c r="K73" s="106">
        <f t="shared" si="30"/>
        <v>0</v>
      </c>
      <c r="L73" s="106">
        <f t="shared" si="30"/>
        <v>0</v>
      </c>
      <c r="M73" s="106">
        <f t="shared" si="30"/>
        <v>0</v>
      </c>
      <c r="N73" s="106">
        <f t="shared" si="30"/>
        <v>0</v>
      </c>
      <c r="O73" s="505"/>
      <c r="P73" s="106">
        <f t="shared" si="27"/>
        <v>0</v>
      </c>
      <c r="Q73" s="80">
        <f t="shared" si="28"/>
        <v>0</v>
      </c>
      <c r="R73" s="106">
        <f t="shared" si="29"/>
        <v>0</v>
      </c>
      <c r="T73" s="539"/>
    </row>
    <row r="74" spans="1:21">
      <c r="B74" s="511"/>
      <c r="C74" s="538"/>
      <c r="D74" s="514"/>
      <c r="E74" s="515"/>
      <c r="F74" s="521"/>
      <c r="G74" s="521"/>
      <c r="H74" s="521"/>
      <c r="I74" s="521"/>
      <c r="J74" s="521"/>
      <c r="K74" s="521"/>
      <c r="L74" s="521"/>
      <c r="M74" s="521"/>
      <c r="N74" s="521"/>
      <c r="O74" s="505"/>
    </row>
    <row r="75" spans="1:21">
      <c r="B75" s="235" t="s">
        <v>270</v>
      </c>
      <c r="C75" s="509"/>
      <c r="D75" s="514"/>
      <c r="E75" s="515"/>
      <c r="F75" s="521"/>
      <c r="G75" s="521"/>
      <c r="H75" s="521"/>
      <c r="I75" s="521"/>
      <c r="J75" s="521"/>
      <c r="K75" s="521"/>
      <c r="L75" s="521"/>
      <c r="M75" s="521"/>
      <c r="N75" s="521"/>
      <c r="O75" s="505"/>
    </row>
    <row r="76" spans="1:21">
      <c r="A76" s="81">
        <f>A73+1</f>
        <v>64</v>
      </c>
      <c r="B76" s="179" t="s">
        <v>493</v>
      </c>
      <c r="C76" s="409" t="s">
        <v>851</v>
      </c>
      <c r="D76" s="91" t="s">
        <v>1431</v>
      </c>
      <c r="E76" s="76"/>
      <c r="F76" s="106">
        <f>'PPNR Projections Worksheet'!F122</f>
        <v>0</v>
      </c>
      <c r="G76" s="106">
        <f>'PPNR Projections Worksheet'!G122</f>
        <v>0</v>
      </c>
      <c r="H76" s="106">
        <f>'PPNR Projections Worksheet'!H122</f>
        <v>0</v>
      </c>
      <c r="I76" s="106">
        <f>'PPNR Projections Worksheet'!I122</f>
        <v>0</v>
      </c>
      <c r="J76" s="106">
        <f>'PPNR Projections Worksheet'!J122</f>
        <v>0</v>
      </c>
      <c r="K76" s="106">
        <f>'PPNR Projections Worksheet'!K122</f>
        <v>0</v>
      </c>
      <c r="L76" s="106">
        <f>'PPNR Projections Worksheet'!L122</f>
        <v>0</v>
      </c>
      <c r="M76" s="106">
        <f>'PPNR Projections Worksheet'!M122</f>
        <v>0</v>
      </c>
      <c r="N76" s="106">
        <f>'PPNR Projections Worksheet'!N122</f>
        <v>0</v>
      </c>
      <c r="O76" s="505"/>
      <c r="P76" s="106">
        <f>SUM(G76:J76)</f>
        <v>0</v>
      </c>
      <c r="Q76" s="106">
        <f>SUM(K76:N76)</f>
        <v>0</v>
      </c>
      <c r="R76" s="106">
        <f>SUM(F76,G76:J76,K76:N76)</f>
        <v>0</v>
      </c>
    </row>
    <row r="77" spans="1:21">
      <c r="A77" s="81">
        <f>A76+1</f>
        <v>65</v>
      </c>
      <c r="B77" s="161" t="s">
        <v>400</v>
      </c>
      <c r="C77" s="409" t="s">
        <v>852</v>
      </c>
      <c r="D77" s="543"/>
      <c r="E77" s="544"/>
      <c r="F77" s="106">
        <f>-'PPNR Projections Worksheet'!F121</f>
        <v>0</v>
      </c>
      <c r="G77" s="106">
        <f>-'PPNR Projections Worksheet'!G121</f>
        <v>0</v>
      </c>
      <c r="H77" s="106">
        <f>-'PPNR Projections Worksheet'!H121</f>
        <v>0</v>
      </c>
      <c r="I77" s="106">
        <f>-'PPNR Projections Worksheet'!I121</f>
        <v>0</v>
      </c>
      <c r="J77" s="106">
        <f>-'PPNR Projections Worksheet'!J121</f>
        <v>0</v>
      </c>
      <c r="K77" s="106">
        <f>-'PPNR Projections Worksheet'!K121</f>
        <v>0</v>
      </c>
      <c r="L77" s="106">
        <f>-'PPNR Projections Worksheet'!L121</f>
        <v>0</v>
      </c>
      <c r="M77" s="106">
        <f>-'PPNR Projections Worksheet'!M121</f>
        <v>0</v>
      </c>
      <c r="N77" s="106">
        <f>-'PPNR Projections Worksheet'!N121</f>
        <v>0</v>
      </c>
      <c r="O77" s="505"/>
      <c r="P77" s="106">
        <f>SUM(G77:J77)</f>
        <v>0</v>
      </c>
      <c r="Q77" s="106">
        <f>SUM(K77:N77)</f>
        <v>0</v>
      </c>
      <c r="R77" s="106">
        <f>SUM(F77,G77:J77,K77:N77)</f>
        <v>0</v>
      </c>
    </row>
    <row r="78" spans="1:21">
      <c r="A78" s="81">
        <f>A77+1</f>
        <v>66</v>
      </c>
      <c r="B78" s="238" t="s">
        <v>78</v>
      </c>
      <c r="C78" s="409" t="s">
        <v>853</v>
      </c>
      <c r="D78" s="514"/>
      <c r="E78" s="76"/>
      <c r="F78" s="76"/>
      <c r="G78" s="76"/>
      <c r="H78" s="76"/>
      <c r="I78" s="76"/>
      <c r="J78" s="76"/>
      <c r="K78" s="76"/>
      <c r="L78" s="76"/>
      <c r="M78" s="76"/>
      <c r="N78" s="76"/>
      <c r="O78" s="505"/>
      <c r="P78" s="106">
        <f>SUM(G78:J78)</f>
        <v>0</v>
      </c>
      <c r="Q78" s="106">
        <f>SUM(K78:N78)</f>
        <v>0</v>
      </c>
      <c r="R78" s="106">
        <f>SUM(F78,G78:J78,K78:N78)</f>
        <v>0</v>
      </c>
    </row>
    <row r="79" spans="1:21">
      <c r="A79" s="81">
        <f>A78+1</f>
        <v>67</v>
      </c>
      <c r="B79" s="237" t="s">
        <v>527</v>
      </c>
      <c r="C79" s="409" t="s">
        <v>854</v>
      </c>
      <c r="D79" s="514"/>
      <c r="E79" s="76"/>
      <c r="F79" s="113">
        <f>SUM(F76:F78)</f>
        <v>0</v>
      </c>
      <c r="G79" s="113">
        <f t="shared" ref="G79:N79" si="31">SUM(G76:G78)</f>
        <v>0</v>
      </c>
      <c r="H79" s="113">
        <f t="shared" si="31"/>
        <v>0</v>
      </c>
      <c r="I79" s="113">
        <f t="shared" si="31"/>
        <v>0</v>
      </c>
      <c r="J79" s="113">
        <f t="shared" si="31"/>
        <v>0</v>
      </c>
      <c r="K79" s="113">
        <f t="shared" si="31"/>
        <v>0</v>
      </c>
      <c r="L79" s="113">
        <f t="shared" si="31"/>
        <v>0</v>
      </c>
      <c r="M79" s="113">
        <f t="shared" si="31"/>
        <v>0</v>
      </c>
      <c r="N79" s="113">
        <f t="shared" si="31"/>
        <v>0</v>
      </c>
      <c r="O79" s="505"/>
      <c r="P79" s="106">
        <f>SUM(G79:J79)</f>
        <v>0</v>
      </c>
      <c r="Q79" s="106">
        <f>SUM(K79:N79)</f>
        <v>0</v>
      </c>
      <c r="R79" s="106">
        <f>SUM(F79,G79:J79,K79:N79)</f>
        <v>0</v>
      </c>
      <c r="U79" s="539"/>
    </row>
    <row r="80" spans="1:21">
      <c r="B80" s="511"/>
      <c r="C80" s="545"/>
      <c r="D80" s="514"/>
      <c r="E80" s="515"/>
      <c r="F80" s="521"/>
      <c r="G80" s="521"/>
      <c r="H80" s="521"/>
      <c r="I80" s="521"/>
      <c r="J80" s="521"/>
      <c r="K80" s="521"/>
      <c r="L80" s="521"/>
      <c r="M80" s="521"/>
      <c r="N80" s="521"/>
      <c r="O80" s="505"/>
    </row>
    <row r="81" spans="1:18">
      <c r="A81" s="81">
        <f>A79+1</f>
        <v>68</v>
      </c>
      <c r="B81" s="179" t="s">
        <v>37</v>
      </c>
      <c r="C81" s="409" t="s">
        <v>855</v>
      </c>
      <c r="D81" s="45" t="str">
        <f>"Sum of items "&amp;A49&amp;", "&amp;A65&amp;", "&amp;A73&amp;", and "&amp;A79</f>
        <v>Sum of items 43, 57, 63, and 67</v>
      </c>
      <c r="E81" s="76"/>
      <c r="F81" s="106">
        <f>SUM(F49,F73,F65,F79)</f>
        <v>0</v>
      </c>
      <c r="G81" s="106">
        <f t="shared" ref="G81:N81" si="32">SUM(G49,G73,G65,G79)</f>
        <v>0</v>
      </c>
      <c r="H81" s="106">
        <f t="shared" si="32"/>
        <v>0</v>
      </c>
      <c r="I81" s="106">
        <f t="shared" si="32"/>
        <v>0</v>
      </c>
      <c r="J81" s="106">
        <f t="shared" si="32"/>
        <v>0</v>
      </c>
      <c r="K81" s="106">
        <f t="shared" si="32"/>
        <v>0</v>
      </c>
      <c r="L81" s="106">
        <f t="shared" si="32"/>
        <v>0</v>
      </c>
      <c r="M81" s="106">
        <f t="shared" si="32"/>
        <v>0</v>
      </c>
      <c r="N81" s="106">
        <f t="shared" si="32"/>
        <v>0</v>
      </c>
      <c r="O81" s="505"/>
      <c r="P81" s="106">
        <f>SUM(G81:J81)</f>
        <v>0</v>
      </c>
      <c r="Q81" s="106">
        <f>SUM(K81:N81)</f>
        <v>0</v>
      </c>
      <c r="R81" s="106">
        <f>SUM(F81,G81:J81,K81:N81)</f>
        <v>0</v>
      </c>
    </row>
    <row r="82" spans="1:18">
      <c r="B82" s="513"/>
      <c r="C82" s="546"/>
      <c r="D82" s="514"/>
      <c r="E82" s="547"/>
      <c r="F82" s="548"/>
      <c r="G82" s="548"/>
      <c r="H82" s="548"/>
      <c r="I82" s="548"/>
      <c r="J82" s="548"/>
      <c r="K82" s="548"/>
      <c r="L82" s="548"/>
      <c r="M82" s="548"/>
      <c r="N82" s="548"/>
      <c r="O82" s="505"/>
    </row>
    <row r="83" spans="1:18">
      <c r="B83" s="239" t="s">
        <v>86</v>
      </c>
      <c r="C83" s="546"/>
      <c r="D83" s="514"/>
      <c r="E83" s="547"/>
      <c r="F83" s="548"/>
      <c r="G83" s="548"/>
      <c r="H83" s="548"/>
      <c r="I83" s="548"/>
      <c r="J83" s="548"/>
      <c r="K83" s="548"/>
      <c r="L83" s="548"/>
      <c r="M83" s="548"/>
      <c r="N83" s="548"/>
      <c r="O83" s="505"/>
    </row>
    <row r="84" spans="1:18">
      <c r="A84" s="81">
        <f>A81+1</f>
        <v>69</v>
      </c>
      <c r="B84" s="43" t="s">
        <v>38</v>
      </c>
      <c r="C84" s="409" t="s">
        <v>379</v>
      </c>
      <c r="D84" s="514"/>
      <c r="E84" s="76"/>
      <c r="F84" s="107">
        <f>E132</f>
        <v>0</v>
      </c>
      <c r="G84" s="107">
        <f t="shared" ref="G84:N84" si="33">F132</f>
        <v>0</v>
      </c>
      <c r="H84" s="107">
        <f t="shared" si="33"/>
        <v>0</v>
      </c>
      <c r="I84" s="107">
        <f t="shared" si="33"/>
        <v>0</v>
      </c>
      <c r="J84" s="107">
        <f t="shared" si="33"/>
        <v>0</v>
      </c>
      <c r="K84" s="107">
        <f t="shared" si="33"/>
        <v>0</v>
      </c>
      <c r="L84" s="107">
        <f t="shared" si="33"/>
        <v>0</v>
      </c>
      <c r="M84" s="107">
        <f t="shared" si="33"/>
        <v>0</v>
      </c>
      <c r="N84" s="107">
        <f t="shared" si="33"/>
        <v>0</v>
      </c>
      <c r="O84" s="505"/>
      <c r="P84" s="549"/>
      <c r="Q84" s="549"/>
      <c r="R84" s="549"/>
    </row>
    <row r="85" spans="1:18">
      <c r="A85" s="81">
        <f t="shared" ref="A85:A132" si="34">A84+1</f>
        <v>70</v>
      </c>
      <c r="B85" s="36" t="s">
        <v>482</v>
      </c>
      <c r="C85" s="409" t="s">
        <v>856</v>
      </c>
      <c r="D85" s="34" t="str">
        <f>"Sum of items "&amp;A86&amp;", "&amp;A90&amp;", and "&amp;A94</f>
        <v>Sum of items 71, 75, and 79</v>
      </c>
      <c r="E85" s="106">
        <f>SUM(E86,E90,E94)</f>
        <v>0</v>
      </c>
      <c r="F85" s="106">
        <f>SUM(F86,F90,F94)</f>
        <v>0</v>
      </c>
      <c r="G85" s="106">
        <f t="shared" ref="G85:N85" si="35">SUM(G86,G90,G94)</f>
        <v>0</v>
      </c>
      <c r="H85" s="106">
        <f t="shared" si="35"/>
        <v>0</v>
      </c>
      <c r="I85" s="106">
        <f t="shared" si="35"/>
        <v>0</v>
      </c>
      <c r="J85" s="106">
        <f t="shared" si="35"/>
        <v>0</v>
      </c>
      <c r="K85" s="106">
        <f t="shared" si="35"/>
        <v>0</v>
      </c>
      <c r="L85" s="106">
        <f t="shared" si="35"/>
        <v>0</v>
      </c>
      <c r="M85" s="106">
        <f t="shared" si="35"/>
        <v>0</v>
      </c>
      <c r="N85" s="106">
        <f t="shared" si="35"/>
        <v>0</v>
      </c>
      <c r="O85" s="505"/>
      <c r="P85" s="549"/>
      <c r="Q85" s="549"/>
      <c r="R85" s="549"/>
    </row>
    <row r="86" spans="1:18">
      <c r="A86" s="81">
        <f t="shared" si="34"/>
        <v>71</v>
      </c>
      <c r="B86" s="186" t="s">
        <v>403</v>
      </c>
      <c r="C86" s="409" t="s">
        <v>857</v>
      </c>
      <c r="D86" s="528"/>
      <c r="E86" s="106">
        <f>SUM(E87:E89)</f>
        <v>0</v>
      </c>
      <c r="F86" s="106">
        <f>SUM(F87:F89)</f>
        <v>0</v>
      </c>
      <c r="G86" s="106">
        <f t="shared" ref="G86:N86" si="36">SUM(G87:G89)</f>
        <v>0</v>
      </c>
      <c r="H86" s="106">
        <f t="shared" si="36"/>
        <v>0</v>
      </c>
      <c r="I86" s="106">
        <f t="shared" si="36"/>
        <v>0</v>
      </c>
      <c r="J86" s="106">
        <f t="shared" si="36"/>
        <v>0</v>
      </c>
      <c r="K86" s="106">
        <f t="shared" si="36"/>
        <v>0</v>
      </c>
      <c r="L86" s="106">
        <f t="shared" si="36"/>
        <v>0</v>
      </c>
      <c r="M86" s="106">
        <f t="shared" si="36"/>
        <v>0</v>
      </c>
      <c r="N86" s="106">
        <f t="shared" si="36"/>
        <v>0</v>
      </c>
      <c r="O86" s="505"/>
      <c r="P86" s="549"/>
      <c r="Q86" s="549"/>
      <c r="R86" s="549"/>
    </row>
    <row r="87" spans="1:18">
      <c r="A87" s="81">
        <f t="shared" si="34"/>
        <v>72</v>
      </c>
      <c r="B87" s="142" t="s">
        <v>3</v>
      </c>
      <c r="C87" s="409" t="s">
        <v>858</v>
      </c>
      <c r="D87" s="528"/>
      <c r="E87" s="76"/>
      <c r="F87" s="76"/>
      <c r="G87" s="76"/>
      <c r="H87" s="76"/>
      <c r="I87" s="76"/>
      <c r="J87" s="76"/>
      <c r="K87" s="76"/>
      <c r="L87" s="76"/>
      <c r="M87" s="76"/>
      <c r="N87" s="76"/>
      <c r="O87" s="505"/>
      <c r="P87" s="549"/>
      <c r="Q87" s="549"/>
      <c r="R87" s="549"/>
    </row>
    <row r="88" spans="1:18">
      <c r="A88" s="81">
        <f t="shared" si="34"/>
        <v>73</v>
      </c>
      <c r="B88" s="142" t="s">
        <v>5</v>
      </c>
      <c r="C88" s="409" t="s">
        <v>859</v>
      </c>
      <c r="D88" s="528"/>
      <c r="E88" s="76"/>
      <c r="F88" s="76"/>
      <c r="G88" s="76"/>
      <c r="H88" s="76"/>
      <c r="I88" s="76"/>
      <c r="J88" s="76"/>
      <c r="K88" s="76"/>
      <c r="L88" s="76"/>
      <c r="M88" s="76"/>
      <c r="N88" s="76"/>
      <c r="O88" s="505"/>
      <c r="P88" s="549"/>
      <c r="Q88" s="549"/>
      <c r="R88" s="549"/>
    </row>
    <row r="89" spans="1:18">
      <c r="A89" s="81">
        <f t="shared" si="34"/>
        <v>74</v>
      </c>
      <c r="B89" s="142" t="s">
        <v>6</v>
      </c>
      <c r="C89" s="409" t="s">
        <v>860</v>
      </c>
      <c r="D89" s="528"/>
      <c r="E89" s="76"/>
      <c r="F89" s="76"/>
      <c r="G89" s="76"/>
      <c r="H89" s="76"/>
      <c r="I89" s="76"/>
      <c r="J89" s="76"/>
      <c r="K89" s="76"/>
      <c r="L89" s="76"/>
      <c r="M89" s="76"/>
      <c r="N89" s="76"/>
      <c r="O89" s="505"/>
      <c r="P89" s="549"/>
      <c r="Q89" s="549"/>
      <c r="R89" s="549"/>
    </row>
    <row r="90" spans="1:18">
      <c r="A90" s="81">
        <f t="shared" si="34"/>
        <v>75</v>
      </c>
      <c r="B90" s="186" t="s">
        <v>8</v>
      </c>
      <c r="C90" s="409" t="s">
        <v>861</v>
      </c>
      <c r="D90" s="528"/>
      <c r="E90" s="106">
        <f>SUM(E91:E93)</f>
        <v>0</v>
      </c>
      <c r="F90" s="106">
        <f>SUM(F91:F93)</f>
        <v>0</v>
      </c>
      <c r="G90" s="106">
        <f t="shared" ref="G90:N90" si="37">SUM(G91:G93)</f>
        <v>0</v>
      </c>
      <c r="H90" s="106">
        <f t="shared" si="37"/>
        <v>0</v>
      </c>
      <c r="I90" s="106">
        <f t="shared" si="37"/>
        <v>0</v>
      </c>
      <c r="J90" s="106">
        <f t="shared" si="37"/>
        <v>0</v>
      </c>
      <c r="K90" s="106">
        <f t="shared" si="37"/>
        <v>0</v>
      </c>
      <c r="L90" s="106">
        <f t="shared" si="37"/>
        <v>0</v>
      </c>
      <c r="M90" s="106">
        <f t="shared" si="37"/>
        <v>0</v>
      </c>
      <c r="N90" s="106">
        <f t="shared" si="37"/>
        <v>0</v>
      </c>
      <c r="O90" s="505"/>
      <c r="P90" s="549"/>
      <c r="Q90" s="549"/>
      <c r="R90" s="549"/>
    </row>
    <row r="91" spans="1:18">
      <c r="A91" s="81">
        <f t="shared" si="34"/>
        <v>76</v>
      </c>
      <c r="B91" s="142" t="s">
        <v>9</v>
      </c>
      <c r="C91" s="409" t="s">
        <v>862</v>
      </c>
      <c r="D91" s="528"/>
      <c r="E91" s="76"/>
      <c r="F91" s="76"/>
      <c r="G91" s="76"/>
      <c r="H91" s="76"/>
      <c r="I91" s="76"/>
      <c r="J91" s="76"/>
      <c r="K91" s="76"/>
      <c r="L91" s="76"/>
      <c r="M91" s="76"/>
      <c r="N91" s="76"/>
      <c r="O91" s="505"/>
      <c r="P91" s="549"/>
      <c r="Q91" s="549"/>
      <c r="R91" s="549"/>
    </row>
    <row r="92" spans="1:18">
      <c r="A92" s="81">
        <f t="shared" si="34"/>
        <v>77</v>
      </c>
      <c r="B92" s="142" t="s">
        <v>10</v>
      </c>
      <c r="C92" s="409" t="s">
        <v>863</v>
      </c>
      <c r="D92" s="528"/>
      <c r="E92" s="76"/>
      <c r="F92" s="76"/>
      <c r="G92" s="76"/>
      <c r="H92" s="76"/>
      <c r="I92" s="76"/>
      <c r="J92" s="76"/>
      <c r="K92" s="76"/>
      <c r="L92" s="76"/>
      <c r="M92" s="76"/>
      <c r="N92" s="76"/>
      <c r="O92" s="505"/>
      <c r="P92" s="549"/>
      <c r="Q92" s="549"/>
      <c r="R92" s="549"/>
    </row>
    <row r="93" spans="1:18">
      <c r="A93" s="81">
        <f t="shared" si="34"/>
        <v>78</v>
      </c>
      <c r="B93" s="142" t="s">
        <v>11</v>
      </c>
      <c r="C93" s="409" t="s">
        <v>864</v>
      </c>
      <c r="D93" s="528"/>
      <c r="E93" s="76"/>
      <c r="F93" s="76"/>
      <c r="G93" s="76"/>
      <c r="H93" s="76"/>
      <c r="I93" s="76"/>
      <c r="J93" s="76"/>
      <c r="K93" s="76"/>
      <c r="L93" s="76"/>
      <c r="M93" s="76"/>
      <c r="N93" s="76"/>
      <c r="O93" s="505"/>
      <c r="P93" s="549"/>
      <c r="Q93" s="549"/>
      <c r="R93" s="549"/>
    </row>
    <row r="94" spans="1:18">
      <c r="A94" s="81">
        <f t="shared" si="34"/>
        <v>79</v>
      </c>
      <c r="B94" s="186" t="s">
        <v>483</v>
      </c>
      <c r="C94" s="409" t="s">
        <v>865</v>
      </c>
      <c r="D94" s="528"/>
      <c r="E94" s="76"/>
      <c r="F94" s="76"/>
      <c r="G94" s="76"/>
      <c r="H94" s="76"/>
      <c r="I94" s="76"/>
      <c r="J94" s="76"/>
      <c r="K94" s="76"/>
      <c r="L94" s="76"/>
      <c r="M94" s="76"/>
      <c r="N94" s="76"/>
      <c r="O94" s="505"/>
      <c r="P94" s="549"/>
      <c r="Q94" s="549"/>
      <c r="R94" s="549"/>
    </row>
    <row r="95" spans="1:18">
      <c r="A95" s="81">
        <f t="shared" si="34"/>
        <v>80</v>
      </c>
      <c r="B95" s="36" t="s">
        <v>552</v>
      </c>
      <c r="C95" s="409" t="s">
        <v>866</v>
      </c>
      <c r="D95" s="34" t="str">
        <f>"Sum of items "&amp;A96&amp;", "&amp;A97&amp;", and "&amp;A98</f>
        <v>Sum of items 81, 82, and 83</v>
      </c>
      <c r="E95" s="106">
        <f t="shared" ref="E95:N95" si="38">SUM(E96:E98)</f>
        <v>0</v>
      </c>
      <c r="F95" s="106">
        <f t="shared" si="38"/>
        <v>0</v>
      </c>
      <c r="G95" s="106">
        <f t="shared" si="38"/>
        <v>0</v>
      </c>
      <c r="H95" s="106">
        <f t="shared" si="38"/>
        <v>0</v>
      </c>
      <c r="I95" s="106">
        <f t="shared" si="38"/>
        <v>0</v>
      </c>
      <c r="J95" s="106">
        <f t="shared" si="38"/>
        <v>0</v>
      </c>
      <c r="K95" s="106">
        <f t="shared" si="38"/>
        <v>0</v>
      </c>
      <c r="L95" s="106">
        <f t="shared" si="38"/>
        <v>0</v>
      </c>
      <c r="M95" s="106">
        <f t="shared" si="38"/>
        <v>0</v>
      </c>
      <c r="N95" s="106">
        <f t="shared" si="38"/>
        <v>0</v>
      </c>
      <c r="O95" s="505"/>
      <c r="P95" s="549"/>
      <c r="Q95" s="549"/>
      <c r="R95" s="549"/>
    </row>
    <row r="96" spans="1:18">
      <c r="A96" s="81">
        <f t="shared" si="34"/>
        <v>81</v>
      </c>
      <c r="B96" s="186" t="s">
        <v>403</v>
      </c>
      <c r="C96" s="409" t="s">
        <v>867</v>
      </c>
      <c r="D96" s="529"/>
      <c r="E96" s="76"/>
      <c r="F96" s="76"/>
      <c r="G96" s="76"/>
      <c r="H96" s="76"/>
      <c r="I96" s="76"/>
      <c r="J96" s="76"/>
      <c r="K96" s="76"/>
      <c r="L96" s="76"/>
      <c r="M96" s="76"/>
      <c r="N96" s="76"/>
      <c r="O96" s="505"/>
      <c r="P96" s="549"/>
      <c r="Q96" s="549"/>
      <c r="R96" s="549"/>
    </row>
    <row r="97" spans="1:18">
      <c r="A97" s="81">
        <f t="shared" si="34"/>
        <v>82</v>
      </c>
      <c r="B97" s="186" t="s">
        <v>8</v>
      </c>
      <c r="C97" s="409" t="s">
        <v>868</v>
      </c>
      <c r="D97" s="529"/>
      <c r="E97" s="76"/>
      <c r="F97" s="76"/>
      <c r="G97" s="76"/>
      <c r="H97" s="76"/>
      <c r="I97" s="76"/>
      <c r="J97" s="76"/>
      <c r="K97" s="76"/>
      <c r="L97" s="76"/>
      <c r="M97" s="76"/>
      <c r="N97" s="76"/>
      <c r="O97" s="505"/>
      <c r="P97" s="549"/>
      <c r="Q97" s="549"/>
      <c r="R97" s="549"/>
    </row>
    <row r="98" spans="1:18">
      <c r="A98" s="81">
        <f t="shared" si="34"/>
        <v>83</v>
      </c>
      <c r="B98" s="186" t="s">
        <v>404</v>
      </c>
      <c r="C98" s="409" t="s">
        <v>869</v>
      </c>
      <c r="D98" s="529"/>
      <c r="E98" s="76"/>
      <c r="F98" s="76"/>
      <c r="G98" s="76"/>
      <c r="H98" s="76"/>
      <c r="I98" s="76"/>
      <c r="J98" s="76"/>
      <c r="K98" s="76"/>
      <c r="L98" s="76"/>
      <c r="M98" s="76"/>
      <c r="N98" s="76"/>
      <c r="O98" s="505"/>
      <c r="P98" s="549"/>
      <c r="Q98" s="549"/>
      <c r="R98" s="549"/>
    </row>
    <row r="99" spans="1:18">
      <c r="A99" s="81">
        <f t="shared" si="34"/>
        <v>84</v>
      </c>
      <c r="B99" s="36" t="s">
        <v>7</v>
      </c>
      <c r="C99" s="409" t="s">
        <v>1042</v>
      </c>
      <c r="D99" s="34" t="str">
        <f>"Sum of items "&amp;A100&amp;", "&amp;A101&amp;", and "&amp;A102</f>
        <v>Sum of items 85, 86, and 87</v>
      </c>
      <c r="E99" s="106">
        <f t="shared" ref="E99:M99" si="39">SUM(E100:E102)</f>
        <v>0</v>
      </c>
      <c r="F99" s="106">
        <f t="shared" si="39"/>
        <v>0</v>
      </c>
      <c r="G99" s="106">
        <f t="shared" si="39"/>
        <v>0</v>
      </c>
      <c r="H99" s="106">
        <f t="shared" si="39"/>
        <v>0</v>
      </c>
      <c r="I99" s="106">
        <f t="shared" si="39"/>
        <v>0</v>
      </c>
      <c r="J99" s="106">
        <f t="shared" si="39"/>
        <v>0</v>
      </c>
      <c r="K99" s="106">
        <f t="shared" si="39"/>
        <v>0</v>
      </c>
      <c r="L99" s="106">
        <f t="shared" si="39"/>
        <v>0</v>
      </c>
      <c r="M99" s="106">
        <f t="shared" si="39"/>
        <v>0</v>
      </c>
      <c r="N99" s="106">
        <f>SUM(N100:N102)</f>
        <v>0</v>
      </c>
      <c r="O99" s="505"/>
      <c r="P99" s="549"/>
      <c r="Q99" s="549"/>
      <c r="R99" s="549"/>
    </row>
    <row r="100" spans="1:18">
      <c r="A100" s="81">
        <f t="shared" si="34"/>
        <v>85</v>
      </c>
      <c r="B100" s="186" t="s">
        <v>450</v>
      </c>
      <c r="C100" s="409" t="s">
        <v>1043</v>
      </c>
      <c r="D100" s="532"/>
      <c r="E100" s="76"/>
      <c r="F100" s="76"/>
      <c r="G100" s="76"/>
      <c r="H100" s="76"/>
      <c r="I100" s="76"/>
      <c r="J100" s="76"/>
      <c r="K100" s="76"/>
      <c r="L100" s="76"/>
      <c r="M100" s="76"/>
      <c r="N100" s="76"/>
      <c r="P100" s="549"/>
      <c r="Q100" s="549"/>
      <c r="R100" s="549"/>
    </row>
    <row r="101" spans="1:18">
      <c r="A101" s="81">
        <f t="shared" si="34"/>
        <v>86</v>
      </c>
      <c r="B101" s="240" t="s">
        <v>67</v>
      </c>
      <c r="C101" s="409" t="s">
        <v>1044</v>
      </c>
      <c r="D101" s="532"/>
      <c r="E101" s="76"/>
      <c r="F101" s="76"/>
      <c r="G101" s="76"/>
      <c r="H101" s="76"/>
      <c r="I101" s="76"/>
      <c r="J101" s="76"/>
      <c r="K101" s="76"/>
      <c r="L101" s="76"/>
      <c r="M101" s="76"/>
      <c r="N101" s="76"/>
      <c r="P101" s="549"/>
      <c r="Q101" s="549"/>
      <c r="R101" s="549"/>
    </row>
    <row r="102" spans="1:18">
      <c r="A102" s="81">
        <f t="shared" si="34"/>
        <v>87</v>
      </c>
      <c r="B102" s="186" t="s">
        <v>561</v>
      </c>
      <c r="C102" s="409" t="s">
        <v>1045</v>
      </c>
      <c r="D102" s="528"/>
      <c r="E102" s="76"/>
      <c r="F102" s="76"/>
      <c r="G102" s="76"/>
      <c r="H102" s="76"/>
      <c r="I102" s="76"/>
      <c r="J102" s="76"/>
      <c r="K102" s="76"/>
      <c r="L102" s="76"/>
      <c r="M102" s="76"/>
      <c r="N102" s="76"/>
      <c r="P102" s="549"/>
      <c r="Q102" s="549"/>
      <c r="R102" s="549"/>
    </row>
    <row r="103" spans="1:18">
      <c r="A103" s="81">
        <f t="shared" si="34"/>
        <v>88</v>
      </c>
      <c r="B103" s="36" t="s">
        <v>12</v>
      </c>
      <c r="C103" s="409" t="s">
        <v>870</v>
      </c>
      <c r="D103" s="528"/>
      <c r="E103" s="76"/>
      <c r="F103" s="76"/>
      <c r="G103" s="76"/>
      <c r="H103" s="76"/>
      <c r="I103" s="76"/>
      <c r="J103" s="76"/>
      <c r="K103" s="76"/>
      <c r="L103" s="76"/>
      <c r="M103" s="76"/>
      <c r="N103" s="76"/>
      <c r="O103" s="505"/>
      <c r="P103" s="549"/>
      <c r="Q103" s="549"/>
      <c r="R103" s="549"/>
    </row>
    <row r="104" spans="1:18">
      <c r="A104" s="81">
        <f t="shared" si="34"/>
        <v>89</v>
      </c>
      <c r="B104" s="36" t="s">
        <v>13</v>
      </c>
      <c r="C104" s="409" t="s">
        <v>871</v>
      </c>
      <c r="D104" s="528"/>
      <c r="E104" s="76"/>
      <c r="F104" s="76"/>
      <c r="G104" s="76"/>
      <c r="H104" s="76"/>
      <c r="I104" s="76"/>
      <c r="J104" s="76"/>
      <c r="K104" s="76"/>
      <c r="L104" s="76"/>
      <c r="M104" s="76"/>
      <c r="N104" s="76"/>
      <c r="O104" s="505"/>
      <c r="P104" s="549"/>
      <c r="Q104" s="549"/>
      <c r="R104" s="549"/>
    </row>
    <row r="105" spans="1:18">
      <c r="A105" s="81">
        <f t="shared" si="34"/>
        <v>90</v>
      </c>
      <c r="B105" s="36" t="s">
        <v>72</v>
      </c>
      <c r="C105" s="409" t="s">
        <v>872</v>
      </c>
      <c r="D105" s="528"/>
      <c r="E105" s="76"/>
      <c r="F105" s="76"/>
      <c r="G105" s="76"/>
      <c r="H105" s="76"/>
      <c r="I105" s="76"/>
      <c r="J105" s="76"/>
      <c r="K105" s="76"/>
      <c r="L105" s="76"/>
      <c r="M105" s="76"/>
      <c r="N105" s="76"/>
      <c r="O105" s="505"/>
      <c r="P105" s="549"/>
      <c r="Q105" s="549"/>
      <c r="R105" s="549"/>
    </row>
    <row r="106" spans="1:18">
      <c r="A106" s="81">
        <f t="shared" si="34"/>
        <v>91</v>
      </c>
      <c r="B106" s="241" t="s">
        <v>242</v>
      </c>
      <c r="C106" s="409" t="s">
        <v>873</v>
      </c>
      <c r="D106" s="528"/>
      <c r="E106" s="76"/>
      <c r="F106" s="76"/>
      <c r="G106" s="76"/>
      <c r="H106" s="76"/>
      <c r="I106" s="76"/>
      <c r="J106" s="76"/>
      <c r="K106" s="76"/>
      <c r="L106" s="76"/>
      <c r="M106" s="76"/>
      <c r="N106" s="76"/>
      <c r="O106" s="505"/>
      <c r="P106" s="549"/>
      <c r="Q106" s="549"/>
      <c r="R106" s="549"/>
    </row>
    <row r="107" spans="1:18">
      <c r="A107" s="81">
        <f t="shared" si="34"/>
        <v>92</v>
      </c>
      <c r="B107" s="43" t="s">
        <v>20</v>
      </c>
      <c r="C107" s="409" t="s">
        <v>378</v>
      </c>
      <c r="D107" s="45" t="s">
        <v>1432</v>
      </c>
      <c r="E107" s="76"/>
      <c r="F107" s="106">
        <f>SUM(F108,F118,F122,F126:F129)</f>
        <v>0</v>
      </c>
      <c r="G107" s="106">
        <f t="shared" ref="G107:N107" si="40">SUM(G108,G118,G122,G126:G129)</f>
        <v>0</v>
      </c>
      <c r="H107" s="106">
        <f t="shared" si="40"/>
        <v>0</v>
      </c>
      <c r="I107" s="106">
        <f t="shared" si="40"/>
        <v>0</v>
      </c>
      <c r="J107" s="106">
        <f t="shared" si="40"/>
        <v>0</v>
      </c>
      <c r="K107" s="106">
        <f t="shared" si="40"/>
        <v>0</v>
      </c>
      <c r="L107" s="106">
        <f t="shared" si="40"/>
        <v>0</v>
      </c>
      <c r="M107" s="106">
        <f t="shared" si="40"/>
        <v>0</v>
      </c>
      <c r="N107" s="106">
        <f t="shared" si="40"/>
        <v>0</v>
      </c>
      <c r="O107" s="505"/>
      <c r="P107" s="106">
        <f>SUM(G107:J107)</f>
        <v>0</v>
      </c>
      <c r="Q107" s="106">
        <f>SUM(K107:N107)</f>
        <v>0</v>
      </c>
      <c r="R107" s="106">
        <f>SUM(F107,G107:J107,K107:N107)</f>
        <v>0</v>
      </c>
    </row>
    <row r="108" spans="1:18">
      <c r="A108" s="81">
        <f t="shared" si="34"/>
        <v>93</v>
      </c>
      <c r="B108" s="36" t="s">
        <v>482</v>
      </c>
      <c r="C108" s="409" t="s">
        <v>874</v>
      </c>
      <c r="D108" s="34" t="str">
        <f>"Sum of items "&amp;A109&amp;", "&amp;A113&amp;", and "&amp;A117</f>
        <v>Sum of items 94, 98, and 102</v>
      </c>
      <c r="E108" s="106">
        <f t="shared" ref="E108" si="41">SUM(E109,E113,E117)</f>
        <v>0</v>
      </c>
      <c r="F108" s="106">
        <f t="shared" ref="F108:N108" si="42">SUM(F109,F113,F117)</f>
        <v>0</v>
      </c>
      <c r="G108" s="106">
        <f t="shared" si="42"/>
        <v>0</v>
      </c>
      <c r="H108" s="106">
        <f t="shared" si="42"/>
        <v>0</v>
      </c>
      <c r="I108" s="106">
        <f t="shared" si="42"/>
        <v>0</v>
      </c>
      <c r="J108" s="106">
        <f t="shared" si="42"/>
        <v>0</v>
      </c>
      <c r="K108" s="106">
        <f t="shared" si="42"/>
        <v>0</v>
      </c>
      <c r="L108" s="106">
        <f t="shared" si="42"/>
        <v>0</v>
      </c>
      <c r="M108" s="106">
        <f t="shared" si="42"/>
        <v>0</v>
      </c>
      <c r="N108" s="106">
        <f t="shared" si="42"/>
        <v>0</v>
      </c>
      <c r="O108" s="505"/>
      <c r="P108" s="106">
        <f t="shared" ref="P108:P129" si="43">SUM(G108:J108)</f>
        <v>0</v>
      </c>
      <c r="Q108" s="106">
        <f t="shared" ref="Q108:Q129" si="44">SUM(K108:N108)</f>
        <v>0</v>
      </c>
      <c r="R108" s="106">
        <f t="shared" ref="R108:R129" si="45">SUM(F108,G108:J108,K108:N108)</f>
        <v>0</v>
      </c>
    </row>
    <row r="109" spans="1:18">
      <c r="A109" s="81">
        <f t="shared" si="34"/>
        <v>94</v>
      </c>
      <c r="B109" s="186" t="s">
        <v>403</v>
      </c>
      <c r="C109" s="409" t="s">
        <v>875</v>
      </c>
      <c r="D109" s="528"/>
      <c r="E109" s="106">
        <f t="shared" ref="E109" si="46">SUM(E110:E112)</f>
        <v>0</v>
      </c>
      <c r="F109" s="106">
        <f t="shared" ref="F109:N109" si="47">SUM(F110:F112)</f>
        <v>0</v>
      </c>
      <c r="G109" s="106">
        <f t="shared" si="47"/>
        <v>0</v>
      </c>
      <c r="H109" s="106">
        <f t="shared" si="47"/>
        <v>0</v>
      </c>
      <c r="I109" s="106">
        <f t="shared" si="47"/>
        <v>0</v>
      </c>
      <c r="J109" s="106">
        <f t="shared" si="47"/>
        <v>0</v>
      </c>
      <c r="K109" s="106">
        <f t="shared" si="47"/>
        <v>0</v>
      </c>
      <c r="L109" s="106">
        <f t="shared" si="47"/>
        <v>0</v>
      </c>
      <c r="M109" s="106">
        <f t="shared" si="47"/>
        <v>0</v>
      </c>
      <c r="N109" s="106">
        <f t="shared" si="47"/>
        <v>0</v>
      </c>
      <c r="O109" s="505"/>
      <c r="P109" s="106">
        <f t="shared" si="43"/>
        <v>0</v>
      </c>
      <c r="Q109" s="106">
        <f t="shared" si="44"/>
        <v>0</v>
      </c>
      <c r="R109" s="106">
        <f t="shared" si="45"/>
        <v>0</v>
      </c>
    </row>
    <row r="110" spans="1:18">
      <c r="A110" s="81">
        <f t="shared" si="34"/>
        <v>95</v>
      </c>
      <c r="B110" s="142" t="s">
        <v>3</v>
      </c>
      <c r="C110" s="409" t="s">
        <v>876</v>
      </c>
      <c r="D110" s="528"/>
      <c r="E110" s="76"/>
      <c r="F110" s="76"/>
      <c r="G110" s="76"/>
      <c r="H110" s="76"/>
      <c r="I110" s="76"/>
      <c r="J110" s="76"/>
      <c r="K110" s="76"/>
      <c r="L110" s="76"/>
      <c r="M110" s="76"/>
      <c r="N110" s="76"/>
      <c r="O110" s="505"/>
      <c r="P110" s="106">
        <f t="shared" si="43"/>
        <v>0</v>
      </c>
      <c r="Q110" s="106">
        <f t="shared" si="44"/>
        <v>0</v>
      </c>
      <c r="R110" s="106">
        <f t="shared" si="45"/>
        <v>0</v>
      </c>
    </row>
    <row r="111" spans="1:18">
      <c r="A111" s="81">
        <f t="shared" si="34"/>
        <v>96</v>
      </c>
      <c r="B111" s="142" t="s">
        <v>5</v>
      </c>
      <c r="C111" s="409" t="s">
        <v>877</v>
      </c>
      <c r="D111" s="528"/>
      <c r="E111" s="76"/>
      <c r="F111" s="76"/>
      <c r="G111" s="76"/>
      <c r="H111" s="76"/>
      <c r="I111" s="76"/>
      <c r="J111" s="76"/>
      <c r="K111" s="76"/>
      <c r="L111" s="76"/>
      <c r="M111" s="76"/>
      <c r="N111" s="76"/>
      <c r="O111" s="505"/>
      <c r="P111" s="106">
        <f t="shared" si="43"/>
        <v>0</v>
      </c>
      <c r="Q111" s="106">
        <f t="shared" si="44"/>
        <v>0</v>
      </c>
      <c r="R111" s="106">
        <f t="shared" si="45"/>
        <v>0</v>
      </c>
    </row>
    <row r="112" spans="1:18">
      <c r="A112" s="81">
        <f t="shared" si="34"/>
        <v>97</v>
      </c>
      <c r="B112" s="142" t="s">
        <v>6</v>
      </c>
      <c r="C112" s="409" t="s">
        <v>878</v>
      </c>
      <c r="D112" s="528"/>
      <c r="E112" s="76"/>
      <c r="F112" s="76"/>
      <c r="G112" s="76"/>
      <c r="H112" s="76"/>
      <c r="I112" s="76"/>
      <c r="J112" s="76"/>
      <c r="K112" s="76"/>
      <c r="L112" s="76"/>
      <c r="M112" s="76"/>
      <c r="N112" s="76"/>
      <c r="O112" s="505"/>
      <c r="P112" s="106">
        <f t="shared" si="43"/>
        <v>0</v>
      </c>
      <c r="Q112" s="106">
        <f t="shared" si="44"/>
        <v>0</v>
      </c>
      <c r="R112" s="106">
        <f t="shared" si="45"/>
        <v>0</v>
      </c>
    </row>
    <row r="113" spans="1:18">
      <c r="A113" s="81">
        <f t="shared" si="34"/>
        <v>98</v>
      </c>
      <c r="B113" s="186" t="s">
        <v>8</v>
      </c>
      <c r="C113" s="409" t="s">
        <v>879</v>
      </c>
      <c r="D113" s="528"/>
      <c r="E113" s="76"/>
      <c r="F113" s="106">
        <f t="shared" ref="F113:N113" si="48">SUM(F114:F116)</f>
        <v>0</v>
      </c>
      <c r="G113" s="106">
        <f t="shared" si="48"/>
        <v>0</v>
      </c>
      <c r="H113" s="106">
        <f t="shared" si="48"/>
        <v>0</v>
      </c>
      <c r="I113" s="106">
        <f t="shared" si="48"/>
        <v>0</v>
      </c>
      <c r="J113" s="106">
        <f t="shared" si="48"/>
        <v>0</v>
      </c>
      <c r="K113" s="106">
        <f t="shared" si="48"/>
        <v>0</v>
      </c>
      <c r="L113" s="106">
        <f t="shared" si="48"/>
        <v>0</v>
      </c>
      <c r="M113" s="106">
        <f t="shared" si="48"/>
        <v>0</v>
      </c>
      <c r="N113" s="106">
        <f t="shared" si="48"/>
        <v>0</v>
      </c>
      <c r="O113" s="505"/>
      <c r="P113" s="106">
        <f t="shared" si="43"/>
        <v>0</v>
      </c>
      <c r="Q113" s="106">
        <f t="shared" si="44"/>
        <v>0</v>
      </c>
      <c r="R113" s="106">
        <f t="shared" si="45"/>
        <v>0</v>
      </c>
    </row>
    <row r="114" spans="1:18">
      <c r="A114" s="81">
        <f t="shared" si="34"/>
        <v>99</v>
      </c>
      <c r="B114" s="142" t="s">
        <v>9</v>
      </c>
      <c r="C114" s="409" t="s">
        <v>880</v>
      </c>
      <c r="D114" s="528"/>
      <c r="E114" s="76"/>
      <c r="F114" s="76"/>
      <c r="G114" s="76"/>
      <c r="H114" s="76"/>
      <c r="I114" s="76"/>
      <c r="J114" s="76"/>
      <c r="K114" s="76"/>
      <c r="L114" s="76"/>
      <c r="M114" s="76"/>
      <c r="N114" s="76"/>
      <c r="O114" s="505"/>
      <c r="P114" s="106">
        <f t="shared" si="43"/>
        <v>0</v>
      </c>
      <c r="Q114" s="106">
        <f t="shared" si="44"/>
        <v>0</v>
      </c>
      <c r="R114" s="106">
        <f t="shared" si="45"/>
        <v>0</v>
      </c>
    </row>
    <row r="115" spans="1:18">
      <c r="A115" s="81">
        <f t="shared" si="34"/>
        <v>100</v>
      </c>
      <c r="B115" s="142" t="s">
        <v>10</v>
      </c>
      <c r="C115" s="409" t="s">
        <v>881</v>
      </c>
      <c r="D115" s="528"/>
      <c r="E115" s="76"/>
      <c r="F115" s="76"/>
      <c r="G115" s="76"/>
      <c r="H115" s="76"/>
      <c r="I115" s="76"/>
      <c r="J115" s="76"/>
      <c r="K115" s="76"/>
      <c r="L115" s="76"/>
      <c r="M115" s="76"/>
      <c r="N115" s="76"/>
      <c r="O115" s="505"/>
      <c r="P115" s="106">
        <f t="shared" si="43"/>
        <v>0</v>
      </c>
      <c r="Q115" s="106">
        <f t="shared" si="44"/>
        <v>0</v>
      </c>
      <c r="R115" s="106">
        <f t="shared" si="45"/>
        <v>0</v>
      </c>
    </row>
    <row r="116" spans="1:18">
      <c r="A116" s="81">
        <f t="shared" si="34"/>
        <v>101</v>
      </c>
      <c r="B116" s="142" t="s">
        <v>11</v>
      </c>
      <c r="C116" s="409" t="s">
        <v>882</v>
      </c>
      <c r="D116" s="528"/>
      <c r="E116" s="76"/>
      <c r="F116" s="76"/>
      <c r="G116" s="76"/>
      <c r="H116" s="76"/>
      <c r="I116" s="76"/>
      <c r="J116" s="76"/>
      <c r="K116" s="76"/>
      <c r="L116" s="76"/>
      <c r="M116" s="76"/>
      <c r="N116" s="76"/>
      <c r="O116" s="505"/>
      <c r="P116" s="106">
        <f t="shared" si="43"/>
        <v>0</v>
      </c>
      <c r="Q116" s="106">
        <f t="shared" si="44"/>
        <v>0</v>
      </c>
      <c r="R116" s="106">
        <f t="shared" si="45"/>
        <v>0</v>
      </c>
    </row>
    <row r="117" spans="1:18">
      <c r="A117" s="81">
        <f t="shared" si="34"/>
        <v>102</v>
      </c>
      <c r="B117" s="186" t="s">
        <v>483</v>
      </c>
      <c r="C117" s="409" t="s">
        <v>883</v>
      </c>
      <c r="D117" s="528"/>
      <c r="E117" s="76"/>
      <c r="F117" s="76"/>
      <c r="G117" s="76"/>
      <c r="H117" s="76"/>
      <c r="I117" s="76"/>
      <c r="J117" s="76"/>
      <c r="K117" s="76"/>
      <c r="L117" s="76"/>
      <c r="M117" s="76"/>
      <c r="N117" s="76"/>
      <c r="O117" s="505"/>
      <c r="P117" s="106">
        <f t="shared" si="43"/>
        <v>0</v>
      </c>
      <c r="Q117" s="106">
        <f t="shared" si="44"/>
        <v>0</v>
      </c>
      <c r="R117" s="106">
        <f t="shared" si="45"/>
        <v>0</v>
      </c>
    </row>
    <row r="118" spans="1:18">
      <c r="A118" s="81">
        <f t="shared" si="34"/>
        <v>103</v>
      </c>
      <c r="B118" s="36" t="s">
        <v>552</v>
      </c>
      <c r="C118" s="409" t="s">
        <v>884</v>
      </c>
      <c r="D118" s="34" t="str">
        <f>"Sum of items "&amp;A119&amp;", "&amp;A120&amp;", and "&amp;A121</f>
        <v>Sum of items 104, 105, and 106</v>
      </c>
      <c r="E118" s="106">
        <f t="shared" ref="E118:N118" si="49">SUM(E119:E121)</f>
        <v>0</v>
      </c>
      <c r="F118" s="106">
        <f t="shared" si="49"/>
        <v>0</v>
      </c>
      <c r="G118" s="106">
        <f t="shared" si="49"/>
        <v>0</v>
      </c>
      <c r="H118" s="106">
        <f t="shared" si="49"/>
        <v>0</v>
      </c>
      <c r="I118" s="106">
        <f t="shared" si="49"/>
        <v>0</v>
      </c>
      <c r="J118" s="106">
        <f t="shared" si="49"/>
        <v>0</v>
      </c>
      <c r="K118" s="106">
        <f t="shared" si="49"/>
        <v>0</v>
      </c>
      <c r="L118" s="106">
        <f t="shared" si="49"/>
        <v>0</v>
      </c>
      <c r="M118" s="106">
        <f t="shared" si="49"/>
        <v>0</v>
      </c>
      <c r="N118" s="106">
        <f t="shared" si="49"/>
        <v>0</v>
      </c>
      <c r="O118" s="505"/>
      <c r="P118" s="106">
        <f t="shared" si="43"/>
        <v>0</v>
      </c>
      <c r="Q118" s="106">
        <f t="shared" si="44"/>
        <v>0</v>
      </c>
      <c r="R118" s="106">
        <f t="shared" si="45"/>
        <v>0</v>
      </c>
    </row>
    <row r="119" spans="1:18">
      <c r="A119" s="81">
        <f t="shared" si="34"/>
        <v>104</v>
      </c>
      <c r="B119" s="186" t="s">
        <v>403</v>
      </c>
      <c r="C119" s="409" t="s">
        <v>885</v>
      </c>
      <c r="D119" s="529"/>
      <c r="E119" s="76"/>
      <c r="F119" s="76"/>
      <c r="G119" s="76"/>
      <c r="H119" s="76"/>
      <c r="I119" s="76"/>
      <c r="J119" s="76"/>
      <c r="K119" s="76"/>
      <c r="L119" s="76"/>
      <c r="M119" s="76"/>
      <c r="N119" s="76"/>
      <c r="O119" s="505"/>
      <c r="P119" s="106">
        <f t="shared" si="43"/>
        <v>0</v>
      </c>
      <c r="Q119" s="106">
        <f t="shared" si="44"/>
        <v>0</v>
      </c>
      <c r="R119" s="106">
        <f t="shared" si="45"/>
        <v>0</v>
      </c>
    </row>
    <row r="120" spans="1:18">
      <c r="A120" s="81">
        <f t="shared" si="34"/>
        <v>105</v>
      </c>
      <c r="B120" s="186" t="s">
        <v>8</v>
      </c>
      <c r="C120" s="409" t="s">
        <v>886</v>
      </c>
      <c r="D120" s="529"/>
      <c r="E120" s="76"/>
      <c r="F120" s="76"/>
      <c r="G120" s="76"/>
      <c r="H120" s="76"/>
      <c r="I120" s="76"/>
      <c r="J120" s="76"/>
      <c r="K120" s="76"/>
      <c r="L120" s="76"/>
      <c r="M120" s="76"/>
      <c r="N120" s="76"/>
      <c r="O120" s="505"/>
      <c r="P120" s="106">
        <f t="shared" si="43"/>
        <v>0</v>
      </c>
      <c r="Q120" s="106">
        <f t="shared" si="44"/>
        <v>0</v>
      </c>
      <c r="R120" s="106">
        <f t="shared" si="45"/>
        <v>0</v>
      </c>
    </row>
    <row r="121" spans="1:18">
      <c r="A121" s="81">
        <f t="shared" si="34"/>
        <v>106</v>
      </c>
      <c r="B121" s="186" t="s">
        <v>404</v>
      </c>
      <c r="C121" s="409" t="s">
        <v>887</v>
      </c>
      <c r="D121" s="529"/>
      <c r="E121" s="76"/>
      <c r="F121" s="76"/>
      <c r="G121" s="76"/>
      <c r="H121" s="76"/>
      <c r="I121" s="76"/>
      <c r="J121" s="76"/>
      <c r="K121" s="76"/>
      <c r="L121" s="76"/>
      <c r="M121" s="76"/>
      <c r="N121" s="76"/>
      <c r="O121" s="505"/>
      <c r="P121" s="106">
        <f t="shared" si="43"/>
        <v>0</v>
      </c>
      <c r="Q121" s="106">
        <f t="shared" si="44"/>
        <v>0</v>
      </c>
      <c r="R121" s="106">
        <f t="shared" si="45"/>
        <v>0</v>
      </c>
    </row>
    <row r="122" spans="1:18">
      <c r="A122" s="81">
        <f t="shared" si="34"/>
        <v>107</v>
      </c>
      <c r="B122" s="36" t="s">
        <v>7</v>
      </c>
      <c r="C122" s="409" t="s">
        <v>1034</v>
      </c>
      <c r="D122" s="34" t="str">
        <f>"Sum of items "&amp;A123&amp;", "&amp;A124&amp;", and "&amp;A125</f>
        <v>Sum of items 108, 109, and 110</v>
      </c>
      <c r="E122" s="106">
        <f t="shared" ref="E122:N122" si="50">SUM(E123:E125)</f>
        <v>0</v>
      </c>
      <c r="F122" s="106">
        <f t="shared" si="50"/>
        <v>0</v>
      </c>
      <c r="G122" s="106">
        <f t="shared" si="50"/>
        <v>0</v>
      </c>
      <c r="H122" s="106">
        <f t="shared" si="50"/>
        <v>0</v>
      </c>
      <c r="I122" s="106">
        <f t="shared" si="50"/>
        <v>0</v>
      </c>
      <c r="J122" s="106">
        <f t="shared" si="50"/>
        <v>0</v>
      </c>
      <c r="K122" s="106">
        <f t="shared" si="50"/>
        <v>0</v>
      </c>
      <c r="L122" s="106">
        <f t="shared" si="50"/>
        <v>0</v>
      </c>
      <c r="M122" s="106">
        <f t="shared" si="50"/>
        <v>0</v>
      </c>
      <c r="N122" s="106">
        <f t="shared" si="50"/>
        <v>0</v>
      </c>
      <c r="O122" s="505"/>
      <c r="P122" s="106">
        <f t="shared" si="43"/>
        <v>0</v>
      </c>
      <c r="Q122" s="106">
        <f t="shared" si="44"/>
        <v>0</v>
      </c>
      <c r="R122" s="106">
        <f t="shared" si="45"/>
        <v>0</v>
      </c>
    </row>
    <row r="123" spans="1:18">
      <c r="A123" s="81">
        <f t="shared" si="34"/>
        <v>108</v>
      </c>
      <c r="B123" s="186" t="s">
        <v>450</v>
      </c>
      <c r="C123" s="409" t="s">
        <v>1035</v>
      </c>
      <c r="D123" s="532"/>
      <c r="E123" s="76"/>
      <c r="F123" s="76"/>
      <c r="G123" s="76"/>
      <c r="H123" s="76"/>
      <c r="I123" s="76"/>
      <c r="J123" s="76"/>
      <c r="K123" s="76"/>
      <c r="L123" s="76"/>
      <c r="M123" s="76"/>
      <c r="N123" s="76"/>
      <c r="P123" s="106">
        <f t="shared" si="43"/>
        <v>0</v>
      </c>
      <c r="Q123" s="106">
        <f t="shared" si="44"/>
        <v>0</v>
      </c>
      <c r="R123" s="106">
        <f t="shared" si="45"/>
        <v>0</v>
      </c>
    </row>
    <row r="124" spans="1:18">
      <c r="A124" s="81">
        <f t="shared" si="34"/>
        <v>109</v>
      </c>
      <c r="B124" s="240" t="s">
        <v>67</v>
      </c>
      <c r="C124" s="409" t="s">
        <v>1036</v>
      </c>
      <c r="D124" s="532"/>
      <c r="E124" s="76"/>
      <c r="F124" s="76"/>
      <c r="G124" s="76"/>
      <c r="H124" s="76"/>
      <c r="I124" s="76"/>
      <c r="J124" s="76"/>
      <c r="K124" s="76"/>
      <c r="L124" s="76"/>
      <c r="M124" s="76"/>
      <c r="N124" s="76"/>
      <c r="P124" s="106">
        <f t="shared" si="43"/>
        <v>0</v>
      </c>
      <c r="Q124" s="106">
        <f t="shared" si="44"/>
        <v>0</v>
      </c>
      <c r="R124" s="106">
        <f t="shared" si="45"/>
        <v>0</v>
      </c>
    </row>
    <row r="125" spans="1:18">
      <c r="A125" s="81">
        <f t="shared" si="34"/>
        <v>110</v>
      </c>
      <c r="B125" s="186" t="s">
        <v>561</v>
      </c>
      <c r="C125" s="409" t="s">
        <v>1037</v>
      </c>
      <c r="D125" s="528"/>
      <c r="E125" s="76"/>
      <c r="F125" s="76"/>
      <c r="G125" s="76"/>
      <c r="H125" s="76"/>
      <c r="I125" s="76"/>
      <c r="J125" s="76"/>
      <c r="K125" s="76"/>
      <c r="L125" s="76"/>
      <c r="M125" s="76"/>
      <c r="N125" s="76"/>
      <c r="P125" s="106">
        <f t="shared" si="43"/>
        <v>0</v>
      </c>
      <c r="Q125" s="106">
        <f t="shared" si="44"/>
        <v>0</v>
      </c>
      <c r="R125" s="106">
        <f t="shared" si="45"/>
        <v>0</v>
      </c>
    </row>
    <row r="126" spans="1:18">
      <c r="A126" s="81">
        <f t="shared" si="34"/>
        <v>111</v>
      </c>
      <c r="B126" s="36" t="s">
        <v>12</v>
      </c>
      <c r="C126" s="409" t="s">
        <v>1038</v>
      </c>
      <c r="D126" s="528"/>
      <c r="E126" s="76"/>
      <c r="F126" s="76"/>
      <c r="G126" s="76"/>
      <c r="H126" s="76"/>
      <c r="I126" s="76"/>
      <c r="J126" s="76"/>
      <c r="K126" s="76"/>
      <c r="L126" s="76"/>
      <c r="M126" s="76"/>
      <c r="N126" s="76"/>
      <c r="O126" s="505"/>
      <c r="P126" s="106">
        <f t="shared" si="43"/>
        <v>0</v>
      </c>
      <c r="Q126" s="106">
        <f t="shared" si="44"/>
        <v>0</v>
      </c>
      <c r="R126" s="106">
        <f t="shared" si="45"/>
        <v>0</v>
      </c>
    </row>
    <row r="127" spans="1:18">
      <c r="A127" s="81">
        <f t="shared" si="34"/>
        <v>112</v>
      </c>
      <c r="B127" s="36" t="s">
        <v>13</v>
      </c>
      <c r="C127" s="409" t="s">
        <v>1039</v>
      </c>
      <c r="D127" s="528"/>
      <c r="E127" s="76"/>
      <c r="F127" s="76"/>
      <c r="G127" s="76"/>
      <c r="H127" s="76"/>
      <c r="I127" s="76"/>
      <c r="J127" s="76"/>
      <c r="K127" s="76"/>
      <c r="L127" s="76"/>
      <c r="M127" s="76"/>
      <c r="N127" s="76"/>
      <c r="O127" s="505"/>
      <c r="P127" s="106">
        <f t="shared" si="43"/>
        <v>0</v>
      </c>
      <c r="Q127" s="106">
        <f t="shared" si="44"/>
        <v>0</v>
      </c>
      <c r="R127" s="106">
        <f t="shared" si="45"/>
        <v>0</v>
      </c>
    </row>
    <row r="128" spans="1:18">
      <c r="A128" s="81">
        <f t="shared" si="34"/>
        <v>113</v>
      </c>
      <c r="B128" s="36" t="s">
        <v>72</v>
      </c>
      <c r="C128" s="409" t="s">
        <v>1040</v>
      </c>
      <c r="D128" s="528"/>
      <c r="E128" s="76"/>
      <c r="F128" s="76"/>
      <c r="G128" s="76"/>
      <c r="H128" s="76"/>
      <c r="I128" s="76"/>
      <c r="J128" s="76"/>
      <c r="K128" s="76"/>
      <c r="L128" s="76"/>
      <c r="M128" s="76"/>
      <c r="N128" s="76"/>
      <c r="O128" s="505"/>
      <c r="P128" s="106">
        <f t="shared" si="43"/>
        <v>0</v>
      </c>
      <c r="Q128" s="106">
        <f t="shared" si="44"/>
        <v>0</v>
      </c>
      <c r="R128" s="106">
        <f t="shared" si="45"/>
        <v>0</v>
      </c>
    </row>
    <row r="129" spans="1:18">
      <c r="A129" s="81">
        <f t="shared" si="34"/>
        <v>114</v>
      </c>
      <c r="B129" s="241" t="s">
        <v>242</v>
      </c>
      <c r="C129" s="409" t="s">
        <v>1041</v>
      </c>
      <c r="D129" s="528"/>
      <c r="E129" s="76"/>
      <c r="F129" s="76"/>
      <c r="G129" s="76"/>
      <c r="H129" s="76"/>
      <c r="I129" s="76"/>
      <c r="J129" s="76"/>
      <c r="K129" s="76"/>
      <c r="L129" s="76"/>
      <c r="M129" s="76"/>
      <c r="N129" s="76"/>
      <c r="O129" s="505"/>
      <c r="P129" s="106">
        <f t="shared" si="43"/>
        <v>0</v>
      </c>
      <c r="Q129" s="106">
        <f t="shared" si="44"/>
        <v>0</v>
      </c>
      <c r="R129" s="106">
        <f t="shared" si="45"/>
        <v>0</v>
      </c>
    </row>
    <row r="130" spans="1:18">
      <c r="A130" s="81">
        <f t="shared" si="34"/>
        <v>115</v>
      </c>
      <c r="B130" s="43" t="s">
        <v>21</v>
      </c>
      <c r="C130" s="409" t="s">
        <v>888</v>
      </c>
      <c r="D130" s="45" t="str">
        <f>"Item "&amp;A49</f>
        <v>Item 43</v>
      </c>
      <c r="E130" s="76"/>
      <c r="F130" s="106">
        <f t="shared" ref="F130:N130" si="51">F49</f>
        <v>0</v>
      </c>
      <c r="G130" s="106">
        <f t="shared" si="51"/>
        <v>0</v>
      </c>
      <c r="H130" s="106">
        <f t="shared" si="51"/>
        <v>0</v>
      </c>
      <c r="I130" s="106">
        <f t="shared" si="51"/>
        <v>0</v>
      </c>
      <c r="J130" s="106">
        <f t="shared" si="51"/>
        <v>0</v>
      </c>
      <c r="K130" s="106">
        <f t="shared" si="51"/>
        <v>0</v>
      </c>
      <c r="L130" s="106">
        <f t="shared" si="51"/>
        <v>0</v>
      </c>
      <c r="M130" s="106">
        <f t="shared" si="51"/>
        <v>0</v>
      </c>
      <c r="N130" s="106">
        <f t="shared" si="51"/>
        <v>0</v>
      </c>
      <c r="O130" s="505"/>
      <c r="P130" s="106">
        <f>SUM(G130:J130)</f>
        <v>0</v>
      </c>
      <c r="Q130" s="106">
        <f>SUM(K130:N130)</f>
        <v>0</v>
      </c>
      <c r="R130" s="106">
        <f>SUM(F130,G130:J130,K130:N130)</f>
        <v>0</v>
      </c>
    </row>
    <row r="131" spans="1:18">
      <c r="A131" s="81">
        <f t="shared" si="34"/>
        <v>116</v>
      </c>
      <c r="B131" s="43" t="s">
        <v>401</v>
      </c>
      <c r="C131" s="409" t="s">
        <v>889</v>
      </c>
      <c r="D131" s="45" t="s">
        <v>1433</v>
      </c>
      <c r="E131" s="76"/>
      <c r="F131" s="76"/>
      <c r="G131" s="76"/>
      <c r="H131" s="76"/>
      <c r="I131" s="76"/>
      <c r="J131" s="76"/>
      <c r="K131" s="76"/>
      <c r="L131" s="76"/>
      <c r="M131" s="76"/>
      <c r="N131" s="76"/>
      <c r="O131" s="505"/>
      <c r="P131" s="106">
        <f>SUM(G131:J131)</f>
        <v>0</v>
      </c>
      <c r="Q131" s="106">
        <f>SUM(K131:N131)</f>
        <v>0</v>
      </c>
      <c r="R131" s="106">
        <f>SUM(F131,G131:J131,K131:N131)</f>
        <v>0</v>
      </c>
    </row>
    <row r="132" spans="1:18">
      <c r="A132" s="81">
        <f t="shared" si="34"/>
        <v>117</v>
      </c>
      <c r="B132" s="43" t="s">
        <v>39</v>
      </c>
      <c r="C132" s="409" t="s">
        <v>1048</v>
      </c>
      <c r="D132" s="45" t="str">
        <f>"Items "&amp;A84&amp;", "&amp;A107&amp;", and "&amp;A131&amp;" less item "&amp;A130&amp;" = riad3123"</f>
        <v>Items 69, 92, and 116 less item 115 = riad3123</v>
      </c>
      <c r="E132" s="76"/>
      <c r="F132" s="106">
        <f t="shared" ref="F132:N132" si="52">SUM(F84,F107,F131)-F130</f>
        <v>0</v>
      </c>
      <c r="G132" s="106">
        <f t="shared" si="52"/>
        <v>0</v>
      </c>
      <c r="H132" s="106">
        <f t="shared" si="52"/>
        <v>0</v>
      </c>
      <c r="I132" s="106">
        <f t="shared" si="52"/>
        <v>0</v>
      </c>
      <c r="J132" s="106">
        <f t="shared" si="52"/>
        <v>0</v>
      </c>
      <c r="K132" s="106">
        <f t="shared" si="52"/>
        <v>0</v>
      </c>
      <c r="L132" s="106">
        <f t="shared" si="52"/>
        <v>0</v>
      </c>
      <c r="M132" s="106">
        <f t="shared" si="52"/>
        <v>0</v>
      </c>
      <c r="N132" s="106">
        <f t="shared" si="52"/>
        <v>0</v>
      </c>
      <c r="O132" s="505"/>
      <c r="P132" s="549"/>
      <c r="Q132" s="549"/>
      <c r="R132" s="549"/>
    </row>
    <row r="133" spans="1:18">
      <c r="B133" s="513"/>
      <c r="C133" s="540"/>
      <c r="D133" s="514"/>
      <c r="E133" s="547"/>
      <c r="F133" s="548"/>
      <c r="G133" s="548"/>
      <c r="H133" s="548"/>
      <c r="I133" s="548"/>
      <c r="J133" s="548"/>
      <c r="K133" s="548"/>
      <c r="L133" s="548"/>
      <c r="M133" s="548"/>
      <c r="N133" s="548"/>
      <c r="O133" s="505"/>
    </row>
    <row r="134" spans="1:18">
      <c r="B134" s="239" t="s">
        <v>22</v>
      </c>
      <c r="C134" s="540"/>
      <c r="D134" s="514"/>
      <c r="E134" s="515"/>
      <c r="F134" s="521"/>
      <c r="G134" s="521"/>
      <c r="H134" s="521"/>
      <c r="I134" s="521"/>
      <c r="J134" s="521"/>
      <c r="K134" s="521"/>
      <c r="L134" s="521"/>
      <c r="M134" s="521"/>
      <c r="N134" s="521"/>
      <c r="O134" s="505"/>
    </row>
    <row r="135" spans="1:18">
      <c r="A135" s="81">
        <f>A132+1</f>
        <v>118</v>
      </c>
      <c r="B135" s="43" t="s">
        <v>23</v>
      </c>
      <c r="C135" s="409" t="s">
        <v>377</v>
      </c>
      <c r="D135" s="45" t="str">
        <f>"PPNR Projections Worksheet Item "&amp;'PPNR Projections Worksheet'!A31</f>
        <v>PPNR Projections Worksheet Item 13</v>
      </c>
      <c r="E135" s="76"/>
      <c r="F135" s="106">
        <f>'PPNR Projections Worksheet'!F31</f>
        <v>0</v>
      </c>
      <c r="G135" s="106">
        <f>'PPNR Projections Worksheet'!G31</f>
        <v>0</v>
      </c>
      <c r="H135" s="106">
        <f>'PPNR Projections Worksheet'!H31</f>
        <v>0</v>
      </c>
      <c r="I135" s="106">
        <f>'PPNR Projections Worksheet'!I31</f>
        <v>0</v>
      </c>
      <c r="J135" s="106">
        <f>'PPNR Projections Worksheet'!J31</f>
        <v>0</v>
      </c>
      <c r="K135" s="106">
        <f>'PPNR Projections Worksheet'!K31</f>
        <v>0</v>
      </c>
      <c r="L135" s="106">
        <f>'PPNR Projections Worksheet'!L31</f>
        <v>0</v>
      </c>
      <c r="M135" s="106">
        <f>'PPNR Projections Worksheet'!M31</f>
        <v>0</v>
      </c>
      <c r="N135" s="106">
        <f>'PPNR Projections Worksheet'!N31</f>
        <v>0</v>
      </c>
      <c r="O135" s="505"/>
      <c r="P135" s="106">
        <f>SUM(G135:J135)</f>
        <v>0</v>
      </c>
      <c r="Q135" s="106">
        <f>SUM(K135:N135)</f>
        <v>0</v>
      </c>
      <c r="R135" s="106">
        <f>SUM(F135,G135:J135,K135:N135)</f>
        <v>0</v>
      </c>
    </row>
    <row r="136" spans="1:18">
      <c r="A136" s="81">
        <f>A135+1</f>
        <v>119</v>
      </c>
      <c r="B136" s="43" t="s">
        <v>24</v>
      </c>
      <c r="C136" s="409" t="s">
        <v>376</v>
      </c>
      <c r="D136" s="45" t="str">
        <f>"PPNR Projections Worksheet Item "&amp;'PPNR Projections Worksheet'!A94</f>
        <v>PPNR Projections Worksheet Item 26</v>
      </c>
      <c r="E136" s="76"/>
      <c r="F136" s="106">
        <f>'PPNR Projections Worksheet'!F94</f>
        <v>0</v>
      </c>
      <c r="G136" s="106">
        <f>'PPNR Projections Worksheet'!G94</f>
        <v>0</v>
      </c>
      <c r="H136" s="106">
        <f>'PPNR Projections Worksheet'!H94</f>
        <v>0</v>
      </c>
      <c r="I136" s="106">
        <f>'PPNR Projections Worksheet'!I94</f>
        <v>0</v>
      </c>
      <c r="J136" s="106">
        <f>'PPNR Projections Worksheet'!J94</f>
        <v>0</v>
      </c>
      <c r="K136" s="106">
        <f>'PPNR Projections Worksheet'!K94</f>
        <v>0</v>
      </c>
      <c r="L136" s="106">
        <f>'PPNR Projections Worksheet'!L94</f>
        <v>0</v>
      </c>
      <c r="M136" s="106">
        <f>'PPNR Projections Worksheet'!M94</f>
        <v>0</v>
      </c>
      <c r="N136" s="106">
        <f>'PPNR Projections Worksheet'!N94</f>
        <v>0</v>
      </c>
      <c r="O136" s="505"/>
      <c r="P136" s="106">
        <f>SUM(G136:J136)</f>
        <v>0</v>
      </c>
      <c r="Q136" s="106">
        <f>SUM(K136:N136)</f>
        <v>0</v>
      </c>
      <c r="R136" s="106">
        <f>SUM(F136,G136:J136,K136:N136)</f>
        <v>0</v>
      </c>
    </row>
    <row r="137" spans="1:18">
      <c r="A137" s="99">
        <f>A136+1</f>
        <v>120</v>
      </c>
      <c r="B137" s="37" t="s">
        <v>25</v>
      </c>
      <c r="C137" s="409" t="s">
        <v>375</v>
      </c>
      <c r="D137" s="42" t="str">
        <f>"PPNR Projections Worksheet Item "&amp;'PPNR Projections Worksheet'!A117</f>
        <v>PPNR Projections Worksheet Item 38</v>
      </c>
      <c r="E137" s="551"/>
      <c r="F137" s="80">
        <f>'PPNR Projections Worksheet'!F117</f>
        <v>0</v>
      </c>
      <c r="G137" s="80">
        <f>'PPNR Projections Worksheet'!G117</f>
        <v>0</v>
      </c>
      <c r="H137" s="80">
        <f>'PPNR Projections Worksheet'!H117</f>
        <v>0</v>
      </c>
      <c r="I137" s="80">
        <f>'PPNR Projections Worksheet'!I117</f>
        <v>0</v>
      </c>
      <c r="J137" s="80">
        <f>'PPNR Projections Worksheet'!J117</f>
        <v>0</v>
      </c>
      <c r="K137" s="80">
        <f>'PPNR Projections Worksheet'!K117</f>
        <v>0</v>
      </c>
      <c r="L137" s="80">
        <f>'PPNR Projections Worksheet'!L117</f>
        <v>0</v>
      </c>
      <c r="M137" s="80">
        <f>'PPNR Projections Worksheet'!M117</f>
        <v>0</v>
      </c>
      <c r="N137" s="80">
        <f>'PPNR Projections Worksheet'!N117</f>
        <v>0</v>
      </c>
      <c r="O137" s="552"/>
      <c r="P137" s="80">
        <f>SUM(G137:J137)</f>
        <v>0</v>
      </c>
      <c r="Q137" s="80">
        <f>SUM(K137:N137)</f>
        <v>0</v>
      </c>
      <c r="R137" s="80">
        <f>SUM(F137,G137:J137,K137:N137)</f>
        <v>0</v>
      </c>
    </row>
    <row r="138" spans="1:18">
      <c r="A138" s="81">
        <f>A137+1</f>
        <v>121</v>
      </c>
      <c r="B138" s="92" t="s">
        <v>40</v>
      </c>
      <c r="C138" s="409" t="s">
        <v>890</v>
      </c>
      <c r="D138" s="45" t="str">
        <f>"Items "&amp;A135&amp;" and "&amp;A136&amp;" less item "&amp;A137</f>
        <v>Items 118 and 119 less item 120</v>
      </c>
      <c r="E138" s="551"/>
      <c r="F138" s="80">
        <f t="shared" ref="F138:N138" si="53">SUM(F135:F136)-F137</f>
        <v>0</v>
      </c>
      <c r="G138" s="80">
        <f t="shared" si="53"/>
        <v>0</v>
      </c>
      <c r="H138" s="80">
        <f t="shared" si="53"/>
        <v>0</v>
      </c>
      <c r="I138" s="80">
        <f t="shared" si="53"/>
        <v>0</v>
      </c>
      <c r="J138" s="80">
        <f t="shared" si="53"/>
        <v>0</v>
      </c>
      <c r="K138" s="80">
        <f t="shared" si="53"/>
        <v>0</v>
      </c>
      <c r="L138" s="80">
        <f t="shared" si="53"/>
        <v>0</v>
      </c>
      <c r="M138" s="80">
        <f t="shared" si="53"/>
        <v>0</v>
      </c>
      <c r="N138" s="80">
        <f t="shared" si="53"/>
        <v>0</v>
      </c>
      <c r="O138" s="505"/>
      <c r="P138" s="80">
        <f>SUM(G138:J138)</f>
        <v>0</v>
      </c>
      <c r="Q138" s="80">
        <f>SUM(K138:N138)</f>
        <v>0</v>
      </c>
      <c r="R138" s="80">
        <f>SUM(F138,G138:J138,K138:N138)</f>
        <v>0</v>
      </c>
    </row>
    <row r="139" spans="1:18">
      <c r="B139" s="553"/>
      <c r="C139" s="538"/>
      <c r="D139" s="554"/>
      <c r="E139" s="515"/>
      <c r="F139" s="521"/>
      <c r="G139" s="521"/>
      <c r="H139" s="521"/>
      <c r="I139" s="521"/>
      <c r="J139" s="521"/>
      <c r="K139" s="521"/>
      <c r="L139" s="521"/>
      <c r="M139" s="521"/>
      <c r="N139" s="521"/>
      <c r="O139" s="505"/>
    </row>
    <row r="140" spans="1:18">
      <c r="B140" s="239" t="s">
        <v>94</v>
      </c>
      <c r="C140" s="538"/>
      <c r="D140" s="554"/>
      <c r="E140" s="515"/>
      <c r="F140" s="521"/>
      <c r="G140" s="521"/>
      <c r="H140" s="521"/>
      <c r="I140" s="521"/>
      <c r="J140" s="521"/>
      <c r="K140" s="521"/>
      <c r="L140" s="521"/>
      <c r="M140" s="521"/>
      <c r="N140" s="521"/>
      <c r="O140" s="505"/>
    </row>
    <row r="141" spans="1:18">
      <c r="A141" s="81">
        <f>A138+1</f>
        <v>122</v>
      </c>
      <c r="B141" s="43" t="s">
        <v>40</v>
      </c>
      <c r="C141" s="409" t="s">
        <v>891</v>
      </c>
      <c r="D141" s="45" t="str">
        <f>"Item "&amp;A138</f>
        <v>Item 121</v>
      </c>
      <c r="E141" s="76"/>
      <c r="F141" s="106">
        <f t="shared" ref="F141:N141" si="54">F138</f>
        <v>0</v>
      </c>
      <c r="G141" s="106">
        <f t="shared" si="54"/>
        <v>0</v>
      </c>
      <c r="H141" s="106">
        <f t="shared" si="54"/>
        <v>0</v>
      </c>
      <c r="I141" s="106">
        <f t="shared" si="54"/>
        <v>0</v>
      </c>
      <c r="J141" s="106">
        <f t="shared" si="54"/>
        <v>0</v>
      </c>
      <c r="K141" s="106">
        <f t="shared" si="54"/>
        <v>0</v>
      </c>
      <c r="L141" s="106">
        <f t="shared" si="54"/>
        <v>0</v>
      </c>
      <c r="M141" s="106">
        <f t="shared" si="54"/>
        <v>0</v>
      </c>
      <c r="N141" s="106">
        <f t="shared" si="54"/>
        <v>0</v>
      </c>
      <c r="O141" s="505"/>
      <c r="P141" s="106">
        <f t="shared" ref="P141:P147" si="55">SUM(G141:J141)</f>
        <v>0</v>
      </c>
      <c r="Q141" s="106">
        <f t="shared" ref="Q141:Q147" si="56">SUM(K141:N141)</f>
        <v>0</v>
      </c>
      <c r="R141" s="106">
        <f t="shared" ref="R141:R147" si="57">SUM(F141,G141:J141,K141:N141)</f>
        <v>0</v>
      </c>
    </row>
    <row r="142" spans="1:18">
      <c r="A142" s="81">
        <f t="shared" ref="A142:A148" si="58">A141+1</f>
        <v>123</v>
      </c>
      <c r="B142" s="43" t="s">
        <v>20</v>
      </c>
      <c r="C142" s="409" t="s">
        <v>892</v>
      </c>
      <c r="D142" s="45" t="str">
        <f>"Item "&amp;A107&amp;" = riad4230"</f>
        <v>Item 92 = riad4230</v>
      </c>
      <c r="E142" s="76"/>
      <c r="F142" s="106">
        <f t="shared" ref="F142:N142" si="59">F107</f>
        <v>0</v>
      </c>
      <c r="G142" s="106">
        <f t="shared" si="59"/>
        <v>0</v>
      </c>
      <c r="H142" s="106">
        <f t="shared" si="59"/>
        <v>0</v>
      </c>
      <c r="I142" s="106">
        <f t="shared" si="59"/>
        <v>0</v>
      </c>
      <c r="J142" s="106">
        <f t="shared" si="59"/>
        <v>0</v>
      </c>
      <c r="K142" s="106">
        <f t="shared" si="59"/>
        <v>0</v>
      </c>
      <c r="L142" s="106">
        <f t="shared" si="59"/>
        <v>0</v>
      </c>
      <c r="M142" s="106">
        <f t="shared" si="59"/>
        <v>0</v>
      </c>
      <c r="N142" s="106">
        <f t="shared" si="59"/>
        <v>0</v>
      </c>
      <c r="O142" s="505"/>
      <c r="P142" s="106">
        <f t="shared" si="55"/>
        <v>0</v>
      </c>
      <c r="Q142" s="106">
        <f t="shared" si="56"/>
        <v>0</v>
      </c>
      <c r="R142" s="106">
        <f t="shared" si="57"/>
        <v>0</v>
      </c>
    </row>
    <row r="143" spans="1:18">
      <c r="A143" s="81">
        <f t="shared" si="58"/>
        <v>124</v>
      </c>
      <c r="B143" s="43" t="s">
        <v>496</v>
      </c>
      <c r="C143" s="409" t="s">
        <v>893</v>
      </c>
      <c r="D143" s="45" t="str">
        <f>"Item "&amp;A73</f>
        <v>Item 63</v>
      </c>
      <c r="E143" s="76"/>
      <c r="F143" s="106">
        <f>F73</f>
        <v>0</v>
      </c>
      <c r="G143" s="106">
        <f t="shared" ref="G143:N143" si="60">G73</f>
        <v>0</v>
      </c>
      <c r="H143" s="106">
        <f t="shared" si="60"/>
        <v>0</v>
      </c>
      <c r="I143" s="106">
        <f t="shared" si="60"/>
        <v>0</v>
      </c>
      <c r="J143" s="106">
        <f t="shared" si="60"/>
        <v>0</v>
      </c>
      <c r="K143" s="106">
        <f t="shared" si="60"/>
        <v>0</v>
      </c>
      <c r="L143" s="106">
        <f t="shared" si="60"/>
        <v>0</v>
      </c>
      <c r="M143" s="106">
        <f t="shared" si="60"/>
        <v>0</v>
      </c>
      <c r="N143" s="106">
        <f t="shared" si="60"/>
        <v>0</v>
      </c>
      <c r="O143" s="505"/>
      <c r="P143" s="106">
        <f t="shared" si="55"/>
        <v>0</v>
      </c>
      <c r="Q143" s="106">
        <f t="shared" si="56"/>
        <v>0</v>
      </c>
      <c r="R143" s="106">
        <f t="shared" si="57"/>
        <v>0</v>
      </c>
    </row>
    <row r="144" spans="1:18">
      <c r="A144" s="81">
        <f t="shared" si="58"/>
        <v>125</v>
      </c>
      <c r="B144" s="43" t="s">
        <v>527</v>
      </c>
      <c r="C144" s="409" t="s">
        <v>894</v>
      </c>
      <c r="D144" s="45" t="str">
        <f>"Item "&amp;A79</f>
        <v>Item 67</v>
      </c>
      <c r="E144" s="76"/>
      <c r="F144" s="106">
        <f>F79</f>
        <v>0</v>
      </c>
      <c r="G144" s="106">
        <f t="shared" ref="G144:N144" si="61">G79</f>
        <v>0</v>
      </c>
      <c r="H144" s="106">
        <f t="shared" si="61"/>
        <v>0</v>
      </c>
      <c r="I144" s="106">
        <f t="shared" si="61"/>
        <v>0</v>
      </c>
      <c r="J144" s="106">
        <f t="shared" si="61"/>
        <v>0</v>
      </c>
      <c r="K144" s="106">
        <f t="shared" si="61"/>
        <v>0</v>
      </c>
      <c r="L144" s="106">
        <f t="shared" si="61"/>
        <v>0</v>
      </c>
      <c r="M144" s="106">
        <f t="shared" si="61"/>
        <v>0</v>
      </c>
      <c r="N144" s="106">
        <f t="shared" si="61"/>
        <v>0</v>
      </c>
      <c r="O144" s="505"/>
      <c r="P144" s="106">
        <f t="shared" si="55"/>
        <v>0</v>
      </c>
      <c r="Q144" s="106">
        <f t="shared" si="56"/>
        <v>0</v>
      </c>
      <c r="R144" s="106">
        <f t="shared" si="57"/>
        <v>0</v>
      </c>
    </row>
    <row r="145" spans="1:78" s="52" customFormat="1">
      <c r="A145" s="83">
        <f t="shared" si="58"/>
        <v>126</v>
      </c>
      <c r="B145" s="84" t="s">
        <v>660</v>
      </c>
      <c r="C145" s="409" t="s">
        <v>895</v>
      </c>
      <c r="D145" s="557"/>
      <c r="E145" s="389"/>
      <c r="F145" s="389"/>
      <c r="G145" s="389"/>
      <c r="H145" s="389"/>
      <c r="I145" s="389"/>
      <c r="J145" s="389"/>
      <c r="K145" s="389"/>
      <c r="L145" s="389"/>
      <c r="M145" s="389"/>
      <c r="N145" s="389"/>
      <c r="O145" s="558"/>
      <c r="P145" s="106">
        <f>SUM(G145:J145)</f>
        <v>0</v>
      </c>
      <c r="Q145" s="106">
        <f>SUM(K145:N145)</f>
        <v>0</v>
      </c>
      <c r="R145" s="106">
        <f>SUM(F145,G145:J145,K145:N145)</f>
        <v>0</v>
      </c>
      <c r="S145" s="558"/>
      <c r="T145" s="558"/>
      <c r="U145" s="558"/>
      <c r="V145" s="558"/>
      <c r="W145" s="558"/>
      <c r="X145" s="558"/>
      <c r="Y145" s="558"/>
      <c r="Z145" s="558"/>
      <c r="AA145" s="558"/>
      <c r="AB145" s="558"/>
      <c r="AC145" s="558"/>
      <c r="AD145" s="558"/>
      <c r="AE145" s="558"/>
      <c r="AF145" s="558"/>
      <c r="AG145" s="558"/>
      <c r="AH145" s="558"/>
      <c r="AI145" s="558"/>
      <c r="AJ145" s="558"/>
      <c r="AK145" s="558"/>
      <c r="AL145" s="558"/>
      <c r="AM145" s="558"/>
      <c r="AN145" s="558"/>
      <c r="AO145" s="558"/>
      <c r="AP145" s="558"/>
      <c r="AQ145" s="558"/>
      <c r="AR145" s="558"/>
      <c r="AS145" s="558"/>
      <c r="AT145" s="558"/>
      <c r="AU145" s="558"/>
      <c r="AV145" s="558"/>
      <c r="AW145" s="558"/>
      <c r="AX145" s="558"/>
      <c r="AY145" s="558"/>
      <c r="AZ145" s="558"/>
      <c r="BA145" s="558"/>
      <c r="BB145" s="558"/>
      <c r="BC145" s="558"/>
      <c r="BD145" s="558"/>
      <c r="BE145" s="558"/>
      <c r="BF145" s="558"/>
      <c r="BG145" s="558"/>
      <c r="BH145" s="558"/>
      <c r="BI145" s="558"/>
      <c r="BJ145" s="558"/>
      <c r="BK145" s="558"/>
      <c r="BL145" s="558"/>
      <c r="BM145" s="558"/>
      <c r="BN145" s="558"/>
      <c r="BO145" s="558"/>
      <c r="BP145" s="558"/>
      <c r="BQ145" s="558"/>
      <c r="BR145" s="558"/>
      <c r="BS145" s="558"/>
      <c r="BT145" s="558"/>
      <c r="BU145" s="558"/>
      <c r="BV145" s="558"/>
      <c r="BW145" s="558"/>
      <c r="BX145" s="558"/>
      <c r="BY145" s="558"/>
      <c r="BZ145" s="558"/>
    </row>
    <row r="146" spans="1:78">
      <c r="A146" s="81">
        <f t="shared" si="58"/>
        <v>127</v>
      </c>
      <c r="B146" s="236" t="s">
        <v>1046</v>
      </c>
      <c r="C146" s="409" t="s">
        <v>896</v>
      </c>
      <c r="D146" s="276" t="s">
        <v>1434</v>
      </c>
      <c r="E146" s="139"/>
      <c r="F146" s="106">
        <f>-'Securities OTTI by Portfolio'!D35</f>
        <v>0</v>
      </c>
      <c r="G146" s="106">
        <f>-'Securities OTTI by Portfolio'!G35</f>
        <v>0</v>
      </c>
      <c r="H146" s="106">
        <f>-'Securities OTTI by Portfolio'!J35</f>
        <v>0</v>
      </c>
      <c r="I146" s="106">
        <f>-'Securities OTTI by Portfolio'!M35</f>
        <v>0</v>
      </c>
      <c r="J146" s="106">
        <f>-'Securities OTTI by Portfolio'!P35</f>
        <v>0</v>
      </c>
      <c r="K146" s="106">
        <f>-'Securities OTTI by Portfolio'!S35</f>
        <v>0</v>
      </c>
      <c r="L146" s="106">
        <f>-'Securities OTTI by Portfolio'!V35</f>
        <v>0</v>
      </c>
      <c r="M146" s="106">
        <f>-'Securities OTTI by Portfolio'!Y35</f>
        <v>0</v>
      </c>
      <c r="N146" s="106">
        <f>-'Securities OTTI by Portfolio'!AB35</f>
        <v>0</v>
      </c>
      <c r="O146" s="505"/>
      <c r="P146" s="80">
        <f>SUM(G146:J146)</f>
        <v>0</v>
      </c>
      <c r="Q146" s="80">
        <f>SUM(K146:N146)</f>
        <v>0</v>
      </c>
      <c r="R146" s="80">
        <f>SUM(F146,G146:J146,K146:N146)</f>
        <v>0</v>
      </c>
    </row>
    <row r="147" spans="1:78">
      <c r="A147" s="81">
        <f t="shared" si="58"/>
        <v>128</v>
      </c>
      <c r="B147" s="236" t="s">
        <v>1047</v>
      </c>
      <c r="C147" s="409" t="s">
        <v>897</v>
      </c>
      <c r="D147" s="276" t="s">
        <v>1435</v>
      </c>
      <c r="E147" s="251"/>
      <c r="F147" s="106">
        <f>-'Securities OTTI by Portfolio'!D69</f>
        <v>0</v>
      </c>
      <c r="G147" s="106">
        <f>-'Securities OTTI by Portfolio'!G69</f>
        <v>0</v>
      </c>
      <c r="H147" s="106">
        <f>-'Securities OTTI by Portfolio'!J69</f>
        <v>0</v>
      </c>
      <c r="I147" s="106">
        <f>-'Securities OTTI by Portfolio'!M69</f>
        <v>0</v>
      </c>
      <c r="J147" s="106">
        <f>-'Securities OTTI by Portfolio'!P69</f>
        <v>0</v>
      </c>
      <c r="K147" s="106">
        <f>-'Securities OTTI by Portfolio'!S69</f>
        <v>0</v>
      </c>
      <c r="L147" s="106">
        <f>-'Securities OTTI by Portfolio'!V69</f>
        <v>0</v>
      </c>
      <c r="M147" s="106">
        <f>-'Securities OTTI by Portfolio'!Y69</f>
        <v>0</v>
      </c>
      <c r="N147" s="106">
        <f>-'Securities OTTI by Portfolio'!AB69</f>
        <v>0</v>
      </c>
      <c r="O147" s="505"/>
      <c r="P147" s="106">
        <f t="shared" si="55"/>
        <v>0</v>
      </c>
      <c r="Q147" s="106">
        <f t="shared" si="56"/>
        <v>0</v>
      </c>
      <c r="R147" s="106">
        <f t="shared" si="57"/>
        <v>0</v>
      </c>
    </row>
    <row r="148" spans="1:78" ht="30">
      <c r="A148" s="242">
        <f t="shared" si="58"/>
        <v>129</v>
      </c>
      <c r="B148" s="243" t="s">
        <v>87</v>
      </c>
      <c r="C148" s="409" t="s">
        <v>898</v>
      </c>
      <c r="D148" s="28" t="str">
        <f>"Sum of items "&amp;A141&amp;", "&amp;A145&amp;", "&amp;A147&amp;", and "&amp;A146&amp;", less items "&amp;A142&amp;", "&amp;A143&amp;", and "&amp;A144&amp;" =riad4301"</f>
        <v>Sum of items 122, 126, 128, and 127, less items 123, 124, and 125 =riad4301</v>
      </c>
      <c r="E148" s="551"/>
      <c r="F148" s="80">
        <f>SUM(F141,F145,F147,F146)-SUM(F142:F144)</f>
        <v>0</v>
      </c>
      <c r="G148" s="80">
        <f t="shared" ref="G148:N148" si="62">SUM(G141,G145,G147,G146)-SUM(G142:G144)</f>
        <v>0</v>
      </c>
      <c r="H148" s="80">
        <f t="shared" si="62"/>
        <v>0</v>
      </c>
      <c r="I148" s="80">
        <f t="shared" si="62"/>
        <v>0</v>
      </c>
      <c r="J148" s="80">
        <f t="shared" si="62"/>
        <v>0</v>
      </c>
      <c r="K148" s="80">
        <f t="shared" si="62"/>
        <v>0</v>
      </c>
      <c r="L148" s="80">
        <f t="shared" si="62"/>
        <v>0</v>
      </c>
      <c r="M148" s="80">
        <f t="shared" si="62"/>
        <v>0</v>
      </c>
      <c r="N148" s="80">
        <f t="shared" si="62"/>
        <v>0</v>
      </c>
      <c r="O148" s="505"/>
      <c r="P148" s="80">
        <f>SUM(G148:J148)</f>
        <v>0</v>
      </c>
      <c r="Q148" s="80">
        <f>SUM(K148:N148)</f>
        <v>0</v>
      </c>
      <c r="R148" s="80">
        <f>SUM(F148,G148:J148,K148:N148)</f>
        <v>0</v>
      </c>
    </row>
    <row r="149" spans="1:78">
      <c r="B149" s="537"/>
      <c r="D149" s="514"/>
      <c r="E149" s="515"/>
      <c r="F149" s="521"/>
      <c r="G149" s="521"/>
      <c r="H149" s="521"/>
      <c r="I149" s="521"/>
      <c r="J149" s="521"/>
      <c r="K149" s="521"/>
      <c r="L149" s="521"/>
      <c r="M149" s="521"/>
      <c r="N149" s="521"/>
      <c r="O149" s="505"/>
    </row>
    <row r="150" spans="1:78">
      <c r="A150" s="99">
        <f>A148+1</f>
        <v>130</v>
      </c>
      <c r="B150" s="37" t="s">
        <v>88</v>
      </c>
      <c r="C150" s="409" t="s">
        <v>374</v>
      </c>
      <c r="D150" s="42" t="s">
        <v>1436</v>
      </c>
      <c r="E150" s="551"/>
      <c r="F150" s="76"/>
      <c r="G150" s="76"/>
      <c r="H150" s="76"/>
      <c r="I150" s="76"/>
      <c r="J150" s="76"/>
      <c r="K150" s="76"/>
      <c r="L150" s="76"/>
      <c r="M150" s="76"/>
      <c r="N150" s="76"/>
      <c r="O150" s="505"/>
      <c r="P150" s="80">
        <f>SUM(G150:J150)</f>
        <v>0</v>
      </c>
      <c r="Q150" s="80">
        <f>SUM(K150:N150)</f>
        <v>0</v>
      </c>
      <c r="R150" s="80">
        <f>SUM(F150,G150:J150,K150:N150)</f>
        <v>0</v>
      </c>
    </row>
    <row r="151" spans="1:78" ht="33" customHeight="1">
      <c r="A151" s="81">
        <f>A150+1</f>
        <v>131</v>
      </c>
      <c r="B151" s="241" t="s">
        <v>96</v>
      </c>
      <c r="C151" s="409" t="s">
        <v>899</v>
      </c>
      <c r="D151" s="45" t="str">
        <f>"Item "&amp;A148&amp;" less item "&amp;A150&amp;" =riad4300"</f>
        <v>Item 129 less item 130 =riad4300</v>
      </c>
      <c r="E151" s="551"/>
      <c r="F151" s="80">
        <f>F148-F150</f>
        <v>0</v>
      </c>
      <c r="G151" s="80">
        <f t="shared" ref="G151:N151" si="63">G148-G150</f>
        <v>0</v>
      </c>
      <c r="H151" s="80">
        <f t="shared" si="63"/>
        <v>0</v>
      </c>
      <c r="I151" s="80">
        <f t="shared" si="63"/>
        <v>0</v>
      </c>
      <c r="J151" s="80">
        <f t="shared" si="63"/>
        <v>0</v>
      </c>
      <c r="K151" s="80">
        <f t="shared" si="63"/>
        <v>0</v>
      </c>
      <c r="L151" s="80">
        <f t="shared" si="63"/>
        <v>0</v>
      </c>
      <c r="M151" s="80">
        <f t="shared" si="63"/>
        <v>0</v>
      </c>
      <c r="N151" s="80">
        <f t="shared" si="63"/>
        <v>0</v>
      </c>
      <c r="O151" s="505"/>
      <c r="P151" s="80">
        <f>SUM(G151:J151)</f>
        <v>0</v>
      </c>
      <c r="Q151" s="80">
        <f>SUM(K151:N151)</f>
        <v>0</v>
      </c>
      <c r="R151" s="80">
        <f>SUM(F151,G151:J151,K151:N151)</f>
        <v>0</v>
      </c>
    </row>
    <row r="152" spans="1:78">
      <c r="B152" s="537"/>
      <c r="C152" s="561"/>
      <c r="D152" s="514"/>
      <c r="E152" s="515"/>
      <c r="F152" s="521"/>
      <c r="G152" s="521"/>
      <c r="H152" s="521"/>
      <c r="I152" s="521"/>
      <c r="J152" s="521"/>
      <c r="K152" s="521"/>
      <c r="L152" s="521"/>
      <c r="M152" s="521"/>
      <c r="N152" s="521"/>
      <c r="O152" s="505"/>
    </row>
    <row r="153" spans="1:78">
      <c r="A153" s="99">
        <f>A151+1</f>
        <v>132</v>
      </c>
      <c r="B153" s="37" t="s">
        <v>89</v>
      </c>
      <c r="C153" s="410" t="s">
        <v>373</v>
      </c>
      <c r="D153" s="42" t="s">
        <v>1437</v>
      </c>
      <c r="E153" s="551"/>
      <c r="F153" s="76"/>
      <c r="G153" s="76"/>
      <c r="H153" s="76"/>
      <c r="I153" s="76"/>
      <c r="J153" s="76"/>
      <c r="K153" s="76"/>
      <c r="L153" s="76"/>
      <c r="M153" s="76"/>
      <c r="N153" s="76"/>
      <c r="O153" s="505"/>
      <c r="P153" s="80">
        <f>SUM(G153:J153)</f>
        <v>0</v>
      </c>
      <c r="Q153" s="80">
        <f>SUM(K153:N153)</f>
        <v>0</v>
      </c>
      <c r="R153" s="80">
        <f>SUM(F153,G153:J153,K153:N153)</f>
        <v>0</v>
      </c>
    </row>
    <row r="154" spans="1:78" s="78" customFormat="1" ht="30" customHeight="1">
      <c r="A154" s="242">
        <f>A153+1</f>
        <v>133</v>
      </c>
      <c r="B154" s="243" t="s">
        <v>1591</v>
      </c>
      <c r="C154" s="410" t="s">
        <v>900</v>
      </c>
      <c r="D154" s="28" t="str">
        <f>"Sum of items "&amp;A151&amp;" and "&amp;A153&amp;" = riadg104"</f>
        <v>Sum of items 131 and 132 = riadg104</v>
      </c>
      <c r="E154" s="80">
        <f t="shared" ref="E154:N154" si="64">SUM(E151,E153)</f>
        <v>0</v>
      </c>
      <c r="F154" s="80">
        <f t="shared" si="64"/>
        <v>0</v>
      </c>
      <c r="G154" s="80">
        <f t="shared" si="64"/>
        <v>0</v>
      </c>
      <c r="H154" s="80">
        <f t="shared" si="64"/>
        <v>0</v>
      </c>
      <c r="I154" s="80">
        <f t="shared" si="64"/>
        <v>0</v>
      </c>
      <c r="J154" s="80">
        <f t="shared" si="64"/>
        <v>0</v>
      </c>
      <c r="K154" s="80">
        <f t="shared" si="64"/>
        <v>0</v>
      </c>
      <c r="L154" s="80">
        <f t="shared" si="64"/>
        <v>0</v>
      </c>
      <c r="M154" s="80">
        <f t="shared" si="64"/>
        <v>0</v>
      </c>
      <c r="N154" s="80">
        <f t="shared" si="64"/>
        <v>0</v>
      </c>
      <c r="O154" s="562"/>
      <c r="P154" s="80">
        <f>SUM(G154:J154)</f>
        <v>0</v>
      </c>
      <c r="Q154" s="80">
        <f>SUM(K154:N154)</f>
        <v>0</v>
      </c>
      <c r="R154" s="80">
        <f>SUM(F154,G154:J154,K154:N154)</f>
        <v>0</v>
      </c>
      <c r="S154" s="562"/>
      <c r="T154" s="562"/>
      <c r="U154" s="562"/>
      <c r="V154" s="562"/>
      <c r="W154" s="562"/>
      <c r="X154" s="562"/>
      <c r="Y154" s="562"/>
      <c r="Z154" s="562"/>
      <c r="AA154" s="562"/>
      <c r="AB154" s="562"/>
      <c r="AC154" s="562"/>
      <c r="AD154" s="562"/>
      <c r="AE154" s="562"/>
      <c r="AF154" s="562"/>
      <c r="AG154" s="562"/>
      <c r="AH154" s="562"/>
      <c r="AI154" s="562"/>
      <c r="AJ154" s="562"/>
      <c r="AK154" s="562"/>
      <c r="AL154" s="562"/>
      <c r="AM154" s="562"/>
      <c r="AN154" s="562"/>
      <c r="AO154" s="562"/>
      <c r="AP154" s="562"/>
      <c r="AQ154" s="562"/>
      <c r="AR154" s="562"/>
      <c r="AS154" s="562"/>
      <c r="AT154" s="562"/>
      <c r="AU154" s="562"/>
      <c r="AV154" s="562"/>
      <c r="AW154" s="562"/>
      <c r="AX154" s="562"/>
      <c r="AY154" s="562"/>
      <c r="AZ154" s="562"/>
      <c r="BA154" s="562"/>
      <c r="BB154" s="562"/>
      <c r="BC154" s="562"/>
      <c r="BD154" s="562"/>
      <c r="BE154" s="562"/>
      <c r="BF154" s="562"/>
      <c r="BG154" s="562"/>
      <c r="BH154" s="562"/>
      <c r="BI154" s="562"/>
      <c r="BJ154" s="562"/>
      <c r="BK154" s="562"/>
      <c r="BL154" s="562"/>
      <c r="BM154" s="562"/>
      <c r="BN154" s="562"/>
      <c r="BO154" s="562"/>
      <c r="BP154" s="562"/>
      <c r="BQ154" s="562"/>
      <c r="BR154" s="562"/>
      <c r="BS154" s="562"/>
      <c r="BT154" s="562"/>
      <c r="BU154" s="562"/>
      <c r="BV154" s="562"/>
      <c r="BW154" s="562"/>
      <c r="BX154" s="562"/>
      <c r="BY154" s="562"/>
      <c r="BZ154" s="562"/>
    </row>
    <row r="155" spans="1:78">
      <c r="B155" s="537"/>
      <c r="D155" s="514"/>
      <c r="E155" s="515"/>
      <c r="F155" s="521"/>
      <c r="G155" s="521"/>
      <c r="H155" s="521"/>
      <c r="I155" s="521"/>
      <c r="J155" s="521"/>
      <c r="K155" s="521"/>
      <c r="L155" s="521"/>
      <c r="M155" s="521"/>
      <c r="N155" s="521"/>
      <c r="O155" s="505"/>
    </row>
    <row r="156" spans="1:78">
      <c r="A156" s="99">
        <f>A154+1</f>
        <v>134</v>
      </c>
      <c r="B156" s="37" t="s">
        <v>90</v>
      </c>
      <c r="C156" s="410" t="s">
        <v>372</v>
      </c>
      <c r="D156" s="42" t="s">
        <v>1438</v>
      </c>
      <c r="E156" s="551"/>
      <c r="F156" s="76"/>
      <c r="G156" s="76"/>
      <c r="H156" s="76"/>
      <c r="I156" s="76"/>
      <c r="J156" s="76"/>
      <c r="K156" s="76"/>
      <c r="L156" s="76"/>
      <c r="M156" s="76"/>
      <c r="N156" s="76"/>
      <c r="O156" s="505"/>
      <c r="P156" s="80">
        <f>SUM(G156:J156)</f>
        <v>0</v>
      </c>
      <c r="Q156" s="80">
        <f>SUM(K156:N156)</f>
        <v>0</v>
      </c>
      <c r="R156" s="80">
        <f>SUM(F156,G156:J156,K156:N156)</f>
        <v>0</v>
      </c>
    </row>
    <row r="157" spans="1:78" s="78" customFormat="1" ht="30">
      <c r="A157" s="242">
        <f>A156+1</f>
        <v>135</v>
      </c>
      <c r="B157" s="243" t="s">
        <v>1592</v>
      </c>
      <c r="C157" s="410" t="s">
        <v>371</v>
      </c>
      <c r="D157" s="28" t="str">
        <f>"Item "&amp;A154&amp;" less item "&amp;A156&amp;" = riad4340 (must match item 4 on the Capital Worksheet)"</f>
        <v>Item 133 less item 134 = riad4340 (must match item 4 on the Capital Worksheet)</v>
      </c>
      <c r="E157" s="80">
        <f t="shared" ref="E157:N157" si="65">E154-E156</f>
        <v>0</v>
      </c>
      <c r="F157" s="80">
        <f t="shared" si="65"/>
        <v>0</v>
      </c>
      <c r="G157" s="80">
        <f t="shared" si="65"/>
        <v>0</v>
      </c>
      <c r="H157" s="80">
        <f t="shared" si="65"/>
        <v>0</v>
      </c>
      <c r="I157" s="80">
        <f t="shared" si="65"/>
        <v>0</v>
      </c>
      <c r="J157" s="80">
        <f t="shared" si="65"/>
        <v>0</v>
      </c>
      <c r="K157" s="80">
        <f t="shared" si="65"/>
        <v>0</v>
      </c>
      <c r="L157" s="80">
        <f t="shared" si="65"/>
        <v>0</v>
      </c>
      <c r="M157" s="80">
        <f t="shared" si="65"/>
        <v>0</v>
      </c>
      <c r="N157" s="80">
        <f t="shared" si="65"/>
        <v>0</v>
      </c>
      <c r="O157" s="562"/>
      <c r="P157" s="80">
        <f>SUM(G157:J157)</f>
        <v>0</v>
      </c>
      <c r="Q157" s="80">
        <f>SUM(K157:N157)</f>
        <v>0</v>
      </c>
      <c r="R157" s="80">
        <f>SUM(F157,G157:J157,K157:N157)</f>
        <v>0</v>
      </c>
      <c r="S157" s="562"/>
      <c r="T157" s="562"/>
      <c r="U157" s="562"/>
      <c r="V157" s="562"/>
      <c r="W157" s="562"/>
      <c r="X157" s="562"/>
      <c r="Y157" s="562"/>
      <c r="Z157" s="562"/>
      <c r="AA157" s="562"/>
      <c r="AB157" s="562"/>
      <c r="AC157" s="562"/>
      <c r="AD157" s="562"/>
      <c r="AE157" s="562"/>
      <c r="AF157" s="562"/>
      <c r="AG157" s="562"/>
      <c r="AH157" s="562"/>
      <c r="AI157" s="562"/>
      <c r="AJ157" s="562"/>
      <c r="AK157" s="562"/>
      <c r="AL157" s="562"/>
      <c r="AM157" s="562"/>
      <c r="AN157" s="562"/>
      <c r="AO157" s="562"/>
      <c r="AP157" s="562"/>
      <c r="AQ157" s="562"/>
      <c r="AR157" s="562"/>
      <c r="AS157" s="562"/>
      <c r="AT157" s="562"/>
      <c r="AU157" s="562"/>
      <c r="AV157" s="562"/>
      <c r="AW157" s="562"/>
      <c r="AX157" s="562"/>
      <c r="AY157" s="562"/>
      <c r="AZ157" s="562"/>
      <c r="BA157" s="562"/>
      <c r="BB157" s="562"/>
      <c r="BC157" s="562"/>
      <c r="BD157" s="562"/>
      <c r="BE157" s="562"/>
      <c r="BF157" s="562"/>
      <c r="BG157" s="562"/>
      <c r="BH157" s="562"/>
      <c r="BI157" s="562"/>
      <c r="BJ157" s="562"/>
      <c r="BK157" s="562"/>
      <c r="BL157" s="562"/>
      <c r="BM157" s="562"/>
      <c r="BN157" s="562"/>
      <c r="BO157" s="562"/>
      <c r="BP157" s="562"/>
      <c r="BQ157" s="562"/>
      <c r="BR157" s="562"/>
      <c r="BS157" s="562"/>
      <c r="BT157" s="562"/>
      <c r="BU157" s="562"/>
      <c r="BV157" s="562"/>
      <c r="BW157" s="562"/>
      <c r="BX157" s="562"/>
      <c r="BY157" s="562"/>
      <c r="BZ157" s="562"/>
    </row>
    <row r="158" spans="1:78">
      <c r="B158" s="537"/>
      <c r="D158" s="514"/>
      <c r="E158" s="515"/>
      <c r="F158" s="521"/>
      <c r="G158" s="521"/>
      <c r="H158" s="521"/>
      <c r="I158" s="521"/>
      <c r="J158" s="521"/>
      <c r="K158" s="521"/>
      <c r="L158" s="521"/>
      <c r="M158" s="521"/>
      <c r="N158" s="521"/>
    </row>
    <row r="159" spans="1:78">
      <c r="A159" s="81">
        <f>A157+1</f>
        <v>136</v>
      </c>
      <c r="B159" s="43" t="s">
        <v>91</v>
      </c>
      <c r="C159" s="410" t="s">
        <v>901</v>
      </c>
      <c r="D159" s="45" t="str">
        <f>"Item "&amp;A150&amp;" divided by item "&amp;A148&amp;", multiplied by 100"</f>
        <v>Item 130 divided by item 129, multiplied by 100</v>
      </c>
      <c r="E159" s="563"/>
      <c r="F159" s="108" t="str">
        <f>IFERROR(F150/F148*100,"-na-")</f>
        <v>-na-</v>
      </c>
      <c r="G159" s="108" t="str">
        <f t="shared" ref="G159:N159" si="66">IFERROR(G150/G148*100,"-na-")</f>
        <v>-na-</v>
      </c>
      <c r="H159" s="108" t="str">
        <f t="shared" si="66"/>
        <v>-na-</v>
      </c>
      <c r="I159" s="108" t="str">
        <f t="shared" si="66"/>
        <v>-na-</v>
      </c>
      <c r="J159" s="108" t="str">
        <f t="shared" si="66"/>
        <v>-na-</v>
      </c>
      <c r="K159" s="108" t="str">
        <f t="shared" si="66"/>
        <v>-na-</v>
      </c>
      <c r="L159" s="108" t="str">
        <f t="shared" si="66"/>
        <v>-na-</v>
      </c>
      <c r="M159" s="108" t="str">
        <f t="shared" si="66"/>
        <v>-na-</v>
      </c>
      <c r="N159" s="108" t="str">
        <f t="shared" si="66"/>
        <v>-na-</v>
      </c>
      <c r="P159" s="108" t="str">
        <f>IFERROR(P150/P148*100,"-na-")</f>
        <v>-na-</v>
      </c>
      <c r="Q159" s="108" t="str">
        <f>IFERROR(Q150/Q148*100,"-na-")</f>
        <v>-na-</v>
      </c>
      <c r="R159" s="108" t="str">
        <f>IFERROR(R150/R148*100,"-na-")</f>
        <v>-na-</v>
      </c>
    </row>
    <row r="160" spans="1:78">
      <c r="B160" s="537"/>
      <c r="D160" s="514"/>
      <c r="E160" s="515"/>
      <c r="F160" s="521"/>
      <c r="G160" s="521"/>
      <c r="H160" s="521"/>
      <c r="I160" s="521"/>
      <c r="J160" s="521"/>
      <c r="K160" s="521"/>
      <c r="L160" s="521"/>
      <c r="M160" s="521"/>
      <c r="N160" s="521"/>
    </row>
    <row r="161" spans="1:78" s="77" customFormat="1">
      <c r="A161" s="520"/>
      <c r="B161" s="82" t="s">
        <v>481</v>
      </c>
      <c r="C161" s="509"/>
      <c r="D161" s="564"/>
      <c r="E161" s="565"/>
      <c r="F161" s="565"/>
      <c r="G161" s="566"/>
      <c r="H161" s="511"/>
      <c r="I161" s="566"/>
      <c r="J161" s="566"/>
      <c r="K161" s="566"/>
      <c r="L161" s="566"/>
      <c r="M161" s="567"/>
      <c r="N161" s="566"/>
      <c r="O161" s="566"/>
      <c r="P161" s="566"/>
      <c r="Q161" s="566"/>
      <c r="R161" s="507"/>
      <c r="S161" s="511"/>
      <c r="T161" s="511"/>
      <c r="U161" s="511"/>
      <c r="V161" s="511"/>
      <c r="W161" s="511"/>
      <c r="X161" s="511"/>
      <c r="Y161" s="511"/>
      <c r="Z161" s="511"/>
      <c r="AA161" s="511"/>
      <c r="AB161" s="511"/>
      <c r="AC161" s="511"/>
      <c r="AD161" s="511"/>
      <c r="AE161" s="511"/>
      <c r="AF161" s="511"/>
      <c r="AG161" s="511"/>
      <c r="AH161" s="511"/>
      <c r="AI161" s="511"/>
      <c r="AJ161" s="511"/>
      <c r="AK161" s="511"/>
      <c r="AL161" s="511"/>
      <c r="AM161" s="511"/>
      <c r="AN161" s="511"/>
      <c r="AO161" s="511"/>
      <c r="AP161" s="511"/>
      <c r="AQ161" s="511"/>
      <c r="AR161" s="511"/>
      <c r="AS161" s="511"/>
      <c r="AT161" s="511"/>
      <c r="AU161" s="511"/>
      <c r="AV161" s="511"/>
      <c r="AW161" s="511"/>
      <c r="AX161" s="511"/>
      <c r="AY161" s="511"/>
      <c r="AZ161" s="511"/>
      <c r="BA161" s="511"/>
      <c r="BB161" s="511"/>
      <c r="BC161" s="511"/>
      <c r="BD161" s="511"/>
      <c r="BE161" s="511"/>
      <c r="BF161" s="511"/>
      <c r="BG161" s="511"/>
      <c r="BH161" s="511"/>
      <c r="BI161" s="511"/>
      <c r="BJ161" s="511"/>
      <c r="BK161" s="511"/>
      <c r="BL161" s="511"/>
      <c r="BM161" s="511"/>
      <c r="BN161" s="511"/>
      <c r="BO161" s="511"/>
      <c r="BP161" s="511"/>
      <c r="BQ161" s="511"/>
      <c r="BR161" s="511"/>
      <c r="BS161" s="511"/>
      <c r="BT161" s="511"/>
      <c r="BU161" s="511"/>
      <c r="BV161" s="511"/>
      <c r="BW161" s="511"/>
      <c r="BX161" s="511"/>
      <c r="BY161" s="511"/>
      <c r="BZ161" s="511"/>
    </row>
    <row r="162" spans="1:78" s="77" customFormat="1">
      <c r="A162" s="81">
        <f>A159+1</f>
        <v>137</v>
      </c>
      <c r="B162" s="43" t="s">
        <v>280</v>
      </c>
      <c r="C162" s="410" t="s">
        <v>902</v>
      </c>
      <c r="D162" s="564"/>
      <c r="E162" s="139"/>
      <c r="F162" s="106">
        <f>E165</f>
        <v>0</v>
      </c>
      <c r="G162" s="106">
        <f t="shared" ref="G162:N162" si="67">F165</f>
        <v>0</v>
      </c>
      <c r="H162" s="106">
        <f t="shared" si="67"/>
        <v>0</v>
      </c>
      <c r="I162" s="106">
        <f t="shared" si="67"/>
        <v>0</v>
      </c>
      <c r="J162" s="106">
        <f t="shared" si="67"/>
        <v>0</v>
      </c>
      <c r="K162" s="106">
        <f t="shared" si="67"/>
        <v>0</v>
      </c>
      <c r="L162" s="106">
        <f t="shared" si="67"/>
        <v>0</v>
      </c>
      <c r="M162" s="106">
        <f t="shared" si="67"/>
        <v>0</v>
      </c>
      <c r="N162" s="106">
        <f t="shared" si="67"/>
        <v>0</v>
      </c>
      <c r="O162" s="143"/>
      <c r="P162" s="511"/>
      <c r="Q162" s="511"/>
      <c r="R162" s="511"/>
      <c r="S162" s="511"/>
      <c r="T162" s="511"/>
      <c r="U162" s="511"/>
      <c r="V162" s="511"/>
      <c r="W162" s="511"/>
      <c r="X162" s="511"/>
      <c r="Y162" s="511"/>
      <c r="Z162" s="511"/>
      <c r="AA162" s="511"/>
      <c r="AB162" s="511"/>
      <c r="AC162" s="511"/>
      <c r="AD162" s="511"/>
      <c r="AE162" s="511"/>
      <c r="AF162" s="511"/>
      <c r="AG162" s="511"/>
      <c r="AH162" s="511"/>
      <c r="AI162" s="511"/>
      <c r="AJ162" s="511"/>
      <c r="AK162" s="511"/>
      <c r="AL162" s="511"/>
      <c r="AM162" s="511"/>
      <c r="AN162" s="511"/>
      <c r="AO162" s="511"/>
      <c r="AP162" s="511"/>
      <c r="AQ162" s="511"/>
      <c r="AR162" s="511"/>
      <c r="AS162" s="511"/>
      <c r="AT162" s="511"/>
      <c r="AU162" s="511"/>
      <c r="AV162" s="511"/>
      <c r="AW162" s="511"/>
      <c r="AX162" s="511"/>
      <c r="AY162" s="511"/>
      <c r="AZ162" s="511"/>
      <c r="BA162" s="511"/>
      <c r="BB162" s="511"/>
      <c r="BC162" s="511"/>
      <c r="BD162" s="511"/>
      <c r="BE162" s="511"/>
      <c r="BF162" s="511"/>
      <c r="BG162" s="511"/>
      <c r="BH162" s="511"/>
      <c r="BI162" s="511"/>
      <c r="BJ162" s="511"/>
      <c r="BK162" s="511"/>
      <c r="BL162" s="511"/>
      <c r="BM162" s="511"/>
      <c r="BN162" s="511"/>
      <c r="BO162" s="511"/>
      <c r="BP162" s="511"/>
      <c r="BQ162" s="511"/>
      <c r="BR162" s="511"/>
      <c r="BS162" s="511"/>
      <c r="BT162" s="511"/>
      <c r="BU162" s="511"/>
      <c r="BV162" s="511"/>
      <c r="BW162" s="511"/>
      <c r="BX162" s="511"/>
      <c r="BY162" s="511"/>
      <c r="BZ162" s="511"/>
    </row>
    <row r="163" spans="1:78" s="77" customFormat="1">
      <c r="A163" s="81">
        <f>A162+1</f>
        <v>138</v>
      </c>
      <c r="B163" s="43" t="s">
        <v>1590</v>
      </c>
      <c r="C163" s="410" t="s">
        <v>903</v>
      </c>
      <c r="D163" s="564"/>
      <c r="E163" s="139"/>
      <c r="F163" s="106">
        <f>-'PPNR Projections Worksheet'!F48+'PPNR Projections Worksheet'!F106</f>
        <v>0</v>
      </c>
      <c r="G163" s="106">
        <f>-'PPNR Projections Worksheet'!G48+'PPNR Projections Worksheet'!G106</f>
        <v>0</v>
      </c>
      <c r="H163" s="106">
        <f>-'PPNR Projections Worksheet'!H48+'PPNR Projections Worksheet'!H106</f>
        <v>0</v>
      </c>
      <c r="I163" s="106">
        <f>-'PPNR Projections Worksheet'!I48+'PPNR Projections Worksheet'!I106</f>
        <v>0</v>
      </c>
      <c r="J163" s="106">
        <f>-'PPNR Projections Worksheet'!J48+'PPNR Projections Worksheet'!J106</f>
        <v>0</v>
      </c>
      <c r="K163" s="106">
        <f>-'PPNR Projections Worksheet'!K48+'PPNR Projections Worksheet'!K106</f>
        <v>0</v>
      </c>
      <c r="L163" s="106">
        <f>-'PPNR Projections Worksheet'!L48+'PPNR Projections Worksheet'!L106</f>
        <v>0</v>
      </c>
      <c r="M163" s="106">
        <f>-'PPNR Projections Worksheet'!M48+'PPNR Projections Worksheet'!M106</f>
        <v>0</v>
      </c>
      <c r="N163" s="106">
        <f>-'PPNR Projections Worksheet'!N48+'PPNR Projections Worksheet'!N106</f>
        <v>0</v>
      </c>
      <c r="O163" s="143"/>
      <c r="P163" s="80">
        <f>SUM(G163:J163)</f>
        <v>0</v>
      </c>
      <c r="Q163" s="80">
        <f>SUM(K163:N163)</f>
        <v>0</v>
      </c>
      <c r="R163" s="80">
        <f>SUM(F163,G163:J163,K163:N163)</f>
        <v>0</v>
      </c>
      <c r="S163" s="511"/>
      <c r="T163" s="511"/>
      <c r="U163" s="511"/>
      <c r="V163" s="511"/>
      <c r="W163" s="511"/>
      <c r="X163" s="511"/>
      <c r="Y163" s="511"/>
      <c r="Z163" s="511"/>
      <c r="AA163" s="511"/>
      <c r="AB163" s="511"/>
      <c r="AC163" s="511"/>
      <c r="AD163" s="511"/>
      <c r="AE163" s="511"/>
      <c r="AF163" s="511"/>
      <c r="AG163" s="511"/>
      <c r="AH163" s="511"/>
      <c r="AI163" s="511"/>
      <c r="AJ163" s="511"/>
      <c r="AK163" s="511"/>
      <c r="AL163" s="511"/>
      <c r="AM163" s="511"/>
      <c r="AN163" s="511"/>
      <c r="AO163" s="511"/>
      <c r="AP163" s="511"/>
      <c r="AQ163" s="511"/>
      <c r="AR163" s="511"/>
      <c r="AS163" s="511"/>
      <c r="AT163" s="511"/>
      <c r="AU163" s="511"/>
      <c r="AV163" s="511"/>
      <c r="AW163" s="511"/>
      <c r="AX163" s="511"/>
      <c r="AY163" s="511"/>
      <c r="AZ163" s="511"/>
      <c r="BA163" s="511"/>
      <c r="BB163" s="511"/>
      <c r="BC163" s="511"/>
      <c r="BD163" s="511"/>
      <c r="BE163" s="511"/>
      <c r="BF163" s="511"/>
      <c r="BG163" s="511"/>
      <c r="BH163" s="511"/>
      <c r="BI163" s="511"/>
      <c r="BJ163" s="511"/>
      <c r="BK163" s="511"/>
      <c r="BL163" s="511"/>
      <c r="BM163" s="511"/>
      <c r="BN163" s="511"/>
      <c r="BO163" s="511"/>
      <c r="BP163" s="511"/>
      <c r="BQ163" s="511"/>
      <c r="BR163" s="511"/>
      <c r="BS163" s="511"/>
      <c r="BT163" s="511"/>
      <c r="BU163" s="511"/>
      <c r="BV163" s="511"/>
      <c r="BW163" s="511"/>
      <c r="BX163" s="511"/>
      <c r="BY163" s="511"/>
      <c r="BZ163" s="511"/>
    </row>
    <row r="164" spans="1:78" s="77" customFormat="1">
      <c r="A164" s="81">
        <f>A163+1</f>
        <v>139</v>
      </c>
      <c r="B164" s="43" t="s">
        <v>281</v>
      </c>
      <c r="C164" s="410" t="s">
        <v>904</v>
      </c>
      <c r="D164" s="564"/>
      <c r="E164" s="139"/>
      <c r="F164" s="137">
        <f>'Retail Repurchase Worksheet'!B187</f>
        <v>0</v>
      </c>
      <c r="G164" s="137">
        <f>'Retail Repurchase Worksheet'!C187</f>
        <v>0</v>
      </c>
      <c r="H164" s="137">
        <f>'Retail Repurchase Worksheet'!D187</f>
        <v>0</v>
      </c>
      <c r="I164" s="137">
        <f>'Retail Repurchase Worksheet'!E187</f>
        <v>0</v>
      </c>
      <c r="J164" s="137">
        <f>'Retail Repurchase Worksheet'!F187</f>
        <v>0</v>
      </c>
      <c r="K164" s="137">
        <f>'Retail Repurchase Worksheet'!G187</f>
        <v>0</v>
      </c>
      <c r="L164" s="137">
        <f>'Retail Repurchase Worksheet'!H187</f>
        <v>0</v>
      </c>
      <c r="M164" s="137">
        <f>'Retail Repurchase Worksheet'!I187</f>
        <v>0</v>
      </c>
      <c r="N164" s="137">
        <f>'Retail Repurchase Worksheet'!J187</f>
        <v>0</v>
      </c>
      <c r="O164" s="143"/>
      <c r="P164" s="80">
        <f>SUM(G164:J164)</f>
        <v>0</v>
      </c>
      <c r="Q164" s="80">
        <f>SUM(K164:N164)</f>
        <v>0</v>
      </c>
      <c r="R164" s="80">
        <f>SUM(F164,G164:J164,K164:N164)</f>
        <v>0</v>
      </c>
      <c r="S164" s="511"/>
      <c r="T164" s="511"/>
      <c r="U164" s="511"/>
      <c r="V164" s="511"/>
      <c r="W164" s="511"/>
      <c r="X164" s="511"/>
      <c r="Y164" s="511"/>
      <c r="Z164" s="511"/>
      <c r="AA164" s="511"/>
      <c r="AB164" s="511"/>
      <c r="AC164" s="511"/>
      <c r="AD164" s="511"/>
      <c r="AE164" s="511"/>
      <c r="AF164" s="511"/>
      <c r="AG164" s="511"/>
      <c r="AH164" s="511"/>
      <c r="AI164" s="511"/>
      <c r="AJ164" s="511"/>
      <c r="AK164" s="511"/>
      <c r="AL164" s="511"/>
      <c r="AM164" s="511"/>
      <c r="AN164" s="511"/>
      <c r="AO164" s="511"/>
      <c r="AP164" s="511"/>
      <c r="AQ164" s="511"/>
      <c r="AR164" s="511"/>
      <c r="AS164" s="511"/>
      <c r="AT164" s="511"/>
      <c r="AU164" s="511"/>
      <c r="AV164" s="511"/>
      <c r="AW164" s="511"/>
      <c r="AX164" s="511"/>
      <c r="AY164" s="511"/>
      <c r="AZ164" s="511"/>
      <c r="BA164" s="511"/>
      <c r="BB164" s="511"/>
      <c r="BC164" s="511"/>
      <c r="BD164" s="511"/>
      <c r="BE164" s="511"/>
      <c r="BF164" s="511"/>
      <c r="BG164" s="511"/>
      <c r="BH164" s="511"/>
      <c r="BI164" s="511"/>
      <c r="BJ164" s="511"/>
      <c r="BK164" s="511"/>
      <c r="BL164" s="511"/>
      <c r="BM164" s="511"/>
      <c r="BN164" s="511"/>
      <c r="BO164" s="511"/>
      <c r="BP164" s="511"/>
      <c r="BQ164" s="511"/>
      <c r="BR164" s="511"/>
      <c r="BS164" s="511"/>
      <c r="BT164" s="511"/>
      <c r="BU164" s="511"/>
      <c r="BV164" s="511"/>
      <c r="BW164" s="511"/>
      <c r="BX164" s="511"/>
      <c r="BY164" s="511"/>
      <c r="BZ164" s="511"/>
    </row>
    <row r="165" spans="1:78" s="77" customFormat="1">
      <c r="A165" s="81">
        <f>A164+1</f>
        <v>140</v>
      </c>
      <c r="B165" s="43" t="s">
        <v>282</v>
      </c>
      <c r="C165" s="410" t="s">
        <v>905</v>
      </c>
      <c r="D165" s="102" t="str">
        <f>"Items "&amp;A162&amp;" and "&amp;A163&amp;" less item "&amp;A164</f>
        <v>Items 137 and 138 less item 139</v>
      </c>
      <c r="E165" s="551"/>
      <c r="F165" s="80">
        <f>F162+F163-F164</f>
        <v>0</v>
      </c>
      <c r="G165" s="80">
        <f t="shared" ref="G165:N165" si="68">G162+G163-G164</f>
        <v>0</v>
      </c>
      <c r="H165" s="80">
        <f t="shared" si="68"/>
        <v>0</v>
      </c>
      <c r="I165" s="80">
        <f t="shared" si="68"/>
        <v>0</v>
      </c>
      <c r="J165" s="80">
        <f t="shared" si="68"/>
        <v>0</v>
      </c>
      <c r="K165" s="80">
        <f t="shared" si="68"/>
        <v>0</v>
      </c>
      <c r="L165" s="80">
        <f t="shared" si="68"/>
        <v>0</v>
      </c>
      <c r="M165" s="80">
        <f t="shared" si="68"/>
        <v>0</v>
      </c>
      <c r="N165" s="80">
        <f t="shared" si="68"/>
        <v>0</v>
      </c>
      <c r="O165" s="143"/>
      <c r="P165" s="511"/>
      <c r="Q165" s="511"/>
      <c r="R165" s="511"/>
      <c r="S165" s="511"/>
      <c r="T165" s="511"/>
      <c r="U165" s="511"/>
      <c r="V165" s="511"/>
      <c r="W165" s="511"/>
      <c r="X165" s="511"/>
      <c r="Y165" s="511"/>
      <c r="Z165" s="511"/>
      <c r="AA165" s="511"/>
      <c r="AB165" s="511"/>
      <c r="AC165" s="511"/>
      <c r="AD165" s="511"/>
      <c r="AE165" s="511"/>
      <c r="AF165" s="511"/>
      <c r="AG165" s="511"/>
      <c r="AH165" s="511"/>
      <c r="AI165" s="511"/>
      <c r="AJ165" s="511"/>
      <c r="AK165" s="511"/>
      <c r="AL165" s="511"/>
      <c r="AM165" s="511"/>
      <c r="AN165" s="511"/>
      <c r="AO165" s="511"/>
      <c r="AP165" s="511"/>
      <c r="AQ165" s="511"/>
      <c r="AR165" s="511"/>
      <c r="AS165" s="511"/>
      <c r="AT165" s="511"/>
      <c r="AU165" s="511"/>
      <c r="AV165" s="511"/>
      <c r="AW165" s="511"/>
      <c r="AX165" s="511"/>
      <c r="AY165" s="511"/>
      <c r="AZ165" s="511"/>
      <c r="BA165" s="511"/>
      <c r="BB165" s="511"/>
      <c r="BC165" s="511"/>
      <c r="BD165" s="511"/>
      <c r="BE165" s="511"/>
      <c r="BF165" s="511"/>
      <c r="BG165" s="511"/>
      <c r="BH165" s="511"/>
      <c r="BI165" s="511"/>
      <c r="BJ165" s="511"/>
      <c r="BK165" s="511"/>
      <c r="BL165" s="511"/>
      <c r="BM165" s="511"/>
      <c r="BN165" s="511"/>
      <c r="BO165" s="511"/>
      <c r="BP165" s="511"/>
      <c r="BQ165" s="511"/>
      <c r="BR165" s="511"/>
      <c r="BS165" s="511"/>
      <c r="BT165" s="511"/>
      <c r="BU165" s="511"/>
      <c r="BV165" s="511"/>
      <c r="BW165" s="511"/>
      <c r="BX165" s="511"/>
      <c r="BY165" s="511"/>
      <c r="BZ165" s="511"/>
    </row>
    <row r="166" spans="1:78" s="86" customFormat="1">
      <c r="A166" s="555"/>
      <c r="B166" s="556"/>
      <c r="C166" s="266"/>
      <c r="D166" s="569"/>
      <c r="E166" s="143"/>
      <c r="F166" s="263"/>
      <c r="G166" s="263"/>
      <c r="H166" s="265"/>
      <c r="I166" s="263"/>
      <c r="J166" s="263"/>
      <c r="K166" s="263"/>
      <c r="L166" s="263"/>
      <c r="M166" s="570"/>
      <c r="N166" s="263"/>
      <c r="O166" s="263"/>
      <c r="P166" s="263"/>
      <c r="Q166" s="263"/>
      <c r="R166" s="265"/>
      <c r="S166" s="570"/>
      <c r="T166" s="570"/>
      <c r="U166" s="570"/>
      <c r="V166" s="570"/>
      <c r="W166" s="570"/>
      <c r="X166" s="570"/>
      <c r="Y166" s="570"/>
      <c r="Z166" s="570"/>
      <c r="AA166" s="570"/>
      <c r="AB166" s="570"/>
      <c r="AC166" s="570"/>
      <c r="AD166" s="570"/>
      <c r="AE166" s="570"/>
      <c r="AF166" s="570"/>
      <c r="AG166" s="570"/>
      <c r="AH166" s="570"/>
      <c r="AI166" s="570"/>
      <c r="AJ166" s="570"/>
      <c r="AK166" s="570"/>
      <c r="AL166" s="570"/>
      <c r="AM166" s="570"/>
      <c r="AN166" s="570"/>
      <c r="AO166" s="570"/>
      <c r="AP166" s="570"/>
      <c r="AQ166" s="570"/>
      <c r="AR166" s="570"/>
      <c r="AS166" s="570"/>
      <c r="AT166" s="570"/>
      <c r="AU166" s="570"/>
      <c r="AV166" s="570"/>
      <c r="AW166" s="570"/>
      <c r="AX166" s="570"/>
      <c r="AY166" s="570"/>
      <c r="AZ166" s="570"/>
      <c r="BA166" s="570"/>
      <c r="BB166" s="570"/>
      <c r="BC166" s="570"/>
      <c r="BD166" s="570"/>
      <c r="BE166" s="570"/>
      <c r="BF166" s="570"/>
      <c r="BG166" s="570"/>
      <c r="BH166" s="570"/>
      <c r="BI166" s="570"/>
      <c r="BJ166" s="570"/>
      <c r="BK166" s="570"/>
      <c r="BL166" s="570"/>
      <c r="BM166" s="570"/>
      <c r="BN166" s="570"/>
      <c r="BO166" s="570"/>
      <c r="BP166" s="570"/>
      <c r="BQ166" s="570"/>
      <c r="BR166" s="570"/>
      <c r="BS166" s="570"/>
      <c r="BT166" s="570"/>
      <c r="BU166" s="570"/>
      <c r="BV166" s="570"/>
      <c r="BW166" s="570"/>
      <c r="BX166" s="570"/>
      <c r="BY166" s="570"/>
      <c r="BZ166" s="570"/>
    </row>
    <row r="167" spans="1:78" s="86" customFormat="1">
      <c r="A167" s="555"/>
      <c r="B167" s="556"/>
      <c r="C167" s="266"/>
      <c r="D167" s="569"/>
      <c r="E167" s="143"/>
      <c r="F167" s="263"/>
      <c r="G167" s="263"/>
      <c r="H167" s="265"/>
      <c r="I167" s="263"/>
      <c r="J167" s="263"/>
      <c r="K167" s="263"/>
      <c r="L167" s="263"/>
      <c r="M167" s="570"/>
      <c r="N167" s="263"/>
      <c r="O167" s="263"/>
      <c r="P167" s="263"/>
      <c r="Q167" s="263"/>
      <c r="R167" s="265"/>
      <c r="S167" s="570"/>
      <c r="T167" s="570"/>
      <c r="U167" s="570"/>
      <c r="V167" s="570"/>
      <c r="W167" s="570"/>
      <c r="X167" s="570"/>
      <c r="Y167" s="570"/>
      <c r="Z167" s="570"/>
      <c r="AA167" s="570"/>
      <c r="AB167" s="570"/>
      <c r="AC167" s="570"/>
      <c r="AD167" s="570"/>
      <c r="AE167" s="570"/>
      <c r="AF167" s="570"/>
      <c r="AG167" s="570"/>
      <c r="AH167" s="570"/>
      <c r="AI167" s="570"/>
      <c r="AJ167" s="570"/>
      <c r="AK167" s="570"/>
      <c r="AL167" s="570"/>
      <c r="AM167" s="570"/>
      <c r="AN167" s="570"/>
      <c r="AO167" s="570"/>
      <c r="AP167" s="570"/>
      <c r="AQ167" s="570"/>
      <c r="AR167" s="570"/>
      <c r="AS167" s="570"/>
      <c r="AT167" s="570"/>
      <c r="AU167" s="570"/>
      <c r="AV167" s="570"/>
      <c r="AW167" s="570"/>
      <c r="AX167" s="570"/>
      <c r="AY167" s="570"/>
      <c r="AZ167" s="570"/>
      <c r="BA167" s="570"/>
      <c r="BB167" s="570"/>
      <c r="BC167" s="570"/>
      <c r="BD167" s="570"/>
      <c r="BE167" s="570"/>
      <c r="BF167" s="570"/>
      <c r="BG167" s="570"/>
      <c r="BH167" s="570"/>
      <c r="BI167" s="570"/>
      <c r="BJ167" s="570"/>
      <c r="BK167" s="570"/>
      <c r="BL167" s="570"/>
      <c r="BM167" s="570"/>
      <c r="BN167" s="570"/>
      <c r="BO167" s="570"/>
      <c r="BP167" s="570"/>
      <c r="BQ167" s="570"/>
      <c r="BR167" s="570"/>
      <c r="BS167" s="570"/>
      <c r="BT167" s="570"/>
      <c r="BU167" s="570"/>
      <c r="BV167" s="570"/>
      <c r="BW167" s="570"/>
      <c r="BX167" s="570"/>
      <c r="BY167" s="570"/>
      <c r="BZ167" s="570"/>
    </row>
    <row r="175" spans="1:78">
      <c r="C175" s="571"/>
    </row>
    <row r="176" spans="1:78">
      <c r="C176" s="571"/>
    </row>
    <row r="177" spans="2:3">
      <c r="C177" s="571"/>
    </row>
    <row r="178" spans="2:3" ht="44.25" customHeight="1">
      <c r="C178" s="571"/>
    </row>
    <row r="179" spans="2:3">
      <c r="C179" s="571"/>
    </row>
    <row r="180" spans="2:3">
      <c r="B180" s="574"/>
      <c r="C180" s="571"/>
    </row>
    <row r="181" spans="2:3" ht="20.25" customHeight="1">
      <c r="B181" s="574"/>
      <c r="C181" s="571"/>
    </row>
    <row r="182" spans="2:3">
      <c r="B182" s="574"/>
      <c r="C182" s="571"/>
    </row>
    <row r="183" spans="2:3">
      <c r="B183" s="574"/>
      <c r="C183" s="571"/>
    </row>
    <row r="184" spans="2:3">
      <c r="B184" s="574"/>
      <c r="C184" s="571"/>
    </row>
    <row r="185" spans="2:3" ht="45.75" customHeight="1">
      <c r="B185" s="574"/>
      <c r="C185" s="571"/>
    </row>
    <row r="186" spans="2:3">
      <c r="B186" s="574"/>
      <c r="C186" s="571"/>
    </row>
    <row r="187" spans="2:3">
      <c r="B187" s="574"/>
      <c r="C187" s="571"/>
    </row>
    <row r="188" spans="2:3">
      <c r="B188" s="574"/>
      <c r="C188" s="571"/>
    </row>
    <row r="189" spans="2:3">
      <c r="B189" s="574"/>
      <c r="C189" s="571"/>
    </row>
    <row r="190" spans="2:3">
      <c r="B190" s="574"/>
      <c r="C190" s="571"/>
    </row>
    <row r="191" spans="2:3">
      <c r="B191" s="574"/>
    </row>
    <row r="192" spans="2:3">
      <c r="B192" s="574"/>
    </row>
    <row r="193" spans="2:2">
      <c r="B193" s="574"/>
    </row>
    <row r="194" spans="2:2">
      <c r="B194" s="574"/>
    </row>
    <row r="195" spans="2:2">
      <c r="B195" s="574"/>
    </row>
  </sheetData>
  <mergeCells count="4">
    <mergeCell ref="A1:R1"/>
    <mergeCell ref="A2:R2"/>
    <mergeCell ref="F3:N3"/>
    <mergeCell ref="P3:R3"/>
  </mergeCells>
  <printOptions horizontalCentered="1"/>
  <pageMargins left="0.25" right="0.25" top="0.5" bottom="0.5" header="0.3" footer="0.3"/>
  <pageSetup scale="40" fitToHeight="2" orientation="landscape" r:id="rId1"/>
  <headerFooter>
    <oddFooter>&amp;A</oddFooter>
  </headerFooter>
  <extLst>
    <ext xmlns:x14="http://schemas.microsoft.com/office/spreadsheetml/2009/9/main" uri="{78C0D931-6437-407d-A8EE-F0AAD7539E65}">
      <x14:conditionalFormattings>
        <x14:conditionalFormatting xmlns:xm="http://schemas.microsoft.com/office/excel/2006/main">
          <x14:cfRule type="expression" priority="6" id="{434D3BFD-23EC-4D2B-A7B2-7C2D4EAD7031}">
            <xm:f>R68&lt;&gt;-'Trading Worksheet'!C12</xm:f>
            <x14:dxf>
              <font>
                <b/>
                <i val="0"/>
                <color rgb="FFFF0000"/>
              </font>
              <fill>
                <patternFill patternType="none">
                  <bgColor auto="1"/>
                </patternFill>
              </fill>
            </x14:dxf>
          </x14:cfRule>
          <xm:sqref>T68</xm:sqref>
        </x14:conditionalFormatting>
        <x14:conditionalFormatting xmlns:xm="http://schemas.microsoft.com/office/excel/2006/main">
          <x14:cfRule type="expression" priority="5" id="{5FD67C91-D142-48F7-A4CF-9AC8C6273C29}">
            <xm:f>R69&lt;&gt;'Counterparty Risk Worksheet'!C1</xm:f>
            <x14:dxf>
              <font>
                <b/>
                <i val="0"/>
                <color rgb="FFFF0000"/>
              </font>
            </x14:dxf>
          </x14:cfRule>
          <xm:sqref>T69</xm:sqref>
        </x14:conditionalFormatting>
        <x14:conditionalFormatting xmlns:xm="http://schemas.microsoft.com/office/excel/2006/main">
          <x14:cfRule type="expression" priority="3" id="{2BBA41C9-D627-41C1-B618-93BC709BDFA3}">
            <xm:f>R70&lt;&gt;'Counterparty Risk Worksheet'!C5</xm:f>
            <x14:dxf>
              <font>
                <b/>
                <i val="0"/>
                <color rgb="FFFF0000"/>
              </font>
            </x14:dxf>
          </x14:cfRule>
          <xm:sqref>T70</xm:sqref>
        </x14:conditionalFormatting>
        <x14:conditionalFormatting xmlns:xm="http://schemas.microsoft.com/office/excel/2006/main">
          <x14:cfRule type="expression" priority="2" id="{FA4BE41F-5C72-4C68-862C-66A8249707A0}">
            <xm:f>R71&lt;&gt;'Counterparty Risk Worksheet'!C9</xm:f>
            <x14:dxf>
              <font>
                <b/>
                <i val="0"/>
                <color rgb="FFFF0000"/>
              </font>
            </x14:dxf>
          </x14:cfRule>
          <xm:sqref>T71</xm:sqref>
        </x14:conditionalFormatting>
        <x14:conditionalFormatting xmlns:xm="http://schemas.microsoft.com/office/excel/2006/main">
          <x14:cfRule type="expression" priority="1" id="{7E1FF0E5-8056-4C71-BBA6-B1BEB1FFF0BF}">
            <xm:f>R72&lt;&gt;'Counterparty Risk Worksheet'!C12</xm:f>
            <x14:dxf>
              <font>
                <b/>
                <i val="0"/>
                <color rgb="FFFF0000"/>
              </font>
            </x14:dxf>
          </x14:cfRule>
          <xm:sqref>T72</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Z210"/>
  <sheetViews>
    <sheetView showGridLines="0" topLeftCell="A124" zoomScaleNormal="100" workbookViewId="0">
      <selection activeCell="B137" sqref="B137"/>
    </sheetView>
  </sheetViews>
  <sheetFormatPr defaultRowHeight="15"/>
  <cols>
    <col min="1" max="1" width="6.42578125" style="266" customWidth="1"/>
    <col min="2" max="2" width="75.140625" style="266" customWidth="1"/>
    <col min="3" max="3" width="22.5703125" style="266" customWidth="1"/>
    <col min="4" max="4" width="46.140625" style="266" customWidth="1"/>
    <col min="5" max="5" width="11.5703125" style="507" customWidth="1"/>
    <col min="6" max="6" width="5.28515625" style="507" customWidth="1"/>
    <col min="7" max="7" width="14.85546875" style="266" customWidth="1"/>
    <col min="8" max="8" width="16" style="266" customWidth="1"/>
    <col min="9" max="9" width="13.85546875" style="266" customWidth="1"/>
    <col min="10" max="14" width="12.7109375" style="266" customWidth="1"/>
    <col min="15" max="15" width="12.7109375" style="507" customWidth="1"/>
    <col min="16" max="16" width="3.42578125" style="507" customWidth="1"/>
    <col min="17" max="78" width="9.140625" style="507"/>
    <col min="79" max="16384" width="9.140625" style="25"/>
  </cols>
  <sheetData>
    <row r="1" spans="1:78" s="77" customFormat="1" ht="18.75">
      <c r="A1" s="806"/>
      <c r="B1" s="1118" t="str">
        <f>'Summary Submission Cover Sheet'!D15&amp;" PPNR Metrics Worksheet: "&amp;'Summary Submission Cover Sheet'!D12&amp;" in "&amp;'Summary Submission Cover Sheet'!B23</f>
        <v>Bank PPNR Metrics Worksheet: XYZ in Baseline</v>
      </c>
      <c r="C1" s="1118"/>
      <c r="D1" s="1118"/>
      <c r="E1" s="1118"/>
      <c r="F1" s="1118"/>
      <c r="G1" s="1118"/>
      <c r="H1" s="1118"/>
      <c r="I1" s="1118"/>
      <c r="J1" s="1118"/>
      <c r="K1" s="1118"/>
      <c r="L1" s="1118"/>
      <c r="M1" s="1118"/>
      <c r="N1" s="1118"/>
      <c r="O1" s="1118"/>
      <c r="P1" s="1118"/>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511"/>
      <c r="BP1" s="511"/>
      <c r="BQ1" s="511"/>
      <c r="BR1" s="511"/>
      <c r="BS1" s="511"/>
      <c r="BT1" s="511"/>
      <c r="BU1" s="511"/>
      <c r="BV1" s="511"/>
      <c r="BW1" s="511"/>
      <c r="BX1" s="511"/>
      <c r="BY1" s="511"/>
      <c r="BZ1" s="511"/>
    </row>
    <row r="2" spans="1:78" s="75" customFormat="1">
      <c r="A2" s="509"/>
      <c r="B2" s="140" t="s">
        <v>1576</v>
      </c>
      <c r="C2" s="881"/>
      <c r="D2" s="881"/>
      <c r="E2" s="881"/>
      <c r="F2" s="881"/>
      <c r="G2" s="881"/>
      <c r="H2" s="881"/>
      <c r="I2" s="881"/>
      <c r="J2" s="881"/>
      <c r="K2" s="881"/>
      <c r="L2" s="881"/>
      <c r="M2" s="881"/>
      <c r="N2" s="881"/>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c r="AX2" s="509"/>
      <c r="AY2" s="509"/>
      <c r="AZ2" s="509"/>
      <c r="BA2" s="509"/>
      <c r="BB2" s="509"/>
      <c r="BC2" s="509"/>
      <c r="BD2" s="509"/>
      <c r="BE2" s="509"/>
      <c r="BF2" s="509"/>
      <c r="BG2" s="509"/>
      <c r="BH2" s="509"/>
      <c r="BI2" s="509"/>
      <c r="BJ2" s="509"/>
      <c r="BK2" s="509"/>
      <c r="BL2" s="509"/>
      <c r="BM2" s="509"/>
      <c r="BN2" s="509"/>
      <c r="BO2" s="509"/>
      <c r="BP2" s="509"/>
      <c r="BQ2" s="509"/>
      <c r="BR2" s="509"/>
      <c r="BS2" s="509"/>
      <c r="BT2" s="509"/>
      <c r="BU2" s="509"/>
      <c r="BV2" s="509"/>
      <c r="BW2" s="509"/>
      <c r="BX2" s="509"/>
      <c r="BY2" s="509"/>
      <c r="BZ2" s="509"/>
    </row>
    <row r="3" spans="1:78">
      <c r="G3" s="1125"/>
      <c r="H3" s="1125"/>
      <c r="I3" s="1125"/>
      <c r="J3" s="1125"/>
      <c r="K3" s="1125"/>
      <c r="L3" s="1125"/>
      <c r="M3" s="1125"/>
      <c r="N3" s="1125"/>
      <c r="O3" s="1125"/>
      <c r="P3" s="815"/>
    </row>
    <row r="4" spans="1:78">
      <c r="G4" s="1085" t="s">
        <v>681</v>
      </c>
      <c r="H4" s="1085"/>
      <c r="I4" s="1085"/>
      <c r="J4" s="1085"/>
      <c r="K4" s="1085"/>
      <c r="L4" s="1085"/>
      <c r="M4" s="1085"/>
      <c r="N4" s="1085"/>
      <c r="O4" s="1085"/>
      <c r="P4" s="815"/>
    </row>
    <row r="5" spans="1:78" ht="15.75" thickBot="1">
      <c r="C5" s="90" t="s">
        <v>1563</v>
      </c>
      <c r="E5" s="14" t="s">
        <v>225</v>
      </c>
      <c r="F5" s="882"/>
      <c r="G5" s="178" t="s">
        <v>1091</v>
      </c>
      <c r="H5" s="178" t="s">
        <v>1092</v>
      </c>
      <c r="I5" s="178" t="s">
        <v>1093</v>
      </c>
      <c r="J5" s="178" t="s">
        <v>1094</v>
      </c>
      <c r="K5" s="178" t="s">
        <v>1095</v>
      </c>
      <c r="L5" s="178" t="s">
        <v>1096</v>
      </c>
      <c r="M5" s="178" t="s">
        <v>1097</v>
      </c>
      <c r="N5" s="178" t="s">
        <v>1098</v>
      </c>
      <c r="O5" s="178" t="s">
        <v>1099</v>
      </c>
      <c r="P5" s="541"/>
    </row>
    <row r="6" spans="1:78" ht="15.75" thickTop="1">
      <c r="C6" s="815"/>
      <c r="E6" s="882"/>
      <c r="F6" s="882"/>
      <c r="G6" s="566"/>
      <c r="H6" s="566"/>
      <c r="I6" s="566"/>
      <c r="J6" s="566"/>
      <c r="K6" s="566"/>
      <c r="L6" s="566"/>
      <c r="M6" s="566"/>
      <c r="N6" s="566"/>
      <c r="O6" s="566"/>
      <c r="P6" s="541"/>
    </row>
    <row r="7" spans="1:78">
      <c r="B7" s="15" t="s">
        <v>1310</v>
      </c>
      <c r="C7" s="817"/>
      <c r="D7" s="817"/>
      <c r="E7" s="818"/>
      <c r="F7" s="818"/>
      <c r="G7" s="817"/>
      <c r="H7" s="817"/>
      <c r="I7" s="817"/>
      <c r="J7" s="817"/>
      <c r="K7" s="817"/>
      <c r="L7" s="817"/>
      <c r="M7" s="817"/>
      <c r="N7" s="817"/>
      <c r="P7" s="541"/>
    </row>
    <row r="8" spans="1:78">
      <c r="B8" s="16" t="s">
        <v>287</v>
      </c>
      <c r="C8" s="820"/>
      <c r="D8" s="820"/>
      <c r="E8" s="821"/>
      <c r="F8" s="821"/>
      <c r="G8" s="143"/>
      <c r="H8" s="143"/>
      <c r="I8" s="143"/>
      <c r="J8" s="143"/>
      <c r="K8" s="143"/>
      <c r="L8" s="143"/>
      <c r="M8" s="143"/>
      <c r="N8" s="143"/>
      <c r="O8" s="143"/>
      <c r="P8" s="511"/>
    </row>
    <row r="9" spans="1:78">
      <c r="B9" s="13" t="s">
        <v>724</v>
      </c>
      <c r="C9" s="587"/>
      <c r="D9" s="587"/>
      <c r="E9" s="821"/>
      <c r="F9" s="821"/>
      <c r="G9" s="143"/>
      <c r="H9" s="143"/>
      <c r="I9" s="143"/>
      <c r="J9" s="143"/>
      <c r="K9" s="143"/>
      <c r="L9" s="143"/>
      <c r="M9" s="143"/>
      <c r="N9" s="143"/>
      <c r="O9" s="143"/>
      <c r="P9" s="511"/>
    </row>
    <row r="10" spans="1:78">
      <c r="B10" s="349" t="s">
        <v>1301</v>
      </c>
      <c r="C10" s="883"/>
      <c r="D10" s="883"/>
      <c r="E10" s="884"/>
      <c r="F10" s="884"/>
      <c r="G10" s="143"/>
      <c r="H10" s="143"/>
      <c r="I10" s="143"/>
      <c r="J10" s="143"/>
      <c r="K10" s="143"/>
      <c r="L10" s="143"/>
      <c r="M10" s="143"/>
      <c r="N10" s="143"/>
      <c r="O10" s="143"/>
      <c r="P10" s="511"/>
    </row>
    <row r="11" spans="1:78" s="75" customFormat="1">
      <c r="A11" s="177">
        <v>1</v>
      </c>
      <c r="B11" s="21" t="s">
        <v>727</v>
      </c>
      <c r="C11" s="829"/>
      <c r="D11" s="829"/>
      <c r="E11" s="180" t="s">
        <v>227</v>
      </c>
      <c r="F11" s="885"/>
      <c r="G11" s="262"/>
      <c r="H11" s="262"/>
      <c r="I11" s="262"/>
      <c r="J11" s="262"/>
      <c r="K11" s="262"/>
      <c r="L11" s="262"/>
      <c r="M11" s="262"/>
      <c r="N11" s="262"/>
      <c r="O11" s="262"/>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09"/>
      <c r="AY11" s="509"/>
      <c r="AZ11" s="509"/>
      <c r="BA11" s="509"/>
      <c r="BB11" s="509"/>
      <c r="BC11" s="509"/>
      <c r="BD11" s="509"/>
      <c r="BE11" s="509"/>
      <c r="BF11" s="509"/>
      <c r="BG11" s="509"/>
      <c r="BH11" s="509"/>
      <c r="BI11" s="509"/>
      <c r="BJ11" s="509"/>
      <c r="BK11" s="509"/>
      <c r="BL11" s="509"/>
      <c r="BM11" s="509"/>
      <c r="BN11" s="509"/>
      <c r="BO11" s="509"/>
      <c r="BP11" s="509"/>
      <c r="BQ11" s="509"/>
      <c r="BR11" s="509"/>
      <c r="BS11" s="509"/>
      <c r="BT11" s="509"/>
      <c r="BU11" s="509"/>
      <c r="BV11" s="509"/>
      <c r="BW11" s="509"/>
      <c r="BX11" s="509"/>
      <c r="BY11" s="509"/>
      <c r="BZ11" s="509"/>
    </row>
    <row r="12" spans="1:78" s="75" customFormat="1">
      <c r="A12" s="177">
        <v>2</v>
      </c>
      <c r="B12" s="21" t="s">
        <v>1302</v>
      </c>
      <c r="C12" s="829"/>
      <c r="D12" s="829"/>
      <c r="E12" s="180" t="s">
        <v>241</v>
      </c>
      <c r="F12" s="885"/>
      <c r="G12" s="190"/>
      <c r="H12" s="190"/>
      <c r="I12" s="190"/>
      <c r="J12" s="190"/>
      <c r="K12" s="190"/>
      <c r="L12" s="190"/>
      <c r="M12" s="190"/>
      <c r="N12" s="190"/>
      <c r="O12" s="190"/>
      <c r="P12" s="509"/>
      <c r="Q12" s="509"/>
      <c r="R12" s="509"/>
      <c r="S12" s="509"/>
      <c r="T12" s="509"/>
      <c r="U12" s="509"/>
      <c r="V12" s="509"/>
      <c r="W12" s="509"/>
      <c r="X12" s="509"/>
      <c r="Y12" s="509"/>
      <c r="Z12" s="509"/>
      <c r="AA12" s="509"/>
      <c r="AB12" s="509"/>
      <c r="AC12" s="509"/>
      <c r="AD12" s="509"/>
      <c r="AE12" s="509"/>
      <c r="AF12" s="509"/>
      <c r="AG12" s="509"/>
      <c r="AH12" s="509"/>
      <c r="AI12" s="509"/>
      <c r="AJ12" s="509"/>
      <c r="AK12" s="509"/>
      <c r="AL12" s="509"/>
      <c r="AM12" s="509"/>
      <c r="AN12" s="509"/>
      <c r="AO12" s="509"/>
      <c r="AP12" s="509"/>
      <c r="AQ12" s="509"/>
      <c r="AR12" s="509"/>
      <c r="AS12" s="509"/>
      <c r="AT12" s="509"/>
      <c r="AU12" s="509"/>
      <c r="AV12" s="509"/>
      <c r="AW12" s="509"/>
      <c r="AX12" s="509"/>
      <c r="AY12" s="509"/>
      <c r="AZ12" s="509"/>
      <c r="BA12" s="509"/>
      <c r="BB12" s="509"/>
      <c r="BC12" s="509"/>
      <c r="BD12" s="509"/>
      <c r="BE12" s="509"/>
      <c r="BF12" s="509"/>
      <c r="BG12" s="509"/>
      <c r="BH12" s="509"/>
      <c r="BI12" s="509"/>
      <c r="BJ12" s="509"/>
      <c r="BK12" s="509"/>
      <c r="BL12" s="509"/>
      <c r="BM12" s="509"/>
      <c r="BN12" s="509"/>
      <c r="BO12" s="509"/>
      <c r="BP12" s="509"/>
      <c r="BQ12" s="509"/>
      <c r="BR12" s="509"/>
      <c r="BS12" s="509"/>
      <c r="BT12" s="509"/>
      <c r="BU12" s="509"/>
      <c r="BV12" s="509"/>
      <c r="BW12" s="509"/>
      <c r="BX12" s="509"/>
      <c r="BY12" s="509"/>
      <c r="BZ12" s="509"/>
    </row>
    <row r="13" spans="1:78" s="75" customFormat="1">
      <c r="A13" s="177">
        <v>3</v>
      </c>
      <c r="B13" s="346" t="s">
        <v>1311</v>
      </c>
      <c r="C13" s="829"/>
      <c r="D13" s="829"/>
      <c r="E13" s="180" t="s">
        <v>241</v>
      </c>
      <c r="F13" s="885"/>
      <c r="G13" s="190"/>
      <c r="H13" s="190"/>
      <c r="I13" s="190"/>
      <c r="J13" s="190"/>
      <c r="K13" s="190"/>
      <c r="L13" s="190"/>
      <c r="M13" s="190"/>
      <c r="N13" s="190"/>
      <c r="O13" s="190"/>
      <c r="P13" s="509"/>
      <c r="Q13" s="509"/>
      <c r="R13" s="509"/>
      <c r="S13" s="509"/>
      <c r="T13" s="509"/>
      <c r="U13" s="509"/>
      <c r="V13" s="509"/>
      <c r="W13" s="509"/>
      <c r="X13" s="509"/>
      <c r="Y13" s="509"/>
      <c r="Z13" s="509"/>
      <c r="AA13" s="509"/>
      <c r="AB13" s="509"/>
      <c r="AC13" s="509"/>
      <c r="AD13" s="509"/>
      <c r="AE13" s="509"/>
      <c r="AF13" s="509"/>
      <c r="AG13" s="509"/>
      <c r="AH13" s="509"/>
      <c r="AI13" s="509"/>
      <c r="AJ13" s="509"/>
      <c r="AK13" s="509"/>
      <c r="AL13" s="509"/>
      <c r="AM13" s="509"/>
      <c r="AN13" s="509"/>
      <c r="AO13" s="509"/>
      <c r="AP13" s="509"/>
      <c r="AQ13" s="509"/>
      <c r="AR13" s="509"/>
      <c r="AS13" s="509"/>
      <c r="AT13" s="509"/>
      <c r="AU13" s="509"/>
      <c r="AV13" s="509"/>
      <c r="AW13" s="509"/>
      <c r="AX13" s="509"/>
      <c r="AY13" s="509"/>
      <c r="AZ13" s="509"/>
      <c r="BA13" s="509"/>
      <c r="BB13" s="509"/>
      <c r="BC13" s="509"/>
      <c r="BD13" s="509"/>
      <c r="BE13" s="509"/>
      <c r="BF13" s="509"/>
      <c r="BG13" s="509"/>
      <c r="BH13" s="509"/>
      <c r="BI13" s="509"/>
      <c r="BJ13" s="509"/>
      <c r="BK13" s="509"/>
      <c r="BL13" s="509"/>
      <c r="BM13" s="509"/>
      <c r="BN13" s="509"/>
      <c r="BO13" s="509"/>
      <c r="BP13" s="509"/>
      <c r="BQ13" s="509"/>
      <c r="BR13" s="509"/>
      <c r="BS13" s="509"/>
      <c r="BT13" s="509"/>
      <c r="BU13" s="509"/>
      <c r="BV13" s="509"/>
      <c r="BW13" s="509"/>
      <c r="BX13" s="509"/>
      <c r="BY13" s="509"/>
      <c r="BZ13" s="509"/>
    </row>
    <row r="14" spans="1:78">
      <c r="A14" s="809"/>
      <c r="B14" s="20" t="s">
        <v>235</v>
      </c>
      <c r="C14" s="883"/>
      <c r="D14" s="883"/>
      <c r="E14" s="684"/>
      <c r="F14" s="884"/>
      <c r="G14" s="143"/>
      <c r="H14" s="143"/>
      <c r="I14" s="143"/>
      <c r="J14" s="143"/>
      <c r="K14" s="143"/>
      <c r="L14" s="143"/>
      <c r="M14" s="143"/>
      <c r="N14" s="143"/>
      <c r="O14" s="143"/>
      <c r="P14" s="511"/>
    </row>
    <row r="15" spans="1:78" s="75" customFormat="1">
      <c r="A15" s="177">
        <v>4</v>
      </c>
      <c r="B15" s="21" t="s">
        <v>673</v>
      </c>
      <c r="C15" s="829"/>
      <c r="D15" s="829"/>
      <c r="E15" s="180" t="s">
        <v>241</v>
      </c>
      <c r="F15" s="885"/>
      <c r="G15" s="262"/>
      <c r="H15" s="262"/>
      <c r="I15" s="262"/>
      <c r="J15" s="262"/>
      <c r="K15" s="262"/>
      <c r="L15" s="262"/>
      <c r="M15" s="262"/>
      <c r="N15" s="262"/>
      <c r="O15" s="262"/>
      <c r="P15" s="509"/>
      <c r="Q15" s="509"/>
      <c r="R15" s="509"/>
      <c r="S15" s="509"/>
      <c r="T15" s="509"/>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09"/>
      <c r="AS15" s="509"/>
      <c r="AT15" s="509"/>
      <c r="AU15" s="509"/>
      <c r="AV15" s="509"/>
      <c r="AW15" s="509"/>
      <c r="AX15" s="509"/>
      <c r="AY15" s="509"/>
      <c r="AZ15" s="509"/>
      <c r="BA15" s="509"/>
      <c r="BB15" s="509"/>
      <c r="BC15" s="509"/>
      <c r="BD15" s="509"/>
      <c r="BE15" s="509"/>
      <c r="BF15" s="509"/>
      <c r="BG15" s="509"/>
      <c r="BH15" s="509"/>
      <c r="BI15" s="509"/>
      <c r="BJ15" s="509"/>
      <c r="BK15" s="509"/>
      <c r="BL15" s="509"/>
      <c r="BM15" s="509"/>
      <c r="BN15" s="509"/>
      <c r="BO15" s="509"/>
      <c r="BP15" s="509"/>
      <c r="BQ15" s="509"/>
      <c r="BR15" s="509"/>
      <c r="BS15" s="509"/>
      <c r="BT15" s="509"/>
      <c r="BU15" s="509"/>
      <c r="BV15" s="509"/>
      <c r="BW15" s="509"/>
      <c r="BX15" s="509"/>
      <c r="BY15" s="509"/>
      <c r="BZ15" s="509"/>
    </row>
    <row r="16" spans="1:78" s="75" customFormat="1">
      <c r="A16" s="177">
        <v>5</v>
      </c>
      <c r="B16" s="21" t="s">
        <v>728</v>
      </c>
      <c r="C16" s="829"/>
      <c r="D16" s="829"/>
      <c r="E16" s="180" t="s">
        <v>241</v>
      </c>
      <c r="F16" s="885"/>
      <c r="G16" s="262"/>
      <c r="H16" s="262"/>
      <c r="I16" s="262"/>
      <c r="J16" s="262"/>
      <c r="K16" s="262"/>
      <c r="L16" s="262"/>
      <c r="M16" s="262"/>
      <c r="N16" s="262"/>
      <c r="O16" s="262"/>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09"/>
      <c r="AM16" s="509"/>
      <c r="AN16" s="509"/>
      <c r="AO16" s="509"/>
      <c r="AP16" s="509"/>
      <c r="AQ16" s="509"/>
      <c r="AR16" s="509"/>
      <c r="AS16" s="509"/>
      <c r="AT16" s="509"/>
      <c r="AU16" s="509"/>
      <c r="AV16" s="509"/>
      <c r="AW16" s="509"/>
      <c r="AX16" s="509"/>
      <c r="AY16" s="509"/>
      <c r="AZ16" s="509"/>
      <c r="BA16" s="509"/>
      <c r="BB16" s="509"/>
      <c r="BC16" s="509"/>
      <c r="BD16" s="509"/>
      <c r="BE16" s="509"/>
      <c r="BF16" s="509"/>
      <c r="BG16" s="509"/>
      <c r="BH16" s="509"/>
      <c r="BI16" s="509"/>
      <c r="BJ16" s="509"/>
      <c r="BK16" s="509"/>
      <c r="BL16" s="509"/>
      <c r="BM16" s="509"/>
      <c r="BN16" s="509"/>
      <c r="BO16" s="509"/>
      <c r="BP16" s="509"/>
      <c r="BQ16" s="509"/>
      <c r="BR16" s="509"/>
      <c r="BS16" s="509"/>
      <c r="BT16" s="509"/>
      <c r="BU16" s="509"/>
      <c r="BV16" s="509"/>
      <c r="BW16" s="509"/>
      <c r="BX16" s="509"/>
      <c r="BY16" s="509"/>
      <c r="BZ16" s="509"/>
    </row>
    <row r="17" spans="1:78" s="75" customFormat="1" ht="30">
      <c r="A17" s="181">
        <f>A16+1</f>
        <v>6</v>
      </c>
      <c r="B17" s="182" t="s">
        <v>729</v>
      </c>
      <c r="C17" s="144" t="s">
        <v>1577</v>
      </c>
      <c r="D17" s="829"/>
      <c r="E17" s="180" t="s">
        <v>241</v>
      </c>
      <c r="F17" s="885"/>
      <c r="G17" s="262"/>
      <c r="H17" s="262"/>
      <c r="I17" s="262"/>
      <c r="J17" s="262"/>
      <c r="K17" s="262"/>
      <c r="L17" s="262"/>
      <c r="M17" s="262"/>
      <c r="N17" s="262"/>
      <c r="O17" s="262"/>
      <c r="P17" s="509"/>
      <c r="Q17" s="509"/>
      <c r="R17" s="509"/>
      <c r="S17" s="509"/>
      <c r="T17" s="509"/>
      <c r="U17" s="509"/>
      <c r="V17" s="509"/>
      <c r="W17" s="509"/>
      <c r="X17" s="509"/>
      <c r="Y17" s="509"/>
      <c r="Z17" s="509"/>
      <c r="AA17" s="509"/>
      <c r="AB17" s="509"/>
      <c r="AC17" s="509"/>
      <c r="AD17" s="509"/>
      <c r="AE17" s="509"/>
      <c r="AF17" s="509"/>
      <c r="AG17" s="509"/>
      <c r="AH17" s="509"/>
      <c r="AI17" s="509"/>
      <c r="AJ17" s="509"/>
      <c r="AK17" s="509"/>
      <c r="AL17" s="509"/>
      <c r="AM17" s="509"/>
      <c r="AN17" s="509"/>
      <c r="AO17" s="509"/>
      <c r="AP17" s="509"/>
      <c r="AQ17" s="509"/>
      <c r="AR17" s="509"/>
      <c r="AS17" s="509"/>
      <c r="AT17" s="509"/>
      <c r="AU17" s="509"/>
      <c r="AV17" s="509"/>
      <c r="AW17" s="509"/>
      <c r="AX17" s="509"/>
      <c r="AY17" s="509"/>
      <c r="AZ17" s="509"/>
      <c r="BA17" s="509"/>
      <c r="BB17" s="509"/>
      <c r="BC17" s="509"/>
      <c r="BD17" s="509"/>
      <c r="BE17" s="509"/>
      <c r="BF17" s="509"/>
      <c r="BG17" s="509"/>
      <c r="BH17" s="509"/>
      <c r="BI17" s="509"/>
      <c r="BJ17" s="509"/>
      <c r="BK17" s="509"/>
      <c r="BL17" s="509"/>
      <c r="BM17" s="509"/>
      <c r="BN17" s="509"/>
      <c r="BO17" s="509"/>
      <c r="BP17" s="509"/>
      <c r="BQ17" s="509"/>
      <c r="BR17" s="509"/>
      <c r="BS17" s="509"/>
      <c r="BT17" s="509"/>
      <c r="BU17" s="509"/>
      <c r="BV17" s="509"/>
      <c r="BW17" s="509"/>
      <c r="BX17" s="509"/>
      <c r="BY17" s="509"/>
      <c r="BZ17" s="509"/>
    </row>
    <row r="18" spans="1:78" s="75" customFormat="1">
      <c r="A18" s="177">
        <f>A17+1</f>
        <v>7</v>
      </c>
      <c r="B18" s="21" t="s">
        <v>730</v>
      </c>
      <c r="C18" s="829"/>
      <c r="D18" s="829"/>
      <c r="E18" s="180" t="s">
        <v>241</v>
      </c>
      <c r="F18" s="885"/>
      <c r="G18" s="190"/>
      <c r="H18" s="190"/>
      <c r="I18" s="190"/>
      <c r="J18" s="190"/>
      <c r="K18" s="190"/>
      <c r="L18" s="190"/>
      <c r="M18" s="190"/>
      <c r="N18" s="190"/>
      <c r="O18" s="190"/>
      <c r="P18" s="509"/>
      <c r="Q18" s="509"/>
      <c r="R18" s="509"/>
      <c r="S18" s="509"/>
      <c r="T18" s="509"/>
      <c r="U18" s="509"/>
      <c r="V18" s="509"/>
      <c r="W18" s="509"/>
      <c r="X18" s="509"/>
      <c r="Y18" s="509"/>
      <c r="Z18" s="509"/>
      <c r="AA18" s="509"/>
      <c r="AB18" s="509"/>
      <c r="AC18" s="509"/>
      <c r="AD18" s="509"/>
      <c r="AE18" s="509"/>
      <c r="AF18" s="509"/>
      <c r="AG18" s="509"/>
      <c r="AH18" s="509"/>
      <c r="AI18" s="509"/>
      <c r="AJ18" s="509"/>
      <c r="AK18" s="509"/>
      <c r="AL18" s="509"/>
      <c r="AM18" s="509"/>
      <c r="AN18" s="509"/>
      <c r="AO18" s="509"/>
      <c r="AP18" s="509"/>
      <c r="AQ18" s="509"/>
      <c r="AR18" s="509"/>
      <c r="AS18" s="509"/>
      <c r="AT18" s="509"/>
      <c r="AU18" s="509"/>
      <c r="AV18" s="509"/>
      <c r="AW18" s="509"/>
      <c r="AX18" s="509"/>
      <c r="AY18" s="509"/>
      <c r="AZ18" s="509"/>
      <c r="BA18" s="509"/>
      <c r="BB18" s="509"/>
      <c r="BC18" s="509"/>
      <c r="BD18" s="509"/>
      <c r="BE18" s="509"/>
      <c r="BF18" s="509"/>
      <c r="BG18" s="509"/>
      <c r="BH18" s="509"/>
      <c r="BI18" s="509"/>
      <c r="BJ18" s="509"/>
      <c r="BK18" s="509"/>
      <c r="BL18" s="509"/>
      <c r="BM18" s="509"/>
      <c r="BN18" s="509"/>
      <c r="BO18" s="509"/>
      <c r="BP18" s="509"/>
      <c r="BQ18" s="509"/>
      <c r="BR18" s="509"/>
      <c r="BS18" s="509"/>
      <c r="BT18" s="509"/>
      <c r="BU18" s="509"/>
      <c r="BV18" s="509"/>
      <c r="BW18" s="509"/>
      <c r="BX18" s="509"/>
      <c r="BY18" s="509"/>
      <c r="BZ18" s="509"/>
    </row>
    <row r="19" spans="1:78">
      <c r="A19" s="809"/>
      <c r="B19" s="20" t="s">
        <v>466</v>
      </c>
      <c r="C19" s="883"/>
      <c r="D19" s="883"/>
      <c r="E19" s="684"/>
      <c r="F19" s="884"/>
      <c r="G19" s="143"/>
      <c r="H19" s="143"/>
      <c r="I19" s="143"/>
      <c r="J19" s="143"/>
      <c r="K19" s="143"/>
      <c r="L19" s="143"/>
      <c r="M19" s="143"/>
      <c r="N19" s="143"/>
      <c r="O19" s="143"/>
      <c r="P19" s="570"/>
    </row>
    <row r="20" spans="1:78" s="75" customFormat="1">
      <c r="A20" s="177">
        <f>A18+1</f>
        <v>8</v>
      </c>
      <c r="B20" s="346" t="s">
        <v>1312</v>
      </c>
      <c r="C20" s="829"/>
      <c r="D20" s="829"/>
      <c r="E20" s="180" t="s">
        <v>227</v>
      </c>
      <c r="F20" s="885"/>
      <c r="G20" s="262"/>
      <c r="H20" s="262"/>
      <c r="I20" s="262"/>
      <c r="J20" s="262"/>
      <c r="K20" s="262"/>
      <c r="L20" s="262"/>
      <c r="M20" s="262"/>
      <c r="N20" s="262"/>
      <c r="O20" s="262"/>
      <c r="P20" s="570"/>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c r="AN20" s="509"/>
      <c r="AO20" s="509"/>
      <c r="AP20" s="509"/>
      <c r="AQ20" s="509"/>
      <c r="AR20" s="509"/>
      <c r="AS20" s="509"/>
      <c r="AT20" s="509"/>
      <c r="AU20" s="509"/>
      <c r="AV20" s="509"/>
      <c r="AW20" s="509"/>
      <c r="AX20" s="509"/>
      <c r="AY20" s="509"/>
      <c r="AZ20" s="509"/>
      <c r="BA20" s="509"/>
      <c r="BB20" s="509"/>
      <c r="BC20" s="509"/>
      <c r="BD20" s="509"/>
      <c r="BE20" s="509"/>
      <c r="BF20" s="509"/>
      <c r="BG20" s="509"/>
      <c r="BH20" s="509"/>
      <c r="BI20" s="509"/>
      <c r="BJ20" s="509"/>
      <c r="BK20" s="509"/>
      <c r="BL20" s="509"/>
      <c r="BM20" s="509"/>
      <c r="BN20" s="509"/>
      <c r="BO20" s="509"/>
      <c r="BP20" s="509"/>
      <c r="BQ20" s="509"/>
      <c r="BR20" s="509"/>
      <c r="BS20" s="509"/>
      <c r="BT20" s="509"/>
      <c r="BU20" s="509"/>
      <c r="BV20" s="509"/>
      <c r="BW20" s="509"/>
      <c r="BX20" s="509"/>
      <c r="BY20" s="509"/>
      <c r="BZ20" s="509"/>
    </row>
    <row r="21" spans="1:78" s="320" customFormat="1">
      <c r="A21" s="339">
        <f>A20+1</f>
        <v>9</v>
      </c>
      <c r="B21" s="346" t="s">
        <v>1063</v>
      </c>
      <c r="C21" s="886"/>
      <c r="D21" s="886"/>
      <c r="E21" s="336" t="s">
        <v>227</v>
      </c>
      <c r="F21" s="886"/>
      <c r="G21" s="118"/>
      <c r="H21" s="118"/>
      <c r="I21" s="118"/>
      <c r="J21" s="118"/>
      <c r="K21" s="118"/>
      <c r="L21" s="118"/>
      <c r="M21" s="118"/>
      <c r="N21" s="118"/>
      <c r="O21" s="118"/>
      <c r="P21" s="849"/>
      <c r="Q21" s="849"/>
      <c r="R21" s="849"/>
      <c r="S21" s="849"/>
      <c r="T21" s="849"/>
      <c r="U21" s="849"/>
      <c r="V21" s="849"/>
      <c r="W21" s="849"/>
      <c r="X21" s="849"/>
      <c r="Y21" s="849"/>
      <c r="Z21" s="849"/>
      <c r="AA21" s="849"/>
      <c r="AB21" s="849"/>
      <c r="AC21" s="849"/>
      <c r="AD21" s="849"/>
      <c r="AE21" s="849"/>
      <c r="AF21" s="849"/>
      <c r="AG21" s="849"/>
      <c r="AH21" s="849"/>
      <c r="AI21" s="849"/>
      <c r="AJ21" s="849"/>
      <c r="AK21" s="849"/>
      <c r="AL21" s="849"/>
      <c r="AM21" s="849"/>
      <c r="AN21" s="849"/>
      <c r="AO21" s="849"/>
      <c r="AP21" s="849"/>
      <c r="AQ21" s="849"/>
      <c r="AR21" s="849"/>
      <c r="AS21" s="849"/>
      <c r="AT21" s="849"/>
      <c r="AU21" s="849"/>
      <c r="AV21" s="849"/>
      <c r="AW21" s="849"/>
      <c r="AX21" s="849"/>
      <c r="AY21" s="849"/>
      <c r="AZ21" s="849"/>
      <c r="BA21" s="849"/>
      <c r="BB21" s="849"/>
      <c r="BC21" s="849"/>
      <c r="BD21" s="849"/>
      <c r="BE21" s="849"/>
      <c r="BF21" s="849"/>
      <c r="BG21" s="849"/>
      <c r="BH21" s="849"/>
      <c r="BI21" s="849"/>
      <c r="BJ21" s="849"/>
      <c r="BK21" s="849"/>
      <c r="BL21" s="849"/>
      <c r="BM21" s="849"/>
      <c r="BN21" s="849"/>
      <c r="BO21" s="849"/>
      <c r="BP21" s="849"/>
      <c r="BQ21" s="849"/>
      <c r="BR21" s="849"/>
      <c r="BS21" s="849"/>
      <c r="BT21" s="849"/>
      <c r="BU21" s="849"/>
      <c r="BV21" s="849"/>
      <c r="BW21" s="849"/>
      <c r="BX21" s="849"/>
      <c r="BY21" s="849"/>
      <c r="BZ21" s="849"/>
    </row>
    <row r="22" spans="1:78">
      <c r="A22" s="809"/>
      <c r="B22" s="13" t="s">
        <v>675</v>
      </c>
      <c r="C22" s="587"/>
      <c r="D22" s="587"/>
      <c r="E22" s="684"/>
      <c r="F22" s="884"/>
      <c r="G22" s="263"/>
      <c r="H22" s="263"/>
      <c r="I22" s="263"/>
      <c r="J22" s="263"/>
      <c r="K22" s="263"/>
      <c r="L22" s="263"/>
      <c r="M22" s="263"/>
      <c r="N22" s="263"/>
      <c r="O22" s="263"/>
      <c r="P22" s="570"/>
    </row>
    <row r="23" spans="1:78" s="75" customFormat="1">
      <c r="A23" s="177">
        <f>A21+1</f>
        <v>10</v>
      </c>
      <c r="B23" s="21" t="s">
        <v>674</v>
      </c>
      <c r="C23" s="829"/>
      <c r="D23" s="829"/>
      <c r="E23" s="180" t="s">
        <v>241</v>
      </c>
      <c r="F23" s="885"/>
      <c r="G23" s="190"/>
      <c r="H23" s="190"/>
      <c r="I23" s="190"/>
      <c r="J23" s="190"/>
      <c r="K23" s="190"/>
      <c r="L23" s="190"/>
      <c r="M23" s="190"/>
      <c r="N23" s="190"/>
      <c r="O23" s="190"/>
      <c r="P23" s="570"/>
      <c r="Q23" s="509"/>
      <c r="R23" s="509"/>
      <c r="S23" s="509"/>
      <c r="T23" s="509"/>
      <c r="U23" s="509"/>
      <c r="V23" s="509"/>
      <c r="W23" s="509"/>
      <c r="X23" s="509"/>
      <c r="Y23" s="509"/>
      <c r="Z23" s="509"/>
      <c r="AA23" s="509"/>
      <c r="AB23" s="509"/>
      <c r="AC23" s="509"/>
      <c r="AD23" s="509"/>
      <c r="AE23" s="509"/>
      <c r="AF23" s="509"/>
      <c r="AG23" s="509"/>
      <c r="AH23" s="509"/>
      <c r="AI23" s="509"/>
      <c r="AJ23" s="509"/>
      <c r="AK23" s="509"/>
      <c r="AL23" s="509"/>
      <c r="AM23" s="509"/>
      <c r="AN23" s="509"/>
      <c r="AO23" s="509"/>
      <c r="AP23" s="509"/>
      <c r="AQ23" s="509"/>
      <c r="AR23" s="509"/>
      <c r="AS23" s="509"/>
      <c r="AT23" s="509"/>
      <c r="AU23" s="509"/>
      <c r="AV23" s="509"/>
      <c r="AW23" s="509"/>
      <c r="AX23" s="509"/>
      <c r="AY23" s="509"/>
      <c r="AZ23" s="509"/>
      <c r="BA23" s="509"/>
      <c r="BB23" s="509"/>
      <c r="BC23" s="509"/>
      <c r="BD23" s="509"/>
      <c r="BE23" s="509"/>
      <c r="BF23" s="509"/>
      <c r="BG23" s="509"/>
      <c r="BH23" s="509"/>
      <c r="BI23" s="509"/>
      <c r="BJ23" s="509"/>
      <c r="BK23" s="509"/>
      <c r="BL23" s="509"/>
      <c r="BM23" s="509"/>
      <c r="BN23" s="509"/>
      <c r="BO23" s="509"/>
      <c r="BP23" s="509"/>
      <c r="BQ23" s="509"/>
      <c r="BR23" s="509"/>
      <c r="BS23" s="509"/>
      <c r="BT23" s="509"/>
      <c r="BU23" s="509"/>
      <c r="BV23" s="509"/>
      <c r="BW23" s="509"/>
      <c r="BX23" s="509"/>
      <c r="BY23" s="509"/>
      <c r="BZ23" s="509"/>
    </row>
    <row r="24" spans="1:78" s="75" customFormat="1">
      <c r="A24" s="806"/>
      <c r="B24" s="17" t="s">
        <v>288</v>
      </c>
      <c r="C24" s="830"/>
      <c r="D24" s="830"/>
      <c r="E24" s="684"/>
      <c r="F24" s="830"/>
      <c r="G24" s="263"/>
      <c r="H24" s="263"/>
      <c r="I24" s="263"/>
      <c r="J24" s="263"/>
      <c r="K24" s="263"/>
      <c r="L24" s="263"/>
      <c r="M24" s="263"/>
      <c r="N24" s="263"/>
      <c r="O24" s="263"/>
      <c r="P24" s="570"/>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09"/>
      <c r="AN24" s="509"/>
      <c r="AO24" s="509"/>
      <c r="AP24" s="509"/>
      <c r="AQ24" s="509"/>
      <c r="AR24" s="509"/>
      <c r="AS24" s="509"/>
      <c r="AT24" s="509"/>
      <c r="AU24" s="509"/>
      <c r="AV24" s="509"/>
      <c r="AW24" s="509"/>
      <c r="AX24" s="509"/>
      <c r="AY24" s="509"/>
      <c r="AZ24" s="509"/>
      <c r="BA24" s="509"/>
      <c r="BB24" s="509"/>
      <c r="BC24" s="509"/>
      <c r="BD24" s="509"/>
      <c r="BE24" s="509"/>
      <c r="BF24" s="509"/>
      <c r="BG24" s="509"/>
      <c r="BH24" s="509"/>
      <c r="BI24" s="509"/>
      <c r="BJ24" s="509"/>
      <c r="BK24" s="509"/>
      <c r="BL24" s="509"/>
      <c r="BM24" s="509"/>
      <c r="BN24" s="509"/>
      <c r="BO24" s="509"/>
      <c r="BP24" s="509"/>
      <c r="BQ24" s="509"/>
      <c r="BR24" s="509"/>
      <c r="BS24" s="509"/>
      <c r="BT24" s="509"/>
      <c r="BU24" s="509"/>
      <c r="BV24" s="509"/>
      <c r="BW24" s="509"/>
      <c r="BX24" s="509"/>
      <c r="BY24" s="509"/>
      <c r="BZ24" s="509"/>
    </row>
    <row r="25" spans="1:78" s="75" customFormat="1">
      <c r="A25" s="177">
        <f>A23+1</f>
        <v>11</v>
      </c>
      <c r="B25" s="19" t="s">
        <v>731</v>
      </c>
      <c r="C25" s="829"/>
      <c r="D25" s="829"/>
      <c r="E25" s="180" t="s">
        <v>227</v>
      </c>
      <c r="F25" s="885"/>
      <c r="G25" s="262"/>
      <c r="H25" s="262"/>
      <c r="I25" s="262"/>
      <c r="J25" s="262"/>
      <c r="K25" s="262"/>
      <c r="L25" s="262"/>
      <c r="M25" s="262"/>
      <c r="N25" s="262"/>
      <c r="O25" s="262"/>
      <c r="P25" s="570"/>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09"/>
      <c r="AO25" s="509"/>
      <c r="AP25" s="509"/>
      <c r="AQ25" s="509"/>
      <c r="AR25" s="509"/>
      <c r="AS25" s="509"/>
      <c r="AT25" s="509"/>
      <c r="AU25" s="509"/>
      <c r="AV25" s="509"/>
      <c r="AW25" s="509"/>
      <c r="AX25" s="509"/>
      <c r="AY25" s="509"/>
      <c r="AZ25" s="509"/>
      <c r="BA25" s="509"/>
      <c r="BB25" s="509"/>
      <c r="BC25" s="509"/>
      <c r="BD25" s="509"/>
      <c r="BE25" s="509"/>
      <c r="BF25" s="509"/>
      <c r="BG25" s="509"/>
      <c r="BH25" s="509"/>
      <c r="BI25" s="509"/>
      <c r="BJ25" s="509"/>
      <c r="BK25" s="509"/>
      <c r="BL25" s="509"/>
      <c r="BM25" s="509"/>
      <c r="BN25" s="509"/>
      <c r="BO25" s="509"/>
      <c r="BP25" s="509"/>
      <c r="BQ25" s="509"/>
      <c r="BR25" s="509"/>
      <c r="BS25" s="509"/>
      <c r="BT25" s="509"/>
      <c r="BU25" s="509"/>
      <c r="BV25" s="509"/>
      <c r="BW25" s="509"/>
      <c r="BX25" s="509"/>
      <c r="BY25" s="509"/>
      <c r="BZ25" s="509"/>
    </row>
    <row r="26" spans="1:78" s="75" customFormat="1">
      <c r="A26" s="177">
        <f>A25+1</f>
        <v>12</v>
      </c>
      <c r="B26" s="19" t="s">
        <v>732</v>
      </c>
      <c r="C26" s="829"/>
      <c r="D26" s="829"/>
      <c r="E26" s="180" t="s">
        <v>241</v>
      </c>
      <c r="F26" s="885"/>
      <c r="G26" s="262"/>
      <c r="H26" s="262"/>
      <c r="I26" s="262"/>
      <c r="J26" s="262"/>
      <c r="K26" s="262"/>
      <c r="L26" s="262"/>
      <c r="M26" s="262"/>
      <c r="N26" s="262"/>
      <c r="O26" s="262"/>
      <c r="P26" s="570"/>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09"/>
      <c r="AS26" s="509"/>
      <c r="AT26" s="509"/>
      <c r="AU26" s="509"/>
      <c r="AV26" s="509"/>
      <c r="AW26" s="509"/>
      <c r="AX26" s="509"/>
      <c r="AY26" s="509"/>
      <c r="AZ26" s="509"/>
      <c r="BA26" s="509"/>
      <c r="BB26" s="509"/>
      <c r="BC26" s="509"/>
      <c r="BD26" s="509"/>
      <c r="BE26" s="509"/>
      <c r="BF26" s="509"/>
      <c r="BG26" s="509"/>
      <c r="BH26" s="509"/>
      <c r="BI26" s="509"/>
      <c r="BJ26" s="509"/>
      <c r="BK26" s="509"/>
      <c r="BL26" s="509"/>
      <c r="BM26" s="509"/>
      <c r="BN26" s="509"/>
      <c r="BO26" s="509"/>
      <c r="BP26" s="509"/>
      <c r="BQ26" s="509"/>
      <c r="BR26" s="509"/>
      <c r="BS26" s="509"/>
      <c r="BT26" s="509"/>
      <c r="BU26" s="509"/>
      <c r="BV26" s="509"/>
      <c r="BW26" s="509"/>
      <c r="BX26" s="509"/>
      <c r="BY26" s="509"/>
      <c r="BZ26" s="509"/>
    </row>
    <row r="27" spans="1:78" s="75" customFormat="1">
      <c r="A27" s="177">
        <f>A26+1</f>
        <v>13</v>
      </c>
      <c r="B27" s="19" t="s">
        <v>662</v>
      </c>
      <c r="C27" s="829"/>
      <c r="D27" s="829"/>
      <c r="E27" s="180" t="s">
        <v>241</v>
      </c>
      <c r="F27" s="885"/>
      <c r="G27" s="190"/>
      <c r="H27" s="190"/>
      <c r="I27" s="190"/>
      <c r="J27" s="190"/>
      <c r="K27" s="190"/>
      <c r="L27" s="190"/>
      <c r="M27" s="190"/>
      <c r="N27" s="190"/>
      <c r="O27" s="190"/>
      <c r="P27" s="570"/>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09"/>
      <c r="AO27" s="509"/>
      <c r="AP27" s="509"/>
      <c r="AQ27" s="509"/>
      <c r="AR27" s="509"/>
      <c r="AS27" s="509"/>
      <c r="AT27" s="509"/>
      <c r="AU27" s="509"/>
      <c r="AV27" s="509"/>
      <c r="AW27" s="509"/>
      <c r="AX27" s="509"/>
      <c r="AY27" s="509"/>
      <c r="AZ27" s="509"/>
      <c r="BA27" s="509"/>
      <c r="BB27" s="509"/>
      <c r="BC27" s="509"/>
      <c r="BD27" s="509"/>
      <c r="BE27" s="509"/>
      <c r="BF27" s="509"/>
      <c r="BG27" s="509"/>
      <c r="BH27" s="509"/>
      <c r="BI27" s="509"/>
      <c r="BJ27" s="509"/>
      <c r="BK27" s="509"/>
      <c r="BL27" s="509"/>
      <c r="BM27" s="509"/>
      <c r="BN27" s="509"/>
      <c r="BO27" s="509"/>
      <c r="BP27" s="509"/>
      <c r="BQ27" s="509"/>
      <c r="BR27" s="509"/>
      <c r="BS27" s="509"/>
      <c r="BT27" s="509"/>
      <c r="BU27" s="509"/>
      <c r="BV27" s="509"/>
      <c r="BW27" s="509"/>
      <c r="BX27" s="509"/>
      <c r="BY27" s="509"/>
      <c r="BZ27" s="509"/>
    </row>
    <row r="28" spans="1:78">
      <c r="A28" s="507"/>
      <c r="B28" s="20" t="s">
        <v>205</v>
      </c>
      <c r="C28" s="883"/>
      <c r="D28" s="883"/>
      <c r="E28" s="684"/>
      <c r="F28" s="884"/>
      <c r="G28" s="263"/>
      <c r="H28" s="263"/>
      <c r="I28" s="263"/>
      <c r="J28" s="263"/>
      <c r="K28" s="263"/>
      <c r="L28" s="263"/>
      <c r="M28" s="263"/>
      <c r="N28" s="263"/>
      <c r="O28" s="263"/>
      <c r="P28" s="570"/>
    </row>
    <row r="29" spans="1:78" s="75" customFormat="1">
      <c r="A29" s="177">
        <f>A27+1</f>
        <v>14</v>
      </c>
      <c r="B29" s="21" t="s">
        <v>226</v>
      </c>
      <c r="C29" s="829"/>
      <c r="D29" s="829"/>
      <c r="E29" s="180" t="s">
        <v>241</v>
      </c>
      <c r="F29" s="885"/>
      <c r="G29" s="262"/>
      <c r="H29" s="262"/>
      <c r="I29" s="262"/>
      <c r="J29" s="262"/>
      <c r="K29" s="262"/>
      <c r="L29" s="262"/>
      <c r="M29" s="262"/>
      <c r="N29" s="262"/>
      <c r="O29" s="262"/>
      <c r="P29" s="570"/>
      <c r="Q29" s="509"/>
      <c r="R29" s="509"/>
      <c r="S29" s="509"/>
      <c r="T29" s="509"/>
      <c r="U29" s="509"/>
      <c r="V29" s="509"/>
      <c r="W29" s="509"/>
      <c r="X29" s="509"/>
      <c r="Y29" s="509"/>
      <c r="Z29" s="509"/>
      <c r="AA29" s="509"/>
      <c r="AB29" s="509"/>
      <c r="AC29" s="509"/>
      <c r="AD29" s="509"/>
      <c r="AE29" s="509"/>
      <c r="AF29" s="509"/>
      <c r="AG29" s="509"/>
      <c r="AH29" s="509"/>
      <c r="AI29" s="509"/>
      <c r="AJ29" s="509"/>
      <c r="AK29" s="509"/>
      <c r="AL29" s="509"/>
      <c r="AM29" s="509"/>
      <c r="AN29" s="509"/>
      <c r="AO29" s="509"/>
      <c r="AP29" s="509"/>
      <c r="AQ29" s="509"/>
      <c r="AR29" s="509"/>
      <c r="AS29" s="509"/>
      <c r="AT29" s="509"/>
      <c r="AU29" s="509"/>
      <c r="AV29" s="509"/>
      <c r="AW29" s="509"/>
      <c r="AX29" s="509"/>
      <c r="AY29" s="509"/>
      <c r="AZ29" s="509"/>
      <c r="BA29" s="509"/>
      <c r="BB29" s="509"/>
      <c r="BC29" s="509"/>
      <c r="BD29" s="509"/>
      <c r="BE29" s="509"/>
      <c r="BF29" s="509"/>
      <c r="BG29" s="509"/>
      <c r="BH29" s="509"/>
      <c r="BI29" s="509"/>
      <c r="BJ29" s="509"/>
      <c r="BK29" s="509"/>
      <c r="BL29" s="509"/>
      <c r="BM29" s="509"/>
      <c r="BN29" s="509"/>
      <c r="BO29" s="509"/>
      <c r="BP29" s="509"/>
      <c r="BQ29" s="509"/>
      <c r="BR29" s="509"/>
      <c r="BS29" s="509"/>
      <c r="BT29" s="509"/>
      <c r="BU29" s="509"/>
      <c r="BV29" s="509"/>
      <c r="BW29" s="509"/>
      <c r="BX29" s="509"/>
      <c r="BY29" s="509"/>
      <c r="BZ29" s="509"/>
    </row>
    <row r="30" spans="1:78" s="75" customFormat="1">
      <c r="A30" s="177">
        <f>A29+1</f>
        <v>15</v>
      </c>
      <c r="B30" s="21" t="s">
        <v>733</v>
      </c>
      <c r="C30" s="829"/>
      <c r="D30" s="829"/>
      <c r="E30" s="180" t="s">
        <v>241</v>
      </c>
      <c r="F30" s="885"/>
      <c r="G30" s="262"/>
      <c r="H30" s="262"/>
      <c r="I30" s="262"/>
      <c r="J30" s="262"/>
      <c r="K30" s="262"/>
      <c r="L30" s="262"/>
      <c r="M30" s="262"/>
      <c r="N30" s="262"/>
      <c r="O30" s="262"/>
      <c r="P30" s="570"/>
      <c r="Q30" s="509"/>
      <c r="R30" s="509"/>
      <c r="S30" s="509"/>
      <c r="T30" s="509"/>
      <c r="U30" s="509"/>
      <c r="V30" s="509"/>
      <c r="W30" s="509"/>
      <c r="X30" s="509"/>
      <c r="Y30" s="509"/>
      <c r="Z30" s="509"/>
      <c r="AA30" s="509"/>
      <c r="AB30" s="509"/>
      <c r="AC30" s="509"/>
      <c r="AD30" s="509"/>
      <c r="AE30" s="509"/>
      <c r="AF30" s="509"/>
      <c r="AG30" s="509"/>
      <c r="AH30" s="509"/>
      <c r="AI30" s="509"/>
      <c r="AJ30" s="509"/>
      <c r="AK30" s="509"/>
      <c r="AL30" s="509"/>
      <c r="AM30" s="509"/>
      <c r="AN30" s="509"/>
      <c r="AO30" s="509"/>
      <c r="AP30" s="509"/>
      <c r="AQ30" s="509"/>
      <c r="AR30" s="509"/>
      <c r="AS30" s="509"/>
      <c r="AT30" s="509"/>
      <c r="AU30" s="509"/>
      <c r="AV30" s="509"/>
      <c r="AW30" s="509"/>
      <c r="AX30" s="509"/>
      <c r="AY30" s="509"/>
      <c r="AZ30" s="509"/>
      <c r="BA30" s="509"/>
      <c r="BB30" s="509"/>
      <c r="BC30" s="509"/>
      <c r="BD30" s="509"/>
      <c r="BE30" s="509"/>
      <c r="BF30" s="509"/>
      <c r="BG30" s="509"/>
      <c r="BH30" s="509"/>
      <c r="BI30" s="509"/>
      <c r="BJ30" s="509"/>
      <c r="BK30" s="509"/>
      <c r="BL30" s="509"/>
      <c r="BM30" s="509"/>
      <c r="BN30" s="509"/>
      <c r="BO30" s="509"/>
      <c r="BP30" s="509"/>
      <c r="BQ30" s="509"/>
      <c r="BR30" s="509"/>
      <c r="BS30" s="509"/>
      <c r="BT30" s="509"/>
      <c r="BU30" s="509"/>
      <c r="BV30" s="509"/>
      <c r="BW30" s="509"/>
      <c r="BX30" s="509"/>
      <c r="BY30" s="509"/>
      <c r="BZ30" s="509"/>
    </row>
    <row r="31" spans="1:78" s="75" customFormat="1">
      <c r="A31" s="177">
        <f>A30+1</f>
        <v>16</v>
      </c>
      <c r="B31" s="21" t="s">
        <v>734</v>
      </c>
      <c r="C31" s="829"/>
      <c r="D31" s="829"/>
      <c r="E31" s="180" t="s">
        <v>241</v>
      </c>
      <c r="F31" s="885"/>
      <c r="G31" s="262"/>
      <c r="H31" s="262"/>
      <c r="I31" s="262"/>
      <c r="J31" s="262"/>
      <c r="K31" s="262"/>
      <c r="L31" s="262"/>
      <c r="M31" s="262"/>
      <c r="N31" s="262"/>
      <c r="O31" s="262"/>
      <c r="P31" s="570"/>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509"/>
      <c r="AU31" s="509"/>
      <c r="AV31" s="509"/>
      <c r="AW31" s="509"/>
      <c r="AX31" s="509"/>
      <c r="AY31" s="509"/>
      <c r="AZ31" s="509"/>
      <c r="BA31" s="509"/>
      <c r="BB31" s="509"/>
      <c r="BC31" s="509"/>
      <c r="BD31" s="509"/>
      <c r="BE31" s="509"/>
      <c r="BF31" s="509"/>
      <c r="BG31" s="509"/>
      <c r="BH31" s="509"/>
      <c r="BI31" s="509"/>
      <c r="BJ31" s="509"/>
      <c r="BK31" s="509"/>
      <c r="BL31" s="509"/>
      <c r="BM31" s="509"/>
      <c r="BN31" s="509"/>
      <c r="BO31" s="509"/>
      <c r="BP31" s="509"/>
      <c r="BQ31" s="509"/>
      <c r="BR31" s="509"/>
      <c r="BS31" s="509"/>
      <c r="BT31" s="509"/>
      <c r="BU31" s="509"/>
      <c r="BV31" s="509"/>
      <c r="BW31" s="509"/>
      <c r="BX31" s="509"/>
      <c r="BY31" s="509"/>
      <c r="BZ31" s="509"/>
    </row>
    <row r="32" spans="1:78" s="75" customFormat="1">
      <c r="A32" s="177">
        <f>A31+1</f>
        <v>17</v>
      </c>
      <c r="B32" s="21" t="s">
        <v>735</v>
      </c>
      <c r="C32" s="829"/>
      <c r="D32" s="829"/>
      <c r="E32" s="180" t="s">
        <v>241</v>
      </c>
      <c r="F32" s="885"/>
      <c r="G32" s="568"/>
      <c r="H32" s="568"/>
      <c r="I32" s="568"/>
      <c r="J32" s="568"/>
      <c r="K32" s="568"/>
      <c r="L32" s="568"/>
      <c r="M32" s="568"/>
      <c r="N32" s="568"/>
      <c r="O32" s="568"/>
      <c r="P32" s="570"/>
      <c r="Q32" s="509"/>
      <c r="R32" s="509"/>
      <c r="S32" s="509"/>
      <c r="T32" s="509"/>
      <c r="U32" s="509"/>
      <c r="V32" s="509"/>
      <c r="W32" s="509"/>
      <c r="X32" s="509"/>
      <c r="Y32" s="509"/>
      <c r="Z32" s="509"/>
      <c r="AA32" s="509"/>
      <c r="AB32" s="509"/>
      <c r="AC32" s="509"/>
      <c r="AD32" s="509"/>
      <c r="AE32" s="509"/>
      <c r="AF32" s="509"/>
      <c r="AG32" s="509"/>
      <c r="AH32" s="509"/>
      <c r="AI32" s="509"/>
      <c r="AJ32" s="509"/>
      <c r="AK32" s="509"/>
      <c r="AL32" s="509"/>
      <c r="AM32" s="509"/>
      <c r="AN32" s="509"/>
      <c r="AO32" s="509"/>
      <c r="AP32" s="509"/>
      <c r="AQ32" s="509"/>
      <c r="AR32" s="509"/>
      <c r="AS32" s="509"/>
      <c r="AT32" s="509"/>
      <c r="AU32" s="509"/>
      <c r="AV32" s="509"/>
      <c r="AW32" s="509"/>
      <c r="AX32" s="509"/>
      <c r="AY32" s="509"/>
      <c r="AZ32" s="509"/>
      <c r="BA32" s="509"/>
      <c r="BB32" s="509"/>
      <c r="BC32" s="509"/>
      <c r="BD32" s="509"/>
      <c r="BE32" s="509"/>
      <c r="BF32" s="509"/>
      <c r="BG32" s="509"/>
      <c r="BH32" s="509"/>
      <c r="BI32" s="509"/>
      <c r="BJ32" s="509"/>
      <c r="BK32" s="509"/>
      <c r="BL32" s="509"/>
      <c r="BM32" s="509"/>
      <c r="BN32" s="509"/>
      <c r="BO32" s="509"/>
      <c r="BP32" s="509"/>
      <c r="BQ32" s="509"/>
      <c r="BR32" s="509"/>
      <c r="BS32" s="509"/>
      <c r="BT32" s="509"/>
      <c r="BU32" s="509"/>
      <c r="BV32" s="509"/>
      <c r="BW32" s="509"/>
      <c r="BX32" s="509"/>
      <c r="BY32" s="509"/>
      <c r="BZ32" s="509"/>
    </row>
    <row r="33" spans="1:78">
      <c r="A33" s="809"/>
      <c r="B33" s="20" t="s">
        <v>467</v>
      </c>
      <c r="C33" s="883"/>
      <c r="D33" s="883"/>
      <c r="E33" s="684"/>
      <c r="F33" s="884"/>
      <c r="G33" s="263"/>
      <c r="H33" s="263"/>
      <c r="I33" s="263"/>
      <c r="J33" s="263"/>
      <c r="K33" s="263"/>
      <c r="L33" s="263"/>
      <c r="M33" s="263"/>
      <c r="N33" s="263"/>
      <c r="O33" s="263"/>
      <c r="P33" s="570"/>
    </row>
    <row r="34" spans="1:78" s="75" customFormat="1">
      <c r="A34" s="177">
        <f>A32+1</f>
        <v>18</v>
      </c>
      <c r="B34" s="21" t="s">
        <v>226</v>
      </c>
      <c r="C34" s="829"/>
      <c r="D34" s="829"/>
      <c r="E34" s="180" t="s">
        <v>241</v>
      </c>
      <c r="F34" s="885"/>
      <c r="G34" s="262"/>
      <c r="H34" s="262"/>
      <c r="I34" s="262"/>
      <c r="J34" s="262"/>
      <c r="K34" s="262"/>
      <c r="L34" s="262"/>
      <c r="M34" s="262"/>
      <c r="N34" s="262"/>
      <c r="O34" s="262"/>
      <c r="P34" s="570"/>
      <c r="Q34" s="509"/>
      <c r="R34" s="509"/>
      <c r="S34" s="509"/>
      <c r="T34" s="509"/>
      <c r="U34" s="509"/>
      <c r="V34" s="509"/>
      <c r="W34" s="509"/>
      <c r="X34" s="509"/>
      <c r="Y34" s="509"/>
      <c r="Z34" s="509"/>
      <c r="AA34" s="509"/>
      <c r="AB34" s="509"/>
      <c r="AC34" s="509"/>
      <c r="AD34" s="509"/>
      <c r="AE34" s="509"/>
      <c r="AF34" s="509"/>
      <c r="AG34" s="509"/>
      <c r="AH34" s="509"/>
      <c r="AI34" s="509"/>
      <c r="AJ34" s="509"/>
      <c r="AK34" s="509"/>
      <c r="AL34" s="509"/>
      <c r="AM34" s="509"/>
      <c r="AN34" s="509"/>
      <c r="AO34" s="509"/>
      <c r="AP34" s="509"/>
      <c r="AQ34" s="509"/>
      <c r="AR34" s="509"/>
      <c r="AS34" s="509"/>
      <c r="AT34" s="509"/>
      <c r="AU34" s="509"/>
      <c r="AV34" s="509"/>
      <c r="AW34" s="509"/>
      <c r="AX34" s="509"/>
      <c r="AY34" s="509"/>
      <c r="AZ34" s="509"/>
      <c r="BA34" s="509"/>
      <c r="BB34" s="509"/>
      <c r="BC34" s="509"/>
      <c r="BD34" s="509"/>
      <c r="BE34" s="509"/>
      <c r="BF34" s="509"/>
      <c r="BG34" s="509"/>
      <c r="BH34" s="509"/>
      <c r="BI34" s="509"/>
      <c r="BJ34" s="509"/>
      <c r="BK34" s="509"/>
      <c r="BL34" s="509"/>
      <c r="BM34" s="509"/>
      <c r="BN34" s="509"/>
      <c r="BO34" s="509"/>
      <c r="BP34" s="509"/>
      <c r="BQ34" s="509"/>
      <c r="BR34" s="509"/>
      <c r="BS34" s="509"/>
      <c r="BT34" s="509"/>
      <c r="BU34" s="509"/>
      <c r="BV34" s="509"/>
      <c r="BW34" s="509"/>
      <c r="BX34" s="509"/>
      <c r="BY34" s="509"/>
      <c r="BZ34" s="509"/>
    </row>
    <row r="35" spans="1:78" s="75" customFormat="1">
      <c r="A35" s="177">
        <f>A34+1</f>
        <v>19</v>
      </c>
      <c r="B35" s="21" t="s">
        <v>733</v>
      </c>
      <c r="C35" s="829"/>
      <c r="D35" s="829"/>
      <c r="E35" s="180" t="s">
        <v>241</v>
      </c>
      <c r="F35" s="885"/>
      <c r="G35" s="262"/>
      <c r="H35" s="262"/>
      <c r="I35" s="262"/>
      <c r="J35" s="262"/>
      <c r="K35" s="262"/>
      <c r="L35" s="262"/>
      <c r="M35" s="262"/>
      <c r="N35" s="262"/>
      <c r="O35" s="262"/>
      <c r="P35" s="570"/>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09"/>
      <c r="AY35" s="509"/>
      <c r="AZ35" s="509"/>
      <c r="BA35" s="509"/>
      <c r="BB35" s="509"/>
      <c r="BC35" s="509"/>
      <c r="BD35" s="509"/>
      <c r="BE35" s="509"/>
      <c r="BF35" s="509"/>
      <c r="BG35" s="509"/>
      <c r="BH35" s="509"/>
      <c r="BI35" s="509"/>
      <c r="BJ35" s="509"/>
      <c r="BK35" s="509"/>
      <c r="BL35" s="509"/>
      <c r="BM35" s="509"/>
      <c r="BN35" s="509"/>
      <c r="BO35" s="509"/>
      <c r="BP35" s="509"/>
      <c r="BQ35" s="509"/>
      <c r="BR35" s="509"/>
      <c r="BS35" s="509"/>
      <c r="BT35" s="509"/>
      <c r="BU35" s="509"/>
      <c r="BV35" s="509"/>
      <c r="BW35" s="509"/>
      <c r="BX35" s="509"/>
      <c r="BY35" s="509"/>
      <c r="BZ35" s="509"/>
    </row>
    <row r="36" spans="1:78" s="75" customFormat="1">
      <c r="A36" s="177">
        <f>A35+1</f>
        <v>20</v>
      </c>
      <c r="B36" s="21" t="s">
        <v>736</v>
      </c>
      <c r="C36" s="829"/>
      <c r="D36" s="829"/>
      <c r="E36" s="180" t="s">
        <v>241</v>
      </c>
      <c r="F36" s="885"/>
      <c r="G36" s="190"/>
      <c r="H36" s="190"/>
      <c r="I36" s="190"/>
      <c r="J36" s="190"/>
      <c r="K36" s="190"/>
      <c r="L36" s="190"/>
      <c r="M36" s="190"/>
      <c r="N36" s="190"/>
      <c r="O36" s="190"/>
      <c r="P36" s="570"/>
      <c r="Q36" s="509"/>
      <c r="R36" s="509"/>
      <c r="S36" s="509"/>
      <c r="T36" s="509"/>
      <c r="U36" s="509"/>
      <c r="V36" s="509"/>
      <c r="W36" s="509"/>
      <c r="X36" s="509"/>
      <c r="Y36" s="509"/>
      <c r="Z36" s="509"/>
      <c r="AA36" s="509"/>
      <c r="AB36" s="509"/>
      <c r="AC36" s="509"/>
      <c r="AD36" s="509"/>
      <c r="AE36" s="509"/>
      <c r="AF36" s="509"/>
      <c r="AG36" s="509"/>
      <c r="AH36" s="509"/>
      <c r="AI36" s="509"/>
      <c r="AJ36" s="509"/>
      <c r="AK36" s="509"/>
      <c r="AL36" s="509"/>
      <c r="AM36" s="509"/>
      <c r="AN36" s="509"/>
      <c r="AO36" s="509"/>
      <c r="AP36" s="509"/>
      <c r="AQ36" s="509"/>
      <c r="AR36" s="509"/>
      <c r="AS36" s="509"/>
      <c r="AT36" s="509"/>
      <c r="AU36" s="509"/>
      <c r="AV36" s="509"/>
      <c r="AW36" s="509"/>
      <c r="AX36" s="509"/>
      <c r="AY36" s="509"/>
      <c r="AZ36" s="509"/>
      <c r="BA36" s="509"/>
      <c r="BB36" s="509"/>
      <c r="BC36" s="509"/>
      <c r="BD36" s="509"/>
      <c r="BE36" s="509"/>
      <c r="BF36" s="509"/>
      <c r="BG36" s="509"/>
      <c r="BH36" s="509"/>
      <c r="BI36" s="509"/>
      <c r="BJ36" s="509"/>
      <c r="BK36" s="509"/>
      <c r="BL36" s="509"/>
      <c r="BM36" s="509"/>
      <c r="BN36" s="509"/>
      <c r="BO36" s="509"/>
      <c r="BP36" s="509"/>
      <c r="BQ36" s="509"/>
      <c r="BR36" s="509"/>
      <c r="BS36" s="509"/>
      <c r="BT36" s="509"/>
      <c r="BU36" s="509"/>
      <c r="BV36" s="509"/>
      <c r="BW36" s="509"/>
      <c r="BX36" s="509"/>
      <c r="BY36" s="509"/>
      <c r="BZ36" s="509"/>
    </row>
    <row r="37" spans="1:78">
      <c r="A37" s="507"/>
      <c r="B37" s="20" t="s">
        <v>464</v>
      </c>
      <c r="C37" s="883"/>
      <c r="D37" s="883"/>
      <c r="E37" s="684"/>
      <c r="F37" s="884"/>
      <c r="G37" s="263"/>
      <c r="H37" s="263"/>
      <c r="I37" s="263"/>
      <c r="J37" s="263"/>
      <c r="K37" s="263"/>
      <c r="L37" s="263"/>
      <c r="M37" s="263"/>
      <c r="N37" s="263"/>
      <c r="O37" s="263"/>
      <c r="P37" s="570"/>
    </row>
    <row r="38" spans="1:78" s="75" customFormat="1">
      <c r="A38" s="177">
        <f>A36+1</f>
        <v>21</v>
      </c>
      <c r="B38" s="21" t="s">
        <v>226</v>
      </c>
      <c r="C38" s="829"/>
      <c r="D38" s="829"/>
      <c r="E38" s="180" t="s">
        <v>241</v>
      </c>
      <c r="F38" s="885"/>
      <c r="G38" s="262"/>
      <c r="H38" s="262"/>
      <c r="I38" s="262"/>
      <c r="J38" s="262"/>
      <c r="K38" s="262"/>
      <c r="L38" s="262"/>
      <c r="M38" s="262"/>
      <c r="N38" s="262"/>
      <c r="O38" s="262"/>
      <c r="P38" s="570"/>
      <c r="Q38" s="509"/>
      <c r="R38" s="509"/>
      <c r="S38" s="509"/>
      <c r="T38" s="509"/>
      <c r="U38" s="509"/>
      <c r="V38" s="509"/>
      <c r="W38" s="509"/>
      <c r="X38" s="509"/>
      <c r="Y38" s="509"/>
      <c r="Z38" s="509"/>
      <c r="AA38" s="509"/>
      <c r="AB38" s="509"/>
      <c r="AC38" s="509"/>
      <c r="AD38" s="509"/>
      <c r="AE38" s="509"/>
      <c r="AF38" s="509"/>
      <c r="AG38" s="509"/>
      <c r="AH38" s="509"/>
      <c r="AI38" s="509"/>
      <c r="AJ38" s="509"/>
      <c r="AK38" s="509"/>
      <c r="AL38" s="509"/>
      <c r="AM38" s="509"/>
      <c r="AN38" s="509"/>
      <c r="AO38" s="509"/>
      <c r="AP38" s="509"/>
      <c r="AQ38" s="509"/>
      <c r="AR38" s="509"/>
      <c r="AS38" s="509"/>
      <c r="AT38" s="509"/>
      <c r="AU38" s="509"/>
      <c r="AV38" s="509"/>
      <c r="AW38" s="509"/>
      <c r="AX38" s="509"/>
      <c r="AY38" s="509"/>
      <c r="AZ38" s="509"/>
      <c r="BA38" s="509"/>
      <c r="BB38" s="509"/>
      <c r="BC38" s="509"/>
      <c r="BD38" s="509"/>
      <c r="BE38" s="509"/>
      <c r="BF38" s="509"/>
      <c r="BG38" s="509"/>
      <c r="BH38" s="509"/>
      <c r="BI38" s="509"/>
      <c r="BJ38" s="509"/>
      <c r="BK38" s="509"/>
      <c r="BL38" s="509"/>
      <c r="BM38" s="509"/>
      <c r="BN38" s="509"/>
      <c r="BO38" s="509"/>
      <c r="BP38" s="509"/>
      <c r="BQ38" s="509"/>
      <c r="BR38" s="509"/>
      <c r="BS38" s="509"/>
      <c r="BT38" s="509"/>
      <c r="BU38" s="509"/>
      <c r="BV38" s="509"/>
      <c r="BW38" s="509"/>
      <c r="BX38" s="509"/>
      <c r="BY38" s="509"/>
      <c r="BZ38" s="509"/>
    </row>
    <row r="39" spans="1:78" s="75" customFormat="1">
      <c r="A39" s="177">
        <f>A38+1</f>
        <v>22</v>
      </c>
      <c r="B39" s="21" t="s">
        <v>733</v>
      </c>
      <c r="C39" s="829"/>
      <c r="D39" s="829"/>
      <c r="E39" s="180" t="s">
        <v>241</v>
      </c>
      <c r="F39" s="885"/>
      <c r="G39" s="262"/>
      <c r="H39" s="262"/>
      <c r="I39" s="262"/>
      <c r="J39" s="262"/>
      <c r="K39" s="262"/>
      <c r="L39" s="262"/>
      <c r="M39" s="262"/>
      <c r="N39" s="262"/>
      <c r="O39" s="262"/>
      <c r="P39" s="570"/>
      <c r="Q39" s="509"/>
      <c r="R39" s="509"/>
      <c r="S39" s="509"/>
      <c r="T39" s="509"/>
      <c r="U39" s="509"/>
      <c r="V39" s="509"/>
      <c r="W39" s="509"/>
      <c r="X39" s="509"/>
      <c r="Y39" s="509"/>
      <c r="Z39" s="509"/>
      <c r="AA39" s="509"/>
      <c r="AB39" s="509"/>
      <c r="AC39" s="509"/>
      <c r="AD39" s="509"/>
      <c r="AE39" s="509"/>
      <c r="AF39" s="509"/>
      <c r="AG39" s="509"/>
      <c r="AH39" s="509"/>
      <c r="AI39" s="509"/>
      <c r="AJ39" s="509"/>
      <c r="AK39" s="509"/>
      <c r="AL39" s="509"/>
      <c r="AM39" s="509"/>
      <c r="AN39" s="509"/>
      <c r="AO39" s="509"/>
      <c r="AP39" s="509"/>
      <c r="AQ39" s="509"/>
      <c r="AR39" s="509"/>
      <c r="AS39" s="509"/>
      <c r="AT39" s="509"/>
      <c r="AU39" s="509"/>
      <c r="AV39" s="509"/>
      <c r="AW39" s="509"/>
      <c r="AX39" s="509"/>
      <c r="AY39" s="509"/>
      <c r="AZ39" s="509"/>
      <c r="BA39" s="509"/>
      <c r="BB39" s="509"/>
      <c r="BC39" s="509"/>
      <c r="BD39" s="509"/>
      <c r="BE39" s="509"/>
      <c r="BF39" s="509"/>
      <c r="BG39" s="509"/>
      <c r="BH39" s="509"/>
      <c r="BI39" s="509"/>
      <c r="BJ39" s="509"/>
      <c r="BK39" s="509"/>
      <c r="BL39" s="509"/>
      <c r="BM39" s="509"/>
      <c r="BN39" s="509"/>
      <c r="BO39" s="509"/>
      <c r="BP39" s="509"/>
      <c r="BQ39" s="509"/>
      <c r="BR39" s="509"/>
      <c r="BS39" s="509"/>
      <c r="BT39" s="509"/>
      <c r="BU39" s="509"/>
      <c r="BV39" s="509"/>
      <c r="BW39" s="509"/>
      <c r="BX39" s="509"/>
      <c r="BY39" s="509"/>
      <c r="BZ39" s="509"/>
    </row>
    <row r="40" spans="1:78" s="75" customFormat="1">
      <c r="A40" s="177">
        <f>A39+1</f>
        <v>23</v>
      </c>
      <c r="B40" s="21" t="s">
        <v>736</v>
      </c>
      <c r="C40" s="829"/>
      <c r="D40" s="829"/>
      <c r="E40" s="180" t="s">
        <v>241</v>
      </c>
      <c r="F40" s="885"/>
      <c r="G40" s="190"/>
      <c r="H40" s="190"/>
      <c r="I40" s="190"/>
      <c r="J40" s="190"/>
      <c r="K40" s="190"/>
      <c r="L40" s="190"/>
      <c r="M40" s="190"/>
      <c r="N40" s="190"/>
      <c r="O40" s="190"/>
      <c r="P40" s="570"/>
      <c r="Q40" s="509"/>
      <c r="R40" s="509"/>
      <c r="S40" s="509"/>
      <c r="T40" s="509"/>
      <c r="U40" s="509"/>
      <c r="V40" s="509"/>
      <c r="W40" s="509"/>
      <c r="X40" s="509"/>
      <c r="Y40" s="509"/>
      <c r="Z40" s="509"/>
      <c r="AA40" s="509"/>
      <c r="AB40" s="509"/>
      <c r="AC40" s="509"/>
      <c r="AD40" s="509"/>
      <c r="AE40" s="509"/>
      <c r="AF40" s="509"/>
      <c r="AG40" s="509"/>
      <c r="AH40" s="509"/>
      <c r="AI40" s="509"/>
      <c r="AJ40" s="509"/>
      <c r="AK40" s="509"/>
      <c r="AL40" s="509"/>
      <c r="AM40" s="509"/>
      <c r="AN40" s="509"/>
      <c r="AO40" s="509"/>
      <c r="AP40" s="509"/>
      <c r="AQ40" s="509"/>
      <c r="AR40" s="509"/>
      <c r="AS40" s="509"/>
      <c r="AT40" s="509"/>
      <c r="AU40" s="509"/>
      <c r="AV40" s="509"/>
      <c r="AW40" s="509"/>
      <c r="AX40" s="509"/>
      <c r="AY40" s="509"/>
      <c r="AZ40" s="509"/>
      <c r="BA40" s="509"/>
      <c r="BB40" s="509"/>
      <c r="BC40" s="509"/>
      <c r="BD40" s="509"/>
      <c r="BE40" s="509"/>
      <c r="BF40" s="509"/>
      <c r="BG40" s="509"/>
      <c r="BH40" s="509"/>
      <c r="BI40" s="509"/>
      <c r="BJ40" s="509"/>
      <c r="BK40" s="509"/>
      <c r="BL40" s="509"/>
      <c r="BM40" s="509"/>
      <c r="BN40" s="509"/>
      <c r="BO40" s="509"/>
      <c r="BP40" s="509"/>
      <c r="BQ40" s="509"/>
      <c r="BR40" s="509"/>
      <c r="BS40" s="509"/>
      <c r="BT40" s="509"/>
      <c r="BU40" s="509"/>
      <c r="BV40" s="509"/>
      <c r="BW40" s="509"/>
      <c r="BX40" s="509"/>
      <c r="BY40" s="509"/>
      <c r="BZ40" s="509"/>
    </row>
    <row r="41" spans="1:78">
      <c r="A41" s="806"/>
      <c r="B41" s="20" t="s">
        <v>468</v>
      </c>
      <c r="C41" s="883"/>
      <c r="D41" s="883"/>
      <c r="E41" s="684"/>
      <c r="F41" s="884"/>
      <c r="G41" s="263"/>
      <c r="H41" s="263"/>
      <c r="I41" s="263"/>
      <c r="J41" s="263"/>
      <c r="K41" s="263"/>
      <c r="L41" s="263"/>
      <c r="M41" s="263"/>
      <c r="N41" s="263"/>
      <c r="O41" s="263"/>
      <c r="P41" s="570"/>
    </row>
    <row r="42" spans="1:78" s="75" customFormat="1">
      <c r="A42" s="177">
        <f>A40+1</f>
        <v>24</v>
      </c>
      <c r="B42" s="21" t="s">
        <v>226</v>
      </c>
      <c r="C42" s="829"/>
      <c r="D42" s="829"/>
      <c r="E42" s="180" t="s">
        <v>241</v>
      </c>
      <c r="F42" s="885"/>
      <c r="G42" s="262"/>
      <c r="H42" s="262"/>
      <c r="I42" s="262"/>
      <c r="J42" s="262"/>
      <c r="K42" s="262"/>
      <c r="L42" s="262"/>
      <c r="M42" s="262"/>
      <c r="N42" s="262"/>
      <c r="O42" s="262"/>
      <c r="P42" s="570"/>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09"/>
      <c r="AY42" s="509"/>
      <c r="AZ42" s="509"/>
      <c r="BA42" s="509"/>
      <c r="BB42" s="509"/>
      <c r="BC42" s="509"/>
      <c r="BD42" s="509"/>
      <c r="BE42" s="509"/>
      <c r="BF42" s="509"/>
      <c r="BG42" s="509"/>
      <c r="BH42" s="509"/>
      <c r="BI42" s="509"/>
      <c r="BJ42" s="509"/>
      <c r="BK42" s="509"/>
      <c r="BL42" s="509"/>
      <c r="BM42" s="509"/>
      <c r="BN42" s="509"/>
      <c r="BO42" s="509"/>
      <c r="BP42" s="509"/>
      <c r="BQ42" s="509"/>
      <c r="BR42" s="509"/>
      <c r="BS42" s="509"/>
      <c r="BT42" s="509"/>
      <c r="BU42" s="509"/>
      <c r="BV42" s="509"/>
      <c r="BW42" s="509"/>
      <c r="BX42" s="509"/>
      <c r="BY42" s="509"/>
      <c r="BZ42" s="509"/>
    </row>
    <row r="43" spans="1:78" s="75" customFormat="1">
      <c r="A43" s="177">
        <f>A42+1</f>
        <v>25</v>
      </c>
      <c r="B43" s="21" t="s">
        <v>733</v>
      </c>
      <c r="C43" s="829"/>
      <c r="D43" s="829"/>
      <c r="E43" s="180" t="s">
        <v>241</v>
      </c>
      <c r="F43" s="885"/>
      <c r="G43" s="262"/>
      <c r="H43" s="262"/>
      <c r="I43" s="262"/>
      <c r="J43" s="262"/>
      <c r="K43" s="262"/>
      <c r="L43" s="262"/>
      <c r="M43" s="262"/>
      <c r="N43" s="262"/>
      <c r="O43" s="262"/>
      <c r="P43" s="570"/>
      <c r="Q43" s="509"/>
      <c r="R43" s="509"/>
      <c r="S43" s="509"/>
      <c r="T43" s="509"/>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509"/>
      <c r="AT43" s="509"/>
      <c r="AU43" s="509"/>
      <c r="AV43" s="509"/>
      <c r="AW43" s="509"/>
      <c r="AX43" s="509"/>
      <c r="AY43" s="509"/>
      <c r="AZ43" s="509"/>
      <c r="BA43" s="509"/>
      <c r="BB43" s="509"/>
      <c r="BC43" s="509"/>
      <c r="BD43" s="509"/>
      <c r="BE43" s="509"/>
      <c r="BF43" s="509"/>
      <c r="BG43" s="509"/>
      <c r="BH43" s="509"/>
      <c r="BI43" s="509"/>
      <c r="BJ43" s="509"/>
      <c r="BK43" s="509"/>
      <c r="BL43" s="509"/>
      <c r="BM43" s="509"/>
      <c r="BN43" s="509"/>
      <c r="BO43" s="509"/>
      <c r="BP43" s="509"/>
      <c r="BQ43" s="509"/>
      <c r="BR43" s="509"/>
      <c r="BS43" s="509"/>
      <c r="BT43" s="509"/>
      <c r="BU43" s="509"/>
      <c r="BV43" s="509"/>
      <c r="BW43" s="509"/>
      <c r="BX43" s="509"/>
      <c r="BY43" s="509"/>
      <c r="BZ43" s="509"/>
    </row>
    <row r="44" spans="1:78" s="75" customFormat="1">
      <c r="A44" s="177">
        <f>A43+1</f>
        <v>26</v>
      </c>
      <c r="B44" s="21" t="s">
        <v>736</v>
      </c>
      <c r="C44" s="829"/>
      <c r="D44" s="829"/>
      <c r="E44" s="180" t="s">
        <v>241</v>
      </c>
      <c r="F44" s="885"/>
      <c r="G44" s="190"/>
      <c r="H44" s="190"/>
      <c r="I44" s="190"/>
      <c r="J44" s="190"/>
      <c r="K44" s="190"/>
      <c r="L44" s="190"/>
      <c r="M44" s="190"/>
      <c r="N44" s="190"/>
      <c r="O44" s="190"/>
      <c r="P44" s="570"/>
      <c r="Q44" s="509"/>
      <c r="R44" s="509"/>
      <c r="S44" s="509"/>
      <c r="T44" s="509"/>
      <c r="U44" s="509"/>
      <c r="V44" s="509"/>
      <c r="W44" s="509"/>
      <c r="X44" s="509"/>
      <c r="Y44" s="509"/>
      <c r="Z44" s="509"/>
      <c r="AA44" s="509"/>
      <c r="AB44" s="509"/>
      <c r="AC44" s="509"/>
      <c r="AD44" s="509"/>
      <c r="AE44" s="509"/>
      <c r="AF44" s="509"/>
      <c r="AG44" s="509"/>
      <c r="AH44" s="509"/>
      <c r="AI44" s="509"/>
      <c r="AJ44" s="509"/>
      <c r="AK44" s="509"/>
      <c r="AL44" s="509"/>
      <c r="AM44" s="509"/>
      <c r="AN44" s="509"/>
      <c r="AO44" s="509"/>
      <c r="AP44" s="509"/>
      <c r="AQ44" s="509"/>
      <c r="AR44" s="509"/>
      <c r="AS44" s="509"/>
      <c r="AT44" s="509"/>
      <c r="AU44" s="509"/>
      <c r="AV44" s="509"/>
      <c r="AW44" s="509"/>
      <c r="AX44" s="509"/>
      <c r="AY44" s="509"/>
      <c r="AZ44" s="509"/>
      <c r="BA44" s="509"/>
      <c r="BB44" s="509"/>
      <c r="BC44" s="509"/>
      <c r="BD44" s="509"/>
      <c r="BE44" s="509"/>
      <c r="BF44" s="509"/>
      <c r="BG44" s="509"/>
      <c r="BH44" s="509"/>
      <c r="BI44" s="509"/>
      <c r="BJ44" s="509"/>
      <c r="BK44" s="509"/>
      <c r="BL44" s="509"/>
      <c r="BM44" s="509"/>
      <c r="BN44" s="509"/>
      <c r="BO44" s="509"/>
      <c r="BP44" s="509"/>
      <c r="BQ44" s="509"/>
      <c r="BR44" s="509"/>
      <c r="BS44" s="509"/>
      <c r="BT44" s="509"/>
      <c r="BU44" s="509"/>
      <c r="BV44" s="509"/>
      <c r="BW44" s="509"/>
      <c r="BX44" s="509"/>
      <c r="BY44" s="509"/>
      <c r="BZ44" s="509"/>
    </row>
    <row r="45" spans="1:78">
      <c r="A45" s="806"/>
      <c r="B45" s="17" t="s">
        <v>206</v>
      </c>
      <c r="C45" s="883"/>
      <c r="D45" s="883"/>
      <c r="E45" s="684"/>
      <c r="F45" s="884"/>
      <c r="G45" s="263"/>
      <c r="H45" s="263"/>
      <c r="I45" s="263"/>
      <c r="J45" s="263"/>
      <c r="K45" s="263"/>
      <c r="L45" s="263"/>
      <c r="M45" s="263"/>
      <c r="N45" s="263"/>
      <c r="O45" s="263"/>
      <c r="P45" s="570"/>
    </row>
    <row r="46" spans="1:78" s="75" customFormat="1">
      <c r="A46" s="177">
        <f>A44+1</f>
        <v>27</v>
      </c>
      <c r="B46" s="21" t="s">
        <v>687</v>
      </c>
      <c r="C46" s="829"/>
      <c r="D46" s="829"/>
      <c r="E46" s="180" t="s">
        <v>241</v>
      </c>
      <c r="F46" s="885"/>
      <c r="G46" s="190"/>
      <c r="H46" s="190"/>
      <c r="I46" s="190"/>
      <c r="J46" s="190"/>
      <c r="K46" s="190"/>
      <c r="L46" s="190"/>
      <c r="M46" s="190"/>
      <c r="N46" s="190"/>
      <c r="O46" s="190"/>
      <c r="P46" s="570"/>
      <c r="Q46" s="509"/>
      <c r="R46" s="509"/>
      <c r="S46" s="509"/>
      <c r="T46" s="509"/>
      <c r="U46" s="509"/>
      <c r="V46" s="509"/>
      <c r="W46" s="509"/>
      <c r="X46" s="509"/>
      <c r="Y46" s="509"/>
      <c r="Z46" s="509"/>
      <c r="AA46" s="509"/>
      <c r="AB46" s="509"/>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509"/>
      <c r="AY46" s="509"/>
      <c r="AZ46" s="509"/>
      <c r="BA46" s="509"/>
      <c r="BB46" s="509"/>
      <c r="BC46" s="509"/>
      <c r="BD46" s="509"/>
      <c r="BE46" s="509"/>
      <c r="BF46" s="509"/>
      <c r="BG46" s="509"/>
      <c r="BH46" s="509"/>
      <c r="BI46" s="509"/>
      <c r="BJ46" s="509"/>
      <c r="BK46" s="509"/>
      <c r="BL46" s="509"/>
      <c r="BM46" s="509"/>
      <c r="BN46" s="509"/>
      <c r="BO46" s="509"/>
      <c r="BP46" s="509"/>
      <c r="BQ46" s="509"/>
      <c r="BR46" s="509"/>
      <c r="BS46" s="509"/>
      <c r="BT46" s="509"/>
      <c r="BU46" s="509"/>
      <c r="BV46" s="509"/>
      <c r="BW46" s="509"/>
      <c r="BX46" s="509"/>
      <c r="BY46" s="509"/>
      <c r="BZ46" s="509"/>
    </row>
    <row r="47" spans="1:78">
      <c r="A47" s="806"/>
      <c r="B47" s="18" t="s">
        <v>387</v>
      </c>
      <c r="C47" s="831"/>
      <c r="D47" s="831"/>
      <c r="E47" s="684"/>
      <c r="F47" s="832"/>
      <c r="G47" s="264"/>
      <c r="H47" s="264"/>
      <c r="I47" s="264"/>
      <c r="J47" s="264"/>
      <c r="K47" s="264"/>
      <c r="L47" s="264"/>
      <c r="M47" s="264"/>
      <c r="N47" s="264"/>
      <c r="O47" s="264"/>
      <c r="P47" s="265"/>
    </row>
    <row r="48" spans="1:78" s="75" customFormat="1">
      <c r="A48" s="177">
        <f>A46+1</f>
        <v>28</v>
      </c>
      <c r="B48" s="19" t="s">
        <v>731</v>
      </c>
      <c r="C48" s="829"/>
      <c r="D48" s="829"/>
      <c r="E48" s="180" t="s">
        <v>227</v>
      </c>
      <c r="F48" s="885"/>
      <c r="G48" s="262"/>
      <c r="H48" s="262"/>
      <c r="I48" s="262"/>
      <c r="J48" s="262"/>
      <c r="K48" s="262"/>
      <c r="L48" s="262"/>
      <c r="M48" s="262"/>
      <c r="N48" s="262"/>
      <c r="O48" s="262"/>
      <c r="P48" s="570"/>
      <c r="Q48" s="509"/>
      <c r="R48" s="509"/>
      <c r="S48" s="509"/>
      <c r="T48" s="509"/>
      <c r="U48" s="509"/>
      <c r="V48" s="509"/>
      <c r="W48" s="509"/>
      <c r="X48" s="509"/>
      <c r="Y48" s="509"/>
      <c r="Z48" s="509"/>
      <c r="AA48" s="509"/>
      <c r="AB48" s="509"/>
      <c r="AC48" s="509"/>
      <c r="AD48" s="509"/>
      <c r="AE48" s="509"/>
      <c r="AF48" s="509"/>
      <c r="AG48" s="509"/>
      <c r="AH48" s="509"/>
      <c r="AI48" s="509"/>
      <c r="AJ48" s="509"/>
      <c r="AK48" s="509"/>
      <c r="AL48" s="509"/>
      <c r="AM48" s="509"/>
      <c r="AN48" s="509"/>
      <c r="AO48" s="509"/>
      <c r="AP48" s="509"/>
      <c r="AQ48" s="509"/>
      <c r="AR48" s="509"/>
      <c r="AS48" s="509"/>
      <c r="AT48" s="509"/>
      <c r="AU48" s="509"/>
      <c r="AV48" s="509"/>
      <c r="AW48" s="509"/>
      <c r="AX48" s="509"/>
      <c r="AY48" s="509"/>
      <c r="AZ48" s="509"/>
      <c r="BA48" s="509"/>
      <c r="BB48" s="509"/>
      <c r="BC48" s="509"/>
      <c r="BD48" s="509"/>
      <c r="BE48" s="509"/>
      <c r="BF48" s="509"/>
      <c r="BG48" s="509"/>
      <c r="BH48" s="509"/>
      <c r="BI48" s="509"/>
      <c r="BJ48" s="509"/>
      <c r="BK48" s="509"/>
      <c r="BL48" s="509"/>
      <c r="BM48" s="509"/>
      <c r="BN48" s="509"/>
      <c r="BO48" s="509"/>
      <c r="BP48" s="509"/>
      <c r="BQ48" s="509"/>
      <c r="BR48" s="509"/>
      <c r="BS48" s="509"/>
      <c r="BT48" s="509"/>
      <c r="BU48" s="509"/>
      <c r="BV48" s="509"/>
      <c r="BW48" s="509"/>
      <c r="BX48" s="509"/>
      <c r="BY48" s="509"/>
      <c r="BZ48" s="509"/>
    </row>
    <row r="49" spans="1:78" s="75" customFormat="1">
      <c r="A49" s="177">
        <f>A48+1</f>
        <v>29</v>
      </c>
      <c r="B49" s="19" t="s">
        <v>520</v>
      </c>
      <c r="C49" s="829"/>
      <c r="D49" s="829"/>
      <c r="E49" s="180" t="s">
        <v>241</v>
      </c>
      <c r="F49" s="885"/>
      <c r="G49" s="262"/>
      <c r="H49" s="262"/>
      <c r="I49" s="262"/>
      <c r="J49" s="262"/>
      <c r="K49" s="262"/>
      <c r="L49" s="262"/>
      <c r="M49" s="262"/>
      <c r="N49" s="262"/>
      <c r="O49" s="262"/>
      <c r="P49" s="570"/>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09"/>
      <c r="AY49" s="509"/>
      <c r="AZ49" s="509"/>
      <c r="BA49" s="509"/>
      <c r="BB49" s="509"/>
      <c r="BC49" s="509"/>
      <c r="BD49" s="509"/>
      <c r="BE49" s="509"/>
      <c r="BF49" s="509"/>
      <c r="BG49" s="509"/>
      <c r="BH49" s="509"/>
      <c r="BI49" s="509"/>
      <c r="BJ49" s="509"/>
      <c r="BK49" s="509"/>
      <c r="BL49" s="509"/>
      <c r="BM49" s="509"/>
      <c r="BN49" s="509"/>
      <c r="BO49" s="509"/>
      <c r="BP49" s="509"/>
      <c r="BQ49" s="509"/>
      <c r="BR49" s="509"/>
      <c r="BS49" s="509"/>
      <c r="BT49" s="509"/>
      <c r="BU49" s="509"/>
      <c r="BV49" s="509"/>
      <c r="BW49" s="509"/>
      <c r="BX49" s="509"/>
      <c r="BY49" s="509"/>
      <c r="BZ49" s="509"/>
    </row>
    <row r="50" spans="1:78" s="75" customFormat="1">
      <c r="A50" s="177">
        <f>A49+1</f>
        <v>30</v>
      </c>
      <c r="B50" s="19" t="s">
        <v>737</v>
      </c>
      <c r="C50" s="829"/>
      <c r="D50" s="829"/>
      <c r="E50" s="180" t="s">
        <v>241</v>
      </c>
      <c r="F50" s="885"/>
      <c r="G50" s="262"/>
      <c r="H50" s="262"/>
      <c r="I50" s="262"/>
      <c r="J50" s="262"/>
      <c r="K50" s="262"/>
      <c r="L50" s="262"/>
      <c r="M50" s="262"/>
      <c r="N50" s="262"/>
      <c r="O50" s="262"/>
      <c r="P50" s="570"/>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09"/>
      <c r="AR50" s="509"/>
      <c r="AS50" s="509"/>
      <c r="AT50" s="509"/>
      <c r="AU50" s="509"/>
      <c r="AV50" s="509"/>
      <c r="AW50" s="509"/>
      <c r="AX50" s="509"/>
      <c r="AY50" s="509"/>
      <c r="AZ50" s="509"/>
      <c r="BA50" s="509"/>
      <c r="BB50" s="509"/>
      <c r="BC50" s="509"/>
      <c r="BD50" s="509"/>
      <c r="BE50" s="509"/>
      <c r="BF50" s="509"/>
      <c r="BG50" s="509"/>
      <c r="BH50" s="509"/>
      <c r="BI50" s="509"/>
      <c r="BJ50" s="509"/>
      <c r="BK50" s="509"/>
      <c r="BL50" s="509"/>
      <c r="BM50" s="509"/>
      <c r="BN50" s="509"/>
      <c r="BO50" s="509"/>
      <c r="BP50" s="509"/>
      <c r="BQ50" s="509"/>
      <c r="BR50" s="509"/>
      <c r="BS50" s="509"/>
      <c r="BT50" s="509"/>
      <c r="BU50" s="509"/>
      <c r="BV50" s="509"/>
      <c r="BW50" s="509"/>
      <c r="BX50" s="509"/>
      <c r="BY50" s="509"/>
      <c r="BZ50" s="509"/>
    </row>
    <row r="51" spans="1:78" s="75" customFormat="1">
      <c r="A51" s="177">
        <f>A50+1</f>
        <v>31</v>
      </c>
      <c r="B51" s="19" t="s">
        <v>662</v>
      </c>
      <c r="C51" s="829"/>
      <c r="D51" s="829"/>
      <c r="E51" s="180" t="s">
        <v>241</v>
      </c>
      <c r="F51" s="885"/>
      <c r="G51" s="190"/>
      <c r="H51" s="190"/>
      <c r="I51" s="190"/>
      <c r="J51" s="190"/>
      <c r="K51" s="190"/>
      <c r="L51" s="190"/>
      <c r="M51" s="190"/>
      <c r="N51" s="190"/>
      <c r="O51" s="190"/>
      <c r="P51" s="570"/>
      <c r="Q51" s="509"/>
      <c r="R51" s="509"/>
      <c r="S51" s="509"/>
      <c r="T51" s="509"/>
      <c r="U51" s="509"/>
      <c r="V51" s="509"/>
      <c r="W51" s="509"/>
      <c r="X51" s="509"/>
      <c r="Y51" s="509"/>
      <c r="Z51" s="509"/>
      <c r="AA51" s="509"/>
      <c r="AB51" s="509"/>
      <c r="AC51" s="509"/>
      <c r="AD51" s="509"/>
      <c r="AE51" s="509"/>
      <c r="AF51" s="509"/>
      <c r="AG51" s="509"/>
      <c r="AH51" s="509"/>
      <c r="AI51" s="509"/>
      <c r="AJ51" s="509"/>
      <c r="AK51" s="509"/>
      <c r="AL51" s="509"/>
      <c r="AM51" s="509"/>
      <c r="AN51" s="509"/>
      <c r="AO51" s="509"/>
      <c r="AP51" s="509"/>
      <c r="AQ51" s="509"/>
      <c r="AR51" s="509"/>
      <c r="AS51" s="509"/>
      <c r="AT51" s="509"/>
      <c r="AU51" s="509"/>
      <c r="AV51" s="509"/>
      <c r="AW51" s="509"/>
      <c r="AX51" s="509"/>
      <c r="AY51" s="509"/>
      <c r="AZ51" s="509"/>
      <c r="BA51" s="509"/>
      <c r="BB51" s="509"/>
      <c r="BC51" s="509"/>
      <c r="BD51" s="509"/>
      <c r="BE51" s="509"/>
      <c r="BF51" s="509"/>
      <c r="BG51" s="509"/>
      <c r="BH51" s="509"/>
      <c r="BI51" s="509"/>
      <c r="BJ51" s="509"/>
      <c r="BK51" s="509"/>
      <c r="BL51" s="509"/>
      <c r="BM51" s="509"/>
      <c r="BN51" s="509"/>
      <c r="BO51" s="509"/>
      <c r="BP51" s="509"/>
      <c r="BQ51" s="509"/>
      <c r="BR51" s="509"/>
      <c r="BS51" s="509"/>
      <c r="BT51" s="509"/>
      <c r="BU51" s="509"/>
      <c r="BV51" s="509"/>
      <c r="BW51" s="509"/>
      <c r="BX51" s="509"/>
      <c r="BY51" s="509"/>
      <c r="BZ51" s="509"/>
    </row>
    <row r="52" spans="1:78">
      <c r="A52" s="806"/>
      <c r="B52" s="20" t="s">
        <v>207</v>
      </c>
      <c r="C52" s="883"/>
      <c r="D52" s="883"/>
      <c r="E52" s="684"/>
      <c r="F52" s="884"/>
      <c r="G52" s="263"/>
      <c r="H52" s="263"/>
      <c r="I52" s="263"/>
      <c r="J52" s="263"/>
      <c r="K52" s="263"/>
      <c r="L52" s="263"/>
      <c r="M52" s="263"/>
      <c r="N52" s="263"/>
      <c r="O52" s="263"/>
      <c r="P52" s="265"/>
    </row>
    <row r="53" spans="1:78" s="75" customFormat="1">
      <c r="A53" s="177">
        <f>A51+1</f>
        <v>32</v>
      </c>
      <c r="B53" s="21" t="s">
        <v>521</v>
      </c>
      <c r="C53" s="829"/>
      <c r="D53" s="829"/>
      <c r="E53" s="180" t="s">
        <v>241</v>
      </c>
      <c r="F53" s="885"/>
      <c r="G53" s="190"/>
      <c r="H53" s="190"/>
      <c r="I53" s="190"/>
      <c r="J53" s="190"/>
      <c r="K53" s="190"/>
      <c r="L53" s="190"/>
      <c r="M53" s="190"/>
      <c r="N53" s="190"/>
      <c r="O53" s="190"/>
      <c r="P53" s="570"/>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09"/>
      <c r="AR53" s="509"/>
      <c r="AS53" s="509"/>
      <c r="AT53" s="509"/>
      <c r="AU53" s="509"/>
      <c r="AV53" s="509"/>
      <c r="AW53" s="509"/>
      <c r="AX53" s="509"/>
      <c r="AY53" s="509"/>
      <c r="AZ53" s="509"/>
      <c r="BA53" s="509"/>
      <c r="BB53" s="509"/>
      <c r="BC53" s="509"/>
      <c r="BD53" s="509"/>
      <c r="BE53" s="509"/>
      <c r="BF53" s="509"/>
      <c r="BG53" s="509"/>
      <c r="BH53" s="509"/>
      <c r="BI53" s="509"/>
      <c r="BJ53" s="509"/>
      <c r="BK53" s="509"/>
      <c r="BL53" s="509"/>
      <c r="BM53" s="509"/>
      <c r="BN53" s="509"/>
      <c r="BO53" s="509"/>
      <c r="BP53" s="509"/>
      <c r="BQ53" s="509"/>
      <c r="BR53" s="509"/>
      <c r="BS53" s="509"/>
      <c r="BT53" s="509"/>
      <c r="BU53" s="509"/>
      <c r="BV53" s="509"/>
      <c r="BW53" s="509"/>
      <c r="BX53" s="509"/>
      <c r="BY53" s="509"/>
      <c r="BZ53" s="509"/>
    </row>
    <row r="54" spans="1:78">
      <c r="A54" s="806"/>
      <c r="B54" s="20" t="s">
        <v>582</v>
      </c>
      <c r="C54" s="883"/>
      <c r="D54" s="883"/>
      <c r="E54" s="684"/>
      <c r="F54" s="884"/>
      <c r="G54" s="263"/>
      <c r="H54" s="263"/>
      <c r="I54" s="263"/>
      <c r="J54" s="263"/>
      <c r="K54" s="263"/>
      <c r="L54" s="263"/>
      <c r="M54" s="263"/>
      <c r="N54" s="263"/>
      <c r="O54" s="263"/>
      <c r="P54" s="265"/>
    </row>
    <row r="55" spans="1:78" s="75" customFormat="1">
      <c r="A55" s="177">
        <f>A53+1</f>
        <v>33</v>
      </c>
      <c r="B55" s="21" t="s">
        <v>521</v>
      </c>
      <c r="C55" s="829"/>
      <c r="D55" s="829"/>
      <c r="E55" s="180" t="s">
        <v>241</v>
      </c>
      <c r="F55" s="885"/>
      <c r="G55" s="190"/>
      <c r="H55" s="190"/>
      <c r="I55" s="190"/>
      <c r="J55" s="190"/>
      <c r="K55" s="190"/>
      <c r="L55" s="190"/>
      <c r="M55" s="190"/>
      <c r="N55" s="190"/>
      <c r="O55" s="190"/>
      <c r="P55" s="570"/>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09"/>
      <c r="AN55" s="509"/>
      <c r="AO55" s="509"/>
      <c r="AP55" s="509"/>
      <c r="AQ55" s="509"/>
      <c r="AR55" s="509"/>
      <c r="AS55" s="509"/>
      <c r="AT55" s="509"/>
      <c r="AU55" s="509"/>
      <c r="AV55" s="509"/>
      <c r="AW55" s="509"/>
      <c r="AX55" s="509"/>
      <c r="AY55" s="509"/>
      <c r="AZ55" s="509"/>
      <c r="BA55" s="509"/>
      <c r="BB55" s="509"/>
      <c r="BC55" s="509"/>
      <c r="BD55" s="509"/>
      <c r="BE55" s="509"/>
      <c r="BF55" s="509"/>
      <c r="BG55" s="509"/>
      <c r="BH55" s="509"/>
      <c r="BI55" s="509"/>
      <c r="BJ55" s="509"/>
      <c r="BK55" s="509"/>
      <c r="BL55" s="509"/>
      <c r="BM55" s="509"/>
      <c r="BN55" s="509"/>
      <c r="BO55" s="509"/>
      <c r="BP55" s="509"/>
      <c r="BQ55" s="509"/>
      <c r="BR55" s="509"/>
      <c r="BS55" s="509"/>
      <c r="BT55" s="509"/>
      <c r="BU55" s="509"/>
      <c r="BV55" s="509"/>
      <c r="BW55" s="509"/>
      <c r="BX55" s="509"/>
      <c r="BY55" s="509"/>
      <c r="BZ55" s="509"/>
    </row>
    <row r="56" spans="1:78">
      <c r="A56" s="806"/>
      <c r="B56" s="20" t="s">
        <v>208</v>
      </c>
      <c r="C56" s="883"/>
      <c r="D56" s="883"/>
      <c r="E56" s="684"/>
      <c r="F56" s="884"/>
      <c r="G56" s="263"/>
      <c r="H56" s="263"/>
      <c r="I56" s="263"/>
      <c r="J56" s="263"/>
      <c r="K56" s="263"/>
      <c r="L56" s="263"/>
      <c r="M56" s="263"/>
      <c r="N56" s="263"/>
      <c r="O56" s="263"/>
      <c r="P56" s="265"/>
    </row>
    <row r="57" spans="1:78" s="75" customFormat="1">
      <c r="A57" s="177">
        <f>A55+1</f>
        <v>34</v>
      </c>
      <c r="B57" s="21" t="s">
        <v>521</v>
      </c>
      <c r="C57" s="829"/>
      <c r="D57" s="829"/>
      <c r="E57" s="180" t="s">
        <v>241</v>
      </c>
      <c r="F57" s="885"/>
      <c r="G57" s="190"/>
      <c r="H57" s="190"/>
      <c r="I57" s="190"/>
      <c r="J57" s="190"/>
      <c r="K57" s="190"/>
      <c r="L57" s="190"/>
      <c r="M57" s="190"/>
      <c r="N57" s="190"/>
      <c r="O57" s="190"/>
      <c r="P57" s="570"/>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09"/>
      <c r="AY57" s="509"/>
      <c r="AZ57" s="509"/>
      <c r="BA57" s="509"/>
      <c r="BB57" s="509"/>
      <c r="BC57" s="509"/>
      <c r="BD57" s="509"/>
      <c r="BE57" s="509"/>
      <c r="BF57" s="509"/>
      <c r="BG57" s="509"/>
      <c r="BH57" s="509"/>
      <c r="BI57" s="509"/>
      <c r="BJ57" s="509"/>
      <c r="BK57" s="509"/>
      <c r="BL57" s="509"/>
      <c r="BM57" s="509"/>
      <c r="BN57" s="509"/>
      <c r="BO57" s="509"/>
      <c r="BP57" s="509"/>
      <c r="BQ57" s="509"/>
      <c r="BR57" s="509"/>
      <c r="BS57" s="509"/>
      <c r="BT57" s="509"/>
      <c r="BU57" s="509"/>
      <c r="BV57" s="509"/>
      <c r="BW57" s="509"/>
      <c r="BX57" s="509"/>
      <c r="BY57" s="509"/>
      <c r="BZ57" s="509"/>
    </row>
    <row r="58" spans="1:78">
      <c r="A58" s="806"/>
      <c r="B58" s="20" t="s">
        <v>209</v>
      </c>
      <c r="C58" s="883"/>
      <c r="D58" s="883"/>
      <c r="E58" s="684"/>
      <c r="F58" s="884"/>
      <c r="G58" s="263"/>
      <c r="H58" s="263"/>
      <c r="I58" s="263"/>
      <c r="J58" s="263"/>
      <c r="K58" s="263"/>
      <c r="L58" s="263"/>
      <c r="M58" s="263"/>
      <c r="N58" s="263"/>
      <c r="O58" s="263"/>
      <c r="P58" s="265"/>
    </row>
    <row r="59" spans="1:78" s="75" customFormat="1">
      <c r="A59" s="177">
        <f>A57+1</f>
        <v>35</v>
      </c>
      <c r="B59" s="21" t="s">
        <v>676</v>
      </c>
      <c r="C59" s="829"/>
      <c r="D59" s="829"/>
      <c r="E59" s="180" t="s">
        <v>241</v>
      </c>
      <c r="F59" s="885"/>
      <c r="G59" s="262"/>
      <c r="H59" s="262"/>
      <c r="I59" s="262"/>
      <c r="J59" s="262"/>
      <c r="K59" s="262"/>
      <c r="L59" s="262"/>
      <c r="M59" s="262"/>
      <c r="N59" s="262"/>
      <c r="O59" s="262"/>
      <c r="P59" s="570"/>
      <c r="Q59" s="509"/>
      <c r="R59" s="509"/>
      <c r="S59" s="509"/>
      <c r="T59" s="509"/>
      <c r="U59" s="509"/>
      <c r="V59" s="509"/>
      <c r="W59" s="509"/>
      <c r="X59" s="509"/>
      <c r="Y59" s="509"/>
      <c r="Z59" s="509"/>
      <c r="AA59" s="509"/>
      <c r="AB59" s="509"/>
      <c r="AC59" s="509"/>
      <c r="AD59" s="509"/>
      <c r="AE59" s="509"/>
      <c r="AF59" s="509"/>
      <c r="AG59" s="509"/>
      <c r="AH59" s="509"/>
      <c r="AI59" s="509"/>
      <c r="AJ59" s="509"/>
      <c r="AK59" s="509"/>
      <c r="AL59" s="509"/>
      <c r="AM59" s="509"/>
      <c r="AN59" s="509"/>
      <c r="AO59" s="509"/>
      <c r="AP59" s="509"/>
      <c r="AQ59" s="509"/>
      <c r="AR59" s="509"/>
      <c r="AS59" s="509"/>
      <c r="AT59" s="509"/>
      <c r="AU59" s="509"/>
      <c r="AV59" s="509"/>
      <c r="AW59" s="509"/>
      <c r="AX59" s="509"/>
      <c r="AY59" s="509"/>
      <c r="AZ59" s="509"/>
      <c r="BA59" s="509"/>
      <c r="BB59" s="509"/>
      <c r="BC59" s="509"/>
      <c r="BD59" s="509"/>
      <c r="BE59" s="509"/>
      <c r="BF59" s="509"/>
      <c r="BG59" s="509"/>
      <c r="BH59" s="509"/>
      <c r="BI59" s="509"/>
      <c r="BJ59" s="509"/>
      <c r="BK59" s="509"/>
      <c r="BL59" s="509"/>
      <c r="BM59" s="509"/>
      <c r="BN59" s="509"/>
      <c r="BO59" s="509"/>
      <c r="BP59" s="509"/>
      <c r="BQ59" s="509"/>
      <c r="BR59" s="509"/>
      <c r="BS59" s="509"/>
      <c r="BT59" s="509"/>
      <c r="BU59" s="509"/>
      <c r="BV59" s="509"/>
      <c r="BW59" s="509"/>
      <c r="BX59" s="509"/>
      <c r="BY59" s="509"/>
      <c r="BZ59" s="509"/>
    </row>
    <row r="60" spans="1:78" s="75" customFormat="1">
      <c r="A60" s="177">
        <f>A59+1</f>
        <v>36</v>
      </c>
      <c r="B60" s="21" t="s">
        <v>229</v>
      </c>
      <c r="C60" s="829"/>
      <c r="D60" s="829"/>
      <c r="E60" s="180" t="s">
        <v>241</v>
      </c>
      <c r="F60" s="885"/>
      <c r="G60" s="190"/>
      <c r="H60" s="190"/>
      <c r="I60" s="190"/>
      <c r="J60" s="190"/>
      <c r="K60" s="190"/>
      <c r="L60" s="190"/>
      <c r="M60" s="190"/>
      <c r="N60" s="190"/>
      <c r="O60" s="190"/>
      <c r="P60" s="570"/>
      <c r="Q60" s="509"/>
      <c r="R60" s="509"/>
      <c r="S60" s="509"/>
      <c r="T60" s="509"/>
      <c r="U60" s="509"/>
      <c r="V60" s="509"/>
      <c r="W60" s="509"/>
      <c r="X60" s="509"/>
      <c r="Y60" s="509"/>
      <c r="Z60" s="509"/>
      <c r="AA60" s="509"/>
      <c r="AB60" s="509"/>
      <c r="AC60" s="509"/>
      <c r="AD60" s="509"/>
      <c r="AE60" s="509"/>
      <c r="AF60" s="509"/>
      <c r="AG60" s="509"/>
      <c r="AH60" s="509"/>
      <c r="AI60" s="509"/>
      <c r="AJ60" s="509"/>
      <c r="AK60" s="509"/>
      <c r="AL60" s="509"/>
      <c r="AM60" s="509"/>
      <c r="AN60" s="509"/>
      <c r="AO60" s="509"/>
      <c r="AP60" s="509"/>
      <c r="AQ60" s="509"/>
      <c r="AR60" s="509"/>
      <c r="AS60" s="509"/>
      <c r="AT60" s="509"/>
      <c r="AU60" s="509"/>
      <c r="AV60" s="509"/>
      <c r="AW60" s="509"/>
      <c r="AX60" s="509"/>
      <c r="AY60" s="509"/>
      <c r="AZ60" s="509"/>
      <c r="BA60" s="509"/>
      <c r="BB60" s="509"/>
      <c r="BC60" s="509"/>
      <c r="BD60" s="509"/>
      <c r="BE60" s="509"/>
      <c r="BF60" s="509"/>
      <c r="BG60" s="509"/>
      <c r="BH60" s="509"/>
      <c r="BI60" s="509"/>
      <c r="BJ60" s="509"/>
      <c r="BK60" s="509"/>
      <c r="BL60" s="509"/>
      <c r="BM60" s="509"/>
      <c r="BN60" s="509"/>
      <c r="BO60" s="509"/>
      <c r="BP60" s="509"/>
      <c r="BQ60" s="509"/>
      <c r="BR60" s="509"/>
      <c r="BS60" s="509"/>
      <c r="BT60" s="509"/>
      <c r="BU60" s="509"/>
      <c r="BV60" s="509"/>
      <c r="BW60" s="509"/>
      <c r="BX60" s="509"/>
      <c r="BY60" s="509"/>
      <c r="BZ60" s="509"/>
    </row>
    <row r="61" spans="1:78" s="75" customFormat="1">
      <c r="A61" s="806"/>
      <c r="B61" s="829"/>
      <c r="C61" s="829"/>
      <c r="D61" s="829"/>
      <c r="E61" s="684"/>
      <c r="F61" s="885"/>
      <c r="G61" s="263"/>
      <c r="H61" s="263"/>
      <c r="I61" s="263"/>
      <c r="J61" s="263"/>
      <c r="K61" s="263"/>
      <c r="L61" s="263"/>
      <c r="M61" s="263"/>
      <c r="N61" s="263"/>
      <c r="O61" s="263"/>
      <c r="P61" s="570"/>
      <c r="Q61" s="509"/>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509"/>
      <c r="BE61" s="509"/>
      <c r="BF61" s="509"/>
      <c r="BG61" s="509"/>
      <c r="BH61" s="509"/>
      <c r="BI61" s="509"/>
      <c r="BJ61" s="509"/>
      <c r="BK61" s="509"/>
      <c r="BL61" s="509"/>
      <c r="BM61" s="509"/>
      <c r="BN61" s="509"/>
      <c r="BO61" s="509"/>
      <c r="BP61" s="509"/>
      <c r="BQ61" s="509"/>
      <c r="BR61" s="509"/>
      <c r="BS61" s="509"/>
      <c r="BT61" s="509"/>
      <c r="BU61" s="509"/>
      <c r="BV61" s="509"/>
      <c r="BW61" s="509"/>
      <c r="BX61" s="509"/>
      <c r="BY61" s="509"/>
      <c r="BZ61" s="509"/>
    </row>
    <row r="62" spans="1:78" s="75" customFormat="1">
      <c r="A62" s="806"/>
      <c r="B62" s="17" t="s">
        <v>388</v>
      </c>
      <c r="C62" s="830"/>
      <c r="D62" s="830"/>
      <c r="E62" s="684"/>
      <c r="F62" s="830"/>
      <c r="G62" s="263"/>
      <c r="H62" s="263"/>
      <c r="I62" s="263"/>
      <c r="J62" s="263"/>
      <c r="K62" s="263"/>
      <c r="L62" s="263"/>
      <c r="M62" s="263"/>
      <c r="N62" s="263"/>
      <c r="O62" s="263"/>
      <c r="P62" s="570"/>
      <c r="Q62" s="509"/>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509"/>
      <c r="BE62" s="509"/>
      <c r="BF62" s="509"/>
      <c r="BG62" s="509"/>
      <c r="BH62" s="509"/>
      <c r="BI62" s="509"/>
      <c r="BJ62" s="509"/>
      <c r="BK62" s="509"/>
      <c r="BL62" s="509"/>
      <c r="BM62" s="509"/>
      <c r="BN62" s="509"/>
      <c r="BO62" s="509"/>
      <c r="BP62" s="509"/>
      <c r="BQ62" s="509"/>
      <c r="BR62" s="509"/>
      <c r="BS62" s="509"/>
      <c r="BT62" s="509"/>
      <c r="BU62" s="509"/>
      <c r="BV62" s="509"/>
      <c r="BW62" s="509"/>
      <c r="BX62" s="509"/>
      <c r="BY62" s="509"/>
      <c r="BZ62" s="509"/>
    </row>
    <row r="63" spans="1:78">
      <c r="A63" s="806"/>
      <c r="B63" s="20" t="s">
        <v>210</v>
      </c>
      <c r="C63" s="883"/>
      <c r="D63" s="883"/>
      <c r="E63" s="684"/>
      <c r="F63" s="884"/>
      <c r="G63" s="263"/>
      <c r="H63" s="263"/>
      <c r="I63" s="263"/>
      <c r="J63" s="263"/>
      <c r="K63" s="263"/>
      <c r="L63" s="263"/>
      <c r="M63" s="263"/>
      <c r="N63" s="263"/>
      <c r="O63" s="263"/>
      <c r="P63" s="265"/>
    </row>
    <row r="64" spans="1:78" s="75" customFormat="1">
      <c r="A64" s="177">
        <f>A60+1</f>
        <v>37</v>
      </c>
      <c r="B64" s="21" t="s">
        <v>686</v>
      </c>
      <c r="C64" s="829"/>
      <c r="D64" s="829"/>
      <c r="E64" s="180" t="s">
        <v>241</v>
      </c>
      <c r="F64" s="885"/>
      <c r="G64" s="183">
        <f t="shared" ref="G64:O64" si="0">SUM(G65:G67)</f>
        <v>0</v>
      </c>
      <c r="H64" s="183">
        <f t="shared" si="0"/>
        <v>0</v>
      </c>
      <c r="I64" s="183">
        <f t="shared" si="0"/>
        <v>0</v>
      </c>
      <c r="J64" s="183">
        <f t="shared" si="0"/>
        <v>0</v>
      </c>
      <c r="K64" s="183">
        <f t="shared" si="0"/>
        <v>0</v>
      </c>
      <c r="L64" s="183">
        <f t="shared" si="0"/>
        <v>0</v>
      </c>
      <c r="M64" s="183">
        <f t="shared" si="0"/>
        <v>0</v>
      </c>
      <c r="N64" s="183">
        <f t="shared" si="0"/>
        <v>0</v>
      </c>
      <c r="O64" s="183">
        <f t="shared" si="0"/>
        <v>0</v>
      </c>
      <c r="P64" s="570"/>
      <c r="Q64" s="509"/>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509"/>
      <c r="BE64" s="509"/>
      <c r="BF64" s="509"/>
      <c r="BG64" s="509"/>
      <c r="BH64" s="509"/>
      <c r="BI64" s="509"/>
      <c r="BJ64" s="509"/>
      <c r="BK64" s="509"/>
      <c r="BL64" s="509"/>
      <c r="BM64" s="509"/>
      <c r="BN64" s="509"/>
      <c r="BO64" s="509"/>
      <c r="BP64" s="509"/>
      <c r="BQ64" s="509"/>
      <c r="BR64" s="509"/>
      <c r="BS64" s="509"/>
      <c r="BT64" s="509"/>
      <c r="BU64" s="509"/>
      <c r="BV64" s="509"/>
      <c r="BW64" s="509"/>
      <c r="BX64" s="509"/>
      <c r="BY64" s="509"/>
      <c r="BZ64" s="509"/>
    </row>
    <row r="65" spans="1:78" s="75" customFormat="1">
      <c r="A65" s="177" t="str">
        <f>A64&amp;"A"</f>
        <v>37A</v>
      </c>
      <c r="B65" s="142" t="s">
        <v>663</v>
      </c>
      <c r="C65" s="829"/>
      <c r="D65" s="829"/>
      <c r="E65" s="180" t="s">
        <v>241</v>
      </c>
      <c r="F65" s="885"/>
      <c r="G65" s="262"/>
      <c r="H65" s="262"/>
      <c r="I65" s="262"/>
      <c r="J65" s="262"/>
      <c r="K65" s="262"/>
      <c r="L65" s="262"/>
      <c r="M65" s="262"/>
      <c r="N65" s="262"/>
      <c r="O65" s="262"/>
      <c r="P65" s="570"/>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509"/>
      <c r="BE65" s="509"/>
      <c r="BF65" s="509"/>
      <c r="BG65" s="509"/>
      <c r="BH65" s="509"/>
      <c r="BI65" s="509"/>
      <c r="BJ65" s="509"/>
      <c r="BK65" s="509"/>
      <c r="BL65" s="509"/>
      <c r="BM65" s="509"/>
      <c r="BN65" s="509"/>
      <c r="BO65" s="509"/>
      <c r="BP65" s="509"/>
      <c r="BQ65" s="509"/>
      <c r="BR65" s="509"/>
      <c r="BS65" s="509"/>
      <c r="BT65" s="509"/>
      <c r="BU65" s="509"/>
      <c r="BV65" s="509"/>
      <c r="BW65" s="509"/>
      <c r="BX65" s="509"/>
      <c r="BY65" s="509"/>
      <c r="BZ65" s="509"/>
    </row>
    <row r="66" spans="1:78" s="75" customFormat="1">
      <c r="A66" s="177" t="str">
        <f>A64&amp;"B"</f>
        <v>37B</v>
      </c>
      <c r="B66" s="142" t="s">
        <v>469</v>
      </c>
      <c r="C66" s="829"/>
      <c r="D66" s="829"/>
      <c r="E66" s="180" t="s">
        <v>241</v>
      </c>
      <c r="F66" s="885"/>
      <c r="G66" s="262"/>
      <c r="H66" s="262"/>
      <c r="I66" s="262"/>
      <c r="J66" s="262"/>
      <c r="K66" s="262"/>
      <c r="L66" s="262"/>
      <c r="M66" s="262"/>
      <c r="N66" s="262"/>
      <c r="O66" s="262"/>
      <c r="P66" s="570"/>
      <c r="Q66" s="509"/>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509"/>
      <c r="BE66" s="509"/>
      <c r="BF66" s="509"/>
      <c r="BG66" s="509"/>
      <c r="BH66" s="509"/>
      <c r="BI66" s="509"/>
      <c r="BJ66" s="509"/>
      <c r="BK66" s="509"/>
      <c r="BL66" s="509"/>
      <c r="BM66" s="509"/>
      <c r="BN66" s="509"/>
      <c r="BO66" s="509"/>
      <c r="BP66" s="509"/>
      <c r="BQ66" s="509"/>
      <c r="BR66" s="509"/>
      <c r="BS66" s="509"/>
      <c r="BT66" s="509"/>
      <c r="BU66" s="509"/>
      <c r="BV66" s="509"/>
      <c r="BW66" s="509"/>
      <c r="BX66" s="509"/>
      <c r="BY66" s="509"/>
      <c r="BZ66" s="509"/>
    </row>
    <row r="67" spans="1:78" s="75" customFormat="1">
      <c r="A67" s="177" t="str">
        <f>A64&amp;"C"</f>
        <v>37C</v>
      </c>
      <c r="B67" s="142" t="s">
        <v>522</v>
      </c>
      <c r="C67" s="829"/>
      <c r="D67" s="829"/>
      <c r="E67" s="180" t="s">
        <v>241</v>
      </c>
      <c r="F67" s="885"/>
      <c r="G67" s="262"/>
      <c r="H67" s="262"/>
      <c r="I67" s="262"/>
      <c r="J67" s="262"/>
      <c r="K67" s="262"/>
      <c r="L67" s="262"/>
      <c r="M67" s="262"/>
      <c r="N67" s="262"/>
      <c r="O67" s="262"/>
      <c r="P67" s="570"/>
      <c r="Q67" s="509"/>
      <c r="R67" s="509"/>
      <c r="S67" s="509"/>
      <c r="T67" s="509"/>
      <c r="U67" s="509"/>
      <c r="V67" s="509"/>
      <c r="W67" s="509"/>
      <c r="X67" s="509"/>
      <c r="Y67" s="509"/>
      <c r="Z67" s="509"/>
      <c r="AA67" s="509"/>
      <c r="AB67" s="509"/>
      <c r="AC67" s="509"/>
      <c r="AD67" s="509"/>
      <c r="AE67" s="509"/>
      <c r="AF67" s="509"/>
      <c r="AG67" s="509"/>
      <c r="AH67" s="509"/>
      <c r="AI67" s="509"/>
      <c r="AJ67" s="509"/>
      <c r="AK67" s="509"/>
      <c r="AL67" s="509"/>
      <c r="AM67" s="509"/>
      <c r="AN67" s="509"/>
      <c r="AO67" s="509"/>
      <c r="AP67" s="509"/>
      <c r="AQ67" s="509"/>
      <c r="AR67" s="509"/>
      <c r="AS67" s="509"/>
      <c r="AT67" s="509"/>
      <c r="AU67" s="509"/>
      <c r="AV67" s="509"/>
      <c r="AW67" s="509"/>
      <c r="AX67" s="509"/>
      <c r="AY67" s="509"/>
      <c r="AZ67" s="509"/>
      <c r="BA67" s="509"/>
      <c r="BB67" s="509"/>
      <c r="BC67" s="509"/>
      <c r="BD67" s="509"/>
      <c r="BE67" s="509"/>
      <c r="BF67" s="509"/>
      <c r="BG67" s="509"/>
      <c r="BH67" s="509"/>
      <c r="BI67" s="509"/>
      <c r="BJ67" s="509"/>
      <c r="BK67" s="509"/>
      <c r="BL67" s="509"/>
      <c r="BM67" s="509"/>
      <c r="BN67" s="509"/>
      <c r="BO67" s="509"/>
      <c r="BP67" s="509"/>
      <c r="BQ67" s="509"/>
      <c r="BR67" s="509"/>
      <c r="BS67" s="509"/>
      <c r="BT67" s="509"/>
      <c r="BU67" s="509"/>
      <c r="BV67" s="509"/>
      <c r="BW67" s="509"/>
      <c r="BX67" s="509"/>
      <c r="BY67" s="509"/>
      <c r="BZ67" s="509"/>
    </row>
    <row r="68" spans="1:78" s="75" customFormat="1">
      <c r="A68" s="177">
        <f>A64+1</f>
        <v>38</v>
      </c>
      <c r="B68" s="21" t="s">
        <v>230</v>
      </c>
      <c r="C68" s="829"/>
      <c r="D68" s="829"/>
      <c r="E68" s="180" t="s">
        <v>241</v>
      </c>
      <c r="F68" s="885"/>
      <c r="G68" s="190"/>
      <c r="H68" s="190"/>
      <c r="I68" s="190"/>
      <c r="J68" s="190"/>
      <c r="K68" s="190"/>
      <c r="L68" s="190"/>
      <c r="M68" s="190"/>
      <c r="N68" s="190"/>
      <c r="O68" s="190"/>
      <c r="P68" s="570"/>
      <c r="Q68" s="509"/>
      <c r="R68" s="509"/>
      <c r="S68" s="509"/>
      <c r="T68" s="509"/>
      <c r="U68" s="509"/>
      <c r="V68" s="509"/>
      <c r="W68" s="509"/>
      <c r="X68" s="509"/>
      <c r="Y68" s="509"/>
      <c r="Z68" s="509"/>
      <c r="AA68" s="509"/>
      <c r="AB68" s="509"/>
      <c r="AC68" s="509"/>
      <c r="AD68" s="509"/>
      <c r="AE68" s="509"/>
      <c r="AF68" s="509"/>
      <c r="AG68" s="509"/>
      <c r="AH68" s="509"/>
      <c r="AI68" s="509"/>
      <c r="AJ68" s="509"/>
      <c r="AK68" s="509"/>
      <c r="AL68" s="509"/>
      <c r="AM68" s="509"/>
      <c r="AN68" s="509"/>
      <c r="AO68" s="509"/>
      <c r="AP68" s="509"/>
      <c r="AQ68" s="509"/>
      <c r="AR68" s="509"/>
      <c r="AS68" s="509"/>
      <c r="AT68" s="509"/>
      <c r="AU68" s="509"/>
      <c r="AV68" s="509"/>
      <c r="AW68" s="509"/>
      <c r="AX68" s="509"/>
      <c r="AY68" s="509"/>
      <c r="AZ68" s="509"/>
      <c r="BA68" s="509"/>
      <c r="BB68" s="509"/>
      <c r="BC68" s="509"/>
      <c r="BD68" s="509"/>
      <c r="BE68" s="509"/>
      <c r="BF68" s="509"/>
      <c r="BG68" s="509"/>
      <c r="BH68" s="509"/>
      <c r="BI68" s="509"/>
      <c r="BJ68" s="509"/>
      <c r="BK68" s="509"/>
      <c r="BL68" s="509"/>
      <c r="BM68" s="509"/>
      <c r="BN68" s="509"/>
      <c r="BO68" s="509"/>
      <c r="BP68" s="509"/>
      <c r="BQ68" s="509"/>
      <c r="BR68" s="509"/>
      <c r="BS68" s="509"/>
      <c r="BT68" s="509"/>
      <c r="BU68" s="509"/>
      <c r="BV68" s="509"/>
      <c r="BW68" s="509"/>
      <c r="BX68" s="509"/>
      <c r="BY68" s="509"/>
      <c r="BZ68" s="509"/>
    </row>
    <row r="69" spans="1:78">
      <c r="A69" s="806"/>
      <c r="B69" s="20" t="s">
        <v>211</v>
      </c>
      <c r="C69" s="883"/>
      <c r="D69" s="883"/>
      <c r="E69" s="684"/>
      <c r="F69" s="884"/>
      <c r="G69" s="263"/>
      <c r="H69" s="263"/>
      <c r="I69" s="263"/>
      <c r="J69" s="263"/>
      <c r="K69" s="263"/>
      <c r="L69" s="263"/>
      <c r="M69" s="263"/>
      <c r="N69" s="263"/>
      <c r="O69" s="263"/>
      <c r="P69" s="265"/>
    </row>
    <row r="70" spans="1:78" s="75" customFormat="1">
      <c r="A70" s="177">
        <f>A68+1</f>
        <v>39</v>
      </c>
      <c r="B70" s="21" t="s">
        <v>686</v>
      </c>
      <c r="C70" s="829"/>
      <c r="D70" s="829"/>
      <c r="E70" s="180" t="s">
        <v>241</v>
      </c>
      <c r="F70" s="885"/>
      <c r="G70" s="183">
        <f t="shared" ref="G70:O70" si="1">SUM(G71:G73)</f>
        <v>0</v>
      </c>
      <c r="H70" s="183">
        <f t="shared" si="1"/>
        <v>0</v>
      </c>
      <c r="I70" s="183">
        <f t="shared" si="1"/>
        <v>0</v>
      </c>
      <c r="J70" s="183">
        <f t="shared" si="1"/>
        <v>0</v>
      </c>
      <c r="K70" s="183">
        <f t="shared" si="1"/>
        <v>0</v>
      </c>
      <c r="L70" s="183">
        <f t="shared" si="1"/>
        <v>0</v>
      </c>
      <c r="M70" s="183">
        <f t="shared" si="1"/>
        <v>0</v>
      </c>
      <c r="N70" s="183">
        <f t="shared" si="1"/>
        <v>0</v>
      </c>
      <c r="O70" s="183">
        <f t="shared" si="1"/>
        <v>0</v>
      </c>
      <c r="P70" s="570"/>
      <c r="Q70" s="509"/>
      <c r="R70" s="509"/>
      <c r="S70" s="509"/>
      <c r="T70" s="509"/>
      <c r="U70" s="509"/>
      <c r="V70" s="509"/>
      <c r="W70" s="509"/>
      <c r="X70" s="509"/>
      <c r="Y70" s="509"/>
      <c r="Z70" s="509"/>
      <c r="AA70" s="509"/>
      <c r="AB70" s="509"/>
      <c r="AC70" s="509"/>
      <c r="AD70" s="509"/>
      <c r="AE70" s="509"/>
      <c r="AF70" s="509"/>
      <c r="AG70" s="509"/>
      <c r="AH70" s="509"/>
      <c r="AI70" s="509"/>
      <c r="AJ70" s="509"/>
      <c r="AK70" s="509"/>
      <c r="AL70" s="509"/>
      <c r="AM70" s="509"/>
      <c r="AN70" s="509"/>
      <c r="AO70" s="509"/>
      <c r="AP70" s="509"/>
      <c r="AQ70" s="509"/>
      <c r="AR70" s="509"/>
      <c r="AS70" s="509"/>
      <c r="AT70" s="509"/>
      <c r="AU70" s="509"/>
      <c r="AV70" s="509"/>
      <c r="AW70" s="509"/>
      <c r="AX70" s="509"/>
      <c r="AY70" s="509"/>
      <c r="AZ70" s="509"/>
      <c r="BA70" s="509"/>
      <c r="BB70" s="509"/>
      <c r="BC70" s="509"/>
      <c r="BD70" s="509"/>
      <c r="BE70" s="509"/>
      <c r="BF70" s="509"/>
      <c r="BG70" s="509"/>
      <c r="BH70" s="509"/>
      <c r="BI70" s="509"/>
      <c r="BJ70" s="509"/>
      <c r="BK70" s="509"/>
      <c r="BL70" s="509"/>
      <c r="BM70" s="509"/>
      <c r="BN70" s="509"/>
      <c r="BO70" s="509"/>
      <c r="BP70" s="509"/>
      <c r="BQ70" s="509"/>
      <c r="BR70" s="509"/>
      <c r="BS70" s="509"/>
      <c r="BT70" s="509"/>
      <c r="BU70" s="509"/>
      <c r="BV70" s="509"/>
      <c r="BW70" s="509"/>
      <c r="BX70" s="509"/>
      <c r="BY70" s="509"/>
      <c r="BZ70" s="509"/>
    </row>
    <row r="71" spans="1:78" s="75" customFormat="1">
      <c r="A71" s="177" t="str">
        <f>A70&amp;"A"</f>
        <v>39A</v>
      </c>
      <c r="B71" s="142" t="s">
        <v>663</v>
      </c>
      <c r="C71" s="829"/>
      <c r="D71" s="829"/>
      <c r="E71" s="180" t="s">
        <v>241</v>
      </c>
      <c r="F71" s="885"/>
      <c r="G71" s="262"/>
      <c r="H71" s="262"/>
      <c r="I71" s="262"/>
      <c r="J71" s="262"/>
      <c r="K71" s="262"/>
      <c r="L71" s="262"/>
      <c r="M71" s="262"/>
      <c r="N71" s="262"/>
      <c r="O71" s="262"/>
      <c r="P71" s="570"/>
      <c r="Q71" s="509"/>
      <c r="R71" s="509"/>
      <c r="S71" s="509"/>
      <c r="T71" s="509"/>
      <c r="U71" s="509"/>
      <c r="V71" s="509"/>
      <c r="W71" s="509"/>
      <c r="X71" s="509"/>
      <c r="Y71" s="509"/>
      <c r="Z71" s="509"/>
      <c r="AA71" s="509"/>
      <c r="AB71" s="509"/>
      <c r="AC71" s="509"/>
      <c r="AD71" s="509"/>
      <c r="AE71" s="509"/>
      <c r="AF71" s="509"/>
      <c r="AG71" s="509"/>
      <c r="AH71" s="509"/>
      <c r="AI71" s="509"/>
      <c r="AJ71" s="509"/>
      <c r="AK71" s="509"/>
      <c r="AL71" s="509"/>
      <c r="AM71" s="509"/>
      <c r="AN71" s="509"/>
      <c r="AO71" s="509"/>
      <c r="AP71" s="509"/>
      <c r="AQ71" s="509"/>
      <c r="AR71" s="509"/>
      <c r="AS71" s="509"/>
      <c r="AT71" s="509"/>
      <c r="AU71" s="509"/>
      <c r="AV71" s="509"/>
      <c r="AW71" s="509"/>
      <c r="AX71" s="509"/>
      <c r="AY71" s="509"/>
      <c r="AZ71" s="509"/>
      <c r="BA71" s="509"/>
      <c r="BB71" s="509"/>
      <c r="BC71" s="509"/>
      <c r="BD71" s="509"/>
      <c r="BE71" s="509"/>
      <c r="BF71" s="509"/>
      <c r="BG71" s="509"/>
      <c r="BH71" s="509"/>
      <c r="BI71" s="509"/>
      <c r="BJ71" s="509"/>
      <c r="BK71" s="509"/>
      <c r="BL71" s="509"/>
      <c r="BM71" s="509"/>
      <c r="BN71" s="509"/>
      <c r="BO71" s="509"/>
      <c r="BP71" s="509"/>
      <c r="BQ71" s="509"/>
      <c r="BR71" s="509"/>
      <c r="BS71" s="509"/>
      <c r="BT71" s="509"/>
      <c r="BU71" s="509"/>
      <c r="BV71" s="509"/>
      <c r="BW71" s="509"/>
      <c r="BX71" s="509"/>
      <c r="BY71" s="509"/>
      <c r="BZ71" s="509"/>
    </row>
    <row r="72" spans="1:78" s="75" customFormat="1">
      <c r="A72" s="177" t="str">
        <f>A70&amp;"B"</f>
        <v>39B</v>
      </c>
      <c r="B72" s="142" t="s">
        <v>469</v>
      </c>
      <c r="C72" s="829"/>
      <c r="D72" s="829"/>
      <c r="E72" s="180" t="s">
        <v>241</v>
      </c>
      <c r="F72" s="885"/>
      <c r="G72" s="262"/>
      <c r="H72" s="262"/>
      <c r="I72" s="262"/>
      <c r="J72" s="262"/>
      <c r="K72" s="262"/>
      <c r="L72" s="262"/>
      <c r="M72" s="262"/>
      <c r="N72" s="262"/>
      <c r="O72" s="262"/>
      <c r="P72" s="570"/>
      <c r="Q72" s="509"/>
      <c r="R72" s="509"/>
      <c r="S72" s="509"/>
      <c r="T72" s="509"/>
      <c r="U72" s="509"/>
      <c r="V72" s="509"/>
      <c r="W72" s="509"/>
      <c r="X72" s="509"/>
      <c r="Y72" s="509"/>
      <c r="Z72" s="509"/>
      <c r="AA72" s="509"/>
      <c r="AB72" s="509"/>
      <c r="AC72" s="509"/>
      <c r="AD72" s="509"/>
      <c r="AE72" s="509"/>
      <c r="AF72" s="509"/>
      <c r="AG72" s="509"/>
      <c r="AH72" s="509"/>
      <c r="AI72" s="509"/>
      <c r="AJ72" s="509"/>
      <c r="AK72" s="509"/>
      <c r="AL72" s="509"/>
      <c r="AM72" s="509"/>
      <c r="AN72" s="509"/>
      <c r="AO72" s="509"/>
      <c r="AP72" s="509"/>
      <c r="AQ72" s="509"/>
      <c r="AR72" s="509"/>
      <c r="AS72" s="509"/>
      <c r="AT72" s="509"/>
      <c r="AU72" s="509"/>
      <c r="AV72" s="509"/>
      <c r="AW72" s="509"/>
      <c r="AX72" s="509"/>
      <c r="AY72" s="509"/>
      <c r="AZ72" s="509"/>
      <c r="BA72" s="509"/>
      <c r="BB72" s="509"/>
      <c r="BC72" s="509"/>
      <c r="BD72" s="509"/>
      <c r="BE72" s="509"/>
      <c r="BF72" s="509"/>
      <c r="BG72" s="509"/>
      <c r="BH72" s="509"/>
      <c r="BI72" s="509"/>
      <c r="BJ72" s="509"/>
      <c r="BK72" s="509"/>
      <c r="BL72" s="509"/>
      <c r="BM72" s="509"/>
      <c r="BN72" s="509"/>
      <c r="BO72" s="509"/>
      <c r="BP72" s="509"/>
      <c r="BQ72" s="509"/>
      <c r="BR72" s="509"/>
      <c r="BS72" s="509"/>
      <c r="BT72" s="509"/>
      <c r="BU72" s="509"/>
      <c r="BV72" s="509"/>
      <c r="BW72" s="509"/>
      <c r="BX72" s="509"/>
      <c r="BY72" s="509"/>
      <c r="BZ72" s="509"/>
    </row>
    <row r="73" spans="1:78" s="75" customFormat="1">
      <c r="A73" s="177" t="str">
        <f>A70&amp;"C"</f>
        <v>39C</v>
      </c>
      <c r="B73" s="142" t="s">
        <v>522</v>
      </c>
      <c r="C73" s="829"/>
      <c r="D73" s="829"/>
      <c r="E73" s="180" t="s">
        <v>241</v>
      </c>
      <c r="F73" s="885"/>
      <c r="G73" s="262"/>
      <c r="H73" s="262"/>
      <c r="I73" s="262"/>
      <c r="J73" s="262"/>
      <c r="K73" s="262"/>
      <c r="L73" s="262"/>
      <c r="M73" s="262"/>
      <c r="N73" s="262"/>
      <c r="O73" s="262"/>
      <c r="P73" s="570"/>
      <c r="Q73" s="509"/>
      <c r="R73" s="509"/>
      <c r="S73" s="509"/>
      <c r="T73" s="509"/>
      <c r="U73" s="509"/>
      <c r="V73" s="509"/>
      <c r="W73" s="509"/>
      <c r="X73" s="509"/>
      <c r="Y73" s="509"/>
      <c r="Z73" s="509"/>
      <c r="AA73" s="509"/>
      <c r="AB73" s="509"/>
      <c r="AC73" s="509"/>
      <c r="AD73" s="509"/>
      <c r="AE73" s="509"/>
      <c r="AF73" s="509"/>
      <c r="AG73" s="509"/>
      <c r="AH73" s="509"/>
      <c r="AI73" s="509"/>
      <c r="AJ73" s="509"/>
      <c r="AK73" s="509"/>
      <c r="AL73" s="509"/>
      <c r="AM73" s="509"/>
      <c r="AN73" s="509"/>
      <c r="AO73" s="509"/>
      <c r="AP73" s="509"/>
      <c r="AQ73" s="509"/>
      <c r="AR73" s="509"/>
      <c r="AS73" s="509"/>
      <c r="AT73" s="509"/>
      <c r="AU73" s="509"/>
      <c r="AV73" s="509"/>
      <c r="AW73" s="509"/>
      <c r="AX73" s="509"/>
      <c r="AY73" s="509"/>
      <c r="AZ73" s="509"/>
      <c r="BA73" s="509"/>
      <c r="BB73" s="509"/>
      <c r="BC73" s="509"/>
      <c r="BD73" s="509"/>
      <c r="BE73" s="509"/>
      <c r="BF73" s="509"/>
      <c r="BG73" s="509"/>
      <c r="BH73" s="509"/>
      <c r="BI73" s="509"/>
      <c r="BJ73" s="509"/>
      <c r="BK73" s="509"/>
      <c r="BL73" s="509"/>
      <c r="BM73" s="509"/>
      <c r="BN73" s="509"/>
      <c r="BO73" s="509"/>
      <c r="BP73" s="509"/>
      <c r="BQ73" s="509"/>
      <c r="BR73" s="509"/>
      <c r="BS73" s="509"/>
      <c r="BT73" s="509"/>
      <c r="BU73" s="509"/>
      <c r="BV73" s="509"/>
      <c r="BW73" s="509"/>
      <c r="BX73" s="509"/>
      <c r="BY73" s="509"/>
      <c r="BZ73" s="509"/>
    </row>
    <row r="74" spans="1:78">
      <c r="A74" s="177">
        <f>A70+1</f>
        <v>40</v>
      </c>
      <c r="B74" s="21" t="s">
        <v>230</v>
      </c>
      <c r="C74" s="829"/>
      <c r="D74" s="829"/>
      <c r="E74" s="180" t="s">
        <v>241</v>
      </c>
      <c r="F74" s="885"/>
      <c r="G74" s="262"/>
      <c r="H74" s="262"/>
      <c r="I74" s="262"/>
      <c r="J74" s="262"/>
      <c r="K74" s="262"/>
      <c r="L74" s="262"/>
      <c r="M74" s="262"/>
      <c r="N74" s="262"/>
      <c r="O74" s="262"/>
      <c r="P74" s="265"/>
    </row>
    <row r="75" spans="1:78">
      <c r="A75" s="177">
        <f>A74+1</f>
        <v>41</v>
      </c>
      <c r="B75" s="21" t="s">
        <v>677</v>
      </c>
      <c r="C75" s="829"/>
      <c r="D75" s="829"/>
      <c r="E75" s="180" t="s">
        <v>227</v>
      </c>
      <c r="F75" s="885"/>
      <c r="G75" s="190"/>
      <c r="H75" s="190"/>
      <c r="I75" s="190"/>
      <c r="J75" s="190"/>
      <c r="K75" s="190"/>
      <c r="L75" s="190"/>
      <c r="M75" s="190"/>
      <c r="N75" s="190"/>
      <c r="O75" s="190"/>
      <c r="P75" s="265"/>
    </row>
    <row r="76" spans="1:78" s="75" customFormat="1">
      <c r="A76" s="806"/>
      <c r="B76" s="17" t="s">
        <v>389</v>
      </c>
      <c r="C76" s="830"/>
      <c r="D76" s="830"/>
      <c r="E76" s="684"/>
      <c r="F76" s="830"/>
      <c r="G76" s="263"/>
      <c r="H76" s="263"/>
      <c r="I76" s="263"/>
      <c r="J76" s="263"/>
      <c r="K76" s="263"/>
      <c r="L76" s="263"/>
      <c r="M76" s="263"/>
      <c r="N76" s="263"/>
      <c r="O76" s="263"/>
      <c r="P76" s="570"/>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09"/>
      <c r="AY76" s="509"/>
      <c r="AZ76" s="509"/>
      <c r="BA76" s="509"/>
      <c r="BB76" s="509"/>
      <c r="BC76" s="509"/>
      <c r="BD76" s="509"/>
      <c r="BE76" s="509"/>
      <c r="BF76" s="509"/>
      <c r="BG76" s="509"/>
      <c r="BH76" s="509"/>
      <c r="BI76" s="509"/>
      <c r="BJ76" s="509"/>
      <c r="BK76" s="509"/>
      <c r="BL76" s="509"/>
      <c r="BM76" s="509"/>
      <c r="BN76" s="509"/>
      <c r="BO76" s="509"/>
      <c r="BP76" s="509"/>
      <c r="BQ76" s="509"/>
      <c r="BR76" s="509"/>
      <c r="BS76" s="509"/>
      <c r="BT76" s="509"/>
      <c r="BU76" s="509"/>
      <c r="BV76" s="509"/>
      <c r="BW76" s="509"/>
      <c r="BX76" s="509"/>
      <c r="BY76" s="509"/>
      <c r="BZ76" s="509"/>
    </row>
    <row r="77" spans="1:78">
      <c r="A77" s="806"/>
      <c r="B77" s="20" t="s">
        <v>212</v>
      </c>
      <c r="C77" s="883"/>
      <c r="D77" s="883"/>
      <c r="E77" s="684"/>
      <c r="F77" s="884"/>
      <c r="G77" s="263"/>
      <c r="H77" s="263"/>
      <c r="I77" s="263"/>
      <c r="J77" s="263"/>
      <c r="K77" s="263"/>
      <c r="L77" s="263"/>
      <c r="M77" s="263"/>
      <c r="N77" s="263"/>
      <c r="O77" s="263"/>
      <c r="P77" s="265"/>
    </row>
    <row r="78" spans="1:78">
      <c r="A78" s="177">
        <f>A75+1</f>
        <v>42</v>
      </c>
      <c r="B78" s="21" t="s">
        <v>231</v>
      </c>
      <c r="C78" s="829"/>
      <c r="D78" s="829"/>
      <c r="E78" s="180" t="s">
        <v>241</v>
      </c>
      <c r="F78" s="885"/>
      <c r="G78" s="190"/>
      <c r="H78" s="190"/>
      <c r="I78" s="190"/>
      <c r="J78" s="190"/>
      <c r="K78" s="190"/>
      <c r="L78" s="190"/>
      <c r="M78" s="190"/>
      <c r="N78" s="190"/>
      <c r="O78" s="190"/>
      <c r="P78" s="265"/>
    </row>
    <row r="79" spans="1:78">
      <c r="A79" s="806"/>
      <c r="B79" s="20" t="s">
        <v>213</v>
      </c>
      <c r="C79" s="883"/>
      <c r="D79" s="883"/>
      <c r="E79" s="684"/>
      <c r="F79" s="884"/>
      <c r="G79" s="263"/>
      <c r="H79" s="263"/>
      <c r="I79" s="263"/>
      <c r="J79" s="263"/>
      <c r="K79" s="263"/>
      <c r="L79" s="263"/>
      <c r="M79" s="263"/>
      <c r="N79" s="263"/>
      <c r="O79" s="263"/>
      <c r="P79" s="265"/>
    </row>
    <row r="80" spans="1:78">
      <c r="A80" s="177">
        <f>A78+1</f>
        <v>43</v>
      </c>
      <c r="B80" s="21" t="s">
        <v>523</v>
      </c>
      <c r="C80" s="829"/>
      <c r="D80" s="829"/>
      <c r="E80" s="180" t="s">
        <v>227</v>
      </c>
      <c r="F80" s="885"/>
      <c r="G80" s="190"/>
      <c r="H80" s="190"/>
      <c r="I80" s="190"/>
      <c r="J80" s="190"/>
      <c r="K80" s="190"/>
      <c r="L80" s="190"/>
      <c r="M80" s="190"/>
      <c r="N80" s="190"/>
      <c r="O80" s="190"/>
      <c r="P80" s="265"/>
    </row>
    <row r="81" spans="1:78">
      <c r="A81" s="806"/>
      <c r="B81" s="829"/>
      <c r="C81" s="829"/>
      <c r="D81" s="829"/>
      <c r="E81" s="684"/>
      <c r="F81" s="885"/>
      <c r="G81" s="263"/>
      <c r="H81" s="263"/>
      <c r="I81" s="263"/>
      <c r="J81" s="263"/>
      <c r="K81" s="263"/>
      <c r="L81" s="263"/>
      <c r="M81" s="263"/>
      <c r="N81" s="263"/>
      <c r="O81" s="263"/>
      <c r="P81" s="265"/>
      <c r="Q81" s="266"/>
      <c r="R81" s="266"/>
    </row>
    <row r="82" spans="1:78" s="75" customFormat="1">
      <c r="A82" s="806"/>
      <c r="B82" s="15" t="s">
        <v>769</v>
      </c>
      <c r="C82" s="817"/>
      <c r="D82" s="817"/>
      <c r="E82" s="684"/>
      <c r="F82" s="830"/>
      <c r="G82" s="263"/>
      <c r="H82" s="263"/>
      <c r="I82" s="263"/>
      <c r="J82" s="263"/>
      <c r="K82" s="263"/>
      <c r="L82" s="263"/>
      <c r="M82" s="263"/>
      <c r="N82" s="263"/>
      <c r="O82" s="263"/>
      <c r="P82" s="570"/>
      <c r="Q82" s="509"/>
      <c r="R82" s="509"/>
      <c r="S82" s="509"/>
      <c r="T82" s="509"/>
      <c r="U82" s="509"/>
      <c r="V82" s="509"/>
      <c r="W82" s="509"/>
      <c r="X82" s="509"/>
      <c r="Y82" s="509"/>
      <c r="Z82" s="509"/>
      <c r="AA82" s="509"/>
      <c r="AB82" s="509"/>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09"/>
      <c r="AY82" s="509"/>
      <c r="AZ82" s="509"/>
      <c r="BA82" s="509"/>
      <c r="BB82" s="509"/>
      <c r="BC82" s="509"/>
      <c r="BD82" s="509"/>
      <c r="BE82" s="509"/>
      <c r="BF82" s="509"/>
      <c r="BG82" s="509"/>
      <c r="BH82" s="509"/>
      <c r="BI82" s="509"/>
      <c r="BJ82" s="509"/>
      <c r="BK82" s="509"/>
      <c r="BL82" s="509"/>
      <c r="BM82" s="509"/>
      <c r="BN82" s="509"/>
      <c r="BO82" s="509"/>
      <c r="BP82" s="509"/>
      <c r="BQ82" s="509"/>
      <c r="BR82" s="509"/>
      <c r="BS82" s="509"/>
      <c r="BT82" s="509"/>
      <c r="BU82" s="509"/>
      <c r="BV82" s="509"/>
      <c r="BW82" s="509"/>
      <c r="BX82" s="509"/>
      <c r="BY82" s="509"/>
      <c r="BZ82" s="509"/>
    </row>
    <row r="83" spans="1:78">
      <c r="A83" s="177">
        <f>A80+1</f>
        <v>44</v>
      </c>
      <c r="B83" s="19" t="s">
        <v>278</v>
      </c>
      <c r="C83" s="88" t="s">
        <v>1578</v>
      </c>
      <c r="D83" s="531"/>
      <c r="E83" s="180" t="s">
        <v>227</v>
      </c>
      <c r="F83" s="530"/>
      <c r="G83" s="139"/>
      <c r="H83" s="139"/>
      <c r="I83" s="139"/>
      <c r="J83" s="139"/>
      <c r="K83" s="139"/>
      <c r="L83" s="139"/>
      <c r="M83" s="139"/>
      <c r="N83" s="139"/>
      <c r="O83" s="139"/>
      <c r="P83" s="265"/>
    </row>
    <row r="84" spans="1:78">
      <c r="A84" s="177">
        <f>A83+1</f>
        <v>45</v>
      </c>
      <c r="B84" s="19" t="s">
        <v>390</v>
      </c>
      <c r="C84" s="706"/>
      <c r="D84" s="531"/>
      <c r="E84" s="180" t="s">
        <v>241</v>
      </c>
      <c r="F84" s="530"/>
      <c r="G84" s="137">
        <f>SUM(G85:G88)</f>
        <v>0</v>
      </c>
      <c r="H84" s="137">
        <f t="shared" ref="H84:O84" si="2">SUM(H85:H88)</f>
        <v>0</v>
      </c>
      <c r="I84" s="137">
        <f t="shared" si="2"/>
        <v>0</v>
      </c>
      <c r="J84" s="137">
        <f t="shared" si="2"/>
        <v>0</v>
      </c>
      <c r="K84" s="137">
        <f t="shared" si="2"/>
        <v>0</v>
      </c>
      <c r="L84" s="137">
        <f t="shared" si="2"/>
        <v>0</v>
      </c>
      <c r="M84" s="137">
        <f t="shared" si="2"/>
        <v>0</v>
      </c>
      <c r="N84" s="137">
        <f t="shared" si="2"/>
        <v>0</v>
      </c>
      <c r="O84" s="137">
        <f t="shared" si="2"/>
        <v>0</v>
      </c>
      <c r="P84" s="265"/>
    </row>
    <row r="85" spans="1:78">
      <c r="A85" s="177" t="str">
        <f>A84&amp;"A"</f>
        <v>45A</v>
      </c>
      <c r="B85" s="21" t="s">
        <v>688</v>
      </c>
      <c r="C85" s="531"/>
      <c r="D85" s="531"/>
      <c r="E85" s="180" t="s">
        <v>241</v>
      </c>
      <c r="F85" s="530"/>
      <c r="G85" s="190"/>
      <c r="H85" s="190"/>
      <c r="I85" s="190"/>
      <c r="J85" s="190"/>
      <c r="K85" s="190"/>
      <c r="L85" s="190"/>
      <c r="M85" s="190"/>
      <c r="N85" s="190"/>
      <c r="O85" s="190"/>
      <c r="P85" s="265"/>
    </row>
    <row r="86" spans="1:78">
      <c r="A86" s="177" t="str">
        <f>A84&amp;"B"</f>
        <v>45B</v>
      </c>
      <c r="B86" s="21" t="s">
        <v>689</v>
      </c>
      <c r="C86" s="531"/>
      <c r="D86" s="531"/>
      <c r="E86" s="180" t="s">
        <v>241</v>
      </c>
      <c r="F86" s="530"/>
      <c r="G86" s="190"/>
      <c r="H86" s="190"/>
      <c r="I86" s="190"/>
      <c r="J86" s="190"/>
      <c r="K86" s="190"/>
      <c r="L86" s="190"/>
      <c r="M86" s="190"/>
      <c r="N86" s="190"/>
      <c r="O86" s="190"/>
      <c r="P86" s="265"/>
    </row>
    <row r="87" spans="1:78">
      <c r="A87" s="177" t="str">
        <f>A84&amp;"C"</f>
        <v>45C</v>
      </c>
      <c r="B87" s="21" t="s">
        <v>690</v>
      </c>
      <c r="C87" s="531"/>
      <c r="D87" s="531"/>
      <c r="E87" s="180" t="s">
        <v>241</v>
      </c>
      <c r="F87" s="530"/>
      <c r="G87" s="190"/>
      <c r="H87" s="190"/>
      <c r="I87" s="190"/>
      <c r="J87" s="190"/>
      <c r="K87" s="190"/>
      <c r="L87" s="190"/>
      <c r="M87" s="190"/>
      <c r="N87" s="190"/>
      <c r="O87" s="190"/>
      <c r="P87" s="265"/>
    </row>
    <row r="88" spans="1:78">
      <c r="A88" s="177" t="str">
        <f>A84&amp;"D"</f>
        <v>45D</v>
      </c>
      <c r="B88" s="21" t="s">
        <v>680</v>
      </c>
      <c r="C88" s="531"/>
      <c r="D88" s="531"/>
      <c r="E88" s="180" t="s">
        <v>241</v>
      </c>
      <c r="F88" s="530"/>
      <c r="G88" s="190"/>
      <c r="H88" s="190"/>
      <c r="I88" s="190"/>
      <c r="J88" s="190"/>
      <c r="K88" s="190"/>
      <c r="L88" s="190"/>
      <c r="M88" s="190"/>
      <c r="N88" s="190"/>
      <c r="O88" s="190"/>
      <c r="P88" s="265"/>
    </row>
    <row r="89" spans="1:78">
      <c r="A89" s="177">
        <f>A84+1</f>
        <v>46</v>
      </c>
      <c r="B89" s="94" t="s">
        <v>391</v>
      </c>
      <c r="C89" s="887"/>
      <c r="D89" s="887"/>
      <c r="E89" s="180" t="s">
        <v>241</v>
      </c>
      <c r="F89" s="530"/>
      <c r="G89" s="137">
        <f>'PPNR Projections Worksheet'!F96-G84</f>
        <v>0</v>
      </c>
      <c r="H89" s="137">
        <f>'PPNR Projections Worksheet'!G96-H84</f>
        <v>0</v>
      </c>
      <c r="I89" s="137">
        <f>'PPNR Projections Worksheet'!H96-I84</f>
        <v>0</v>
      </c>
      <c r="J89" s="137">
        <f>'PPNR Projections Worksheet'!I96-J84</f>
        <v>0</v>
      </c>
      <c r="K89" s="137">
        <f>'PPNR Projections Worksheet'!J96-K84</f>
        <v>0</v>
      </c>
      <c r="L89" s="137">
        <f>'PPNR Projections Worksheet'!K96-L84</f>
        <v>0</v>
      </c>
      <c r="M89" s="137">
        <f>'PPNR Projections Worksheet'!L96-M84</f>
        <v>0</v>
      </c>
      <c r="N89" s="137">
        <f>'PPNR Projections Worksheet'!M96-N84</f>
        <v>0</v>
      </c>
      <c r="O89" s="137">
        <f>'PPNR Projections Worksheet'!N96-O84</f>
        <v>0</v>
      </c>
      <c r="P89" s="265"/>
    </row>
    <row r="90" spans="1:78">
      <c r="A90" s="177">
        <f>A89+1</f>
        <v>47</v>
      </c>
      <c r="B90" s="94" t="s">
        <v>738</v>
      </c>
      <c r="C90" s="887"/>
      <c r="D90" s="887"/>
      <c r="E90" s="180" t="s">
        <v>241</v>
      </c>
      <c r="F90" s="530"/>
      <c r="G90" s="139"/>
      <c r="H90" s="139"/>
      <c r="I90" s="139"/>
      <c r="J90" s="139"/>
      <c r="K90" s="139"/>
      <c r="L90" s="139"/>
      <c r="M90" s="139"/>
      <c r="N90" s="139"/>
      <c r="O90" s="139"/>
      <c r="P90" s="265"/>
    </row>
    <row r="91" spans="1:78">
      <c r="A91" s="177">
        <f>A90+1</f>
        <v>48</v>
      </c>
      <c r="B91" s="94" t="s">
        <v>739</v>
      </c>
      <c r="C91" s="887"/>
      <c r="D91" s="887"/>
      <c r="E91" s="180" t="s">
        <v>241</v>
      </c>
      <c r="F91" s="530"/>
      <c r="G91" s="137">
        <f>'Balance Sheet Worksheet'!E148</f>
        <v>0</v>
      </c>
      <c r="H91" s="137">
        <f>'Balance Sheet Worksheet'!F148</f>
        <v>0</v>
      </c>
      <c r="I91" s="137">
        <f>'Balance Sheet Worksheet'!G148</f>
        <v>0</v>
      </c>
      <c r="J91" s="137">
        <f>'Balance Sheet Worksheet'!H148</f>
        <v>0</v>
      </c>
      <c r="K91" s="137">
        <f>'Balance Sheet Worksheet'!I148</f>
        <v>0</v>
      </c>
      <c r="L91" s="137">
        <f>'Balance Sheet Worksheet'!J148</f>
        <v>0</v>
      </c>
      <c r="M91" s="137">
        <f>'Balance Sheet Worksheet'!K148</f>
        <v>0</v>
      </c>
      <c r="N91" s="137">
        <f>'Balance Sheet Worksheet'!L148</f>
        <v>0</v>
      </c>
      <c r="O91" s="137">
        <f>'Balance Sheet Worksheet'!M148</f>
        <v>0</v>
      </c>
      <c r="P91" s="265"/>
    </row>
    <row r="92" spans="1:78">
      <c r="A92" s="184" t="str">
        <f>A91&amp;"A"</f>
        <v>48A</v>
      </c>
      <c r="B92" s="185" t="s">
        <v>691</v>
      </c>
      <c r="C92" s="887"/>
      <c r="D92" s="887"/>
      <c r="E92" s="180" t="s">
        <v>241</v>
      </c>
      <c r="F92" s="530"/>
      <c r="G92" s="137">
        <f>'Balance Sheet Worksheet'!E149</f>
        <v>0</v>
      </c>
      <c r="H92" s="137">
        <f>'Balance Sheet Worksheet'!F149</f>
        <v>0</v>
      </c>
      <c r="I92" s="137">
        <f>'Balance Sheet Worksheet'!G149</f>
        <v>0</v>
      </c>
      <c r="J92" s="137">
        <f>'Balance Sheet Worksheet'!H149</f>
        <v>0</v>
      </c>
      <c r="K92" s="137">
        <f>'Balance Sheet Worksheet'!I149</f>
        <v>0</v>
      </c>
      <c r="L92" s="137">
        <f>'Balance Sheet Worksheet'!J149</f>
        <v>0</v>
      </c>
      <c r="M92" s="137">
        <f>'Balance Sheet Worksheet'!K149</f>
        <v>0</v>
      </c>
      <c r="N92" s="137">
        <f>'Balance Sheet Worksheet'!L149</f>
        <v>0</v>
      </c>
      <c r="O92" s="137">
        <f>'Balance Sheet Worksheet'!M149</f>
        <v>0</v>
      </c>
      <c r="P92" s="265"/>
    </row>
    <row r="93" spans="1:78">
      <c r="A93" s="184" t="str">
        <f>A91&amp;"B"</f>
        <v>48B</v>
      </c>
      <c r="B93" s="185" t="s">
        <v>79</v>
      </c>
      <c r="C93" s="887"/>
      <c r="D93" s="887"/>
      <c r="E93" s="180" t="s">
        <v>241</v>
      </c>
      <c r="F93" s="530"/>
      <c r="G93" s="137">
        <f>'Balance Sheet Worksheet'!E150</f>
        <v>0</v>
      </c>
      <c r="H93" s="137">
        <f>'Balance Sheet Worksheet'!F150</f>
        <v>0</v>
      </c>
      <c r="I93" s="137">
        <f>'Balance Sheet Worksheet'!G150</f>
        <v>0</v>
      </c>
      <c r="J93" s="137">
        <f>'Balance Sheet Worksheet'!H150</f>
        <v>0</v>
      </c>
      <c r="K93" s="137">
        <f>'Balance Sheet Worksheet'!I150</f>
        <v>0</v>
      </c>
      <c r="L93" s="137">
        <f>'Balance Sheet Worksheet'!J150</f>
        <v>0</v>
      </c>
      <c r="M93" s="137">
        <f>'Balance Sheet Worksheet'!K150</f>
        <v>0</v>
      </c>
      <c r="N93" s="137">
        <f>'Balance Sheet Worksheet'!L150</f>
        <v>0</v>
      </c>
      <c r="O93" s="137">
        <f>'Balance Sheet Worksheet'!M150</f>
        <v>0</v>
      </c>
      <c r="P93" s="265"/>
    </row>
    <row r="94" spans="1:78">
      <c r="A94" s="184">
        <f>A91+1</f>
        <v>49</v>
      </c>
      <c r="B94" s="94" t="s">
        <v>697</v>
      </c>
      <c r="C94" s="88" t="s">
        <v>1579</v>
      </c>
      <c r="D94" s="887"/>
      <c r="E94" s="180" t="s">
        <v>241</v>
      </c>
      <c r="F94" s="530"/>
      <c r="G94" s="137">
        <f>'Balance Sheet Worksheet'!E144</f>
        <v>0</v>
      </c>
      <c r="H94" s="137">
        <f>'Balance Sheet Worksheet'!F144</f>
        <v>0</v>
      </c>
      <c r="I94" s="137">
        <f>'Balance Sheet Worksheet'!G144</f>
        <v>0</v>
      </c>
      <c r="J94" s="137">
        <f>'Balance Sheet Worksheet'!H144</f>
        <v>0</v>
      </c>
      <c r="K94" s="137">
        <f>'Balance Sheet Worksheet'!I144</f>
        <v>0</v>
      </c>
      <c r="L94" s="137">
        <f>'Balance Sheet Worksheet'!J144</f>
        <v>0</v>
      </c>
      <c r="M94" s="137">
        <f>'Balance Sheet Worksheet'!K144</f>
        <v>0</v>
      </c>
      <c r="N94" s="137">
        <f>'Balance Sheet Worksheet'!L144</f>
        <v>0</v>
      </c>
      <c r="O94" s="137">
        <f>'Balance Sheet Worksheet'!M144</f>
        <v>0</v>
      </c>
      <c r="P94" s="265"/>
    </row>
    <row r="95" spans="1:78">
      <c r="A95" s="184" t="str">
        <f>A94&amp;"A"</f>
        <v>49A</v>
      </c>
      <c r="B95" s="185" t="s">
        <v>551</v>
      </c>
      <c r="C95" s="887"/>
      <c r="D95" s="887"/>
      <c r="E95" s="180" t="s">
        <v>241</v>
      </c>
      <c r="F95" s="530"/>
      <c r="G95" s="137">
        <f>'Balance Sheet Worksheet'!E145</f>
        <v>0</v>
      </c>
      <c r="H95" s="137">
        <f>'Balance Sheet Worksheet'!F145</f>
        <v>0</v>
      </c>
      <c r="I95" s="137">
        <f>'Balance Sheet Worksheet'!G145</f>
        <v>0</v>
      </c>
      <c r="J95" s="137">
        <f>'Balance Sheet Worksheet'!H145</f>
        <v>0</v>
      </c>
      <c r="K95" s="137">
        <f>'Balance Sheet Worksheet'!I145</f>
        <v>0</v>
      </c>
      <c r="L95" s="137">
        <f>'Balance Sheet Worksheet'!J145</f>
        <v>0</v>
      </c>
      <c r="M95" s="137">
        <f>'Balance Sheet Worksheet'!K145</f>
        <v>0</v>
      </c>
      <c r="N95" s="137">
        <f>'Balance Sheet Worksheet'!L145</f>
        <v>0</v>
      </c>
      <c r="O95" s="137">
        <f>'Balance Sheet Worksheet'!M145</f>
        <v>0</v>
      </c>
      <c r="P95" s="265"/>
    </row>
    <row r="96" spans="1:78">
      <c r="A96" s="184" t="str">
        <f>A94&amp;"B"</f>
        <v>49B</v>
      </c>
      <c r="B96" s="185" t="s">
        <v>492</v>
      </c>
      <c r="C96" s="887"/>
      <c r="D96" s="887"/>
      <c r="E96" s="180" t="s">
        <v>241</v>
      </c>
      <c r="F96" s="530"/>
      <c r="G96" s="137">
        <f>'Balance Sheet Worksheet'!E146</f>
        <v>0</v>
      </c>
      <c r="H96" s="137">
        <f>'Balance Sheet Worksheet'!F146</f>
        <v>0</v>
      </c>
      <c r="I96" s="137">
        <f>'Balance Sheet Worksheet'!G146</f>
        <v>0</v>
      </c>
      <c r="J96" s="137">
        <f>'Balance Sheet Worksheet'!H146</f>
        <v>0</v>
      </c>
      <c r="K96" s="137">
        <f>'Balance Sheet Worksheet'!I146</f>
        <v>0</v>
      </c>
      <c r="L96" s="137">
        <f>'Balance Sheet Worksheet'!J146</f>
        <v>0</v>
      </c>
      <c r="M96" s="137">
        <f>'Balance Sheet Worksheet'!K146</f>
        <v>0</v>
      </c>
      <c r="N96" s="137">
        <f>'Balance Sheet Worksheet'!L146</f>
        <v>0</v>
      </c>
      <c r="O96" s="137">
        <f>'Balance Sheet Worksheet'!M146</f>
        <v>0</v>
      </c>
      <c r="P96" s="265"/>
    </row>
    <row r="97" spans="1:78">
      <c r="A97" s="184" t="str">
        <f>A94&amp;"C"</f>
        <v>49C</v>
      </c>
      <c r="B97" s="185" t="s">
        <v>404</v>
      </c>
      <c r="C97" s="887"/>
      <c r="D97" s="887"/>
      <c r="E97" s="180" t="s">
        <v>241</v>
      </c>
      <c r="F97" s="530"/>
      <c r="G97" s="137">
        <f>'Balance Sheet Worksheet'!E147</f>
        <v>0</v>
      </c>
      <c r="H97" s="137">
        <f>'Balance Sheet Worksheet'!F147</f>
        <v>0</v>
      </c>
      <c r="I97" s="137">
        <f>'Balance Sheet Worksheet'!G147</f>
        <v>0</v>
      </c>
      <c r="J97" s="137">
        <f>'Balance Sheet Worksheet'!H147</f>
        <v>0</v>
      </c>
      <c r="K97" s="137">
        <f>'Balance Sheet Worksheet'!I147</f>
        <v>0</v>
      </c>
      <c r="L97" s="137">
        <f>'Balance Sheet Worksheet'!J147</f>
        <v>0</v>
      </c>
      <c r="M97" s="137">
        <f>'Balance Sheet Worksheet'!K147</f>
        <v>0</v>
      </c>
      <c r="N97" s="137">
        <f>'Balance Sheet Worksheet'!L147</f>
        <v>0</v>
      </c>
      <c r="O97" s="137">
        <f>'Balance Sheet Worksheet'!M147</f>
        <v>0</v>
      </c>
      <c r="P97" s="265"/>
    </row>
    <row r="98" spans="1:78">
      <c r="A98" s="177">
        <f>A94+1</f>
        <v>50</v>
      </c>
      <c r="B98" s="337" t="s">
        <v>1303</v>
      </c>
      <c r="C98" s="887"/>
      <c r="D98" s="887"/>
      <c r="E98" s="338" t="s">
        <v>241</v>
      </c>
      <c r="F98" s="530"/>
      <c r="G98" s="139"/>
      <c r="H98" s="139"/>
      <c r="I98" s="139"/>
      <c r="J98" s="139"/>
      <c r="K98" s="139"/>
      <c r="L98" s="139"/>
      <c r="M98" s="139"/>
      <c r="N98" s="139"/>
      <c r="O98" s="139"/>
      <c r="P98" s="265"/>
    </row>
    <row r="99" spans="1:78">
      <c r="A99" s="806"/>
      <c r="B99" s="888"/>
      <c r="C99" s="706"/>
      <c r="D99" s="531"/>
      <c r="E99" s="684"/>
      <c r="F99" s="530"/>
    </row>
    <row r="100" spans="1:78">
      <c r="A100" s="177">
        <f>A98+1</f>
        <v>51</v>
      </c>
      <c r="B100" s="282" t="s">
        <v>664</v>
      </c>
      <c r="C100" s="88" t="s">
        <v>1580</v>
      </c>
      <c r="D100" s="887"/>
      <c r="E100" s="180" t="s">
        <v>241</v>
      </c>
      <c r="F100" s="530"/>
      <c r="G100" s="139"/>
      <c r="H100" s="139"/>
      <c r="I100" s="139"/>
      <c r="J100" s="139"/>
      <c r="K100" s="139"/>
      <c r="L100" s="139"/>
      <c r="M100" s="139"/>
      <c r="N100" s="139"/>
      <c r="O100" s="139"/>
      <c r="P100" s="265"/>
    </row>
    <row r="101" spans="1:78">
      <c r="A101" s="177">
        <f>A100+1</f>
        <v>52</v>
      </c>
      <c r="B101" s="13" t="s">
        <v>740</v>
      </c>
      <c r="C101" s="88" t="s">
        <v>1581</v>
      </c>
      <c r="D101" s="531"/>
      <c r="E101" s="180" t="s">
        <v>241</v>
      </c>
      <c r="F101" s="530"/>
      <c r="G101" s="139"/>
      <c r="H101" s="139"/>
      <c r="I101" s="139"/>
      <c r="J101" s="139"/>
      <c r="K101" s="139"/>
      <c r="L101" s="139"/>
      <c r="M101" s="139"/>
      <c r="N101" s="139"/>
      <c r="O101" s="139"/>
      <c r="P101" s="265"/>
    </row>
    <row r="102" spans="1:78">
      <c r="A102" s="809"/>
      <c r="E102" s="530"/>
      <c r="F102" s="530"/>
      <c r="O102" s="266"/>
      <c r="P102" s="265"/>
    </row>
    <row r="103" spans="1:78">
      <c r="A103" s="809"/>
      <c r="B103" s="15" t="s">
        <v>1582</v>
      </c>
      <c r="C103" s="817"/>
      <c r="D103" s="817"/>
      <c r="E103" s="530"/>
      <c r="F103" s="530"/>
      <c r="O103" s="266"/>
      <c r="P103" s="265"/>
    </row>
    <row r="104" spans="1:78">
      <c r="A104" s="177">
        <f>A101+1</f>
        <v>53</v>
      </c>
      <c r="B104" s="19" t="s">
        <v>232</v>
      </c>
      <c r="C104" s="88" t="s">
        <v>1583</v>
      </c>
      <c r="D104" s="531"/>
      <c r="E104" s="180" t="s">
        <v>241</v>
      </c>
      <c r="F104" s="530"/>
      <c r="G104" s="139"/>
      <c r="H104" s="139"/>
      <c r="I104" s="139"/>
      <c r="J104" s="139"/>
      <c r="K104" s="139"/>
      <c r="L104" s="139"/>
      <c r="M104" s="139"/>
      <c r="N104" s="139"/>
      <c r="O104" s="139"/>
      <c r="P104" s="265"/>
    </row>
    <row r="105" spans="1:78">
      <c r="A105" s="177">
        <f>A104+1</f>
        <v>54</v>
      </c>
      <c r="B105" s="19" t="s">
        <v>392</v>
      </c>
      <c r="C105" s="531"/>
      <c r="D105" s="531"/>
      <c r="E105" s="180" t="s">
        <v>241</v>
      </c>
      <c r="F105" s="530"/>
      <c r="G105" s="190"/>
      <c r="H105" s="190"/>
      <c r="I105" s="190"/>
      <c r="J105" s="190"/>
      <c r="K105" s="190"/>
      <c r="L105" s="190"/>
      <c r="M105" s="190"/>
      <c r="N105" s="190"/>
      <c r="O105" s="190"/>
      <c r="P105" s="265"/>
    </row>
    <row r="106" spans="1:78" s="73" customFormat="1">
      <c r="A106" s="339">
        <f>A105+1</f>
        <v>55</v>
      </c>
      <c r="B106" s="340" t="s">
        <v>1064</v>
      </c>
      <c r="C106" s="531"/>
      <c r="D106" s="531"/>
      <c r="E106" s="336" t="s">
        <v>241</v>
      </c>
      <c r="F106" s="531"/>
      <c r="G106" s="190"/>
      <c r="H106" s="190"/>
      <c r="I106" s="190"/>
      <c r="J106" s="190"/>
      <c r="K106" s="190"/>
      <c r="L106" s="190"/>
      <c r="M106" s="190"/>
      <c r="N106" s="190"/>
      <c r="O106" s="190"/>
      <c r="P106" s="266"/>
      <c r="Q106" s="266"/>
      <c r="R106" s="266"/>
      <c r="S106" s="266"/>
      <c r="T106" s="266"/>
      <c r="U106" s="266"/>
      <c r="V106" s="266"/>
      <c r="W106" s="266"/>
      <c r="X106" s="266"/>
      <c r="Y106" s="266"/>
      <c r="Z106" s="266"/>
      <c r="AA106" s="266"/>
      <c r="AB106" s="266"/>
      <c r="AC106" s="266"/>
      <c r="AD106" s="266"/>
      <c r="AE106" s="266"/>
      <c r="AF106" s="266"/>
      <c r="AG106" s="266"/>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row>
    <row r="107" spans="1:78" s="73" customFormat="1">
      <c r="A107" s="339">
        <f>A106+1</f>
        <v>56</v>
      </c>
      <c r="B107" s="340" t="s">
        <v>1065</v>
      </c>
      <c r="C107" s="531"/>
      <c r="D107" s="531"/>
      <c r="E107" s="336" t="s">
        <v>1066</v>
      </c>
      <c r="F107" s="531"/>
      <c r="G107" s="190"/>
      <c r="H107" s="190"/>
      <c r="I107" s="190"/>
      <c r="J107" s="190"/>
      <c r="K107" s="190"/>
      <c r="L107" s="190"/>
      <c r="M107" s="190"/>
      <c r="N107" s="190"/>
      <c r="O107" s="190"/>
      <c r="P107" s="266"/>
      <c r="Q107" s="266"/>
      <c r="R107" s="266"/>
      <c r="S107" s="266"/>
      <c r="T107" s="266"/>
      <c r="U107" s="266"/>
      <c r="V107" s="266"/>
      <c r="W107" s="266"/>
      <c r="X107" s="266"/>
      <c r="Y107" s="266"/>
      <c r="Z107" s="266"/>
      <c r="AA107" s="266"/>
      <c r="AB107" s="266"/>
      <c r="AC107" s="266"/>
      <c r="AD107" s="266"/>
      <c r="AE107" s="266"/>
      <c r="AF107" s="266"/>
      <c r="AG107" s="266"/>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row>
    <row r="108" spans="1:78">
      <c r="A108" s="806"/>
      <c r="B108" s="531"/>
      <c r="C108" s="531"/>
      <c r="D108" s="531"/>
      <c r="E108" s="684"/>
      <c r="F108" s="530"/>
      <c r="G108" s="263"/>
      <c r="H108" s="263"/>
      <c r="I108" s="263"/>
      <c r="J108" s="263"/>
      <c r="K108" s="263"/>
      <c r="L108" s="263"/>
      <c r="M108" s="263"/>
      <c r="N108" s="263"/>
      <c r="O108" s="263"/>
      <c r="P108" s="265"/>
    </row>
    <row r="109" spans="1:78">
      <c r="A109" s="806"/>
      <c r="B109" s="17" t="s">
        <v>684</v>
      </c>
      <c r="C109" s="830"/>
      <c r="D109" s="830"/>
      <c r="E109" s="530"/>
      <c r="F109" s="530"/>
      <c r="G109" s="265"/>
      <c r="H109" s="265"/>
      <c r="I109" s="265"/>
      <c r="J109" s="265"/>
      <c r="K109" s="265"/>
      <c r="L109" s="265"/>
      <c r="M109" s="265"/>
      <c r="N109" s="265"/>
      <c r="O109" s="265"/>
      <c r="P109" s="265"/>
    </row>
    <row r="110" spans="1:78">
      <c r="A110" s="177">
        <f>A107+1</f>
        <v>57</v>
      </c>
      <c r="B110" s="340" t="s">
        <v>1304</v>
      </c>
      <c r="C110" s="531"/>
      <c r="D110" s="531"/>
      <c r="E110" s="25" t="s">
        <v>233</v>
      </c>
      <c r="F110" s="530"/>
      <c r="G110" s="190"/>
      <c r="H110" s="190"/>
      <c r="I110" s="190"/>
      <c r="J110" s="190"/>
      <c r="K110" s="190"/>
      <c r="L110" s="190"/>
      <c r="M110" s="190"/>
      <c r="N110" s="190"/>
      <c r="O110" s="190"/>
      <c r="P110" s="265"/>
    </row>
    <row r="111" spans="1:78">
      <c r="A111" s="177">
        <f>A110+1</f>
        <v>58</v>
      </c>
      <c r="B111" s="19" t="s">
        <v>524</v>
      </c>
      <c r="C111" s="531"/>
      <c r="D111" s="531"/>
      <c r="E111" s="326" t="s">
        <v>233</v>
      </c>
      <c r="G111" s="190"/>
      <c r="H111" s="190"/>
      <c r="I111" s="190"/>
      <c r="J111" s="190"/>
      <c r="K111" s="190"/>
      <c r="L111" s="190"/>
      <c r="M111" s="190"/>
      <c r="N111" s="190"/>
      <c r="O111" s="190"/>
      <c r="P111" s="265"/>
    </row>
    <row r="112" spans="1:78">
      <c r="A112" s="177">
        <f t="shared" ref="A112:A121" si="3">A111+1</f>
        <v>59</v>
      </c>
      <c r="B112" s="19" t="s">
        <v>475</v>
      </c>
      <c r="C112" s="531"/>
      <c r="D112" s="531"/>
      <c r="E112" s="326" t="s">
        <v>233</v>
      </c>
      <c r="G112" s="190"/>
      <c r="H112" s="190"/>
      <c r="I112" s="190"/>
      <c r="J112" s="190"/>
      <c r="K112" s="190"/>
      <c r="L112" s="190"/>
      <c r="M112" s="190"/>
      <c r="N112" s="190"/>
      <c r="O112" s="190"/>
      <c r="P112" s="265"/>
    </row>
    <row r="113" spans="1:78" s="322" customFormat="1">
      <c r="A113" s="339">
        <f>A112+1</f>
        <v>60</v>
      </c>
      <c r="B113" s="340" t="s">
        <v>7</v>
      </c>
      <c r="C113" s="727"/>
      <c r="D113" s="727"/>
      <c r="E113" s="322" t="s">
        <v>233</v>
      </c>
      <c r="F113" s="341"/>
      <c r="G113" s="118"/>
      <c r="H113" s="118"/>
      <c r="I113" s="118"/>
      <c r="J113" s="118"/>
      <c r="K113" s="118"/>
      <c r="L113" s="118"/>
      <c r="M113" s="118"/>
      <c r="N113" s="118"/>
      <c r="O113" s="118"/>
      <c r="P113" s="341"/>
      <c r="Q113" s="341"/>
      <c r="R113" s="341"/>
      <c r="S113" s="341"/>
      <c r="T113" s="341"/>
      <c r="U113" s="341"/>
      <c r="V113" s="341"/>
      <c r="W113" s="341"/>
      <c r="X113" s="341"/>
      <c r="Y113" s="341"/>
      <c r="Z113" s="341"/>
      <c r="AA113" s="341"/>
      <c r="AB113" s="341"/>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1"/>
      <c r="AY113" s="341"/>
      <c r="AZ113" s="341"/>
      <c r="BA113" s="341"/>
      <c r="BB113" s="341"/>
      <c r="BC113" s="341"/>
      <c r="BD113" s="341"/>
      <c r="BE113" s="341"/>
      <c r="BF113" s="341"/>
      <c r="BG113" s="341"/>
      <c r="BH113" s="341"/>
      <c r="BI113" s="341"/>
      <c r="BJ113" s="341"/>
      <c r="BK113" s="341"/>
      <c r="BL113" s="341"/>
      <c r="BM113" s="341"/>
      <c r="BN113" s="341"/>
      <c r="BO113" s="341"/>
      <c r="BP113" s="341"/>
      <c r="BQ113" s="341"/>
      <c r="BR113" s="341"/>
      <c r="BS113" s="341"/>
      <c r="BT113" s="341"/>
      <c r="BU113" s="341"/>
      <c r="BV113" s="341"/>
      <c r="BW113" s="341"/>
      <c r="BX113" s="341"/>
      <c r="BY113" s="341"/>
      <c r="BZ113" s="341"/>
    </row>
    <row r="114" spans="1:78">
      <c r="A114" s="177">
        <f>A113+1</f>
        <v>61</v>
      </c>
      <c r="B114" s="19" t="s">
        <v>495</v>
      </c>
      <c r="C114" s="531"/>
      <c r="D114" s="531"/>
      <c r="E114" s="326" t="s">
        <v>233</v>
      </c>
      <c r="G114" s="190"/>
      <c r="H114" s="190"/>
      <c r="I114" s="190"/>
      <c r="J114" s="190"/>
      <c r="K114" s="190"/>
      <c r="L114" s="190"/>
      <c r="M114" s="190"/>
      <c r="N114" s="190"/>
      <c r="O114" s="190"/>
      <c r="P114" s="265"/>
    </row>
    <row r="115" spans="1:78">
      <c r="A115" s="177">
        <f t="shared" si="3"/>
        <v>62</v>
      </c>
      <c r="B115" s="19" t="s">
        <v>12</v>
      </c>
      <c r="C115" s="531"/>
      <c r="D115" s="531"/>
      <c r="E115" s="326" t="s">
        <v>233</v>
      </c>
      <c r="G115" s="190"/>
      <c r="H115" s="190"/>
      <c r="I115" s="190"/>
      <c r="J115" s="190"/>
      <c r="K115" s="190"/>
      <c r="L115" s="190"/>
      <c r="M115" s="190"/>
      <c r="N115" s="190"/>
      <c r="O115" s="190"/>
      <c r="P115" s="265"/>
    </row>
    <row r="116" spans="1:78">
      <c r="A116" s="177">
        <f t="shared" si="3"/>
        <v>63</v>
      </c>
      <c r="B116" s="19" t="s">
        <v>66</v>
      </c>
      <c r="C116" s="531"/>
      <c r="D116" s="531"/>
      <c r="E116" s="326" t="s">
        <v>233</v>
      </c>
      <c r="G116" s="190"/>
      <c r="H116" s="190"/>
      <c r="I116" s="190"/>
      <c r="J116" s="190"/>
      <c r="K116" s="190"/>
      <c r="L116" s="190"/>
      <c r="M116" s="190"/>
      <c r="N116" s="190"/>
      <c r="O116" s="190"/>
      <c r="P116" s="265"/>
    </row>
    <row r="117" spans="1:78">
      <c r="A117" s="177">
        <f t="shared" si="3"/>
        <v>64</v>
      </c>
      <c r="B117" s="19" t="s">
        <v>65</v>
      </c>
      <c r="C117" s="531"/>
      <c r="D117" s="531"/>
      <c r="E117" s="326" t="s">
        <v>233</v>
      </c>
      <c r="G117" s="190"/>
      <c r="H117" s="190"/>
      <c r="I117" s="190"/>
      <c r="J117" s="190"/>
      <c r="K117" s="190"/>
      <c r="L117" s="190"/>
      <c r="M117" s="190"/>
      <c r="N117" s="190"/>
      <c r="O117" s="190"/>
      <c r="P117" s="265"/>
    </row>
    <row r="118" spans="1:78">
      <c r="A118" s="177">
        <f t="shared" si="3"/>
        <v>65</v>
      </c>
      <c r="B118" s="19" t="s">
        <v>678</v>
      </c>
      <c r="C118" s="531"/>
      <c r="D118" s="531"/>
      <c r="E118" s="326" t="s">
        <v>233</v>
      </c>
      <c r="G118" s="190"/>
      <c r="H118" s="190"/>
      <c r="I118" s="190"/>
      <c r="J118" s="190"/>
      <c r="K118" s="190"/>
      <c r="L118" s="190"/>
      <c r="M118" s="190"/>
      <c r="N118" s="190"/>
      <c r="O118" s="190"/>
      <c r="P118" s="265"/>
    </row>
    <row r="119" spans="1:78">
      <c r="A119" s="177">
        <f t="shared" si="3"/>
        <v>66</v>
      </c>
      <c r="B119" s="19" t="s">
        <v>665</v>
      </c>
      <c r="C119" s="531"/>
      <c r="D119" s="531"/>
      <c r="E119" s="326" t="s">
        <v>233</v>
      </c>
      <c r="G119" s="190"/>
      <c r="H119" s="190"/>
      <c r="I119" s="190"/>
      <c r="J119" s="190"/>
      <c r="K119" s="190"/>
      <c r="L119" s="190"/>
      <c r="M119" s="190"/>
      <c r="N119" s="190"/>
      <c r="O119" s="190"/>
      <c r="P119" s="265"/>
    </row>
    <row r="120" spans="1:78">
      <c r="A120" s="177">
        <f t="shared" si="3"/>
        <v>67</v>
      </c>
      <c r="B120" s="19" t="s">
        <v>584</v>
      </c>
      <c r="C120" s="531"/>
      <c r="D120" s="531"/>
      <c r="E120" s="326" t="s">
        <v>233</v>
      </c>
      <c r="G120" s="190"/>
      <c r="H120" s="190"/>
      <c r="I120" s="190"/>
      <c r="J120" s="190"/>
      <c r="K120" s="190"/>
      <c r="L120" s="190"/>
      <c r="M120" s="190"/>
      <c r="N120" s="190"/>
      <c r="O120" s="190"/>
      <c r="P120" s="265"/>
    </row>
    <row r="121" spans="1:78">
      <c r="A121" s="177">
        <f t="shared" si="3"/>
        <v>68</v>
      </c>
      <c r="B121" s="19" t="s">
        <v>585</v>
      </c>
      <c r="C121" s="531"/>
      <c r="D121" s="531"/>
      <c r="E121" s="326" t="s">
        <v>233</v>
      </c>
      <c r="G121" s="190"/>
      <c r="H121" s="190"/>
      <c r="I121" s="190"/>
      <c r="J121" s="190"/>
      <c r="K121" s="190"/>
      <c r="L121" s="190"/>
      <c r="M121" s="190"/>
      <c r="N121" s="190"/>
      <c r="O121" s="190"/>
      <c r="P121" s="265"/>
    </row>
    <row r="122" spans="1:78">
      <c r="A122" s="339">
        <f>A121+1</f>
        <v>69</v>
      </c>
      <c r="B122" s="19" t="s">
        <v>1057</v>
      </c>
      <c r="C122" s="531"/>
      <c r="D122" s="531"/>
      <c r="E122" s="338" t="s">
        <v>233</v>
      </c>
      <c r="G122" s="190"/>
      <c r="H122" s="190"/>
      <c r="I122" s="190"/>
      <c r="J122" s="190"/>
      <c r="K122" s="190"/>
      <c r="L122" s="190"/>
      <c r="M122" s="190"/>
      <c r="N122" s="190"/>
      <c r="O122" s="190"/>
      <c r="P122" s="265"/>
    </row>
    <row r="123" spans="1:78">
      <c r="A123" s="339">
        <f>A122+1</f>
        <v>70</v>
      </c>
      <c r="B123" s="19" t="s">
        <v>1055</v>
      </c>
      <c r="C123" s="531"/>
      <c r="D123" s="531"/>
      <c r="E123" s="338" t="s">
        <v>233</v>
      </c>
      <c r="G123" s="190"/>
      <c r="H123" s="190"/>
      <c r="I123" s="190"/>
      <c r="J123" s="190"/>
      <c r="K123" s="190"/>
      <c r="L123" s="190"/>
      <c r="M123" s="190"/>
      <c r="N123" s="190"/>
      <c r="O123" s="190"/>
      <c r="P123" s="265"/>
    </row>
    <row r="124" spans="1:78">
      <c r="A124" s="339">
        <f>A123+1</f>
        <v>71</v>
      </c>
      <c r="B124" s="19" t="s">
        <v>1056</v>
      </c>
      <c r="C124" s="531"/>
      <c r="D124" s="531"/>
      <c r="E124" s="338" t="s">
        <v>233</v>
      </c>
      <c r="G124" s="190"/>
      <c r="H124" s="190"/>
      <c r="I124" s="190"/>
      <c r="J124" s="190"/>
      <c r="K124" s="190"/>
      <c r="L124" s="190"/>
      <c r="M124" s="190"/>
      <c r="N124" s="190"/>
      <c r="O124" s="190"/>
      <c r="P124" s="265"/>
    </row>
    <row r="125" spans="1:78">
      <c r="A125" s="177">
        <f>A124+1</f>
        <v>72</v>
      </c>
      <c r="B125" s="19" t="s">
        <v>41</v>
      </c>
      <c r="C125" s="531"/>
      <c r="D125" s="531"/>
      <c r="E125" s="326" t="s">
        <v>233</v>
      </c>
      <c r="G125" s="190"/>
      <c r="H125" s="190"/>
      <c r="I125" s="190"/>
      <c r="J125" s="190"/>
      <c r="K125" s="190"/>
      <c r="L125" s="190"/>
      <c r="M125" s="190"/>
      <c r="N125" s="190"/>
      <c r="O125" s="190"/>
      <c r="P125" s="265"/>
    </row>
    <row r="126" spans="1:78">
      <c r="A126" s="177">
        <f>A125+1</f>
        <v>73</v>
      </c>
      <c r="B126" s="19" t="s">
        <v>1067</v>
      </c>
      <c r="C126" s="531"/>
      <c r="D126" s="531"/>
      <c r="E126" s="326" t="s">
        <v>233</v>
      </c>
      <c r="G126" s="190"/>
      <c r="H126" s="190"/>
      <c r="I126" s="190"/>
      <c r="J126" s="190"/>
      <c r="K126" s="190"/>
      <c r="L126" s="190"/>
      <c r="M126" s="190"/>
      <c r="N126" s="190"/>
      <c r="O126" s="190"/>
      <c r="P126" s="265"/>
    </row>
    <row r="127" spans="1:78">
      <c r="A127" s="809"/>
      <c r="B127" s="531"/>
      <c r="C127" s="531"/>
      <c r="D127" s="531"/>
      <c r="G127" s="265"/>
      <c r="H127" s="265"/>
      <c r="I127" s="265"/>
      <c r="J127" s="265"/>
      <c r="K127" s="265"/>
      <c r="L127" s="265"/>
      <c r="M127" s="265"/>
      <c r="N127" s="265"/>
      <c r="O127" s="265"/>
      <c r="P127" s="265"/>
    </row>
    <row r="128" spans="1:78">
      <c r="A128" s="809"/>
      <c r="B128" s="17" t="s">
        <v>685</v>
      </c>
      <c r="C128" s="830"/>
      <c r="D128" s="830"/>
      <c r="G128" s="265"/>
      <c r="H128" s="265"/>
      <c r="I128" s="265"/>
      <c r="J128" s="265"/>
      <c r="K128" s="265"/>
      <c r="L128" s="265"/>
      <c r="M128" s="265"/>
      <c r="N128" s="265"/>
      <c r="O128" s="265"/>
      <c r="P128" s="265"/>
    </row>
    <row r="129" spans="1:78">
      <c r="A129" s="164">
        <f>A126+1</f>
        <v>74</v>
      </c>
      <c r="B129" s="19" t="s">
        <v>586</v>
      </c>
      <c r="C129" s="531"/>
      <c r="D129" s="531"/>
      <c r="E129" s="25" t="s">
        <v>233</v>
      </c>
      <c r="G129" s="190"/>
      <c r="H129" s="190"/>
      <c r="I129" s="190"/>
      <c r="J129" s="190"/>
      <c r="K129" s="190"/>
      <c r="L129" s="190"/>
      <c r="M129" s="190"/>
      <c r="N129" s="190"/>
      <c r="O129" s="190"/>
      <c r="P129" s="265"/>
    </row>
    <row r="130" spans="1:78">
      <c r="A130" s="164">
        <f>A129+1</f>
        <v>75</v>
      </c>
      <c r="B130" s="19" t="s">
        <v>219</v>
      </c>
      <c r="C130" s="531"/>
      <c r="D130" s="531"/>
      <c r="E130" s="25" t="s">
        <v>233</v>
      </c>
      <c r="G130" s="190"/>
      <c r="H130" s="190"/>
      <c r="I130" s="190"/>
      <c r="J130" s="190"/>
      <c r="K130" s="190"/>
      <c r="L130" s="190"/>
      <c r="M130" s="190"/>
      <c r="N130" s="190"/>
      <c r="O130" s="190"/>
      <c r="P130" s="265"/>
    </row>
    <row r="131" spans="1:78">
      <c r="A131" s="164">
        <f t="shared" ref="A131:A136" si="4">A130+1</f>
        <v>76</v>
      </c>
      <c r="B131" s="19" t="s">
        <v>221</v>
      </c>
      <c r="C131" s="531"/>
      <c r="D131" s="531"/>
      <c r="E131" s="25" t="s">
        <v>233</v>
      </c>
      <c r="G131" s="190"/>
      <c r="H131" s="190"/>
      <c r="I131" s="190"/>
      <c r="J131" s="190"/>
      <c r="K131" s="190"/>
      <c r="L131" s="190"/>
      <c r="M131" s="190"/>
      <c r="N131" s="190"/>
      <c r="O131" s="190"/>
      <c r="P131" s="265"/>
    </row>
    <row r="132" spans="1:78">
      <c r="A132" s="164">
        <f t="shared" si="4"/>
        <v>77</v>
      </c>
      <c r="B132" s="19" t="s">
        <v>222</v>
      </c>
      <c r="C132" s="531"/>
      <c r="D132" s="531"/>
      <c r="E132" s="25" t="s">
        <v>233</v>
      </c>
      <c r="G132" s="190"/>
      <c r="H132" s="190"/>
      <c r="I132" s="190"/>
      <c r="J132" s="190"/>
      <c r="K132" s="190"/>
      <c r="L132" s="190"/>
      <c r="M132" s="190"/>
      <c r="N132" s="190"/>
      <c r="O132" s="190"/>
      <c r="P132" s="265"/>
    </row>
    <row r="133" spans="1:78">
      <c r="A133" s="164">
        <f t="shared" si="4"/>
        <v>78</v>
      </c>
      <c r="B133" s="19" t="s">
        <v>223</v>
      </c>
      <c r="C133" s="531"/>
      <c r="D133" s="531"/>
      <c r="E133" s="25" t="s">
        <v>233</v>
      </c>
      <c r="G133" s="190"/>
      <c r="H133" s="190"/>
      <c r="I133" s="190"/>
      <c r="J133" s="190"/>
      <c r="K133" s="190"/>
      <c r="L133" s="190"/>
      <c r="M133" s="190"/>
      <c r="N133" s="190"/>
      <c r="O133" s="190"/>
      <c r="P133" s="265"/>
    </row>
    <row r="134" spans="1:78">
      <c r="A134" s="164">
        <f t="shared" si="4"/>
        <v>79</v>
      </c>
      <c r="B134" s="19" t="s">
        <v>61</v>
      </c>
      <c r="C134" s="531"/>
      <c r="D134" s="531"/>
      <c r="E134" s="25" t="s">
        <v>233</v>
      </c>
      <c r="G134" s="190"/>
      <c r="H134" s="190"/>
      <c r="I134" s="190"/>
      <c r="J134" s="190"/>
      <c r="K134" s="190"/>
      <c r="L134" s="190"/>
      <c r="M134" s="190"/>
      <c r="N134" s="190"/>
      <c r="O134" s="190"/>
      <c r="P134" s="265"/>
    </row>
    <row r="135" spans="1:78" ht="30">
      <c r="A135" s="1042">
        <f t="shared" si="4"/>
        <v>80</v>
      </c>
      <c r="B135" s="1037" t="s">
        <v>62</v>
      </c>
      <c r="C135" s="1038"/>
      <c r="D135" s="1038"/>
      <c r="E135" s="1039" t="s">
        <v>233</v>
      </c>
      <c r="F135" s="1040"/>
      <c r="G135" s="1041"/>
      <c r="H135" s="1041"/>
      <c r="I135" s="1041"/>
      <c r="J135" s="1041"/>
      <c r="K135" s="1041"/>
      <c r="L135" s="1041"/>
      <c r="M135" s="1041"/>
      <c r="N135" s="1041"/>
      <c r="O135" s="1041"/>
      <c r="P135" s="265"/>
    </row>
    <row r="136" spans="1:78" s="322" customFormat="1">
      <c r="A136" s="325">
        <f t="shared" si="4"/>
        <v>81</v>
      </c>
      <c r="B136" s="340" t="s">
        <v>1068</v>
      </c>
      <c r="C136" s="727"/>
      <c r="D136" s="727"/>
      <c r="E136" s="322" t="s">
        <v>233</v>
      </c>
      <c r="F136" s="341"/>
      <c r="G136" s="118"/>
      <c r="H136" s="118"/>
      <c r="I136" s="118"/>
      <c r="J136" s="118"/>
      <c r="K136" s="118"/>
      <c r="L136" s="118"/>
      <c r="M136" s="118"/>
      <c r="N136" s="118"/>
      <c r="O136" s="118"/>
      <c r="P136" s="341"/>
      <c r="Q136" s="341"/>
      <c r="R136" s="341"/>
      <c r="S136" s="341"/>
      <c r="T136" s="341"/>
      <c r="U136" s="341"/>
      <c r="V136" s="341"/>
      <c r="W136" s="341"/>
      <c r="X136" s="341"/>
      <c r="Y136" s="341"/>
      <c r="Z136" s="341"/>
      <c r="AA136" s="341"/>
      <c r="AB136" s="341"/>
      <c r="AC136" s="341"/>
      <c r="AD136" s="341"/>
      <c r="AE136" s="341"/>
      <c r="AF136" s="341"/>
      <c r="AG136" s="341"/>
      <c r="AH136" s="341"/>
      <c r="AI136" s="341"/>
      <c r="AJ136" s="341"/>
      <c r="AK136" s="341"/>
      <c r="AL136" s="341"/>
      <c r="AM136" s="341"/>
      <c r="AN136" s="341"/>
      <c r="AO136" s="341"/>
      <c r="AP136" s="341"/>
      <c r="AQ136" s="341"/>
      <c r="AR136" s="341"/>
      <c r="AS136" s="341"/>
      <c r="AT136" s="341"/>
      <c r="AU136" s="341"/>
      <c r="AV136" s="341"/>
      <c r="AW136" s="341"/>
      <c r="AX136" s="341"/>
      <c r="AY136" s="341"/>
      <c r="AZ136" s="341"/>
      <c r="BA136" s="341"/>
      <c r="BB136" s="341"/>
      <c r="BC136" s="341"/>
      <c r="BD136" s="341"/>
      <c r="BE136" s="341"/>
      <c r="BF136" s="341"/>
      <c r="BG136" s="341"/>
      <c r="BH136" s="341"/>
      <c r="BI136" s="341"/>
      <c r="BJ136" s="341"/>
      <c r="BK136" s="341"/>
      <c r="BL136" s="341"/>
      <c r="BM136" s="341"/>
      <c r="BN136" s="341"/>
      <c r="BO136" s="341"/>
      <c r="BP136" s="341"/>
      <c r="BQ136" s="341"/>
      <c r="BR136" s="341"/>
      <c r="BS136" s="341"/>
      <c r="BT136" s="341"/>
      <c r="BU136" s="341"/>
      <c r="BV136" s="341"/>
      <c r="BW136" s="341"/>
      <c r="BX136" s="341"/>
      <c r="BY136" s="341"/>
      <c r="BZ136" s="341"/>
    </row>
    <row r="137" spans="1:78" s="322" customFormat="1">
      <c r="A137" s="341"/>
      <c r="B137" s="341"/>
      <c r="C137" s="341"/>
      <c r="D137" s="341"/>
      <c r="E137" s="341"/>
      <c r="F137" s="341"/>
      <c r="G137" s="341"/>
      <c r="H137" s="341"/>
      <c r="I137" s="341"/>
      <c r="J137" s="341"/>
      <c r="K137" s="341"/>
      <c r="L137" s="341"/>
      <c r="M137" s="341"/>
      <c r="N137" s="341"/>
      <c r="O137" s="341"/>
      <c r="P137" s="341"/>
      <c r="Q137" s="341"/>
      <c r="R137" s="341"/>
      <c r="S137" s="341"/>
      <c r="T137" s="341"/>
      <c r="U137" s="341"/>
      <c r="V137" s="341"/>
      <c r="W137" s="341"/>
      <c r="X137" s="341"/>
      <c r="Y137" s="341"/>
      <c r="Z137" s="341"/>
      <c r="AA137" s="341"/>
      <c r="AB137" s="341"/>
      <c r="AC137" s="341"/>
      <c r="AD137" s="341"/>
      <c r="AE137" s="341"/>
      <c r="AF137" s="341"/>
      <c r="AG137" s="341"/>
      <c r="AH137" s="341"/>
      <c r="AI137" s="341"/>
      <c r="AJ137" s="341"/>
      <c r="AK137" s="341"/>
      <c r="AL137" s="341"/>
      <c r="AM137" s="341"/>
      <c r="AN137" s="341"/>
      <c r="AO137" s="341"/>
      <c r="AP137" s="341"/>
      <c r="AQ137" s="341"/>
      <c r="AR137" s="341"/>
      <c r="AS137" s="341"/>
      <c r="AT137" s="341"/>
      <c r="AU137" s="341"/>
      <c r="AV137" s="341"/>
      <c r="AW137" s="341"/>
      <c r="AX137" s="341"/>
      <c r="AY137" s="341"/>
      <c r="AZ137" s="341"/>
      <c r="BA137" s="341"/>
      <c r="BB137" s="341"/>
      <c r="BC137" s="341"/>
      <c r="BD137" s="341"/>
      <c r="BE137" s="341"/>
      <c r="BF137" s="341"/>
      <c r="BG137" s="341"/>
      <c r="BH137" s="341"/>
      <c r="BI137" s="341"/>
      <c r="BJ137" s="341"/>
      <c r="BK137" s="341"/>
      <c r="BL137" s="341"/>
      <c r="BM137" s="341"/>
      <c r="BN137" s="341"/>
      <c r="BO137" s="341"/>
      <c r="BP137" s="341"/>
      <c r="BQ137" s="341"/>
      <c r="BR137" s="341"/>
      <c r="BS137" s="341"/>
      <c r="BT137" s="341"/>
      <c r="BU137" s="341"/>
      <c r="BV137" s="341"/>
      <c r="BW137" s="341"/>
      <c r="BX137" s="341"/>
      <c r="BY137" s="341"/>
      <c r="BZ137" s="341"/>
    </row>
    <row r="138" spans="1:78" s="322" customFormat="1" ht="26.25">
      <c r="A138" s="856"/>
      <c r="B138" s="342" t="s">
        <v>1309</v>
      </c>
      <c r="C138" s="889"/>
      <c r="D138" s="889"/>
      <c r="E138" s="341"/>
      <c r="F138" s="341"/>
      <c r="G138" s="343" t="s">
        <v>237</v>
      </c>
      <c r="H138" s="343" t="s">
        <v>238</v>
      </c>
      <c r="I138" s="343" t="s">
        <v>239</v>
      </c>
      <c r="J138" s="849"/>
      <c r="K138" s="849"/>
      <c r="L138" s="849"/>
      <c r="M138" s="849"/>
      <c r="N138" s="849"/>
      <c r="O138" s="849"/>
      <c r="P138" s="849"/>
      <c r="Q138" s="849"/>
      <c r="R138" s="341"/>
      <c r="S138" s="341"/>
      <c r="T138" s="341"/>
      <c r="U138" s="341"/>
      <c r="V138" s="341"/>
      <c r="W138" s="341"/>
      <c r="X138" s="341"/>
      <c r="Y138" s="341"/>
      <c r="Z138" s="341"/>
      <c r="AA138" s="341"/>
      <c r="AB138" s="341"/>
      <c r="AC138" s="341"/>
      <c r="AD138" s="341"/>
      <c r="AE138" s="341"/>
      <c r="AF138" s="341"/>
      <c r="AG138" s="341"/>
      <c r="AH138" s="341"/>
      <c r="AI138" s="341"/>
      <c r="AJ138" s="341"/>
      <c r="AK138" s="341"/>
      <c r="AL138" s="341"/>
      <c r="AM138" s="341"/>
      <c r="AN138" s="341"/>
      <c r="AO138" s="341"/>
      <c r="AP138" s="341"/>
      <c r="AQ138" s="341"/>
      <c r="AR138" s="341"/>
      <c r="AS138" s="341"/>
      <c r="AT138" s="341"/>
      <c r="AU138" s="341"/>
      <c r="AV138" s="341"/>
      <c r="AW138" s="341"/>
      <c r="AX138" s="341"/>
      <c r="AY138" s="341"/>
      <c r="AZ138" s="341"/>
      <c r="BA138" s="341"/>
      <c r="BB138" s="341"/>
      <c r="BC138" s="341"/>
      <c r="BD138" s="341"/>
      <c r="BE138" s="341"/>
      <c r="BF138" s="341"/>
      <c r="BG138" s="341"/>
      <c r="BH138" s="341"/>
      <c r="BI138" s="341"/>
      <c r="BJ138" s="341"/>
      <c r="BK138" s="341"/>
      <c r="BL138" s="341"/>
      <c r="BM138" s="341"/>
      <c r="BN138" s="341"/>
      <c r="BO138" s="341"/>
      <c r="BP138" s="341"/>
      <c r="BQ138" s="341"/>
      <c r="BR138" s="341"/>
      <c r="BS138" s="341"/>
      <c r="BT138" s="341"/>
      <c r="BU138" s="341"/>
      <c r="BV138" s="341"/>
      <c r="BW138" s="341"/>
      <c r="BX138" s="341"/>
      <c r="BY138" s="341"/>
      <c r="BZ138" s="341"/>
    </row>
    <row r="139" spans="1:78" s="322" customFormat="1">
      <c r="A139" s="325">
        <f>A136+1</f>
        <v>82</v>
      </c>
      <c r="B139" s="340" t="s">
        <v>234</v>
      </c>
      <c r="C139" s="726"/>
      <c r="D139" s="726"/>
      <c r="E139" s="322" t="s">
        <v>653</v>
      </c>
      <c r="F139" s="341"/>
      <c r="G139" s="344"/>
      <c r="H139" s="345"/>
      <c r="I139" s="344"/>
      <c r="J139" s="335"/>
      <c r="K139" s="335"/>
      <c r="L139" s="335"/>
      <c r="M139" s="335"/>
      <c r="N139" s="335"/>
      <c r="O139" s="335"/>
      <c r="P139" s="849"/>
      <c r="Q139" s="849"/>
      <c r="R139" s="341"/>
      <c r="S139" s="341"/>
      <c r="T139" s="341"/>
      <c r="U139" s="341"/>
      <c r="V139" s="341"/>
      <c r="W139" s="341"/>
      <c r="X139" s="341"/>
      <c r="Y139" s="341"/>
      <c r="Z139" s="341"/>
      <c r="AA139" s="341"/>
      <c r="AB139" s="341"/>
      <c r="AC139" s="341"/>
      <c r="AD139" s="341"/>
      <c r="AE139" s="341"/>
      <c r="AF139" s="341"/>
      <c r="AG139" s="341"/>
      <c r="AH139" s="341"/>
      <c r="AI139" s="341"/>
      <c r="AJ139" s="341"/>
      <c r="AK139" s="341"/>
      <c r="AL139" s="341"/>
      <c r="AM139" s="341"/>
      <c r="AN139" s="341"/>
      <c r="AO139" s="341"/>
      <c r="AP139" s="341"/>
      <c r="AQ139" s="341"/>
      <c r="AR139" s="341"/>
      <c r="AS139" s="341"/>
      <c r="AT139" s="341"/>
      <c r="AU139" s="341"/>
      <c r="AV139" s="341"/>
      <c r="AW139" s="341"/>
      <c r="AX139" s="341"/>
      <c r="AY139" s="341"/>
      <c r="AZ139" s="341"/>
      <c r="BA139" s="341"/>
      <c r="BB139" s="341"/>
      <c r="BC139" s="341"/>
      <c r="BD139" s="341"/>
      <c r="BE139" s="341"/>
      <c r="BF139" s="341"/>
      <c r="BG139" s="341"/>
      <c r="BH139" s="341"/>
      <c r="BI139" s="341"/>
      <c r="BJ139" s="341"/>
      <c r="BK139" s="341"/>
      <c r="BL139" s="341"/>
      <c r="BM139" s="341"/>
      <c r="BN139" s="341"/>
      <c r="BO139" s="341"/>
      <c r="BP139" s="341"/>
      <c r="BQ139" s="341"/>
      <c r="BR139" s="341"/>
      <c r="BS139" s="341"/>
      <c r="BT139" s="341"/>
      <c r="BU139" s="341"/>
      <c r="BV139" s="341"/>
      <c r="BW139" s="341"/>
      <c r="BX139" s="341"/>
      <c r="BY139" s="341"/>
      <c r="BZ139" s="341"/>
    </row>
    <row r="140" spans="1:78" s="322" customFormat="1">
      <c r="A140" s="325">
        <f>A139+1</f>
        <v>83</v>
      </c>
      <c r="B140" s="340" t="s">
        <v>216</v>
      </c>
      <c r="C140" s="726"/>
      <c r="D140" s="726"/>
      <c r="E140" s="322" t="s">
        <v>653</v>
      </c>
      <c r="F140" s="341"/>
      <c r="G140" s="344"/>
      <c r="H140" s="345"/>
      <c r="I140" s="344"/>
      <c r="J140" s="335"/>
      <c r="K140" s="335"/>
      <c r="L140" s="335"/>
      <c r="M140" s="335"/>
      <c r="N140" s="335"/>
      <c r="O140" s="335"/>
      <c r="P140" s="849"/>
      <c r="Q140" s="849"/>
      <c r="R140" s="341"/>
      <c r="S140" s="341"/>
      <c r="T140" s="341"/>
      <c r="U140" s="341"/>
      <c r="V140" s="341"/>
      <c r="W140" s="341"/>
      <c r="X140" s="341"/>
      <c r="Y140" s="341"/>
      <c r="Z140" s="341"/>
      <c r="AA140" s="341"/>
      <c r="AB140" s="341"/>
      <c r="AC140" s="341"/>
      <c r="AD140" s="341"/>
      <c r="AE140" s="341"/>
      <c r="AF140" s="341"/>
      <c r="AG140" s="341"/>
      <c r="AH140" s="341"/>
      <c r="AI140" s="341"/>
      <c r="AJ140" s="341"/>
      <c r="AK140" s="341"/>
      <c r="AL140" s="341"/>
      <c r="AM140" s="341"/>
      <c r="AN140" s="341"/>
      <c r="AO140" s="341"/>
      <c r="AP140" s="341"/>
      <c r="AQ140" s="341"/>
      <c r="AR140" s="341"/>
      <c r="AS140" s="341"/>
      <c r="AT140" s="341"/>
      <c r="AU140" s="341"/>
      <c r="AV140" s="341"/>
      <c r="AW140" s="341"/>
      <c r="AX140" s="341"/>
      <c r="AY140" s="341"/>
      <c r="AZ140" s="341"/>
      <c r="BA140" s="341"/>
      <c r="BB140" s="341"/>
      <c r="BC140" s="341"/>
      <c r="BD140" s="341"/>
      <c r="BE140" s="341"/>
      <c r="BF140" s="341"/>
      <c r="BG140" s="341"/>
      <c r="BH140" s="341"/>
      <c r="BI140" s="341"/>
      <c r="BJ140" s="341"/>
      <c r="BK140" s="341"/>
      <c r="BL140" s="341"/>
      <c r="BM140" s="341"/>
      <c r="BN140" s="341"/>
      <c r="BO140" s="341"/>
      <c r="BP140" s="341"/>
      <c r="BQ140" s="341"/>
      <c r="BR140" s="341"/>
      <c r="BS140" s="341"/>
      <c r="BT140" s="341"/>
      <c r="BU140" s="341"/>
      <c r="BV140" s="341"/>
      <c r="BW140" s="341"/>
      <c r="BX140" s="341"/>
      <c r="BY140" s="341"/>
      <c r="BZ140" s="341"/>
    </row>
    <row r="141" spans="1:78" s="322" customFormat="1">
      <c r="A141" s="325">
        <f>A140+1</f>
        <v>84</v>
      </c>
      <c r="B141" s="340" t="s">
        <v>217</v>
      </c>
      <c r="C141" s="726"/>
      <c r="D141" s="726"/>
      <c r="E141" s="322" t="s">
        <v>653</v>
      </c>
      <c r="F141" s="341"/>
      <c r="G141" s="344"/>
      <c r="H141" s="345"/>
      <c r="I141" s="344"/>
      <c r="J141" s="335"/>
      <c r="K141" s="335"/>
      <c r="L141" s="335"/>
      <c r="M141" s="335"/>
      <c r="N141" s="335"/>
      <c r="O141" s="335"/>
      <c r="P141" s="849"/>
      <c r="Q141" s="849"/>
      <c r="R141" s="341"/>
      <c r="S141" s="341"/>
      <c r="T141" s="341"/>
      <c r="U141" s="341"/>
      <c r="V141" s="341"/>
      <c r="W141" s="341"/>
      <c r="X141" s="341"/>
      <c r="Y141" s="341"/>
      <c r="Z141" s="341"/>
      <c r="AA141" s="341"/>
      <c r="AB141" s="341"/>
      <c r="AC141" s="341"/>
      <c r="AD141" s="341"/>
      <c r="AE141" s="341"/>
      <c r="AF141" s="341"/>
      <c r="AG141" s="341"/>
      <c r="AH141" s="341"/>
      <c r="AI141" s="341"/>
      <c r="AJ141" s="341"/>
      <c r="AK141" s="341"/>
      <c r="AL141" s="341"/>
      <c r="AM141" s="341"/>
      <c r="AN141" s="341"/>
      <c r="AO141" s="341"/>
      <c r="AP141" s="341"/>
      <c r="AQ141" s="341"/>
      <c r="AR141" s="341"/>
      <c r="AS141" s="341"/>
      <c r="AT141" s="341"/>
      <c r="AU141" s="341"/>
      <c r="AV141" s="341"/>
      <c r="AW141" s="341"/>
      <c r="AX141" s="341"/>
      <c r="AY141" s="341"/>
      <c r="AZ141" s="341"/>
      <c r="BA141" s="341"/>
      <c r="BB141" s="341"/>
      <c r="BC141" s="341"/>
      <c r="BD141" s="341"/>
      <c r="BE141" s="341"/>
      <c r="BF141" s="341"/>
      <c r="BG141" s="341"/>
      <c r="BH141" s="341"/>
      <c r="BI141" s="341"/>
      <c r="BJ141" s="341"/>
      <c r="BK141" s="341"/>
      <c r="BL141" s="341"/>
      <c r="BM141" s="341"/>
      <c r="BN141" s="341"/>
      <c r="BO141" s="341"/>
      <c r="BP141" s="341"/>
      <c r="BQ141" s="341"/>
      <c r="BR141" s="341"/>
      <c r="BS141" s="341"/>
      <c r="BT141" s="341"/>
      <c r="BU141" s="341"/>
      <c r="BV141" s="341"/>
      <c r="BW141" s="341"/>
      <c r="BX141" s="341"/>
      <c r="BY141" s="341"/>
      <c r="BZ141" s="341"/>
    </row>
    <row r="142" spans="1:78" s="322" customFormat="1">
      <c r="A142" s="325">
        <f>A141+1</f>
        <v>85</v>
      </c>
      <c r="B142" s="340" t="s">
        <v>218</v>
      </c>
      <c r="C142" s="726"/>
      <c r="D142" s="726"/>
      <c r="E142" s="322" t="s">
        <v>653</v>
      </c>
      <c r="F142" s="341"/>
      <c r="G142" s="344"/>
      <c r="H142" s="345"/>
      <c r="I142" s="344"/>
      <c r="J142" s="335"/>
      <c r="K142" s="335"/>
      <c r="L142" s="335"/>
      <c r="M142" s="335"/>
      <c r="N142" s="335"/>
      <c r="O142" s="335"/>
      <c r="P142" s="849"/>
      <c r="Q142" s="849"/>
      <c r="R142" s="341"/>
      <c r="S142" s="341"/>
      <c r="T142" s="341"/>
      <c r="U142" s="341"/>
      <c r="V142" s="341"/>
      <c r="W142" s="341"/>
      <c r="X142" s="341"/>
      <c r="Y142" s="341"/>
      <c r="Z142" s="341"/>
      <c r="AA142" s="341"/>
      <c r="AB142" s="341"/>
      <c r="AC142" s="341"/>
      <c r="AD142" s="341"/>
      <c r="AE142" s="341"/>
      <c r="AF142" s="341"/>
      <c r="AG142" s="341"/>
      <c r="AH142" s="341"/>
      <c r="AI142" s="341"/>
      <c r="AJ142" s="341"/>
      <c r="AK142" s="341"/>
      <c r="AL142" s="341"/>
      <c r="AM142" s="341"/>
      <c r="AN142" s="341"/>
      <c r="AO142" s="341"/>
      <c r="AP142" s="341"/>
      <c r="AQ142" s="341"/>
      <c r="AR142" s="341"/>
      <c r="AS142" s="341"/>
      <c r="AT142" s="341"/>
      <c r="AU142" s="341"/>
      <c r="AV142" s="341"/>
      <c r="AW142" s="341"/>
      <c r="AX142" s="341"/>
      <c r="AY142" s="341"/>
      <c r="AZ142" s="341"/>
      <c r="BA142" s="341"/>
      <c r="BB142" s="341"/>
      <c r="BC142" s="341"/>
      <c r="BD142" s="341"/>
      <c r="BE142" s="341"/>
      <c r="BF142" s="341"/>
      <c r="BG142" s="341"/>
      <c r="BH142" s="341"/>
      <c r="BI142" s="341"/>
      <c r="BJ142" s="341"/>
      <c r="BK142" s="341"/>
      <c r="BL142" s="341"/>
      <c r="BM142" s="341"/>
      <c r="BN142" s="341"/>
      <c r="BO142" s="341"/>
      <c r="BP142" s="341"/>
      <c r="BQ142" s="341"/>
      <c r="BR142" s="341"/>
      <c r="BS142" s="341"/>
      <c r="BT142" s="341"/>
      <c r="BU142" s="341"/>
      <c r="BV142" s="341"/>
      <c r="BW142" s="341"/>
      <c r="BX142" s="341"/>
      <c r="BY142" s="341"/>
      <c r="BZ142" s="341"/>
    </row>
    <row r="143" spans="1:78" s="322" customFormat="1">
      <c r="A143" s="856"/>
      <c r="B143" s="342" t="s">
        <v>1305</v>
      </c>
      <c r="C143" s="726"/>
      <c r="D143" s="726"/>
      <c r="E143" s="341"/>
      <c r="F143" s="341"/>
      <c r="G143" s="344"/>
      <c r="H143" s="345"/>
      <c r="I143" s="344"/>
      <c r="J143" s="335"/>
      <c r="K143" s="335"/>
      <c r="L143" s="335"/>
      <c r="M143" s="335"/>
      <c r="N143" s="335"/>
      <c r="O143" s="335"/>
      <c r="P143" s="849"/>
      <c r="Q143" s="849"/>
      <c r="R143" s="341"/>
      <c r="S143" s="341"/>
      <c r="T143" s="341"/>
      <c r="U143" s="341"/>
      <c r="V143" s="341"/>
      <c r="W143" s="341"/>
      <c r="X143" s="341"/>
      <c r="Y143" s="341"/>
      <c r="Z143" s="341"/>
      <c r="AA143" s="341"/>
      <c r="AB143" s="341"/>
      <c r="AC143" s="341"/>
      <c r="AD143" s="341"/>
      <c r="AE143" s="341"/>
      <c r="AF143" s="341"/>
      <c r="AG143" s="341"/>
      <c r="AH143" s="341"/>
      <c r="AI143" s="341"/>
      <c r="AJ143" s="341"/>
      <c r="AK143" s="341"/>
      <c r="AL143" s="341"/>
      <c r="AM143" s="341"/>
      <c r="AN143" s="341"/>
      <c r="AO143" s="341"/>
      <c r="AP143" s="341"/>
      <c r="AQ143" s="341"/>
      <c r="AR143" s="341"/>
      <c r="AS143" s="341"/>
      <c r="AT143" s="341"/>
      <c r="AU143" s="341"/>
      <c r="AV143" s="341"/>
      <c r="AW143" s="341"/>
      <c r="AX143" s="341"/>
      <c r="AY143" s="341"/>
      <c r="AZ143" s="341"/>
      <c r="BA143" s="341"/>
      <c r="BB143" s="341"/>
      <c r="BC143" s="341"/>
      <c r="BD143" s="341"/>
      <c r="BE143" s="341"/>
      <c r="BF143" s="341"/>
      <c r="BG143" s="341"/>
      <c r="BH143" s="341"/>
      <c r="BI143" s="341"/>
      <c r="BJ143" s="341"/>
      <c r="BK143" s="341"/>
      <c r="BL143" s="341"/>
      <c r="BM143" s="341"/>
      <c r="BN143" s="341"/>
      <c r="BO143" s="341"/>
      <c r="BP143" s="341"/>
      <c r="BQ143" s="341"/>
      <c r="BR143" s="341"/>
      <c r="BS143" s="341"/>
      <c r="BT143" s="341"/>
      <c r="BU143" s="341"/>
      <c r="BV143" s="341"/>
      <c r="BW143" s="341"/>
      <c r="BX143" s="341"/>
      <c r="BY143" s="341"/>
      <c r="BZ143" s="341"/>
    </row>
    <row r="144" spans="1:78" s="322" customFormat="1">
      <c r="A144" s="325">
        <f>A142+1</f>
        <v>86</v>
      </c>
      <c r="B144" s="340" t="s">
        <v>478</v>
      </c>
      <c r="C144" s="726"/>
      <c r="D144" s="726"/>
      <c r="E144" s="322" t="s">
        <v>653</v>
      </c>
      <c r="F144" s="341"/>
      <c r="G144" s="344"/>
      <c r="H144" s="345"/>
      <c r="I144" s="344"/>
      <c r="J144" s="335"/>
      <c r="K144" s="335"/>
      <c r="L144" s="335"/>
      <c r="M144" s="335"/>
      <c r="N144" s="335"/>
      <c r="O144" s="335"/>
      <c r="P144" s="849"/>
      <c r="Q144" s="849"/>
      <c r="R144" s="341"/>
      <c r="S144" s="341"/>
      <c r="T144" s="341"/>
      <c r="U144" s="341"/>
      <c r="V144" s="341"/>
      <c r="W144" s="341"/>
      <c r="X144" s="341"/>
      <c r="Y144" s="341"/>
      <c r="Z144" s="341"/>
      <c r="AA144" s="341"/>
      <c r="AB144" s="341"/>
      <c r="AC144" s="341"/>
      <c r="AD144" s="341"/>
      <c r="AE144" s="341"/>
      <c r="AF144" s="341"/>
      <c r="AG144" s="341"/>
      <c r="AH144" s="341"/>
      <c r="AI144" s="341"/>
      <c r="AJ144" s="341"/>
      <c r="AK144" s="341"/>
      <c r="AL144" s="341"/>
      <c r="AM144" s="341"/>
      <c r="AN144" s="341"/>
      <c r="AO144" s="341"/>
      <c r="AP144" s="341"/>
      <c r="AQ144" s="341"/>
      <c r="AR144" s="341"/>
      <c r="AS144" s="341"/>
      <c r="AT144" s="341"/>
      <c r="AU144" s="341"/>
      <c r="AV144" s="341"/>
      <c r="AW144" s="341"/>
      <c r="AX144" s="341"/>
      <c r="AY144" s="341"/>
      <c r="AZ144" s="341"/>
      <c r="BA144" s="341"/>
      <c r="BB144" s="341"/>
      <c r="BC144" s="341"/>
      <c r="BD144" s="341"/>
      <c r="BE144" s="341"/>
      <c r="BF144" s="341"/>
      <c r="BG144" s="341"/>
      <c r="BH144" s="341"/>
      <c r="BI144" s="341"/>
      <c r="BJ144" s="341"/>
      <c r="BK144" s="341"/>
      <c r="BL144" s="341"/>
      <c r="BM144" s="341"/>
      <c r="BN144" s="341"/>
      <c r="BO144" s="341"/>
      <c r="BP144" s="341"/>
      <c r="BQ144" s="341"/>
      <c r="BR144" s="341"/>
      <c r="BS144" s="341"/>
      <c r="BT144" s="341"/>
      <c r="BU144" s="341"/>
      <c r="BV144" s="341"/>
      <c r="BW144" s="341"/>
      <c r="BX144" s="341"/>
      <c r="BY144" s="341"/>
      <c r="BZ144" s="341"/>
    </row>
    <row r="145" spans="1:78" s="322" customFormat="1">
      <c r="A145" s="325">
        <f>A144+1</f>
        <v>87</v>
      </c>
      <c r="B145" s="340" t="s">
        <v>219</v>
      </c>
      <c r="C145" s="726"/>
      <c r="D145" s="726"/>
      <c r="E145" s="322" t="s">
        <v>653</v>
      </c>
      <c r="F145" s="341"/>
      <c r="G145" s="344"/>
      <c r="H145" s="345"/>
      <c r="I145" s="344"/>
      <c r="J145" s="335"/>
      <c r="K145" s="335"/>
      <c r="L145" s="335"/>
      <c r="M145" s="335"/>
      <c r="N145" s="335"/>
      <c r="O145" s="335"/>
      <c r="P145" s="849"/>
      <c r="Q145" s="849"/>
      <c r="R145" s="341"/>
      <c r="S145" s="341"/>
      <c r="T145" s="341"/>
      <c r="U145" s="341"/>
      <c r="V145" s="341"/>
      <c r="W145" s="341"/>
      <c r="X145" s="341"/>
      <c r="Y145" s="341"/>
      <c r="Z145" s="341"/>
      <c r="AA145" s="341"/>
      <c r="AB145" s="341"/>
      <c r="AC145" s="341"/>
      <c r="AD145" s="341"/>
      <c r="AE145" s="341"/>
      <c r="AF145" s="341"/>
      <c r="AG145" s="341"/>
      <c r="AH145" s="341"/>
      <c r="AI145" s="341"/>
      <c r="AJ145" s="341"/>
      <c r="AK145" s="341"/>
      <c r="AL145" s="341"/>
      <c r="AM145" s="341"/>
      <c r="AN145" s="341"/>
      <c r="AO145" s="341"/>
      <c r="AP145" s="341"/>
      <c r="AQ145" s="341"/>
      <c r="AR145" s="341"/>
      <c r="AS145" s="341"/>
      <c r="AT145" s="341"/>
      <c r="AU145" s="341"/>
      <c r="AV145" s="341"/>
      <c r="AW145" s="341"/>
      <c r="AX145" s="341"/>
      <c r="AY145" s="341"/>
      <c r="AZ145" s="341"/>
      <c r="BA145" s="341"/>
      <c r="BB145" s="341"/>
      <c r="BC145" s="341"/>
      <c r="BD145" s="341"/>
      <c r="BE145" s="341"/>
      <c r="BF145" s="341"/>
      <c r="BG145" s="341"/>
      <c r="BH145" s="341"/>
      <c r="BI145" s="341"/>
      <c r="BJ145" s="341"/>
      <c r="BK145" s="341"/>
      <c r="BL145" s="341"/>
      <c r="BM145" s="341"/>
      <c r="BN145" s="341"/>
      <c r="BO145" s="341"/>
      <c r="BP145" s="341"/>
      <c r="BQ145" s="341"/>
      <c r="BR145" s="341"/>
      <c r="BS145" s="341"/>
      <c r="BT145" s="341"/>
      <c r="BU145" s="341"/>
      <c r="BV145" s="341"/>
      <c r="BW145" s="341"/>
      <c r="BX145" s="341"/>
      <c r="BY145" s="341"/>
      <c r="BZ145" s="341"/>
    </row>
    <row r="146" spans="1:78" s="322" customFormat="1">
      <c r="A146" s="325">
        <f>A145+1</f>
        <v>88</v>
      </c>
      <c r="B146" s="340" t="s">
        <v>1306</v>
      </c>
      <c r="C146" s="726"/>
      <c r="D146" s="726"/>
      <c r="E146" s="890"/>
      <c r="F146" s="341"/>
      <c r="G146" s="335"/>
      <c r="H146" s="335"/>
      <c r="I146" s="335"/>
      <c r="J146" s="335"/>
      <c r="K146" s="335"/>
      <c r="L146" s="335"/>
      <c r="M146" s="335"/>
      <c r="N146" s="335"/>
      <c r="O146" s="335"/>
      <c r="P146" s="849"/>
      <c r="Q146" s="849"/>
      <c r="R146" s="341"/>
      <c r="S146" s="341"/>
      <c r="T146" s="341"/>
      <c r="U146" s="341"/>
      <c r="V146" s="341"/>
      <c r="W146" s="341"/>
      <c r="X146" s="341"/>
      <c r="Y146" s="341"/>
      <c r="Z146" s="341"/>
      <c r="AA146" s="341"/>
      <c r="AB146" s="341"/>
      <c r="AC146" s="341"/>
      <c r="AD146" s="341"/>
      <c r="AE146" s="341"/>
      <c r="AF146" s="341"/>
      <c r="AG146" s="341"/>
      <c r="AH146" s="341"/>
      <c r="AI146" s="341"/>
      <c r="AJ146" s="341"/>
      <c r="AK146" s="341"/>
      <c r="AL146" s="341"/>
      <c r="AM146" s="341"/>
      <c r="AN146" s="341"/>
      <c r="AO146" s="341"/>
      <c r="AP146" s="341"/>
      <c r="AQ146" s="341"/>
      <c r="AR146" s="341"/>
      <c r="AS146" s="341"/>
      <c r="AT146" s="341"/>
      <c r="AU146" s="341"/>
      <c r="AV146" s="341"/>
      <c r="AW146" s="341"/>
      <c r="AX146" s="341"/>
      <c r="AY146" s="341"/>
      <c r="AZ146" s="341"/>
      <c r="BA146" s="341"/>
      <c r="BB146" s="341"/>
      <c r="BC146" s="341"/>
      <c r="BD146" s="341"/>
      <c r="BE146" s="341"/>
      <c r="BF146" s="341"/>
      <c r="BG146" s="341"/>
      <c r="BH146" s="341"/>
      <c r="BI146" s="341"/>
      <c r="BJ146" s="341"/>
      <c r="BK146" s="341"/>
      <c r="BL146" s="341"/>
      <c r="BM146" s="341"/>
      <c r="BN146" s="341"/>
      <c r="BO146" s="341"/>
      <c r="BP146" s="341"/>
      <c r="BQ146" s="341"/>
      <c r="BR146" s="341"/>
      <c r="BS146" s="341"/>
      <c r="BT146" s="341"/>
      <c r="BU146" s="341"/>
      <c r="BV146" s="341"/>
      <c r="BW146" s="341"/>
      <c r="BX146" s="341"/>
      <c r="BY146" s="341"/>
      <c r="BZ146" s="341"/>
    </row>
    <row r="147" spans="1:78" s="322" customFormat="1">
      <c r="A147" s="322" t="str">
        <f>A146&amp;"A"</f>
        <v>88A</v>
      </c>
      <c r="B147" s="346" t="s">
        <v>1307</v>
      </c>
      <c r="C147" s="891"/>
      <c r="D147" s="726"/>
      <c r="E147" s="341"/>
      <c r="F147" s="341"/>
      <c r="G147" s="344"/>
      <c r="H147" s="341"/>
      <c r="I147" s="341"/>
      <c r="J147" s="341"/>
      <c r="K147" s="341"/>
      <c r="L147" s="341"/>
      <c r="M147" s="341"/>
      <c r="N147" s="341"/>
      <c r="O147" s="341"/>
      <c r="P147" s="341"/>
      <c r="Q147" s="341"/>
      <c r="R147" s="341"/>
      <c r="S147" s="341"/>
      <c r="T147" s="341"/>
      <c r="U147" s="341"/>
      <c r="V147" s="341"/>
      <c r="W147" s="341"/>
      <c r="X147" s="341"/>
      <c r="Y147" s="341"/>
      <c r="Z147" s="341"/>
      <c r="AA147" s="341"/>
      <c r="AB147" s="341"/>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1"/>
      <c r="AY147" s="341"/>
      <c r="AZ147" s="341"/>
      <c r="BA147" s="341"/>
      <c r="BB147" s="341"/>
      <c r="BC147" s="341"/>
      <c r="BD147" s="341"/>
      <c r="BE147" s="341"/>
      <c r="BF147" s="341"/>
      <c r="BG147" s="341"/>
      <c r="BH147" s="341"/>
      <c r="BI147" s="341"/>
      <c r="BJ147" s="341"/>
      <c r="BK147" s="341"/>
      <c r="BL147" s="341"/>
      <c r="BM147" s="341"/>
      <c r="BN147" s="341"/>
      <c r="BO147" s="341"/>
      <c r="BP147" s="341"/>
      <c r="BQ147" s="341"/>
      <c r="BR147" s="341"/>
      <c r="BS147" s="341"/>
      <c r="BT147" s="341"/>
      <c r="BU147" s="341"/>
      <c r="BV147" s="341"/>
      <c r="BW147" s="341"/>
      <c r="BX147" s="341"/>
      <c r="BY147" s="341"/>
      <c r="BZ147" s="341"/>
    </row>
    <row r="148" spans="1:78" s="322" customFormat="1" ht="25.5" customHeight="1">
      <c r="A148" s="322" t="str">
        <f>A146&amp;"B"</f>
        <v>88B</v>
      </c>
      <c r="B148" s="346" t="s">
        <v>1308</v>
      </c>
      <c r="C148" s="891"/>
      <c r="D148" s="726"/>
      <c r="E148" s="341"/>
      <c r="F148" s="341"/>
      <c r="G148" s="344"/>
      <c r="H148" s="341"/>
      <c r="I148" s="341"/>
      <c r="J148" s="341"/>
      <c r="K148" s="341"/>
      <c r="L148" s="341"/>
      <c r="M148" s="341"/>
      <c r="N148" s="341"/>
      <c r="O148" s="341"/>
      <c r="P148" s="341"/>
      <c r="Q148" s="341"/>
      <c r="R148" s="341"/>
      <c r="S148" s="341"/>
      <c r="T148" s="341"/>
      <c r="U148" s="341"/>
      <c r="V148" s="341"/>
      <c r="W148" s="341"/>
      <c r="X148" s="341"/>
      <c r="Y148" s="341"/>
      <c r="Z148" s="341"/>
      <c r="AA148" s="341"/>
      <c r="AB148" s="341"/>
      <c r="AC148" s="341"/>
      <c r="AD148" s="341"/>
      <c r="AE148" s="341"/>
      <c r="AF148" s="341"/>
      <c r="AG148" s="341"/>
      <c r="AH148" s="341"/>
      <c r="AI148" s="341"/>
      <c r="AJ148" s="341"/>
      <c r="AK148" s="341"/>
      <c r="AL148" s="341"/>
      <c r="AM148" s="341"/>
      <c r="AN148" s="341"/>
      <c r="AO148" s="341"/>
      <c r="AP148" s="341"/>
      <c r="AQ148" s="341"/>
      <c r="AR148" s="341"/>
      <c r="AS148" s="341"/>
      <c r="AT148" s="341"/>
      <c r="AU148" s="341"/>
      <c r="AV148" s="341"/>
      <c r="AW148" s="341"/>
      <c r="AX148" s="341"/>
      <c r="AY148" s="341"/>
      <c r="AZ148" s="341"/>
      <c r="BA148" s="341"/>
      <c r="BB148" s="341"/>
      <c r="BC148" s="341"/>
      <c r="BD148" s="341"/>
      <c r="BE148" s="341"/>
      <c r="BF148" s="341"/>
      <c r="BG148" s="341"/>
      <c r="BH148" s="341"/>
      <c r="BI148" s="341"/>
      <c r="BJ148" s="341"/>
      <c r="BK148" s="341"/>
      <c r="BL148" s="341"/>
      <c r="BM148" s="341"/>
      <c r="BN148" s="341"/>
      <c r="BO148" s="341"/>
      <c r="BP148" s="341"/>
      <c r="BQ148" s="341"/>
      <c r="BR148" s="341"/>
      <c r="BS148" s="341"/>
      <c r="BT148" s="341"/>
      <c r="BU148" s="341"/>
      <c r="BV148" s="341"/>
      <c r="BW148" s="341"/>
      <c r="BX148" s="341"/>
      <c r="BY148" s="341"/>
      <c r="BZ148" s="341"/>
    </row>
    <row r="149" spans="1:78">
      <c r="A149" s="322" t="str">
        <f>A146&amp;"C"</f>
        <v>88C</v>
      </c>
      <c r="B149" s="346" t="s">
        <v>1320</v>
      </c>
      <c r="C149" s="886"/>
      <c r="D149" s="886"/>
      <c r="E149" s="322" t="s">
        <v>653</v>
      </c>
      <c r="F149" s="266"/>
      <c r="G149" s="344"/>
      <c r="H149" s="892"/>
      <c r="I149" s="892"/>
      <c r="J149" s="263"/>
      <c r="K149" s="263"/>
      <c r="L149" s="263"/>
      <c r="M149" s="263"/>
      <c r="N149" s="263"/>
      <c r="O149" s="263"/>
      <c r="P149" s="570"/>
      <c r="Q149" s="509"/>
    </row>
    <row r="150" spans="1:78">
      <c r="B150" s="23" t="s">
        <v>240</v>
      </c>
      <c r="C150" s="619"/>
      <c r="D150" s="619"/>
      <c r="E150" s="618"/>
      <c r="F150" s="845"/>
      <c r="G150" s="845"/>
      <c r="H150" s="618"/>
      <c r="I150" s="845"/>
      <c r="J150" s="845"/>
      <c r="K150" s="845"/>
      <c r="L150" s="845"/>
      <c r="M150" s="845"/>
      <c r="N150" s="845"/>
      <c r="O150" s="845"/>
      <c r="P150" s="845"/>
      <c r="Q150" s="845"/>
      <c r="R150" s="845"/>
      <c r="S150" s="845"/>
    </row>
    <row r="151" spans="1:78" s="73" customFormat="1" ht="33" customHeight="1">
      <c r="A151" s="187">
        <v>-1</v>
      </c>
      <c r="B151" s="1126" t="s">
        <v>511</v>
      </c>
      <c r="C151" s="1126"/>
      <c r="D151" s="1126"/>
      <c r="E151" s="1126"/>
      <c r="F151" s="1126"/>
      <c r="G151" s="1126"/>
      <c r="H151" s="1126"/>
      <c r="I151" s="1126"/>
      <c r="J151" s="266"/>
      <c r="K151" s="266"/>
      <c r="L151" s="266"/>
      <c r="M151" s="266"/>
      <c r="N151" s="266"/>
      <c r="O151" s="266"/>
      <c r="P151" s="266"/>
      <c r="Q151" s="266"/>
      <c r="R151" s="266"/>
      <c r="S151" s="266"/>
      <c r="T151" s="266"/>
      <c r="U151" s="266"/>
      <c r="V151" s="266"/>
      <c r="W151" s="266"/>
      <c r="X151" s="266"/>
      <c r="Y151" s="266"/>
      <c r="Z151" s="266"/>
      <c r="AA151" s="266"/>
      <c r="AB151" s="266"/>
      <c r="AC151" s="266"/>
      <c r="AD151" s="266"/>
      <c r="AE151" s="266"/>
      <c r="AF151" s="266"/>
      <c r="AG151" s="266"/>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row>
    <row r="152" spans="1:78" s="73" customFormat="1">
      <c r="A152" s="187">
        <v>-2</v>
      </c>
      <c r="B152" s="74" t="s">
        <v>512</v>
      </c>
      <c r="C152" s="853"/>
      <c r="D152" s="853"/>
      <c r="E152" s="853"/>
      <c r="F152" s="853"/>
      <c r="G152" s="853"/>
      <c r="H152" s="266"/>
      <c r="I152" s="266"/>
      <c r="J152" s="266"/>
      <c r="K152" s="266"/>
      <c r="L152" s="266"/>
      <c r="M152" s="266"/>
      <c r="N152" s="266"/>
      <c r="O152" s="266"/>
      <c r="P152" s="266"/>
      <c r="Q152" s="266"/>
      <c r="R152" s="266"/>
      <c r="S152" s="266"/>
      <c r="T152" s="266"/>
      <c r="U152" s="266"/>
      <c r="V152" s="266"/>
      <c r="W152" s="266"/>
      <c r="X152" s="266"/>
      <c r="Y152" s="266"/>
      <c r="Z152" s="266"/>
      <c r="AA152" s="266"/>
      <c r="AB152" s="266"/>
      <c r="AC152" s="266"/>
      <c r="AD152" s="266"/>
      <c r="AE152" s="266"/>
      <c r="AF152" s="266"/>
      <c r="AG152" s="266"/>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row>
    <row r="153" spans="1:78" s="73" customFormat="1">
      <c r="A153" s="187">
        <v>-3</v>
      </c>
      <c r="B153" s="74" t="s">
        <v>1584</v>
      </c>
      <c r="C153" s="853"/>
      <c r="D153" s="853"/>
      <c r="E153" s="853"/>
      <c r="F153" s="853"/>
      <c r="G153" s="853"/>
      <c r="H153" s="266"/>
      <c r="I153" s="266"/>
      <c r="J153" s="266"/>
      <c r="K153" s="266"/>
      <c r="L153" s="266"/>
      <c r="M153" s="266"/>
      <c r="N153" s="266"/>
      <c r="O153" s="266"/>
      <c r="P153" s="266"/>
      <c r="Q153" s="266"/>
      <c r="R153" s="266"/>
      <c r="S153" s="266"/>
      <c r="T153" s="266"/>
      <c r="U153" s="266"/>
      <c r="V153" s="266"/>
      <c r="W153" s="266"/>
      <c r="X153" s="266"/>
      <c r="Y153" s="266"/>
      <c r="Z153" s="266"/>
      <c r="AA153" s="266"/>
      <c r="AB153" s="266"/>
      <c r="AC153" s="266"/>
      <c r="AD153" s="266"/>
      <c r="AE153" s="266"/>
      <c r="AF153" s="266"/>
      <c r="AG153" s="266"/>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row>
    <row r="154" spans="1:78" s="73" customFormat="1" ht="30" customHeight="1">
      <c r="A154" s="187">
        <v>-4</v>
      </c>
      <c r="B154" s="1115" t="s">
        <v>1591</v>
      </c>
      <c r="C154" s="1115"/>
      <c r="D154" s="1115"/>
      <c r="E154" s="1115"/>
      <c r="F154" s="1115"/>
      <c r="G154" s="1115"/>
      <c r="H154" s="1115"/>
      <c r="I154" s="1115"/>
      <c r="J154" s="705"/>
      <c r="K154" s="705"/>
      <c r="L154" s="266"/>
      <c r="M154" s="266"/>
      <c r="N154" s="266"/>
      <c r="O154" s="266"/>
      <c r="P154" s="266"/>
      <c r="Q154" s="266"/>
      <c r="R154" s="266"/>
      <c r="S154" s="266"/>
      <c r="T154" s="266"/>
      <c r="U154" s="266"/>
      <c r="V154" s="266"/>
      <c r="W154" s="266"/>
      <c r="X154" s="266"/>
      <c r="Y154" s="266"/>
      <c r="Z154" s="266"/>
      <c r="AA154" s="266"/>
      <c r="AB154" s="266"/>
      <c r="AC154" s="266"/>
      <c r="AD154" s="266"/>
      <c r="AE154" s="266"/>
      <c r="AF154" s="266"/>
      <c r="AG154" s="266"/>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row>
    <row r="155" spans="1:78" s="73" customFormat="1" ht="34.5" customHeight="1">
      <c r="A155" s="187">
        <v>-5</v>
      </c>
      <c r="B155" s="1115" t="s">
        <v>679</v>
      </c>
      <c r="C155" s="1115"/>
      <c r="D155" s="1115"/>
      <c r="E155" s="1115"/>
      <c r="F155" s="1115"/>
      <c r="G155" s="1115"/>
      <c r="H155" s="1115"/>
      <c r="I155" s="1115"/>
      <c r="J155" s="266"/>
      <c r="K155" s="266"/>
      <c r="L155" s="266"/>
      <c r="M155" s="266"/>
      <c r="N155" s="266"/>
      <c r="O155" s="266"/>
      <c r="P155" s="266"/>
      <c r="Q155" s="266"/>
      <c r="R155" s="266"/>
      <c r="S155" s="266"/>
      <c r="T155" s="266"/>
      <c r="U155" s="266"/>
      <c r="V155" s="266"/>
      <c r="W155" s="266"/>
      <c r="X155" s="266"/>
      <c r="Y155" s="266"/>
      <c r="Z155" s="266"/>
      <c r="AA155" s="266"/>
      <c r="AB155" s="266"/>
      <c r="AC155" s="266"/>
      <c r="AD155" s="266"/>
      <c r="AE155" s="266"/>
      <c r="AF155" s="266"/>
      <c r="AG155" s="266"/>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row>
    <row r="156" spans="1:78" s="73" customFormat="1">
      <c r="A156" s="187">
        <v>-6</v>
      </c>
      <c r="B156" s="180" t="s">
        <v>518</v>
      </c>
      <c r="C156" s="853"/>
      <c r="D156" s="853"/>
      <c r="E156" s="853"/>
      <c r="F156" s="853"/>
      <c r="G156" s="853"/>
      <c r="H156" s="266"/>
      <c r="I156" s="266"/>
      <c r="J156" s="266"/>
      <c r="K156" s="266"/>
      <c r="L156" s="266"/>
      <c r="M156" s="266"/>
      <c r="N156" s="266"/>
      <c r="O156" s="266"/>
      <c r="P156" s="266"/>
      <c r="Q156" s="266"/>
      <c r="R156" s="266"/>
      <c r="S156" s="266"/>
      <c r="T156" s="266"/>
      <c r="U156" s="266"/>
      <c r="V156" s="266"/>
      <c r="W156" s="266"/>
      <c r="X156" s="266"/>
      <c r="Y156" s="266"/>
      <c r="Z156" s="266"/>
      <c r="AA156" s="266"/>
      <c r="AB156" s="266"/>
      <c r="AC156" s="266"/>
      <c r="AD156" s="266"/>
      <c r="AE156" s="266"/>
      <c r="AF156" s="266"/>
      <c r="AG156" s="266"/>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row>
    <row r="157" spans="1:78" s="73" customFormat="1">
      <c r="A157" s="187">
        <v>-7</v>
      </c>
      <c r="B157" s="74" t="s">
        <v>1592</v>
      </c>
      <c r="C157" s="853"/>
      <c r="D157" s="853"/>
      <c r="E157" s="853"/>
      <c r="F157" s="853"/>
      <c r="G157" s="853"/>
      <c r="H157" s="266"/>
      <c r="I157" s="266"/>
      <c r="J157" s="266"/>
      <c r="K157" s="266"/>
      <c r="L157" s="266"/>
      <c r="M157" s="266"/>
      <c r="N157" s="266"/>
      <c r="O157" s="266"/>
      <c r="P157" s="266"/>
      <c r="Q157" s="266"/>
      <c r="R157" s="266"/>
      <c r="S157" s="266"/>
      <c r="T157" s="266"/>
      <c r="U157" s="266"/>
      <c r="V157" s="266"/>
      <c r="W157" s="266"/>
      <c r="X157" s="266"/>
      <c r="Y157" s="266"/>
      <c r="Z157" s="266"/>
      <c r="AA157" s="266"/>
      <c r="AB157" s="266"/>
      <c r="AC157" s="266"/>
      <c r="AD157" s="266"/>
      <c r="AE157" s="266"/>
      <c r="AF157" s="266"/>
      <c r="AG157" s="266"/>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row>
    <row r="158" spans="1:78" s="73" customFormat="1">
      <c r="A158" s="187">
        <v>-8</v>
      </c>
      <c r="B158" s="74" t="s">
        <v>513</v>
      </c>
      <c r="C158" s="266"/>
      <c r="D158" s="266"/>
      <c r="E158" s="266"/>
      <c r="F158" s="266"/>
      <c r="G158" s="266"/>
      <c r="H158" s="266"/>
      <c r="I158" s="266"/>
      <c r="J158" s="266"/>
      <c r="K158" s="266"/>
      <c r="L158" s="266"/>
      <c r="M158" s="266"/>
      <c r="N158" s="266"/>
      <c r="O158" s="266"/>
      <c r="P158" s="266"/>
      <c r="Q158" s="266"/>
      <c r="R158" s="266"/>
      <c r="S158" s="266"/>
      <c r="T158" s="266"/>
      <c r="U158" s="266"/>
      <c r="V158" s="266"/>
      <c r="W158" s="266"/>
      <c r="X158" s="266"/>
      <c r="Y158" s="266"/>
      <c r="Z158" s="266"/>
      <c r="AA158" s="266"/>
      <c r="AB158" s="266"/>
      <c r="AC158" s="266"/>
      <c r="AD158" s="266"/>
      <c r="AE158" s="266"/>
      <c r="AF158" s="266"/>
      <c r="AG158" s="266"/>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row>
    <row r="159" spans="1:78" s="73" customFormat="1" ht="43.5" customHeight="1">
      <c r="A159" s="187">
        <v>-9</v>
      </c>
      <c r="B159" s="1115" t="s">
        <v>1585</v>
      </c>
      <c r="C159" s="1115"/>
      <c r="D159" s="1115"/>
      <c r="E159" s="1115"/>
      <c r="F159" s="1115"/>
      <c r="G159" s="1115"/>
      <c r="H159" s="1115"/>
      <c r="I159" s="1115"/>
      <c r="J159" s="851"/>
      <c r="K159" s="851"/>
      <c r="L159" s="266"/>
      <c r="M159" s="266"/>
      <c r="N159" s="266"/>
      <c r="O159" s="266"/>
      <c r="P159" s="266"/>
      <c r="Q159" s="266"/>
      <c r="R159" s="266"/>
      <c r="S159" s="266"/>
      <c r="T159" s="266"/>
      <c r="U159" s="266"/>
      <c r="V159" s="266"/>
      <c r="W159" s="266"/>
      <c r="X159" s="266"/>
      <c r="Y159" s="266"/>
      <c r="Z159" s="266"/>
      <c r="AA159" s="266"/>
      <c r="AB159" s="266"/>
      <c r="AC159" s="266"/>
      <c r="AD159" s="266"/>
      <c r="AE159" s="266"/>
      <c r="AF159" s="266"/>
      <c r="AG159" s="266"/>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66"/>
      <c r="BZ159" s="266"/>
    </row>
    <row r="160" spans="1:78" s="73" customFormat="1">
      <c r="A160" s="187">
        <v>-10</v>
      </c>
      <c r="B160" s="180" t="s">
        <v>514</v>
      </c>
      <c r="C160" s="266"/>
      <c r="D160" s="266"/>
      <c r="E160" s="266"/>
      <c r="F160" s="266"/>
      <c r="G160" s="266"/>
      <c r="H160" s="266"/>
      <c r="I160" s="266"/>
      <c r="J160" s="266"/>
      <c r="K160" s="266"/>
      <c r="L160" s="266"/>
      <c r="M160" s="266"/>
      <c r="N160" s="266"/>
      <c r="O160" s="266"/>
      <c r="P160" s="266"/>
      <c r="Q160" s="266"/>
      <c r="R160" s="266"/>
      <c r="S160" s="266"/>
      <c r="T160" s="266"/>
      <c r="U160" s="266"/>
      <c r="V160" s="266"/>
      <c r="W160" s="266"/>
      <c r="X160" s="266"/>
      <c r="Y160" s="266"/>
      <c r="Z160" s="266"/>
      <c r="AA160" s="266"/>
      <c r="AB160" s="266"/>
      <c r="AC160" s="266"/>
      <c r="AD160" s="266"/>
      <c r="AE160" s="266"/>
      <c r="AF160" s="266"/>
      <c r="AG160" s="266"/>
      <c r="AH160" s="266"/>
      <c r="AI160" s="266"/>
      <c r="AJ160" s="266"/>
      <c r="AK160" s="266"/>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266"/>
    </row>
    <row r="161" spans="1:78" s="73" customFormat="1" ht="32.25" customHeight="1">
      <c r="A161" s="187">
        <v>-11</v>
      </c>
      <c r="B161" s="1115" t="s">
        <v>701</v>
      </c>
      <c r="C161" s="1115"/>
      <c r="D161" s="1115"/>
      <c r="E161" s="1115"/>
      <c r="F161" s="1115"/>
      <c r="G161" s="1115"/>
      <c r="H161" s="1115"/>
      <c r="I161" s="1115"/>
      <c r="J161" s="266"/>
      <c r="K161" s="266"/>
      <c r="L161" s="266"/>
      <c r="M161" s="266"/>
      <c r="N161" s="266"/>
      <c r="O161" s="266"/>
      <c r="P161" s="266"/>
      <c r="Q161" s="266"/>
      <c r="R161" s="266"/>
      <c r="S161" s="266"/>
      <c r="T161" s="266"/>
      <c r="U161" s="266"/>
      <c r="V161" s="266"/>
      <c r="W161" s="266"/>
      <c r="X161" s="266"/>
      <c r="Y161" s="266"/>
      <c r="Z161" s="266"/>
      <c r="AA161" s="266"/>
      <c r="AB161" s="266"/>
      <c r="AC161" s="266"/>
      <c r="AD161" s="266"/>
      <c r="AE161" s="266"/>
      <c r="AF161" s="266"/>
      <c r="AG161" s="266"/>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row>
    <row r="162" spans="1:78" s="73" customFormat="1">
      <c r="A162" s="187">
        <v>-12</v>
      </c>
      <c r="B162" s="180" t="s">
        <v>519</v>
      </c>
      <c r="C162" s="266"/>
      <c r="D162" s="266"/>
      <c r="E162" s="266"/>
      <c r="F162" s="266"/>
      <c r="G162" s="266"/>
      <c r="H162" s="266"/>
      <c r="I162" s="266"/>
      <c r="J162" s="266"/>
      <c r="K162" s="266"/>
      <c r="L162" s="266"/>
      <c r="M162" s="266"/>
      <c r="N162" s="266"/>
      <c r="O162" s="266"/>
      <c r="P162" s="266"/>
      <c r="Q162" s="266"/>
      <c r="R162" s="266"/>
      <c r="S162" s="266"/>
      <c r="T162" s="266"/>
      <c r="U162" s="266"/>
      <c r="V162" s="266"/>
      <c r="W162" s="266"/>
      <c r="X162" s="266"/>
      <c r="Y162" s="266"/>
      <c r="Z162" s="266"/>
      <c r="AA162" s="266"/>
      <c r="AB162" s="266"/>
      <c r="AC162" s="266"/>
      <c r="AD162" s="266"/>
      <c r="AE162" s="266"/>
      <c r="AF162" s="266"/>
      <c r="AG162" s="266"/>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row>
    <row r="163" spans="1:78" s="73" customFormat="1">
      <c r="A163" s="187">
        <v>-13</v>
      </c>
      <c r="B163" s="74" t="s">
        <v>1590</v>
      </c>
      <c r="C163" s="266"/>
      <c r="D163" s="266"/>
      <c r="E163" s="266"/>
      <c r="F163" s="266"/>
      <c r="G163" s="266"/>
      <c r="H163" s="266"/>
      <c r="I163" s="266"/>
      <c r="J163" s="266"/>
      <c r="K163" s="266"/>
      <c r="L163" s="266"/>
      <c r="M163" s="266"/>
      <c r="N163" s="266"/>
      <c r="O163" s="266"/>
      <c r="P163" s="266"/>
      <c r="Q163" s="266"/>
      <c r="R163" s="266"/>
      <c r="S163" s="266"/>
      <c r="T163" s="266"/>
      <c r="U163" s="266"/>
      <c r="V163" s="266"/>
      <c r="W163" s="266"/>
      <c r="X163" s="266"/>
      <c r="Y163" s="266"/>
      <c r="Z163" s="266"/>
      <c r="AA163" s="266"/>
      <c r="AB163" s="266"/>
      <c r="AC163" s="266"/>
      <c r="AD163" s="266"/>
      <c r="AE163" s="266"/>
      <c r="AF163" s="266"/>
      <c r="AG163" s="266"/>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row>
    <row r="164" spans="1:78" s="73" customFormat="1">
      <c r="A164" s="187">
        <v>-14</v>
      </c>
      <c r="B164" s="74" t="s">
        <v>699</v>
      </c>
      <c r="C164" s="266"/>
      <c r="D164" s="266"/>
      <c r="E164" s="266"/>
      <c r="F164" s="266"/>
      <c r="G164" s="266"/>
      <c r="H164" s="266"/>
      <c r="I164" s="266"/>
      <c r="J164" s="266"/>
      <c r="K164" s="266"/>
      <c r="L164" s="266"/>
      <c r="M164" s="266"/>
      <c r="N164" s="266"/>
      <c r="O164" s="266"/>
      <c r="P164" s="266"/>
      <c r="Q164" s="266"/>
      <c r="R164" s="266"/>
      <c r="S164" s="266"/>
      <c r="T164" s="266"/>
      <c r="U164" s="266"/>
      <c r="V164" s="266"/>
      <c r="W164" s="266"/>
      <c r="X164" s="266"/>
      <c r="Y164" s="266"/>
      <c r="Z164" s="266"/>
      <c r="AA164" s="266"/>
      <c r="AB164" s="266"/>
      <c r="AC164" s="266"/>
      <c r="AD164" s="266"/>
      <c r="AE164" s="266"/>
      <c r="AF164" s="266"/>
      <c r="AG164" s="266"/>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row>
    <row r="165" spans="1:78" s="73" customFormat="1">
      <c r="A165" s="893"/>
      <c r="B165" s="139"/>
      <c r="C165" s="266"/>
      <c r="D165" s="266"/>
      <c r="E165" s="266"/>
      <c r="F165" s="266"/>
      <c r="G165" s="266"/>
      <c r="H165" s="266"/>
      <c r="I165" s="266"/>
      <c r="J165" s="266"/>
      <c r="K165" s="266"/>
      <c r="L165" s="266"/>
      <c r="M165" s="266"/>
      <c r="N165" s="266"/>
      <c r="O165" s="266"/>
      <c r="P165" s="266"/>
      <c r="Q165" s="266"/>
      <c r="R165" s="266"/>
      <c r="S165" s="266"/>
      <c r="T165" s="266"/>
      <c r="U165" s="266"/>
      <c r="V165" s="266"/>
      <c r="W165" s="266"/>
      <c r="X165" s="266"/>
      <c r="Y165" s="266"/>
      <c r="Z165" s="266"/>
      <c r="AA165" s="266"/>
      <c r="AB165" s="266"/>
      <c r="AC165" s="266"/>
      <c r="AD165" s="266"/>
      <c r="AE165" s="266"/>
      <c r="AF165" s="266"/>
      <c r="AG165" s="266"/>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row>
    <row r="166" spans="1:78" s="73" customFormat="1">
      <c r="A166" s="187">
        <v>-15</v>
      </c>
      <c r="B166" s="74" t="s">
        <v>1586</v>
      </c>
      <c r="C166" s="266"/>
      <c r="D166" s="266"/>
      <c r="E166" s="266"/>
      <c r="F166" s="266"/>
      <c r="G166" s="266"/>
      <c r="H166" s="266"/>
      <c r="I166" s="266"/>
      <c r="J166" s="266"/>
      <c r="K166" s="266"/>
      <c r="L166" s="266"/>
      <c r="M166" s="266"/>
      <c r="N166" s="266"/>
      <c r="O166" s="266"/>
      <c r="P166" s="266"/>
      <c r="Q166" s="266"/>
      <c r="R166" s="266"/>
      <c r="S166" s="266"/>
      <c r="T166" s="266"/>
      <c r="U166" s="266"/>
      <c r="V166" s="266"/>
      <c r="W166" s="266"/>
      <c r="X166" s="266"/>
      <c r="Y166" s="266"/>
      <c r="Z166" s="266"/>
      <c r="AA166" s="266"/>
      <c r="AB166" s="266"/>
      <c r="AC166" s="266"/>
      <c r="AD166" s="266"/>
      <c r="AE166" s="266"/>
      <c r="AF166" s="266"/>
      <c r="AG166" s="266"/>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row>
    <row r="167" spans="1:78" s="73" customFormat="1">
      <c r="A167" s="187">
        <v>-16</v>
      </c>
      <c r="B167" s="180" t="s">
        <v>515</v>
      </c>
      <c r="C167" s="266"/>
      <c r="D167" s="266"/>
      <c r="E167" s="266"/>
      <c r="F167" s="266"/>
      <c r="G167" s="266"/>
      <c r="H167" s="266"/>
      <c r="I167" s="266"/>
      <c r="J167" s="266"/>
      <c r="K167" s="266"/>
      <c r="L167" s="266"/>
      <c r="M167" s="266"/>
      <c r="N167" s="266"/>
      <c r="O167" s="266"/>
      <c r="P167" s="266"/>
      <c r="Q167" s="266"/>
      <c r="R167" s="266"/>
      <c r="S167" s="266"/>
      <c r="T167" s="266"/>
      <c r="U167" s="266"/>
      <c r="V167" s="266"/>
      <c r="W167" s="266"/>
      <c r="X167" s="266"/>
      <c r="Y167" s="266"/>
      <c r="Z167" s="266"/>
      <c r="AA167" s="266"/>
      <c r="AB167" s="266"/>
      <c r="AC167" s="266"/>
      <c r="AD167" s="266"/>
      <c r="AE167" s="266"/>
      <c r="AF167" s="266"/>
      <c r="AG167" s="266"/>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row>
    <row r="168" spans="1:78" s="73" customFormat="1">
      <c r="A168" s="187">
        <v>-17</v>
      </c>
      <c r="B168" s="180" t="s">
        <v>516</v>
      </c>
      <c r="C168" s="266"/>
      <c r="D168" s="266"/>
      <c r="E168" s="266"/>
      <c r="F168" s="266"/>
      <c r="G168" s="266"/>
      <c r="H168" s="266"/>
      <c r="I168" s="266"/>
      <c r="J168" s="266"/>
      <c r="K168" s="266"/>
      <c r="L168" s="266"/>
      <c r="M168" s="266"/>
      <c r="N168" s="266"/>
      <c r="O168" s="266"/>
      <c r="P168" s="266"/>
      <c r="Q168" s="266"/>
      <c r="R168" s="266"/>
      <c r="S168" s="266"/>
      <c r="T168" s="266"/>
      <c r="U168" s="266"/>
      <c r="V168" s="266"/>
      <c r="W168" s="266"/>
      <c r="X168" s="266"/>
      <c r="Y168" s="266"/>
      <c r="Z168" s="266"/>
      <c r="AA168" s="266"/>
      <c r="AB168" s="266"/>
      <c r="AC168" s="266"/>
      <c r="AD168" s="266"/>
      <c r="AE168" s="266"/>
      <c r="AF168" s="266"/>
      <c r="AG168" s="266"/>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row>
    <row r="169" spans="1:78" s="73" customFormat="1">
      <c r="A169" s="187">
        <v>-18</v>
      </c>
      <c r="B169" s="180" t="s">
        <v>517</v>
      </c>
      <c r="C169" s="266"/>
      <c r="D169" s="266"/>
      <c r="E169" s="266"/>
      <c r="F169" s="266"/>
      <c r="G169" s="266"/>
      <c r="H169" s="266"/>
      <c r="I169" s="266"/>
      <c r="J169" s="266"/>
      <c r="K169" s="266"/>
      <c r="L169" s="266"/>
      <c r="M169" s="266"/>
      <c r="N169" s="266"/>
      <c r="O169" s="266"/>
      <c r="P169" s="266"/>
      <c r="Q169" s="266"/>
      <c r="R169" s="266"/>
      <c r="S169" s="266"/>
      <c r="T169" s="266"/>
      <c r="U169" s="266"/>
      <c r="V169" s="266"/>
      <c r="W169" s="266"/>
      <c r="X169" s="266"/>
      <c r="Y169" s="266"/>
      <c r="Z169" s="266"/>
      <c r="AA169" s="266"/>
      <c r="AB169" s="266"/>
      <c r="AC169" s="266"/>
      <c r="AD169" s="266"/>
      <c r="AE169" s="266"/>
      <c r="AF169" s="266"/>
      <c r="AG169" s="266"/>
      <c r="AH169" s="266"/>
      <c r="AI169" s="266"/>
      <c r="AJ169" s="266"/>
      <c r="AK169" s="266"/>
      <c r="AL169" s="266"/>
      <c r="AM169" s="266"/>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6"/>
      <c r="BM169" s="266"/>
      <c r="BN169" s="266"/>
      <c r="BO169" s="266"/>
      <c r="BP169" s="266"/>
      <c r="BQ169" s="266"/>
      <c r="BR169" s="266"/>
      <c r="BS169" s="266"/>
      <c r="BT169" s="266"/>
      <c r="BU169" s="266"/>
      <c r="BV169" s="266"/>
      <c r="BW169" s="266"/>
      <c r="BX169" s="266"/>
      <c r="BY169" s="266"/>
      <c r="BZ169" s="266"/>
    </row>
    <row r="170" spans="1:78" s="73" customFormat="1">
      <c r="A170" s="187">
        <v>-19</v>
      </c>
      <c r="B170" s="73" t="s">
        <v>700</v>
      </c>
      <c r="C170" s="266"/>
      <c r="D170" s="266"/>
      <c r="E170" s="266"/>
      <c r="F170" s="266"/>
      <c r="G170" s="266"/>
      <c r="H170" s="266"/>
      <c r="I170" s="266"/>
      <c r="J170" s="266"/>
      <c r="K170" s="266"/>
      <c r="L170" s="266"/>
      <c r="M170" s="266"/>
      <c r="N170" s="266"/>
      <c r="O170" s="266"/>
      <c r="P170" s="266"/>
      <c r="Q170" s="266"/>
      <c r="R170" s="266"/>
      <c r="S170" s="266"/>
      <c r="T170" s="266"/>
      <c r="U170" s="266"/>
      <c r="V170" s="266"/>
      <c r="W170" s="266"/>
      <c r="X170" s="266"/>
      <c r="Y170" s="266"/>
      <c r="Z170" s="266"/>
      <c r="AA170" s="266"/>
      <c r="AB170" s="266"/>
      <c r="AC170" s="266"/>
      <c r="AD170" s="266"/>
      <c r="AE170" s="266"/>
      <c r="AF170" s="266"/>
      <c r="AG170" s="266"/>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row>
    <row r="171" spans="1:78" s="73" customFormat="1">
      <c r="A171" s="266"/>
      <c r="B171" s="139"/>
      <c r="C171" s="266"/>
      <c r="D171" s="266"/>
      <c r="E171" s="266"/>
      <c r="F171" s="266"/>
      <c r="G171" s="266"/>
      <c r="H171" s="266"/>
      <c r="I171" s="266"/>
      <c r="J171" s="266"/>
      <c r="K171" s="266"/>
      <c r="L171" s="266"/>
      <c r="M171" s="266"/>
      <c r="N171" s="266"/>
      <c r="O171" s="266"/>
      <c r="P171" s="266"/>
      <c r="Q171" s="266"/>
      <c r="R171" s="266"/>
      <c r="S171" s="266"/>
      <c r="T171" s="266"/>
      <c r="U171" s="266"/>
      <c r="V171" s="266"/>
      <c r="W171" s="266"/>
      <c r="X171" s="266"/>
      <c r="Y171" s="266"/>
      <c r="Z171" s="266"/>
      <c r="AA171" s="266"/>
      <c r="AB171" s="266"/>
      <c r="AC171" s="266"/>
      <c r="AD171" s="266"/>
      <c r="AE171" s="266"/>
      <c r="AF171" s="266"/>
      <c r="AG171" s="266"/>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row>
    <row r="172" spans="1:78" s="73" customFormat="1">
      <c r="A172" s="187">
        <v>-20</v>
      </c>
      <c r="B172" s="73" t="s">
        <v>700</v>
      </c>
      <c r="C172" s="266"/>
      <c r="D172" s="266"/>
      <c r="E172" s="266"/>
      <c r="F172" s="266"/>
      <c r="G172" s="266"/>
      <c r="H172" s="266"/>
      <c r="I172" s="266"/>
      <c r="J172" s="266"/>
      <c r="K172" s="266"/>
      <c r="L172" s="266"/>
      <c r="M172" s="266"/>
      <c r="N172" s="266"/>
      <c r="O172" s="266"/>
      <c r="P172" s="266"/>
      <c r="Q172" s="266"/>
      <c r="R172" s="266"/>
      <c r="S172" s="266"/>
      <c r="T172" s="266"/>
      <c r="U172" s="266"/>
      <c r="V172" s="266"/>
      <c r="W172" s="266"/>
      <c r="X172" s="266"/>
      <c r="Y172" s="266"/>
      <c r="Z172" s="266"/>
      <c r="AA172" s="266"/>
      <c r="AB172" s="266"/>
      <c r="AC172" s="266"/>
      <c r="AD172" s="266"/>
      <c r="AE172" s="266"/>
      <c r="AF172" s="266"/>
      <c r="AG172" s="266"/>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row>
    <row r="173" spans="1:78" s="73" customFormat="1">
      <c r="A173" s="266"/>
      <c r="B173" s="139"/>
      <c r="C173" s="266"/>
      <c r="D173" s="266"/>
      <c r="E173" s="266"/>
      <c r="F173" s="266"/>
      <c r="G173" s="266"/>
      <c r="H173" s="266"/>
      <c r="I173" s="266"/>
      <c r="J173" s="266"/>
      <c r="K173" s="266"/>
      <c r="L173" s="266"/>
      <c r="M173" s="266"/>
      <c r="N173" s="266"/>
      <c r="O173" s="266"/>
      <c r="P173" s="266"/>
      <c r="Q173" s="266"/>
      <c r="R173" s="266"/>
      <c r="S173" s="266"/>
      <c r="T173" s="266"/>
      <c r="U173" s="266"/>
      <c r="V173" s="266"/>
      <c r="W173" s="266"/>
      <c r="X173" s="266"/>
      <c r="Y173" s="266"/>
      <c r="Z173" s="266"/>
      <c r="AA173" s="266"/>
      <c r="AB173" s="266"/>
      <c r="AC173" s="266"/>
      <c r="AD173" s="266"/>
      <c r="AE173" s="266"/>
      <c r="AF173" s="266"/>
      <c r="AG173" s="266"/>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66"/>
      <c r="BZ173" s="266"/>
    </row>
    <row r="174" spans="1:78" s="73" customFormat="1">
      <c r="A174" s="187">
        <v>-21</v>
      </c>
      <c r="B174" s="73" t="s">
        <v>700</v>
      </c>
      <c r="C174" s="266"/>
      <c r="D174" s="266"/>
      <c r="E174" s="266"/>
      <c r="F174" s="266"/>
      <c r="G174" s="266"/>
      <c r="H174" s="266"/>
      <c r="I174" s="266"/>
      <c r="J174" s="266"/>
      <c r="K174" s="266"/>
      <c r="L174" s="266"/>
      <c r="M174" s="266"/>
      <c r="N174" s="266"/>
      <c r="O174" s="266"/>
      <c r="P174" s="266"/>
      <c r="Q174" s="266"/>
      <c r="R174" s="266"/>
      <c r="S174" s="266"/>
      <c r="T174" s="266"/>
      <c r="U174" s="266"/>
      <c r="V174" s="266"/>
      <c r="W174" s="266"/>
      <c r="X174" s="266"/>
      <c r="Y174" s="266"/>
      <c r="Z174" s="266"/>
      <c r="AA174" s="266"/>
      <c r="AB174" s="266"/>
      <c r="AC174" s="266"/>
      <c r="AD174" s="266"/>
      <c r="AE174" s="266"/>
      <c r="AF174" s="266"/>
      <c r="AG174" s="266"/>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row>
    <row r="175" spans="1:78" s="73" customFormat="1">
      <c r="A175" s="893"/>
      <c r="B175" s="139"/>
      <c r="C175" s="266"/>
      <c r="D175" s="266"/>
      <c r="E175" s="266"/>
      <c r="F175" s="266"/>
      <c r="G175" s="266"/>
      <c r="H175" s="266"/>
      <c r="I175" s="266"/>
      <c r="J175" s="266"/>
      <c r="K175" s="266"/>
      <c r="L175" s="266"/>
      <c r="M175" s="266"/>
      <c r="N175" s="266"/>
      <c r="O175" s="266"/>
      <c r="P175" s="266"/>
      <c r="Q175" s="266"/>
      <c r="R175" s="266"/>
      <c r="S175" s="266"/>
      <c r="T175" s="266"/>
      <c r="U175" s="266"/>
      <c r="V175" s="266"/>
      <c r="W175" s="266"/>
      <c r="X175" s="266"/>
      <c r="Y175" s="266"/>
      <c r="Z175" s="266"/>
      <c r="AA175" s="266"/>
      <c r="AB175" s="266"/>
      <c r="AC175" s="266"/>
      <c r="AD175" s="266"/>
      <c r="AE175" s="266"/>
      <c r="AF175" s="266"/>
      <c r="AG175" s="266"/>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row>
    <row r="176" spans="1:78" ht="48.75" customHeight="1">
      <c r="A176" s="187">
        <v>-22</v>
      </c>
      <c r="B176" s="1115" t="s">
        <v>1587</v>
      </c>
      <c r="C176" s="1115"/>
      <c r="D176" s="1115"/>
      <c r="E176" s="1115"/>
      <c r="F176" s="1115"/>
      <c r="G176" s="1115"/>
      <c r="I176" s="507"/>
      <c r="J176" s="507"/>
      <c r="K176" s="507"/>
      <c r="L176" s="507"/>
      <c r="M176" s="507"/>
      <c r="N176" s="507"/>
    </row>
    <row r="177" spans="1:78" ht="33.75" customHeight="1">
      <c r="A177" s="187">
        <v>-23</v>
      </c>
      <c r="B177" s="1115" t="s">
        <v>725</v>
      </c>
      <c r="C177" s="1115"/>
      <c r="D177" s="1115"/>
      <c r="E177" s="1115"/>
      <c r="F177" s="1115"/>
      <c r="G177" s="1115"/>
      <c r="I177" s="507"/>
      <c r="J177" s="507"/>
      <c r="K177" s="507"/>
      <c r="L177" s="507"/>
      <c r="M177" s="507"/>
      <c r="N177" s="507"/>
    </row>
    <row r="178" spans="1:78" ht="44.25" customHeight="1">
      <c r="A178" s="893"/>
      <c r="B178" s="139"/>
      <c r="I178" s="507"/>
      <c r="J178" s="507"/>
      <c r="K178" s="507"/>
      <c r="L178" s="507"/>
      <c r="M178" s="507"/>
      <c r="N178" s="507"/>
    </row>
    <row r="179" spans="1:78">
      <c r="A179" s="187">
        <v>-24</v>
      </c>
      <c r="B179" s="1115" t="s">
        <v>784</v>
      </c>
      <c r="C179" s="1115"/>
      <c r="D179" s="1115"/>
      <c r="E179" s="1115"/>
      <c r="F179" s="1115"/>
      <c r="G179" s="1115"/>
      <c r="I179" s="507"/>
      <c r="J179" s="507"/>
      <c r="K179" s="507"/>
      <c r="L179" s="507"/>
      <c r="M179" s="507"/>
      <c r="N179" s="507"/>
    </row>
    <row r="180" spans="1:78">
      <c r="A180" s="187">
        <v>-25</v>
      </c>
      <c r="B180" s="1115" t="s">
        <v>726</v>
      </c>
      <c r="C180" s="1115"/>
      <c r="D180" s="1115"/>
      <c r="E180" s="1115"/>
      <c r="F180" s="1115"/>
      <c r="G180" s="1115"/>
      <c r="I180" s="507"/>
      <c r="J180" s="507"/>
      <c r="K180" s="507"/>
      <c r="L180" s="507"/>
      <c r="M180" s="507"/>
      <c r="N180" s="507"/>
    </row>
    <row r="181" spans="1:78" ht="20.25" customHeight="1">
      <c r="A181" s="187">
        <v>-26</v>
      </c>
      <c r="B181" s="1115" t="s">
        <v>1588</v>
      </c>
      <c r="C181" s="1115"/>
      <c r="D181" s="1115"/>
      <c r="E181" s="1115"/>
      <c r="F181" s="1115"/>
      <c r="G181" s="1115"/>
      <c r="I181" s="507"/>
      <c r="J181" s="507"/>
      <c r="K181" s="507"/>
      <c r="L181" s="507"/>
      <c r="M181" s="507"/>
      <c r="N181" s="507"/>
    </row>
    <row r="182" spans="1:78" ht="50.25" customHeight="1">
      <c r="A182" s="187">
        <v>-27</v>
      </c>
      <c r="B182" s="1124" t="s">
        <v>1313</v>
      </c>
      <c r="C182" s="1124"/>
      <c r="D182" s="1124"/>
      <c r="E182" s="1124"/>
      <c r="F182" s="1124"/>
      <c r="G182" s="1124"/>
      <c r="H182" s="1124"/>
      <c r="I182" s="1124"/>
      <c r="J182" s="507"/>
      <c r="K182" s="507"/>
      <c r="L182" s="507"/>
      <c r="M182" s="507"/>
      <c r="N182" s="507"/>
    </row>
    <row r="183" spans="1:78" ht="31.5" customHeight="1">
      <c r="A183" s="187">
        <v>-28</v>
      </c>
      <c r="B183" s="1068" t="s">
        <v>1416</v>
      </c>
      <c r="C183" s="1068"/>
      <c r="D183" s="1068"/>
      <c r="E183" s="1068"/>
      <c r="F183" s="1068"/>
      <c r="G183" s="1068"/>
      <c r="H183" s="1068"/>
      <c r="I183" s="1068"/>
      <c r="J183" s="507"/>
      <c r="K183" s="507"/>
      <c r="L183" s="507"/>
      <c r="M183" s="507"/>
      <c r="N183" s="507"/>
    </row>
    <row r="184" spans="1:78" ht="37.5" customHeight="1">
      <c r="A184" s="187">
        <v>-29</v>
      </c>
      <c r="B184" s="1068" t="s">
        <v>1417</v>
      </c>
      <c r="C184" s="1068"/>
      <c r="D184" s="1068"/>
      <c r="E184" s="1068"/>
      <c r="F184" s="1068"/>
      <c r="G184" s="1068"/>
      <c r="H184" s="1068"/>
      <c r="I184" s="1068"/>
      <c r="J184" s="507"/>
      <c r="K184" s="507"/>
      <c r="L184" s="507"/>
      <c r="M184" s="507"/>
      <c r="N184" s="507"/>
    </row>
    <row r="185" spans="1:78" ht="45.75" customHeight="1">
      <c r="A185" s="187">
        <v>-30</v>
      </c>
      <c r="B185" s="1068" t="s">
        <v>1589</v>
      </c>
      <c r="C185" s="1068"/>
      <c r="D185" s="1068"/>
      <c r="E185" s="1068"/>
      <c r="F185" s="1068"/>
      <c r="G185" s="1068"/>
      <c r="H185" s="894"/>
      <c r="I185" s="894"/>
      <c r="J185" s="507"/>
      <c r="K185" s="507"/>
      <c r="L185" s="507"/>
      <c r="M185" s="507"/>
      <c r="N185" s="507"/>
    </row>
    <row r="186" spans="1:78" s="322" customFormat="1" ht="36" customHeight="1">
      <c r="A186" s="347">
        <v>-31</v>
      </c>
      <c r="B186" s="1124" t="s">
        <v>1062</v>
      </c>
      <c r="C186" s="1124"/>
      <c r="D186" s="1124"/>
      <c r="E186" s="1124"/>
      <c r="F186" s="1124"/>
      <c r="G186" s="1124"/>
      <c r="H186" s="896"/>
      <c r="I186" s="896"/>
      <c r="J186" s="341"/>
      <c r="K186" s="341"/>
      <c r="L186" s="341"/>
      <c r="M186" s="341"/>
      <c r="N186" s="341"/>
      <c r="O186" s="341"/>
      <c r="P186" s="341"/>
      <c r="Q186" s="341"/>
      <c r="R186" s="341"/>
      <c r="S186" s="341"/>
      <c r="T186" s="341"/>
      <c r="U186" s="341"/>
      <c r="V186" s="341"/>
      <c r="W186" s="341"/>
      <c r="X186" s="341"/>
      <c r="Y186" s="341"/>
      <c r="Z186" s="341"/>
      <c r="AA186" s="341"/>
      <c r="AB186" s="341"/>
      <c r="AC186" s="341"/>
      <c r="AD186" s="341"/>
      <c r="AE186" s="341"/>
      <c r="AF186" s="341"/>
      <c r="AG186" s="341"/>
      <c r="AH186" s="341"/>
      <c r="AI186" s="341"/>
      <c r="AJ186" s="341"/>
      <c r="AK186" s="341"/>
      <c r="AL186" s="341"/>
      <c r="AM186" s="341"/>
      <c r="AN186" s="341"/>
      <c r="AO186" s="341"/>
      <c r="AP186" s="341"/>
      <c r="AQ186" s="341"/>
      <c r="AR186" s="341"/>
      <c r="AS186" s="341"/>
      <c r="AT186" s="341"/>
      <c r="AU186" s="341"/>
      <c r="AV186" s="341"/>
      <c r="AW186" s="341"/>
      <c r="AX186" s="341"/>
      <c r="AY186" s="341"/>
      <c r="AZ186" s="341"/>
      <c r="BA186" s="341"/>
      <c r="BB186" s="341"/>
      <c r="BC186" s="341"/>
      <c r="BD186" s="341"/>
      <c r="BE186" s="341"/>
      <c r="BF186" s="341"/>
      <c r="BG186" s="341"/>
      <c r="BH186" s="341"/>
      <c r="BI186" s="341"/>
      <c r="BJ186" s="341"/>
      <c r="BK186" s="341"/>
      <c r="BL186" s="341"/>
      <c r="BM186" s="341"/>
      <c r="BN186" s="341"/>
      <c r="BO186" s="341"/>
      <c r="BP186" s="341"/>
      <c r="BQ186" s="341"/>
      <c r="BR186" s="341"/>
      <c r="BS186" s="341"/>
      <c r="BT186" s="341"/>
      <c r="BU186" s="341"/>
      <c r="BV186" s="341"/>
      <c r="BW186" s="341"/>
      <c r="BX186" s="341"/>
      <c r="BY186" s="341"/>
      <c r="BZ186" s="341"/>
    </row>
    <row r="187" spans="1:78" s="322" customFormat="1">
      <c r="A187" s="895"/>
      <c r="B187" s="118"/>
      <c r="C187" s="896"/>
      <c r="D187" s="896"/>
      <c r="E187" s="896"/>
      <c r="F187" s="896"/>
      <c r="G187" s="896"/>
      <c r="H187" s="896"/>
      <c r="I187" s="896"/>
      <c r="J187" s="896"/>
      <c r="K187" s="896"/>
      <c r="L187" s="896"/>
      <c r="M187" s="896"/>
      <c r="N187" s="896"/>
      <c r="O187" s="896"/>
      <c r="P187" s="341"/>
      <c r="Q187" s="341"/>
      <c r="R187" s="341"/>
      <c r="S187" s="341"/>
      <c r="T187" s="341"/>
      <c r="U187" s="341"/>
      <c r="V187" s="341"/>
      <c r="W187" s="341"/>
      <c r="X187" s="341"/>
      <c r="Y187" s="341"/>
      <c r="Z187" s="341"/>
      <c r="AA187" s="341"/>
      <c r="AB187" s="341"/>
      <c r="AC187" s="341"/>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1"/>
      <c r="AY187" s="341"/>
      <c r="AZ187" s="341"/>
      <c r="BA187" s="341"/>
      <c r="BB187" s="341"/>
      <c r="BC187" s="341"/>
      <c r="BD187" s="341"/>
      <c r="BE187" s="341"/>
      <c r="BF187" s="341"/>
      <c r="BG187" s="341"/>
      <c r="BH187" s="341"/>
      <c r="BI187" s="341"/>
      <c r="BJ187" s="341"/>
      <c r="BK187" s="341"/>
      <c r="BL187" s="341"/>
      <c r="BM187" s="341"/>
      <c r="BN187" s="341"/>
      <c r="BO187" s="341"/>
      <c r="BP187" s="341"/>
      <c r="BQ187" s="341"/>
      <c r="BR187" s="341"/>
      <c r="BS187" s="341"/>
      <c r="BT187" s="341"/>
      <c r="BU187" s="341"/>
      <c r="BV187" s="341"/>
      <c r="BW187" s="341"/>
      <c r="BX187" s="341"/>
      <c r="BY187" s="341"/>
      <c r="BZ187" s="341"/>
    </row>
    <row r="188" spans="1:78" s="322" customFormat="1" ht="45">
      <c r="A188" s="347">
        <v>-32</v>
      </c>
      <c r="B188" s="504" t="s">
        <v>1234</v>
      </c>
      <c r="C188" s="896"/>
      <c r="D188" s="896"/>
      <c r="E188" s="896"/>
      <c r="F188" s="896"/>
      <c r="G188" s="896"/>
      <c r="H188" s="896"/>
      <c r="I188" s="896"/>
      <c r="J188" s="896"/>
      <c r="K188" s="896"/>
      <c r="L188" s="896"/>
      <c r="M188" s="896"/>
      <c r="N188" s="896"/>
      <c r="O188" s="896"/>
      <c r="P188" s="341"/>
      <c r="Q188" s="341"/>
      <c r="R188" s="341"/>
      <c r="S188" s="341"/>
      <c r="T188" s="341"/>
      <c r="U188" s="341"/>
      <c r="V188" s="341"/>
      <c r="W188" s="341"/>
      <c r="X188" s="341"/>
      <c r="Y188" s="341"/>
      <c r="Z188" s="341"/>
      <c r="AA188" s="341"/>
      <c r="AB188" s="341"/>
      <c r="AC188" s="341"/>
      <c r="AD188" s="341"/>
      <c r="AE188" s="341"/>
      <c r="AF188" s="341"/>
      <c r="AG188" s="341"/>
      <c r="AH188" s="341"/>
      <c r="AI188" s="341"/>
      <c r="AJ188" s="341"/>
      <c r="AK188" s="341"/>
      <c r="AL188" s="341"/>
      <c r="AM188" s="341"/>
      <c r="AN188" s="341"/>
      <c r="AO188" s="341"/>
      <c r="AP188" s="341"/>
      <c r="AQ188" s="341"/>
      <c r="AR188" s="341"/>
      <c r="AS188" s="341"/>
      <c r="AT188" s="341"/>
      <c r="AU188" s="341"/>
      <c r="AV188" s="341"/>
      <c r="AW188" s="341"/>
      <c r="AX188" s="341"/>
      <c r="AY188" s="341"/>
      <c r="AZ188" s="341"/>
      <c r="BA188" s="341"/>
      <c r="BB188" s="341"/>
      <c r="BC188" s="341"/>
      <c r="BD188" s="341"/>
      <c r="BE188" s="341"/>
      <c r="BF188" s="341"/>
      <c r="BG188" s="341"/>
      <c r="BH188" s="341"/>
      <c r="BI188" s="341"/>
      <c r="BJ188" s="341"/>
      <c r="BK188" s="341"/>
      <c r="BL188" s="341"/>
      <c r="BM188" s="341"/>
      <c r="BN188" s="341"/>
      <c r="BO188" s="341"/>
      <c r="BP188" s="341"/>
      <c r="BQ188" s="341"/>
      <c r="BR188" s="341"/>
      <c r="BS188" s="341"/>
      <c r="BT188" s="341"/>
      <c r="BU188" s="341"/>
      <c r="BV188" s="341"/>
      <c r="BW188" s="341"/>
      <c r="BX188" s="341"/>
      <c r="BY188" s="341"/>
      <c r="BZ188" s="341"/>
    </row>
    <row r="189" spans="1:78" s="322" customFormat="1">
      <c r="A189" s="347" t="s">
        <v>1236</v>
      </c>
      <c r="B189" s="504" t="s">
        <v>1235</v>
      </c>
      <c r="C189" s="896"/>
      <c r="D189" s="896"/>
      <c r="E189" s="896"/>
      <c r="F189" s="896"/>
      <c r="G189" s="896"/>
      <c r="H189" s="896"/>
      <c r="I189" s="896"/>
      <c r="J189" s="896"/>
      <c r="K189" s="896"/>
      <c r="L189" s="896"/>
      <c r="M189" s="896"/>
      <c r="N189" s="896"/>
      <c r="O189" s="896"/>
      <c r="P189" s="341"/>
      <c r="Q189" s="341"/>
      <c r="R189" s="341"/>
      <c r="S189" s="341"/>
      <c r="T189" s="341"/>
      <c r="U189" s="341"/>
      <c r="V189" s="341"/>
      <c r="W189" s="341"/>
      <c r="X189" s="341"/>
      <c r="Y189" s="341"/>
      <c r="Z189" s="341"/>
      <c r="AA189" s="341"/>
      <c r="AB189" s="341"/>
      <c r="AC189" s="341"/>
      <c r="AD189" s="341"/>
      <c r="AE189" s="341"/>
      <c r="AF189" s="341"/>
      <c r="AG189" s="341"/>
      <c r="AH189" s="341"/>
      <c r="AI189" s="341"/>
      <c r="AJ189" s="341"/>
      <c r="AK189" s="341"/>
      <c r="AL189" s="341"/>
      <c r="AM189" s="341"/>
      <c r="AN189" s="341"/>
      <c r="AO189" s="341"/>
      <c r="AP189" s="341"/>
      <c r="AQ189" s="341"/>
      <c r="AR189" s="341"/>
      <c r="AS189" s="341"/>
      <c r="AT189" s="341"/>
      <c r="AU189" s="341"/>
      <c r="AV189" s="341"/>
      <c r="AW189" s="341"/>
      <c r="AX189" s="341"/>
      <c r="AY189" s="341"/>
      <c r="AZ189" s="341"/>
      <c r="BA189" s="341"/>
      <c r="BB189" s="341"/>
      <c r="BC189" s="341"/>
      <c r="BD189" s="341"/>
      <c r="BE189" s="341"/>
      <c r="BF189" s="341"/>
      <c r="BG189" s="341"/>
      <c r="BH189" s="341"/>
      <c r="BI189" s="341"/>
      <c r="BJ189" s="341"/>
      <c r="BK189" s="341"/>
      <c r="BL189" s="341"/>
      <c r="BM189" s="341"/>
      <c r="BN189" s="341"/>
      <c r="BO189" s="341"/>
      <c r="BP189" s="341"/>
      <c r="BQ189" s="341"/>
      <c r="BR189" s="341"/>
      <c r="BS189" s="341"/>
      <c r="BT189" s="341"/>
      <c r="BU189" s="341"/>
      <c r="BV189" s="341"/>
      <c r="BW189" s="341"/>
      <c r="BX189" s="341"/>
      <c r="BY189" s="341"/>
      <c r="BZ189" s="341"/>
    </row>
    <row r="190" spans="1:78" s="322" customFormat="1">
      <c r="A190" s="895"/>
      <c r="B190" s="118"/>
      <c r="C190" s="896"/>
      <c r="D190" s="896"/>
      <c r="E190" s="504" t="s">
        <v>1232</v>
      </c>
      <c r="F190" s="896"/>
      <c r="G190" s="348"/>
      <c r="H190" s="348"/>
      <c r="I190" s="348"/>
      <c r="J190" s="348"/>
      <c r="K190" s="348"/>
      <c r="L190" s="348"/>
      <c r="M190" s="348"/>
      <c r="N190" s="348"/>
      <c r="O190" s="348"/>
      <c r="P190" s="341"/>
      <c r="Q190" s="341"/>
      <c r="R190" s="341"/>
      <c r="S190" s="341"/>
      <c r="T190" s="341"/>
      <c r="U190" s="341"/>
      <c r="V190" s="341"/>
      <c r="W190" s="341"/>
      <c r="X190" s="341"/>
      <c r="Y190" s="341"/>
      <c r="Z190" s="341"/>
      <c r="AA190" s="341"/>
      <c r="AB190" s="341"/>
      <c r="AC190" s="341"/>
      <c r="AD190" s="341"/>
      <c r="AE190" s="341"/>
      <c r="AF190" s="341"/>
      <c r="AG190" s="341"/>
      <c r="AH190" s="341"/>
      <c r="AI190" s="341"/>
      <c r="AJ190" s="341"/>
      <c r="AK190" s="341"/>
      <c r="AL190" s="341"/>
      <c r="AM190" s="341"/>
      <c r="AN190" s="341"/>
      <c r="AO190" s="341"/>
      <c r="AP190" s="341"/>
      <c r="AQ190" s="341"/>
      <c r="AR190" s="341"/>
      <c r="AS190" s="341"/>
      <c r="AT190" s="341"/>
      <c r="AU190" s="341"/>
      <c r="AV190" s="341"/>
      <c r="AW190" s="341"/>
      <c r="AX190" s="341"/>
      <c r="AY190" s="341"/>
      <c r="AZ190" s="341"/>
      <c r="BA190" s="341"/>
      <c r="BB190" s="341"/>
      <c r="BC190" s="341"/>
      <c r="BD190" s="341"/>
      <c r="BE190" s="341"/>
      <c r="BF190" s="341"/>
      <c r="BG190" s="341"/>
      <c r="BH190" s="341"/>
      <c r="BI190" s="341"/>
      <c r="BJ190" s="341"/>
      <c r="BK190" s="341"/>
      <c r="BL190" s="341"/>
      <c r="BM190" s="341"/>
      <c r="BN190" s="341"/>
      <c r="BO190" s="341"/>
      <c r="BP190" s="341"/>
      <c r="BQ190" s="341"/>
      <c r="BR190" s="341"/>
      <c r="BS190" s="341"/>
      <c r="BT190" s="341"/>
      <c r="BU190" s="341"/>
      <c r="BV190" s="341"/>
      <c r="BW190" s="341"/>
      <c r="BX190" s="341"/>
      <c r="BY190" s="341"/>
      <c r="BZ190" s="341"/>
    </row>
    <row r="191" spans="1:78" s="322" customFormat="1">
      <c r="A191" s="895"/>
      <c r="B191" s="118"/>
      <c r="C191" s="896"/>
      <c r="D191" s="896"/>
      <c r="E191" s="504" t="s">
        <v>1232</v>
      </c>
      <c r="F191" s="896"/>
      <c r="G191" s="348"/>
      <c r="H191" s="348"/>
      <c r="I191" s="348"/>
      <c r="J191" s="348"/>
      <c r="K191" s="348"/>
      <c r="L191" s="348"/>
      <c r="M191" s="348"/>
      <c r="N191" s="348"/>
      <c r="O191" s="348"/>
      <c r="P191" s="341"/>
      <c r="Q191" s="341"/>
      <c r="R191" s="341"/>
      <c r="S191" s="341"/>
      <c r="T191" s="341"/>
      <c r="U191" s="341"/>
      <c r="V191" s="341"/>
      <c r="W191" s="341"/>
      <c r="X191" s="341"/>
      <c r="Y191" s="341"/>
      <c r="Z191" s="341"/>
      <c r="AA191" s="341"/>
      <c r="AB191" s="341"/>
      <c r="AC191" s="341"/>
      <c r="AD191" s="341"/>
      <c r="AE191" s="341"/>
      <c r="AF191" s="341"/>
      <c r="AG191" s="341"/>
      <c r="AH191" s="341"/>
      <c r="AI191" s="341"/>
      <c r="AJ191" s="341"/>
      <c r="AK191" s="341"/>
      <c r="AL191" s="341"/>
      <c r="AM191" s="341"/>
      <c r="AN191" s="341"/>
      <c r="AO191" s="341"/>
      <c r="AP191" s="341"/>
      <c r="AQ191" s="341"/>
      <c r="AR191" s="341"/>
      <c r="AS191" s="341"/>
      <c r="AT191" s="341"/>
      <c r="AU191" s="341"/>
      <c r="AV191" s="341"/>
      <c r="AW191" s="341"/>
      <c r="AX191" s="341"/>
      <c r="AY191" s="341"/>
      <c r="AZ191" s="341"/>
      <c r="BA191" s="341"/>
      <c r="BB191" s="341"/>
      <c r="BC191" s="341"/>
      <c r="BD191" s="341"/>
      <c r="BE191" s="341"/>
      <c r="BF191" s="341"/>
      <c r="BG191" s="341"/>
      <c r="BH191" s="341"/>
      <c r="BI191" s="341"/>
      <c r="BJ191" s="341"/>
      <c r="BK191" s="341"/>
      <c r="BL191" s="341"/>
      <c r="BM191" s="341"/>
      <c r="BN191" s="341"/>
      <c r="BO191" s="341"/>
      <c r="BP191" s="341"/>
      <c r="BQ191" s="341"/>
      <c r="BR191" s="341"/>
      <c r="BS191" s="341"/>
      <c r="BT191" s="341"/>
      <c r="BU191" s="341"/>
      <c r="BV191" s="341"/>
      <c r="BW191" s="341"/>
      <c r="BX191" s="341"/>
      <c r="BY191" s="341"/>
      <c r="BZ191" s="341"/>
    </row>
    <row r="192" spans="1:78" s="322" customFormat="1">
      <c r="A192" s="895"/>
      <c r="B192" s="118"/>
      <c r="C192" s="896"/>
      <c r="D192" s="896"/>
      <c r="E192" s="504" t="s">
        <v>1232</v>
      </c>
      <c r="F192" s="896"/>
      <c r="G192" s="348"/>
      <c r="H192" s="348"/>
      <c r="I192" s="348"/>
      <c r="J192" s="348"/>
      <c r="K192" s="348"/>
      <c r="L192" s="348"/>
      <c r="M192" s="348"/>
      <c r="N192" s="348"/>
      <c r="O192" s="348"/>
      <c r="P192" s="341"/>
      <c r="Q192" s="341"/>
      <c r="R192" s="341"/>
      <c r="S192" s="341"/>
      <c r="T192" s="341"/>
      <c r="U192" s="341"/>
      <c r="V192" s="341"/>
      <c r="W192" s="341"/>
      <c r="X192" s="341"/>
      <c r="Y192" s="341"/>
      <c r="Z192" s="341"/>
      <c r="AA192" s="341"/>
      <c r="AB192" s="341"/>
      <c r="AC192" s="341"/>
      <c r="AD192" s="341"/>
      <c r="AE192" s="341"/>
      <c r="AF192" s="341"/>
      <c r="AG192" s="341"/>
      <c r="AH192" s="341"/>
      <c r="AI192" s="341"/>
      <c r="AJ192" s="341"/>
      <c r="AK192" s="341"/>
      <c r="AL192" s="341"/>
      <c r="AM192" s="341"/>
      <c r="AN192" s="341"/>
      <c r="AO192" s="341"/>
      <c r="AP192" s="341"/>
      <c r="AQ192" s="341"/>
      <c r="AR192" s="341"/>
      <c r="AS192" s="341"/>
      <c r="AT192" s="341"/>
      <c r="AU192" s="341"/>
      <c r="AV192" s="341"/>
      <c r="AW192" s="341"/>
      <c r="AX192" s="341"/>
      <c r="AY192" s="341"/>
      <c r="AZ192" s="341"/>
      <c r="BA192" s="341"/>
      <c r="BB192" s="341"/>
      <c r="BC192" s="341"/>
      <c r="BD192" s="341"/>
      <c r="BE192" s="341"/>
      <c r="BF192" s="341"/>
      <c r="BG192" s="341"/>
      <c r="BH192" s="341"/>
      <c r="BI192" s="341"/>
      <c r="BJ192" s="341"/>
      <c r="BK192" s="341"/>
      <c r="BL192" s="341"/>
      <c r="BM192" s="341"/>
      <c r="BN192" s="341"/>
      <c r="BO192" s="341"/>
      <c r="BP192" s="341"/>
      <c r="BQ192" s="341"/>
      <c r="BR192" s="341"/>
      <c r="BS192" s="341"/>
      <c r="BT192" s="341"/>
      <c r="BU192" s="341"/>
      <c r="BV192" s="341"/>
      <c r="BW192" s="341"/>
      <c r="BX192" s="341"/>
      <c r="BY192" s="341"/>
      <c r="BZ192" s="341"/>
    </row>
    <row r="193" spans="1:78" s="322" customFormat="1">
      <c r="A193" s="895"/>
      <c r="B193" s="118"/>
      <c r="C193" s="896"/>
      <c r="D193" s="896"/>
      <c r="E193" s="504" t="s">
        <v>1232</v>
      </c>
      <c r="F193" s="896"/>
      <c r="G193" s="348"/>
      <c r="H193" s="348"/>
      <c r="I193" s="348"/>
      <c r="J193" s="348"/>
      <c r="K193" s="348"/>
      <c r="L193" s="348"/>
      <c r="M193" s="348"/>
      <c r="N193" s="348"/>
      <c r="O193" s="348"/>
      <c r="P193" s="341"/>
      <c r="Q193" s="341"/>
      <c r="R193" s="341"/>
      <c r="S193" s="341"/>
      <c r="T193" s="341"/>
      <c r="U193" s="341"/>
      <c r="V193" s="341"/>
      <c r="W193" s="341"/>
      <c r="X193" s="341"/>
      <c r="Y193" s="341"/>
      <c r="Z193" s="341"/>
      <c r="AA193" s="341"/>
      <c r="AB193" s="341"/>
      <c r="AC193" s="341"/>
      <c r="AD193" s="341"/>
      <c r="AE193" s="341"/>
      <c r="AF193" s="341"/>
      <c r="AG193" s="341"/>
      <c r="AH193" s="341"/>
      <c r="AI193" s="341"/>
      <c r="AJ193" s="341"/>
      <c r="AK193" s="341"/>
      <c r="AL193" s="341"/>
      <c r="AM193" s="341"/>
      <c r="AN193" s="341"/>
      <c r="AO193" s="341"/>
      <c r="AP193" s="341"/>
      <c r="AQ193" s="341"/>
      <c r="AR193" s="341"/>
      <c r="AS193" s="341"/>
      <c r="AT193" s="341"/>
      <c r="AU193" s="341"/>
      <c r="AV193" s="341"/>
      <c r="AW193" s="341"/>
      <c r="AX193" s="341"/>
      <c r="AY193" s="341"/>
      <c r="AZ193" s="341"/>
      <c r="BA193" s="341"/>
      <c r="BB193" s="341"/>
      <c r="BC193" s="341"/>
      <c r="BD193" s="341"/>
      <c r="BE193" s="341"/>
      <c r="BF193" s="341"/>
      <c r="BG193" s="341"/>
      <c r="BH193" s="341"/>
      <c r="BI193" s="341"/>
      <c r="BJ193" s="341"/>
      <c r="BK193" s="341"/>
      <c r="BL193" s="341"/>
      <c r="BM193" s="341"/>
      <c r="BN193" s="341"/>
      <c r="BO193" s="341"/>
      <c r="BP193" s="341"/>
      <c r="BQ193" s="341"/>
      <c r="BR193" s="341"/>
      <c r="BS193" s="341"/>
      <c r="BT193" s="341"/>
      <c r="BU193" s="341"/>
      <c r="BV193" s="341"/>
      <c r="BW193" s="341"/>
      <c r="BX193" s="341"/>
      <c r="BY193" s="341"/>
      <c r="BZ193" s="341"/>
    </row>
    <row r="194" spans="1:78" s="322" customFormat="1">
      <c r="A194" s="895"/>
      <c r="B194" s="118"/>
      <c r="C194" s="896"/>
      <c r="D194" s="896"/>
      <c r="E194" s="504" t="s">
        <v>1232</v>
      </c>
      <c r="F194" s="896"/>
      <c r="G194" s="348"/>
      <c r="H194" s="348"/>
      <c r="I194" s="348"/>
      <c r="J194" s="348"/>
      <c r="K194" s="348"/>
      <c r="L194" s="348"/>
      <c r="M194" s="348"/>
      <c r="N194" s="348"/>
      <c r="O194" s="348"/>
      <c r="P194" s="341"/>
      <c r="Q194" s="341"/>
      <c r="R194" s="341"/>
      <c r="S194" s="341"/>
      <c r="T194" s="341"/>
      <c r="U194" s="341"/>
      <c r="V194" s="341"/>
      <c r="W194" s="341"/>
      <c r="X194" s="341"/>
      <c r="Y194" s="341"/>
      <c r="Z194" s="341"/>
      <c r="AA194" s="341"/>
      <c r="AB194" s="341"/>
      <c r="AC194" s="341"/>
      <c r="AD194" s="341"/>
      <c r="AE194" s="341"/>
      <c r="AF194" s="341"/>
      <c r="AG194" s="341"/>
      <c r="AH194" s="341"/>
      <c r="AI194" s="341"/>
      <c r="AJ194" s="341"/>
      <c r="AK194" s="341"/>
      <c r="AL194" s="341"/>
      <c r="AM194" s="341"/>
      <c r="AN194" s="341"/>
      <c r="AO194" s="341"/>
      <c r="AP194" s="341"/>
      <c r="AQ194" s="341"/>
      <c r="AR194" s="341"/>
      <c r="AS194" s="341"/>
      <c r="AT194" s="341"/>
      <c r="AU194" s="341"/>
      <c r="AV194" s="341"/>
      <c r="AW194" s="341"/>
      <c r="AX194" s="341"/>
      <c r="AY194" s="341"/>
      <c r="AZ194" s="341"/>
      <c r="BA194" s="341"/>
      <c r="BB194" s="341"/>
      <c r="BC194" s="341"/>
      <c r="BD194" s="341"/>
      <c r="BE194" s="341"/>
      <c r="BF194" s="341"/>
      <c r="BG194" s="341"/>
      <c r="BH194" s="341"/>
      <c r="BI194" s="341"/>
      <c r="BJ194" s="341"/>
      <c r="BK194" s="341"/>
      <c r="BL194" s="341"/>
      <c r="BM194" s="341"/>
      <c r="BN194" s="341"/>
      <c r="BO194" s="341"/>
      <c r="BP194" s="341"/>
      <c r="BQ194" s="341"/>
      <c r="BR194" s="341"/>
      <c r="BS194" s="341"/>
      <c r="BT194" s="341"/>
      <c r="BU194" s="341"/>
      <c r="BV194" s="341"/>
      <c r="BW194" s="341"/>
      <c r="BX194" s="341"/>
      <c r="BY194" s="341"/>
      <c r="BZ194" s="341"/>
    </row>
    <row r="195" spans="1:78" s="322" customFormat="1">
      <c r="A195" s="895"/>
      <c r="B195" s="118"/>
      <c r="C195" s="896"/>
      <c r="D195" s="896"/>
      <c r="E195" s="504" t="s">
        <v>1232</v>
      </c>
      <c r="F195" s="896"/>
      <c r="G195" s="348"/>
      <c r="H195" s="348"/>
      <c r="I195" s="348"/>
      <c r="J195" s="348"/>
      <c r="K195" s="348"/>
      <c r="L195" s="348"/>
      <c r="M195" s="348"/>
      <c r="N195" s="348"/>
      <c r="O195" s="348"/>
      <c r="P195" s="341"/>
      <c r="Q195" s="341"/>
      <c r="R195" s="341"/>
      <c r="S195" s="341"/>
      <c r="T195" s="341"/>
      <c r="U195" s="341"/>
      <c r="V195" s="341"/>
      <c r="W195" s="341"/>
      <c r="X195" s="341"/>
      <c r="Y195" s="341"/>
      <c r="Z195" s="341"/>
      <c r="AA195" s="341"/>
      <c r="AB195" s="341"/>
      <c r="AC195" s="341"/>
      <c r="AD195" s="341"/>
      <c r="AE195" s="341"/>
      <c r="AF195" s="341"/>
      <c r="AG195" s="341"/>
      <c r="AH195" s="341"/>
      <c r="AI195" s="341"/>
      <c r="AJ195" s="341"/>
      <c r="AK195" s="341"/>
      <c r="AL195" s="341"/>
      <c r="AM195" s="341"/>
      <c r="AN195" s="341"/>
      <c r="AO195" s="341"/>
      <c r="AP195" s="341"/>
      <c r="AQ195" s="341"/>
      <c r="AR195" s="341"/>
      <c r="AS195" s="341"/>
      <c r="AT195" s="341"/>
      <c r="AU195" s="341"/>
      <c r="AV195" s="341"/>
      <c r="AW195" s="341"/>
      <c r="AX195" s="341"/>
      <c r="AY195" s="341"/>
      <c r="AZ195" s="341"/>
      <c r="BA195" s="341"/>
      <c r="BB195" s="341"/>
      <c r="BC195" s="341"/>
      <c r="BD195" s="341"/>
      <c r="BE195" s="341"/>
      <c r="BF195" s="341"/>
      <c r="BG195" s="341"/>
      <c r="BH195" s="341"/>
      <c r="BI195" s="341"/>
      <c r="BJ195" s="341"/>
      <c r="BK195" s="341"/>
      <c r="BL195" s="341"/>
      <c r="BM195" s="341"/>
      <c r="BN195" s="341"/>
      <c r="BO195" s="341"/>
      <c r="BP195" s="341"/>
      <c r="BQ195" s="341"/>
      <c r="BR195" s="341"/>
      <c r="BS195" s="341"/>
      <c r="BT195" s="341"/>
      <c r="BU195" s="341"/>
      <c r="BV195" s="341"/>
      <c r="BW195" s="341"/>
      <c r="BX195" s="341"/>
      <c r="BY195" s="341"/>
      <c r="BZ195" s="341"/>
    </row>
    <row r="196" spans="1:78" s="322" customFormat="1">
      <c r="A196" s="895"/>
      <c r="B196" s="118"/>
      <c r="C196" s="896"/>
      <c r="D196" s="896"/>
      <c r="E196" s="504" t="s">
        <v>1232</v>
      </c>
      <c r="F196" s="896"/>
      <c r="G196" s="348"/>
      <c r="H196" s="348"/>
      <c r="I196" s="348"/>
      <c r="J196" s="348"/>
      <c r="K196" s="348"/>
      <c r="L196" s="348"/>
      <c r="M196" s="348"/>
      <c r="N196" s="348"/>
      <c r="O196" s="348"/>
      <c r="P196" s="341"/>
      <c r="Q196" s="341"/>
      <c r="R196" s="341"/>
      <c r="S196" s="341"/>
      <c r="T196" s="341"/>
      <c r="U196" s="341"/>
      <c r="V196" s="341"/>
      <c r="W196" s="341"/>
      <c r="X196" s="341"/>
      <c r="Y196" s="341"/>
      <c r="Z196" s="341"/>
      <c r="AA196" s="341"/>
      <c r="AB196" s="341"/>
      <c r="AC196" s="341"/>
      <c r="AD196" s="341"/>
      <c r="AE196" s="341"/>
      <c r="AF196" s="341"/>
      <c r="AG196" s="341"/>
      <c r="AH196" s="341"/>
      <c r="AI196" s="341"/>
      <c r="AJ196" s="341"/>
      <c r="AK196" s="341"/>
      <c r="AL196" s="341"/>
      <c r="AM196" s="341"/>
      <c r="AN196" s="341"/>
      <c r="AO196" s="341"/>
      <c r="AP196" s="341"/>
      <c r="AQ196" s="341"/>
      <c r="AR196" s="341"/>
      <c r="AS196" s="341"/>
      <c r="AT196" s="341"/>
      <c r="AU196" s="341"/>
      <c r="AV196" s="341"/>
      <c r="AW196" s="341"/>
      <c r="AX196" s="341"/>
      <c r="AY196" s="341"/>
      <c r="AZ196" s="341"/>
      <c r="BA196" s="341"/>
      <c r="BB196" s="341"/>
      <c r="BC196" s="341"/>
      <c r="BD196" s="341"/>
      <c r="BE196" s="341"/>
      <c r="BF196" s="341"/>
      <c r="BG196" s="341"/>
      <c r="BH196" s="341"/>
      <c r="BI196" s="341"/>
      <c r="BJ196" s="341"/>
      <c r="BK196" s="341"/>
      <c r="BL196" s="341"/>
      <c r="BM196" s="341"/>
      <c r="BN196" s="341"/>
      <c r="BO196" s="341"/>
      <c r="BP196" s="341"/>
      <c r="BQ196" s="341"/>
      <c r="BR196" s="341"/>
      <c r="BS196" s="341"/>
      <c r="BT196" s="341"/>
      <c r="BU196" s="341"/>
      <c r="BV196" s="341"/>
      <c r="BW196" s="341"/>
      <c r="BX196" s="341"/>
      <c r="BY196" s="341"/>
      <c r="BZ196" s="341"/>
    </row>
    <row r="197" spans="1:78" s="322" customFormat="1">
      <c r="A197" s="347" t="s">
        <v>1237</v>
      </c>
      <c r="B197" s="504" t="s">
        <v>1233</v>
      </c>
      <c r="C197" s="896"/>
      <c r="D197" s="896"/>
      <c r="E197" s="896"/>
      <c r="F197" s="896"/>
      <c r="G197" s="896"/>
      <c r="H197" s="896"/>
      <c r="I197" s="896"/>
      <c r="J197" s="341"/>
      <c r="K197" s="341"/>
      <c r="L197" s="341"/>
      <c r="M197" s="341"/>
      <c r="N197" s="341"/>
      <c r="O197" s="341"/>
      <c r="P197" s="341"/>
      <c r="Q197" s="341"/>
      <c r="R197" s="341"/>
      <c r="S197" s="341"/>
      <c r="T197" s="341"/>
      <c r="U197" s="341"/>
      <c r="V197" s="341"/>
      <c r="W197" s="341"/>
      <c r="X197" s="341"/>
      <c r="Y197" s="341"/>
      <c r="Z197" s="341"/>
      <c r="AA197" s="341"/>
      <c r="AB197" s="341"/>
      <c r="AC197" s="341"/>
      <c r="AD197" s="341"/>
      <c r="AE197" s="341"/>
      <c r="AF197" s="341"/>
      <c r="AG197" s="341"/>
      <c r="AH197" s="341"/>
      <c r="AI197" s="341"/>
      <c r="AJ197" s="341"/>
      <c r="AK197" s="341"/>
      <c r="AL197" s="341"/>
      <c r="AM197" s="341"/>
      <c r="AN197" s="341"/>
      <c r="AO197" s="341"/>
      <c r="AP197" s="341"/>
      <c r="AQ197" s="341"/>
      <c r="AR197" s="341"/>
      <c r="AS197" s="341"/>
      <c r="AT197" s="341"/>
      <c r="AU197" s="341"/>
      <c r="AV197" s="341"/>
      <c r="AW197" s="341"/>
      <c r="AX197" s="341"/>
      <c r="AY197" s="341"/>
      <c r="AZ197" s="341"/>
      <c r="BA197" s="341"/>
      <c r="BB197" s="341"/>
      <c r="BC197" s="341"/>
      <c r="BD197" s="341"/>
      <c r="BE197" s="341"/>
      <c r="BF197" s="341"/>
      <c r="BG197" s="341"/>
      <c r="BH197" s="341"/>
      <c r="BI197" s="341"/>
      <c r="BJ197" s="341"/>
      <c r="BK197" s="341"/>
      <c r="BL197" s="341"/>
      <c r="BM197" s="341"/>
      <c r="BN197" s="341"/>
      <c r="BO197" s="341"/>
      <c r="BP197" s="341"/>
      <c r="BQ197" s="341"/>
      <c r="BR197" s="341"/>
      <c r="BS197" s="341"/>
      <c r="BT197" s="341"/>
      <c r="BU197" s="341"/>
      <c r="BV197" s="341"/>
      <c r="BW197" s="341"/>
      <c r="BX197" s="341"/>
      <c r="BY197" s="341"/>
      <c r="BZ197" s="341"/>
    </row>
    <row r="198" spans="1:78" s="322" customFormat="1">
      <c r="A198" s="895"/>
      <c r="B198" s="118"/>
      <c r="C198" s="896"/>
      <c r="D198" s="896"/>
      <c r="E198" s="504" t="s">
        <v>1232</v>
      </c>
      <c r="F198" s="896"/>
      <c r="G198" s="348"/>
      <c r="H198" s="348"/>
      <c r="I198" s="348"/>
      <c r="J198" s="348"/>
      <c r="K198" s="348"/>
      <c r="L198" s="348"/>
      <c r="M198" s="348"/>
      <c r="N198" s="348"/>
      <c r="O198" s="348"/>
      <c r="P198" s="341"/>
      <c r="Q198" s="341"/>
      <c r="R198" s="341"/>
      <c r="S198" s="341"/>
      <c r="T198" s="341"/>
      <c r="U198" s="341"/>
      <c r="V198" s="341"/>
      <c r="W198" s="341"/>
      <c r="X198" s="341"/>
      <c r="Y198" s="341"/>
      <c r="Z198" s="341"/>
      <c r="AA198" s="341"/>
      <c r="AB198" s="341"/>
      <c r="AC198" s="341"/>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1"/>
      <c r="AY198" s="341"/>
      <c r="AZ198" s="341"/>
      <c r="BA198" s="341"/>
      <c r="BB198" s="341"/>
      <c r="BC198" s="341"/>
      <c r="BD198" s="341"/>
      <c r="BE198" s="341"/>
      <c r="BF198" s="341"/>
      <c r="BG198" s="341"/>
      <c r="BH198" s="341"/>
      <c r="BI198" s="341"/>
      <c r="BJ198" s="341"/>
      <c r="BK198" s="341"/>
      <c r="BL198" s="341"/>
      <c r="BM198" s="341"/>
      <c r="BN198" s="341"/>
      <c r="BO198" s="341"/>
      <c r="BP198" s="341"/>
      <c r="BQ198" s="341"/>
      <c r="BR198" s="341"/>
      <c r="BS198" s="341"/>
      <c r="BT198" s="341"/>
      <c r="BU198" s="341"/>
      <c r="BV198" s="341"/>
      <c r="BW198" s="341"/>
      <c r="BX198" s="341"/>
      <c r="BY198" s="341"/>
      <c r="BZ198" s="341"/>
    </row>
    <row r="199" spans="1:78" s="322" customFormat="1">
      <c r="A199" s="895"/>
      <c r="B199" s="118"/>
      <c r="C199" s="896"/>
      <c r="D199" s="896"/>
      <c r="E199" s="504" t="s">
        <v>1232</v>
      </c>
      <c r="F199" s="896"/>
      <c r="G199" s="348"/>
      <c r="H199" s="348"/>
      <c r="I199" s="348"/>
      <c r="J199" s="348"/>
      <c r="K199" s="348"/>
      <c r="L199" s="348"/>
      <c r="M199" s="348"/>
      <c r="N199" s="348"/>
      <c r="O199" s="348"/>
      <c r="P199" s="341"/>
      <c r="Q199" s="341"/>
      <c r="R199" s="341"/>
      <c r="S199" s="341"/>
      <c r="T199" s="341"/>
      <c r="U199" s="341"/>
      <c r="V199" s="341"/>
      <c r="W199" s="341"/>
      <c r="X199" s="341"/>
      <c r="Y199" s="341"/>
      <c r="Z199" s="341"/>
      <c r="AA199" s="341"/>
      <c r="AB199" s="341"/>
      <c r="AC199" s="341"/>
      <c r="AD199" s="341"/>
      <c r="AE199" s="341"/>
      <c r="AF199" s="341"/>
      <c r="AG199" s="341"/>
      <c r="AH199" s="341"/>
      <c r="AI199" s="341"/>
      <c r="AJ199" s="341"/>
      <c r="AK199" s="341"/>
      <c r="AL199" s="341"/>
      <c r="AM199" s="341"/>
      <c r="AN199" s="341"/>
      <c r="AO199" s="341"/>
      <c r="AP199" s="341"/>
      <c r="AQ199" s="341"/>
      <c r="AR199" s="341"/>
      <c r="AS199" s="341"/>
      <c r="AT199" s="341"/>
      <c r="AU199" s="341"/>
      <c r="AV199" s="341"/>
      <c r="AW199" s="341"/>
      <c r="AX199" s="341"/>
      <c r="AY199" s="341"/>
      <c r="AZ199" s="341"/>
      <c r="BA199" s="341"/>
      <c r="BB199" s="341"/>
      <c r="BC199" s="341"/>
      <c r="BD199" s="341"/>
      <c r="BE199" s="341"/>
      <c r="BF199" s="341"/>
      <c r="BG199" s="341"/>
      <c r="BH199" s="341"/>
      <c r="BI199" s="341"/>
      <c r="BJ199" s="341"/>
      <c r="BK199" s="341"/>
      <c r="BL199" s="341"/>
      <c r="BM199" s="341"/>
      <c r="BN199" s="341"/>
      <c r="BO199" s="341"/>
      <c r="BP199" s="341"/>
      <c r="BQ199" s="341"/>
      <c r="BR199" s="341"/>
      <c r="BS199" s="341"/>
      <c r="BT199" s="341"/>
      <c r="BU199" s="341"/>
      <c r="BV199" s="341"/>
      <c r="BW199" s="341"/>
      <c r="BX199" s="341"/>
      <c r="BY199" s="341"/>
      <c r="BZ199" s="341"/>
    </row>
    <row r="200" spans="1:78" s="322" customFormat="1">
      <c r="A200" s="895"/>
      <c r="B200" s="118"/>
      <c r="C200" s="896"/>
      <c r="D200" s="896"/>
      <c r="E200" s="504" t="s">
        <v>1232</v>
      </c>
      <c r="F200" s="896"/>
      <c r="G200" s="348"/>
      <c r="H200" s="348"/>
      <c r="I200" s="348"/>
      <c r="J200" s="348"/>
      <c r="K200" s="348"/>
      <c r="L200" s="348"/>
      <c r="M200" s="348"/>
      <c r="N200" s="348"/>
      <c r="O200" s="348"/>
      <c r="P200" s="341"/>
      <c r="Q200" s="341"/>
      <c r="R200" s="341"/>
      <c r="S200" s="341"/>
      <c r="T200" s="341"/>
      <c r="U200" s="341"/>
      <c r="V200" s="341"/>
      <c r="W200" s="341"/>
      <c r="X200" s="341"/>
      <c r="Y200" s="341"/>
      <c r="Z200" s="341"/>
      <c r="AA200" s="341"/>
      <c r="AB200" s="341"/>
      <c r="AC200" s="341"/>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1"/>
      <c r="AY200" s="341"/>
      <c r="AZ200" s="341"/>
      <c r="BA200" s="341"/>
      <c r="BB200" s="341"/>
      <c r="BC200" s="341"/>
      <c r="BD200" s="341"/>
      <c r="BE200" s="341"/>
      <c r="BF200" s="341"/>
      <c r="BG200" s="341"/>
      <c r="BH200" s="341"/>
      <c r="BI200" s="341"/>
      <c r="BJ200" s="341"/>
      <c r="BK200" s="341"/>
      <c r="BL200" s="341"/>
      <c r="BM200" s="341"/>
      <c r="BN200" s="341"/>
      <c r="BO200" s="341"/>
      <c r="BP200" s="341"/>
      <c r="BQ200" s="341"/>
      <c r="BR200" s="341"/>
      <c r="BS200" s="341"/>
      <c r="BT200" s="341"/>
      <c r="BU200" s="341"/>
      <c r="BV200" s="341"/>
      <c r="BW200" s="341"/>
      <c r="BX200" s="341"/>
      <c r="BY200" s="341"/>
      <c r="BZ200" s="341"/>
    </row>
    <row r="201" spans="1:78" s="322" customFormat="1">
      <c r="A201" s="895"/>
      <c r="B201" s="118"/>
      <c r="C201" s="896"/>
      <c r="D201" s="896"/>
      <c r="E201" s="504" t="s">
        <v>1232</v>
      </c>
      <c r="F201" s="896"/>
      <c r="G201" s="348"/>
      <c r="H201" s="348"/>
      <c r="I201" s="348"/>
      <c r="J201" s="348"/>
      <c r="K201" s="348"/>
      <c r="L201" s="348"/>
      <c r="M201" s="348"/>
      <c r="N201" s="348"/>
      <c r="O201" s="348"/>
      <c r="P201" s="341"/>
      <c r="Q201" s="341"/>
      <c r="R201" s="341"/>
      <c r="S201" s="341"/>
      <c r="T201" s="341"/>
      <c r="U201" s="341"/>
      <c r="V201" s="341"/>
      <c r="W201" s="341"/>
      <c r="X201" s="341"/>
      <c r="Y201" s="341"/>
      <c r="Z201" s="341"/>
      <c r="AA201" s="341"/>
      <c r="AB201" s="341"/>
      <c r="AC201" s="341"/>
      <c r="AD201" s="341"/>
      <c r="AE201" s="341"/>
      <c r="AF201" s="341"/>
      <c r="AG201" s="341"/>
      <c r="AH201" s="341"/>
      <c r="AI201" s="341"/>
      <c r="AJ201" s="341"/>
      <c r="AK201" s="341"/>
      <c r="AL201" s="341"/>
      <c r="AM201" s="341"/>
      <c r="AN201" s="341"/>
      <c r="AO201" s="341"/>
      <c r="AP201" s="341"/>
      <c r="AQ201" s="341"/>
      <c r="AR201" s="341"/>
      <c r="AS201" s="341"/>
      <c r="AT201" s="341"/>
      <c r="AU201" s="341"/>
      <c r="AV201" s="341"/>
      <c r="AW201" s="341"/>
      <c r="AX201" s="341"/>
      <c r="AY201" s="341"/>
      <c r="AZ201" s="341"/>
      <c r="BA201" s="341"/>
      <c r="BB201" s="341"/>
      <c r="BC201" s="341"/>
      <c r="BD201" s="341"/>
      <c r="BE201" s="341"/>
      <c r="BF201" s="341"/>
      <c r="BG201" s="341"/>
      <c r="BH201" s="341"/>
      <c r="BI201" s="341"/>
      <c r="BJ201" s="341"/>
      <c r="BK201" s="341"/>
      <c r="BL201" s="341"/>
      <c r="BM201" s="341"/>
      <c r="BN201" s="341"/>
      <c r="BO201" s="341"/>
      <c r="BP201" s="341"/>
      <c r="BQ201" s="341"/>
      <c r="BR201" s="341"/>
      <c r="BS201" s="341"/>
      <c r="BT201" s="341"/>
      <c r="BU201" s="341"/>
      <c r="BV201" s="341"/>
      <c r="BW201" s="341"/>
      <c r="BX201" s="341"/>
      <c r="BY201" s="341"/>
      <c r="BZ201" s="341"/>
    </row>
    <row r="202" spans="1:78" s="322" customFormat="1">
      <c r="A202" s="895"/>
      <c r="B202" s="118"/>
      <c r="C202" s="896"/>
      <c r="D202" s="896"/>
      <c r="E202" s="504" t="s">
        <v>1232</v>
      </c>
      <c r="F202" s="896"/>
      <c r="G202" s="348"/>
      <c r="H202" s="348"/>
      <c r="I202" s="348"/>
      <c r="J202" s="348"/>
      <c r="K202" s="348"/>
      <c r="L202" s="348"/>
      <c r="M202" s="348"/>
      <c r="N202" s="348"/>
      <c r="O202" s="348"/>
      <c r="P202" s="341"/>
      <c r="Q202" s="341"/>
      <c r="R202" s="341"/>
      <c r="S202" s="341"/>
      <c r="T202" s="341"/>
      <c r="U202" s="341"/>
      <c r="V202" s="341"/>
      <c r="W202" s="341"/>
      <c r="X202" s="341"/>
      <c r="Y202" s="341"/>
      <c r="Z202" s="341"/>
      <c r="AA202" s="341"/>
      <c r="AB202" s="341"/>
      <c r="AC202" s="341"/>
      <c r="AD202" s="341"/>
      <c r="AE202" s="341"/>
      <c r="AF202" s="341"/>
      <c r="AG202" s="341"/>
      <c r="AH202" s="341"/>
      <c r="AI202" s="341"/>
      <c r="AJ202" s="341"/>
      <c r="AK202" s="341"/>
      <c r="AL202" s="341"/>
      <c r="AM202" s="341"/>
      <c r="AN202" s="341"/>
      <c r="AO202" s="341"/>
      <c r="AP202" s="341"/>
      <c r="AQ202" s="341"/>
      <c r="AR202" s="341"/>
      <c r="AS202" s="341"/>
      <c r="AT202" s="341"/>
      <c r="AU202" s="341"/>
      <c r="AV202" s="341"/>
      <c r="AW202" s="341"/>
      <c r="AX202" s="341"/>
      <c r="AY202" s="341"/>
      <c r="AZ202" s="341"/>
      <c r="BA202" s="341"/>
      <c r="BB202" s="341"/>
      <c r="BC202" s="341"/>
      <c r="BD202" s="341"/>
      <c r="BE202" s="341"/>
      <c r="BF202" s="341"/>
      <c r="BG202" s="341"/>
      <c r="BH202" s="341"/>
      <c r="BI202" s="341"/>
      <c r="BJ202" s="341"/>
      <c r="BK202" s="341"/>
      <c r="BL202" s="341"/>
      <c r="BM202" s="341"/>
      <c r="BN202" s="341"/>
      <c r="BO202" s="341"/>
      <c r="BP202" s="341"/>
      <c r="BQ202" s="341"/>
      <c r="BR202" s="341"/>
      <c r="BS202" s="341"/>
      <c r="BT202" s="341"/>
      <c r="BU202" s="341"/>
      <c r="BV202" s="341"/>
      <c r="BW202" s="341"/>
      <c r="BX202" s="341"/>
      <c r="BY202" s="341"/>
      <c r="BZ202" s="341"/>
    </row>
    <row r="203" spans="1:78" s="322" customFormat="1">
      <c r="A203" s="895"/>
      <c r="B203" s="118"/>
      <c r="C203" s="896"/>
      <c r="D203" s="896"/>
      <c r="E203" s="504" t="s">
        <v>1232</v>
      </c>
      <c r="F203" s="896"/>
      <c r="G203" s="348"/>
      <c r="H203" s="348"/>
      <c r="I203" s="348"/>
      <c r="J203" s="348"/>
      <c r="K203" s="348"/>
      <c r="L203" s="348"/>
      <c r="M203" s="348"/>
      <c r="N203" s="348"/>
      <c r="O203" s="348"/>
      <c r="P203" s="341"/>
      <c r="Q203" s="341"/>
      <c r="R203" s="341"/>
      <c r="S203" s="341"/>
      <c r="T203" s="341"/>
      <c r="U203" s="341"/>
      <c r="V203" s="341"/>
      <c r="W203" s="341"/>
      <c r="X203" s="341"/>
      <c r="Y203" s="341"/>
      <c r="Z203" s="341"/>
      <c r="AA203" s="341"/>
      <c r="AB203" s="341"/>
      <c r="AC203" s="341"/>
      <c r="AD203" s="341"/>
      <c r="AE203" s="341"/>
      <c r="AF203" s="341"/>
      <c r="AG203" s="341"/>
      <c r="AH203" s="341"/>
      <c r="AI203" s="341"/>
      <c r="AJ203" s="341"/>
      <c r="AK203" s="341"/>
      <c r="AL203" s="341"/>
      <c r="AM203" s="341"/>
      <c r="AN203" s="341"/>
      <c r="AO203" s="341"/>
      <c r="AP203" s="341"/>
      <c r="AQ203" s="341"/>
      <c r="AR203" s="341"/>
      <c r="AS203" s="341"/>
      <c r="AT203" s="341"/>
      <c r="AU203" s="341"/>
      <c r="AV203" s="341"/>
      <c r="AW203" s="341"/>
      <c r="AX203" s="341"/>
      <c r="AY203" s="341"/>
      <c r="AZ203" s="341"/>
      <c r="BA203" s="341"/>
      <c r="BB203" s="341"/>
      <c r="BC203" s="341"/>
      <c r="BD203" s="341"/>
      <c r="BE203" s="341"/>
      <c r="BF203" s="341"/>
      <c r="BG203" s="341"/>
      <c r="BH203" s="341"/>
      <c r="BI203" s="341"/>
      <c r="BJ203" s="341"/>
      <c r="BK203" s="341"/>
      <c r="BL203" s="341"/>
      <c r="BM203" s="341"/>
      <c r="BN203" s="341"/>
      <c r="BO203" s="341"/>
      <c r="BP203" s="341"/>
      <c r="BQ203" s="341"/>
      <c r="BR203" s="341"/>
      <c r="BS203" s="341"/>
      <c r="BT203" s="341"/>
      <c r="BU203" s="341"/>
      <c r="BV203" s="341"/>
      <c r="BW203" s="341"/>
      <c r="BX203" s="341"/>
      <c r="BY203" s="341"/>
      <c r="BZ203" s="341"/>
    </row>
    <row r="204" spans="1:78" s="322" customFormat="1">
      <c r="A204" s="895"/>
      <c r="B204" s="118"/>
      <c r="C204" s="896"/>
      <c r="D204" s="896"/>
      <c r="E204" s="504" t="s">
        <v>1232</v>
      </c>
      <c r="F204" s="896"/>
      <c r="G204" s="348"/>
      <c r="H204" s="348"/>
      <c r="I204" s="348"/>
      <c r="J204" s="348"/>
      <c r="K204" s="348"/>
      <c r="L204" s="348"/>
      <c r="M204" s="348"/>
      <c r="N204" s="348"/>
      <c r="O204" s="348"/>
      <c r="P204" s="341"/>
      <c r="Q204" s="341"/>
      <c r="R204" s="341"/>
      <c r="S204" s="341"/>
      <c r="T204" s="341"/>
      <c r="U204" s="341"/>
      <c r="V204" s="341"/>
      <c r="W204" s="341"/>
      <c r="X204" s="341"/>
      <c r="Y204" s="341"/>
      <c r="Z204" s="341"/>
      <c r="AA204" s="341"/>
      <c r="AB204" s="341"/>
      <c r="AC204" s="341"/>
      <c r="AD204" s="341"/>
      <c r="AE204" s="341"/>
      <c r="AF204" s="341"/>
      <c r="AG204" s="341"/>
      <c r="AH204" s="341"/>
      <c r="AI204" s="341"/>
      <c r="AJ204" s="341"/>
      <c r="AK204" s="341"/>
      <c r="AL204" s="341"/>
      <c r="AM204" s="341"/>
      <c r="AN204" s="341"/>
      <c r="AO204" s="341"/>
      <c r="AP204" s="341"/>
      <c r="AQ204" s="341"/>
      <c r="AR204" s="341"/>
      <c r="AS204" s="341"/>
      <c r="AT204" s="341"/>
      <c r="AU204" s="341"/>
      <c r="AV204" s="341"/>
      <c r="AW204" s="341"/>
      <c r="AX204" s="341"/>
      <c r="AY204" s="341"/>
      <c r="AZ204" s="341"/>
      <c r="BA204" s="341"/>
      <c r="BB204" s="341"/>
      <c r="BC204" s="341"/>
      <c r="BD204" s="341"/>
      <c r="BE204" s="341"/>
      <c r="BF204" s="341"/>
      <c r="BG204" s="341"/>
      <c r="BH204" s="341"/>
      <c r="BI204" s="341"/>
      <c r="BJ204" s="341"/>
      <c r="BK204" s="341"/>
      <c r="BL204" s="341"/>
      <c r="BM204" s="341"/>
      <c r="BN204" s="341"/>
      <c r="BO204" s="341"/>
      <c r="BP204" s="341"/>
      <c r="BQ204" s="341"/>
      <c r="BR204" s="341"/>
      <c r="BS204" s="341"/>
      <c r="BT204" s="341"/>
      <c r="BU204" s="341"/>
      <c r="BV204" s="341"/>
      <c r="BW204" s="341"/>
      <c r="BX204" s="341"/>
      <c r="BY204" s="341"/>
      <c r="BZ204" s="341"/>
    </row>
    <row r="205" spans="1:78" s="322" customFormat="1" ht="36" customHeight="1">
      <c r="A205" s="347" t="s">
        <v>1059</v>
      </c>
      <c r="B205" s="1124" t="s">
        <v>1060</v>
      </c>
      <c r="C205" s="1124"/>
      <c r="D205" s="1124"/>
      <c r="E205" s="1124"/>
      <c r="F205" s="1124"/>
      <c r="G205" s="1124"/>
      <c r="H205" s="896"/>
      <c r="I205" s="896"/>
      <c r="J205" s="341"/>
      <c r="K205" s="341"/>
      <c r="L205" s="341"/>
      <c r="M205" s="341"/>
      <c r="N205" s="341"/>
      <c r="O205" s="341"/>
      <c r="P205" s="341"/>
      <c r="Q205" s="341"/>
      <c r="R205" s="341"/>
      <c r="S205" s="341"/>
      <c r="T205" s="341"/>
      <c r="U205" s="341"/>
      <c r="V205" s="341"/>
      <c r="W205" s="341"/>
      <c r="X205" s="341"/>
      <c r="Y205" s="341"/>
      <c r="Z205" s="341"/>
      <c r="AA205" s="341"/>
      <c r="AB205" s="341"/>
      <c r="AC205" s="341"/>
      <c r="AD205" s="341"/>
      <c r="AE205" s="341"/>
      <c r="AF205" s="341"/>
      <c r="AG205" s="341"/>
      <c r="AH205" s="341"/>
      <c r="AI205" s="341"/>
      <c r="AJ205" s="341"/>
      <c r="AK205" s="341"/>
      <c r="AL205" s="341"/>
      <c r="AM205" s="341"/>
      <c r="AN205" s="341"/>
      <c r="AO205" s="341"/>
      <c r="AP205" s="341"/>
      <c r="AQ205" s="341"/>
      <c r="AR205" s="341"/>
      <c r="AS205" s="341"/>
      <c r="AT205" s="341"/>
      <c r="AU205" s="341"/>
      <c r="AV205" s="341"/>
      <c r="AW205" s="341"/>
      <c r="AX205" s="341"/>
      <c r="AY205" s="341"/>
      <c r="AZ205" s="341"/>
      <c r="BA205" s="341"/>
      <c r="BB205" s="341"/>
      <c r="BC205" s="341"/>
      <c r="BD205" s="341"/>
      <c r="BE205" s="341"/>
      <c r="BF205" s="341"/>
      <c r="BG205" s="341"/>
      <c r="BH205" s="341"/>
      <c r="BI205" s="341"/>
      <c r="BJ205" s="341"/>
      <c r="BK205" s="341"/>
      <c r="BL205" s="341"/>
      <c r="BM205" s="341"/>
      <c r="BN205" s="341"/>
      <c r="BO205" s="341"/>
      <c r="BP205" s="341"/>
      <c r="BQ205" s="341"/>
      <c r="BR205" s="341"/>
      <c r="BS205" s="341"/>
      <c r="BT205" s="341"/>
      <c r="BU205" s="341"/>
      <c r="BV205" s="341"/>
      <c r="BW205" s="341"/>
      <c r="BX205" s="341"/>
      <c r="BY205" s="341"/>
      <c r="BZ205" s="341"/>
    </row>
    <row r="207" spans="1:78" s="322" customFormat="1" ht="36" customHeight="1">
      <c r="A207" s="347">
        <v>-34</v>
      </c>
      <c r="B207" s="1124" t="s">
        <v>1061</v>
      </c>
      <c r="C207" s="1124"/>
      <c r="D207" s="1124"/>
      <c r="E207" s="1124"/>
      <c r="F207" s="1124"/>
      <c r="G207" s="1124"/>
      <c r="H207" s="896"/>
      <c r="I207" s="896"/>
      <c r="J207" s="341"/>
      <c r="K207" s="341"/>
      <c r="L207" s="341"/>
      <c r="M207" s="341"/>
      <c r="N207" s="341"/>
      <c r="O207" s="341"/>
      <c r="P207" s="341"/>
      <c r="Q207" s="341"/>
      <c r="R207" s="341"/>
      <c r="S207" s="341"/>
      <c r="T207" s="341"/>
      <c r="U207" s="341"/>
      <c r="V207" s="341"/>
      <c r="W207" s="341"/>
      <c r="X207" s="341"/>
      <c r="Y207" s="341"/>
      <c r="Z207" s="341"/>
      <c r="AA207" s="341"/>
      <c r="AB207" s="341"/>
      <c r="AC207" s="341"/>
      <c r="AD207" s="341"/>
      <c r="AE207" s="341"/>
      <c r="AF207" s="341"/>
      <c r="AG207" s="341"/>
      <c r="AH207" s="341"/>
      <c r="AI207" s="341"/>
      <c r="AJ207" s="341"/>
      <c r="AK207" s="341"/>
      <c r="AL207" s="341"/>
      <c r="AM207" s="341"/>
      <c r="AN207" s="341"/>
      <c r="AO207" s="341"/>
      <c r="AP207" s="341"/>
      <c r="AQ207" s="341"/>
      <c r="AR207" s="341"/>
      <c r="AS207" s="341"/>
      <c r="AT207" s="341"/>
      <c r="AU207" s="341"/>
      <c r="AV207" s="341"/>
      <c r="AW207" s="341"/>
      <c r="AX207" s="341"/>
      <c r="AY207" s="341"/>
      <c r="AZ207" s="341"/>
      <c r="BA207" s="341"/>
      <c r="BB207" s="341"/>
      <c r="BC207" s="341"/>
      <c r="BD207" s="341"/>
      <c r="BE207" s="341"/>
      <c r="BF207" s="341"/>
      <c r="BG207" s="341"/>
      <c r="BH207" s="341"/>
      <c r="BI207" s="341"/>
      <c r="BJ207" s="341"/>
      <c r="BK207" s="341"/>
      <c r="BL207" s="341"/>
      <c r="BM207" s="341"/>
      <c r="BN207" s="341"/>
      <c r="BO207" s="341"/>
      <c r="BP207" s="341"/>
      <c r="BQ207" s="341"/>
      <c r="BR207" s="341"/>
      <c r="BS207" s="341"/>
      <c r="BT207" s="341"/>
      <c r="BU207" s="341"/>
      <c r="BV207" s="341"/>
      <c r="BW207" s="341"/>
      <c r="BX207" s="341"/>
      <c r="BY207" s="341"/>
      <c r="BZ207" s="341"/>
    </row>
    <row r="208" spans="1:78">
      <c r="A208" s="893"/>
      <c r="B208" s="118"/>
      <c r="I208" s="507"/>
      <c r="J208" s="507"/>
      <c r="K208" s="507"/>
      <c r="L208" s="507"/>
      <c r="M208" s="507"/>
      <c r="N208" s="507"/>
    </row>
    <row r="209" spans="1:78">
      <c r="A209" s="893"/>
      <c r="B209" s="893"/>
      <c r="I209" s="507"/>
      <c r="J209" s="507"/>
      <c r="K209" s="507"/>
      <c r="L209" s="507"/>
      <c r="M209" s="507"/>
      <c r="N209" s="507"/>
    </row>
    <row r="210" spans="1:78" s="85" customFormat="1">
      <c r="A210" s="897"/>
      <c r="B210" s="95" t="s">
        <v>399</v>
      </c>
      <c r="C210" s="265"/>
      <c r="D210" s="265"/>
      <c r="E210" s="265"/>
      <c r="F210" s="265"/>
      <c r="G210" s="93" t="str">
        <f>IF('PPNR Projections Worksheet'!F96=0,"N/A",IF(G84/'PPNR Projections Worksheet'!F96&gt;5%,"Yes", "No"))</f>
        <v>N/A</v>
      </c>
      <c r="H210" s="93" t="str">
        <f>IF('PPNR Projections Worksheet'!G96=0,"N/A",IF(H84/'PPNR Projections Worksheet'!G96&gt;5%,"Yes", "No"))</f>
        <v>N/A</v>
      </c>
      <c r="I210" s="93" t="str">
        <f>IF('PPNR Projections Worksheet'!H96=0,"N/A",IF(I84/'PPNR Projections Worksheet'!H96&gt;5%,"Yes", "No"))</f>
        <v>N/A</v>
      </c>
      <c r="J210" s="93" t="str">
        <f>IF('PPNR Projections Worksheet'!I96=0,"N/A",IF(J84/'PPNR Projections Worksheet'!I96&gt;5%,"Yes", "No"))</f>
        <v>N/A</v>
      </c>
      <c r="K210" s="93" t="str">
        <f>IF('PPNR Projections Worksheet'!J96=0,"N/A",IF(K84/'PPNR Projections Worksheet'!J96&gt;5%,"Yes", "No"))</f>
        <v>N/A</v>
      </c>
      <c r="L210" s="93" t="str">
        <f>IF('PPNR Projections Worksheet'!K96=0,"N/A",IF(L84/'PPNR Projections Worksheet'!K96&gt;5%,"Yes", "No"))</f>
        <v>N/A</v>
      </c>
      <c r="M210" s="93" t="str">
        <f>IF('PPNR Projections Worksheet'!L96=0,"N/A",IF(M84/'PPNR Projections Worksheet'!L96&gt;5%,"Yes", "No"))</f>
        <v>N/A</v>
      </c>
      <c r="N210" s="93" t="str">
        <f>IF('PPNR Projections Worksheet'!M96=0,"N/A",IF(N84/'PPNR Projections Worksheet'!M96&gt;5%,"Yes", "No"))</f>
        <v>N/A</v>
      </c>
      <c r="O210" s="93" t="str">
        <f>IF('PPNR Projections Worksheet'!N96=0,"N/A",IF(O84/'PPNR Projections Worksheet'!N96&gt;5%,"Yes", "No"))</f>
        <v>N/A</v>
      </c>
      <c r="P210" s="265"/>
      <c r="Q210" s="265"/>
      <c r="R210" s="265"/>
      <c r="S210" s="265"/>
      <c r="T210" s="265"/>
      <c r="U210" s="265"/>
      <c r="V210" s="265"/>
      <c r="W210" s="265"/>
      <c r="X210" s="265"/>
      <c r="Y210" s="265"/>
      <c r="Z210" s="265"/>
      <c r="AA210" s="265"/>
      <c r="AB210" s="265"/>
      <c r="AC210" s="265"/>
      <c r="AD210" s="265"/>
      <c r="AE210" s="265"/>
      <c r="AF210" s="265"/>
      <c r="AG210" s="265"/>
      <c r="AH210" s="265"/>
      <c r="AI210" s="265"/>
      <c r="AJ210" s="265"/>
      <c r="AK210" s="265"/>
      <c r="AL210" s="265"/>
      <c r="AM210" s="265"/>
      <c r="AN210" s="265"/>
      <c r="AO210" s="265"/>
      <c r="AP210" s="265"/>
      <c r="AQ210" s="265"/>
      <c r="AR210" s="265"/>
      <c r="AS210" s="265"/>
      <c r="AT210" s="265"/>
      <c r="AU210" s="265"/>
      <c r="AV210" s="265"/>
      <c r="AW210" s="265"/>
      <c r="AX210" s="265"/>
      <c r="AY210" s="265"/>
      <c r="AZ210" s="265"/>
      <c r="BA210" s="265"/>
      <c r="BB210" s="265"/>
      <c r="BC210" s="265"/>
      <c r="BD210" s="265"/>
      <c r="BE210" s="265"/>
      <c r="BF210" s="265"/>
      <c r="BG210" s="265"/>
      <c r="BH210" s="265"/>
      <c r="BI210" s="265"/>
      <c r="BJ210" s="265"/>
      <c r="BK210" s="265"/>
      <c r="BL210" s="265"/>
      <c r="BM210" s="265"/>
      <c r="BN210" s="265"/>
      <c r="BO210" s="265"/>
      <c r="BP210" s="265"/>
      <c r="BQ210" s="265"/>
      <c r="BR210" s="265"/>
      <c r="BS210" s="265"/>
      <c r="BT210" s="265"/>
      <c r="BU210" s="265"/>
      <c r="BV210" s="265"/>
      <c r="BW210" s="265"/>
      <c r="BX210" s="265"/>
      <c r="BY210" s="265"/>
      <c r="BZ210" s="265"/>
    </row>
  </sheetData>
  <protectedRanges>
    <protectedRange sqref="G129:O136 G139:I142 G110:O126 G84:O88 G104:O107 G90:O98 G100:O101" name="other"/>
    <protectedRange sqref="G84:O84" name="international"/>
    <protectedRange sqref="G46:O46 G53:O53 G80:O80 G78:O78 G20:O21 G25:O27 G23:O23 G29:O32 G34:O36 G38:O40 G42:O44 G55:O55 G57:O57 G11:O13 G65:O68 G71:O75 G85:O88 G48:O51 G59:O60 G15:O18" name="Metrics data ranges"/>
    <protectedRange sqref="G83:O83 G90:O98 G104:O104 G100:O101" name="Y9C"/>
    <protectedRange sqref="G147:G148 G149" name="other_1"/>
    <protectedRange sqref="G143:I145" name="other_2"/>
  </protectedRanges>
  <mergeCells count="20">
    <mergeCell ref="B155:I155"/>
    <mergeCell ref="B1:P1"/>
    <mergeCell ref="G3:O3"/>
    <mergeCell ref="G4:O4"/>
    <mergeCell ref="B151:I151"/>
    <mergeCell ref="B154:I154"/>
    <mergeCell ref="B205:G205"/>
    <mergeCell ref="B207:G207"/>
    <mergeCell ref="B186:G186"/>
    <mergeCell ref="B185:G185"/>
    <mergeCell ref="B180:G180"/>
    <mergeCell ref="B181:G181"/>
    <mergeCell ref="B182:I182"/>
    <mergeCell ref="B183:I183"/>
    <mergeCell ref="B184:I184"/>
    <mergeCell ref="B159:I159"/>
    <mergeCell ref="B161:I161"/>
    <mergeCell ref="B176:G176"/>
    <mergeCell ref="B177:G177"/>
    <mergeCell ref="B179:G179"/>
  </mergeCells>
  <conditionalFormatting sqref="G210:O210">
    <cfRule type="cellIs" dxfId="0" priority="3" operator="equal">
      <formula>FALSE</formula>
    </cfRule>
  </conditionalFormatting>
  <pageMargins left="0.7" right="0.7" top="0.75" bottom="0.49" header="0.3" footer="0.3"/>
  <pageSetup scale="27" fitToHeight="10" orientation="portrait" r:id="rId1"/>
  <rowBreaks count="1" manualBreakCount="1">
    <brk id="149" max="1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pageSetUpPr fitToPage="1"/>
  </sheetPr>
  <dimension ref="A1:XFC196"/>
  <sheetViews>
    <sheetView showGridLines="0" tabSelected="1" topLeftCell="A123" zoomScaleNormal="100" zoomScaleSheetLayoutView="40" workbookViewId="0">
      <selection activeCell="E152" sqref="E152:M152"/>
    </sheetView>
  </sheetViews>
  <sheetFormatPr defaultRowHeight="15"/>
  <cols>
    <col min="1" max="1" width="8.28515625" style="520" customWidth="1"/>
    <col min="2" max="2" width="86" style="507" customWidth="1"/>
    <col min="3" max="3" width="21.42578125" style="607" hidden="1" customWidth="1"/>
    <col min="4" max="4" width="46.140625" style="529" customWidth="1"/>
    <col min="5" max="5" width="14.5703125" style="506" customWidth="1"/>
    <col min="6" max="6" width="12.7109375" style="506" customWidth="1"/>
    <col min="7" max="8" width="11.28515625" style="506" customWidth="1"/>
    <col min="9" max="9" width="12" style="506" customWidth="1"/>
    <col min="10" max="10" width="12.28515625" style="506" customWidth="1"/>
    <col min="11" max="11" width="11.5703125" style="506" customWidth="1"/>
    <col min="12" max="12" width="13.85546875" style="506" customWidth="1"/>
    <col min="13" max="13" width="11.5703125" style="506" customWidth="1"/>
    <col min="14" max="78" width="9.140625" style="506"/>
    <col min="79" max="16384" width="9.140625" style="71"/>
  </cols>
  <sheetData>
    <row r="1" spans="1:78" s="67" customFormat="1" ht="15.75">
      <c r="A1" s="1061" t="str">
        <f>'Summary Submission Cover Sheet'!D15&amp;" Balance Sheet Worksheet: "&amp;'Summary Submission Cover Sheet'!D12&amp;" in "&amp;'Summary Submission Cover Sheet'!B23</f>
        <v>Bank Balance Sheet Worksheet: XYZ in Baseline</v>
      </c>
      <c r="B1" s="1061"/>
      <c r="C1" s="1061"/>
      <c r="D1" s="1061"/>
      <c r="E1" s="1061"/>
      <c r="F1" s="1061"/>
      <c r="G1" s="1061"/>
      <c r="H1" s="1061"/>
      <c r="I1" s="1061"/>
      <c r="J1" s="1061"/>
      <c r="K1" s="1061"/>
      <c r="L1" s="1061"/>
      <c r="M1" s="1061"/>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row>
    <row r="2" spans="1:78" s="54" customFormat="1">
      <c r="A2" s="1066">
        <f>IF('Summary Submission Cover Sheet'!D16="","",'Summary Submission Cover Sheet'!D16)</f>
        <v>2013</v>
      </c>
      <c r="B2" s="1066"/>
      <c r="C2" s="1066"/>
      <c r="D2" s="1066"/>
      <c r="E2" s="1066"/>
      <c r="F2" s="1066"/>
      <c r="G2" s="1066"/>
      <c r="H2" s="1066"/>
      <c r="I2" s="1066"/>
      <c r="J2" s="1066"/>
      <c r="K2" s="1066"/>
      <c r="L2" s="1066"/>
      <c r="M2" s="1066"/>
      <c r="N2" s="576"/>
      <c r="O2" s="576"/>
      <c r="P2" s="576"/>
      <c r="Q2" s="57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c r="AW2" s="536"/>
      <c r="AX2" s="536"/>
      <c r="AY2" s="536"/>
      <c r="AZ2" s="536"/>
      <c r="BA2" s="536"/>
      <c r="BB2" s="536"/>
      <c r="BC2" s="536"/>
      <c r="BD2" s="536"/>
      <c r="BE2" s="536"/>
      <c r="BF2" s="536"/>
      <c r="BG2" s="536"/>
      <c r="BH2" s="536"/>
      <c r="BI2" s="536"/>
      <c r="BJ2" s="536"/>
      <c r="BK2" s="536"/>
      <c r="BL2" s="536"/>
      <c r="BM2" s="536"/>
      <c r="BN2" s="536"/>
      <c r="BO2" s="536"/>
      <c r="BP2" s="536"/>
      <c r="BQ2" s="536"/>
      <c r="BR2" s="536"/>
      <c r="BS2" s="536"/>
      <c r="BT2" s="536"/>
      <c r="BU2" s="536"/>
      <c r="BV2" s="536"/>
      <c r="BW2" s="536"/>
      <c r="BX2" s="536"/>
      <c r="BY2" s="536"/>
      <c r="BZ2" s="536"/>
    </row>
    <row r="3" spans="1:78" s="50" customFormat="1">
      <c r="A3" s="513"/>
      <c r="B3" s="511"/>
      <c r="C3" s="577"/>
      <c r="D3" s="578"/>
      <c r="E3" s="1067" t="s">
        <v>30</v>
      </c>
      <c r="F3" s="1067"/>
      <c r="G3" s="1067"/>
      <c r="H3" s="1067"/>
      <c r="I3" s="1067"/>
      <c r="J3" s="1067"/>
      <c r="K3" s="1067"/>
      <c r="L3" s="1067"/>
      <c r="M3" s="1067"/>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row>
    <row r="4" spans="1:78" s="48" customFormat="1" ht="15.75" thickBot="1">
      <c r="A4" s="231" t="s">
        <v>95</v>
      </c>
      <c r="B4" s="517"/>
      <c r="C4" s="579"/>
      <c r="D4" s="30" t="s">
        <v>15</v>
      </c>
      <c r="E4" s="49" t="s">
        <v>1091</v>
      </c>
      <c r="F4" s="49" t="s">
        <v>1092</v>
      </c>
      <c r="G4" s="49" t="s">
        <v>1093</v>
      </c>
      <c r="H4" s="49" t="s">
        <v>1094</v>
      </c>
      <c r="I4" s="49" t="s">
        <v>1095</v>
      </c>
      <c r="J4" s="49" t="s">
        <v>1096</v>
      </c>
      <c r="K4" s="49" t="s">
        <v>1097</v>
      </c>
      <c r="L4" s="49" t="s">
        <v>1098</v>
      </c>
      <c r="M4" s="49" t="s">
        <v>1099</v>
      </c>
      <c r="N4" s="580"/>
      <c r="O4" s="580"/>
      <c r="P4" s="580"/>
      <c r="Q4" s="580"/>
      <c r="R4" s="580"/>
      <c r="S4" s="580"/>
      <c r="T4" s="580"/>
      <c r="U4" s="580"/>
      <c r="V4" s="580"/>
      <c r="W4" s="580"/>
      <c r="X4" s="580"/>
      <c r="Y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c r="AW4" s="580"/>
      <c r="AX4" s="580"/>
      <c r="AY4" s="580"/>
      <c r="AZ4" s="580"/>
      <c r="BA4" s="580"/>
      <c r="BB4" s="580"/>
      <c r="BC4" s="580"/>
      <c r="BD4" s="580"/>
      <c r="BE4" s="580"/>
      <c r="BF4" s="580"/>
      <c r="BG4" s="580"/>
      <c r="BH4" s="580"/>
      <c r="BI4" s="580"/>
      <c r="BJ4" s="580"/>
      <c r="BK4" s="580"/>
      <c r="BL4" s="580"/>
      <c r="BM4" s="580"/>
      <c r="BN4" s="580"/>
      <c r="BO4" s="580"/>
      <c r="BP4" s="580"/>
      <c r="BQ4" s="580"/>
      <c r="BR4" s="580"/>
      <c r="BS4" s="580"/>
      <c r="BT4" s="580"/>
      <c r="BU4" s="580"/>
      <c r="BV4" s="580"/>
      <c r="BW4" s="580"/>
      <c r="BX4" s="580"/>
      <c r="BY4" s="580"/>
      <c r="BZ4" s="580"/>
    </row>
    <row r="5" spans="1:78" ht="15.75" thickTop="1">
      <c r="B5" s="511"/>
      <c r="C5" s="577"/>
      <c r="D5" s="578"/>
      <c r="E5" s="521"/>
      <c r="F5" s="521"/>
      <c r="G5" s="521"/>
      <c r="H5" s="521"/>
      <c r="I5" s="521"/>
      <c r="J5" s="521"/>
      <c r="K5" s="521"/>
      <c r="L5" s="521"/>
      <c r="M5" s="521"/>
    </row>
    <row r="6" spans="1:78" s="54" customFormat="1">
      <c r="A6" s="1065" t="s">
        <v>26</v>
      </c>
      <c r="B6" s="1065"/>
      <c r="C6" s="1065"/>
      <c r="D6" s="1065"/>
      <c r="E6" s="1065"/>
      <c r="F6" s="1065"/>
      <c r="G6" s="1065"/>
      <c r="H6" s="1065"/>
      <c r="I6" s="1065"/>
      <c r="J6" s="1065"/>
      <c r="K6" s="1065"/>
      <c r="L6" s="1065"/>
      <c r="M6" s="1065"/>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6"/>
      <c r="AO6" s="536"/>
      <c r="AP6" s="536"/>
      <c r="AQ6" s="536"/>
      <c r="AR6" s="536"/>
      <c r="AS6" s="536"/>
      <c r="AT6" s="536"/>
      <c r="AU6" s="536"/>
      <c r="AV6" s="536"/>
      <c r="AW6" s="536"/>
      <c r="AX6" s="536"/>
      <c r="AY6" s="536"/>
      <c r="AZ6" s="536"/>
      <c r="BA6" s="536"/>
      <c r="BB6" s="536"/>
      <c r="BC6" s="536"/>
      <c r="BD6" s="536"/>
      <c r="BE6" s="536"/>
      <c r="BF6" s="536"/>
      <c r="BG6" s="536"/>
      <c r="BH6" s="536"/>
      <c r="BI6" s="536"/>
      <c r="BJ6" s="536"/>
      <c r="BK6" s="536"/>
      <c r="BL6" s="536"/>
      <c r="BM6" s="536"/>
      <c r="BN6" s="536"/>
      <c r="BO6" s="536"/>
      <c r="BP6" s="536"/>
      <c r="BQ6" s="536"/>
      <c r="BR6" s="536"/>
      <c r="BS6" s="536"/>
      <c r="BT6" s="536"/>
      <c r="BU6" s="536"/>
      <c r="BV6" s="536"/>
      <c r="BW6" s="536"/>
      <c r="BX6" s="536"/>
      <c r="BY6" s="536"/>
      <c r="BZ6" s="536"/>
    </row>
    <row r="7" spans="1:78">
      <c r="A7" s="513"/>
      <c r="B7" s="525"/>
      <c r="C7" s="581"/>
      <c r="D7" s="578"/>
      <c r="E7" s="548"/>
      <c r="F7" s="548"/>
      <c r="G7" s="548"/>
      <c r="H7" s="548"/>
      <c r="I7" s="548"/>
      <c r="J7" s="548"/>
      <c r="K7" s="548"/>
      <c r="L7" s="548"/>
      <c r="M7" s="548"/>
    </row>
    <row r="8" spans="1:78">
      <c r="B8" s="31" t="s">
        <v>16</v>
      </c>
      <c r="C8" s="582"/>
      <c r="D8" s="528"/>
      <c r="E8" s="583"/>
      <c r="F8" s="583"/>
      <c r="G8" s="583"/>
      <c r="H8" s="583"/>
      <c r="I8" s="583"/>
      <c r="J8" s="583"/>
      <c r="K8" s="583"/>
      <c r="L8" s="583"/>
      <c r="M8" s="583"/>
    </row>
    <row r="9" spans="1:78">
      <c r="A9" s="81">
        <f>A8+1</f>
        <v>1</v>
      </c>
      <c r="B9" s="43" t="s">
        <v>57</v>
      </c>
      <c r="C9" s="411" t="s">
        <v>370</v>
      </c>
      <c r="D9" s="44" t="s">
        <v>1439</v>
      </c>
      <c r="E9" s="76"/>
      <c r="F9" s="76"/>
      <c r="G9" s="76"/>
      <c r="H9" s="76"/>
      <c r="I9" s="76"/>
      <c r="J9" s="76"/>
      <c r="K9" s="76"/>
      <c r="L9" s="76"/>
      <c r="M9" s="76"/>
    </row>
    <row r="10" spans="1:78" s="54" customFormat="1">
      <c r="A10" s="99">
        <f>A9+1</f>
        <v>2</v>
      </c>
      <c r="B10" s="37" t="s">
        <v>17</v>
      </c>
      <c r="C10" s="412" t="s">
        <v>369</v>
      </c>
      <c r="D10" s="39" t="s">
        <v>1440</v>
      </c>
      <c r="E10" s="76"/>
      <c r="F10" s="76"/>
      <c r="G10" s="76"/>
      <c r="H10" s="76"/>
      <c r="I10" s="76"/>
      <c r="J10" s="76"/>
      <c r="K10" s="76"/>
      <c r="L10" s="76"/>
      <c r="M10" s="7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6"/>
      <c r="AY10" s="536"/>
      <c r="AZ10" s="536"/>
      <c r="BA10" s="536"/>
      <c r="BB10" s="536"/>
      <c r="BC10" s="536"/>
      <c r="BD10" s="536"/>
      <c r="BE10" s="536"/>
      <c r="BF10" s="536"/>
      <c r="BG10" s="536"/>
      <c r="BH10" s="536"/>
      <c r="BI10" s="536"/>
      <c r="BJ10" s="536"/>
      <c r="BK10" s="536"/>
      <c r="BL10" s="536"/>
      <c r="BM10" s="536"/>
      <c r="BN10" s="536"/>
      <c r="BO10" s="536"/>
      <c r="BP10" s="536"/>
      <c r="BQ10" s="536"/>
      <c r="BR10" s="536"/>
      <c r="BS10" s="536"/>
      <c r="BT10" s="536"/>
      <c r="BU10" s="536"/>
      <c r="BV10" s="536"/>
      <c r="BW10" s="536"/>
      <c r="BX10" s="536"/>
      <c r="BY10" s="536"/>
      <c r="BZ10" s="536"/>
    </row>
    <row r="11" spans="1:78">
      <c r="A11" s="81">
        <f>A10+1</f>
        <v>3</v>
      </c>
      <c r="B11" s="92" t="s">
        <v>18</v>
      </c>
      <c r="C11" s="411" t="s">
        <v>906</v>
      </c>
      <c r="D11" s="58" t="str">
        <f>"Sum of items "&amp;A9&amp;" and "&amp;A10</f>
        <v>Sum of items 1 and 2</v>
      </c>
      <c r="E11" s="106">
        <f>SUM(E9:E10)</f>
        <v>0</v>
      </c>
      <c r="F11" s="106">
        <f t="shared" ref="F11:M11" si="0">SUM(F9:F10)</f>
        <v>0</v>
      </c>
      <c r="G11" s="106">
        <f t="shared" si="0"/>
        <v>0</v>
      </c>
      <c r="H11" s="106">
        <f t="shared" si="0"/>
        <v>0</v>
      </c>
      <c r="I11" s="106">
        <f t="shared" si="0"/>
        <v>0</v>
      </c>
      <c r="J11" s="106">
        <f t="shared" si="0"/>
        <v>0</v>
      </c>
      <c r="K11" s="106">
        <f t="shared" si="0"/>
        <v>0</v>
      </c>
      <c r="L11" s="106">
        <f t="shared" si="0"/>
        <v>0</v>
      </c>
      <c r="M11" s="106">
        <f t="shared" si="0"/>
        <v>0</v>
      </c>
    </row>
    <row r="12" spans="1:78">
      <c r="B12" s="283" t="s">
        <v>1069</v>
      </c>
      <c r="C12" s="585"/>
      <c r="D12" s="528"/>
      <c r="E12" s="539"/>
      <c r="F12" s="539"/>
      <c r="G12" s="539"/>
      <c r="H12" s="539"/>
      <c r="I12" s="539"/>
      <c r="J12" s="539"/>
      <c r="K12" s="539"/>
      <c r="L12" s="539"/>
      <c r="M12" s="539"/>
    </row>
    <row r="13" spans="1:78">
      <c r="A13" s="227">
        <f>A11+1</f>
        <v>4</v>
      </c>
      <c r="B13" s="154" t="s">
        <v>1071</v>
      </c>
      <c r="C13" s="585"/>
      <c r="D13" s="528"/>
      <c r="E13" s="76"/>
      <c r="F13" s="76"/>
      <c r="G13" s="76"/>
      <c r="H13" s="76"/>
      <c r="I13" s="76"/>
      <c r="J13" s="76"/>
      <c r="K13" s="76"/>
      <c r="L13" s="76"/>
      <c r="M13" s="76"/>
    </row>
    <row r="14" spans="1:78">
      <c r="A14" s="227">
        <f>A13+1</f>
        <v>5</v>
      </c>
      <c r="B14" s="154" t="s">
        <v>1070</v>
      </c>
      <c r="C14" s="585"/>
      <c r="D14" s="528"/>
      <c r="E14" s="76"/>
      <c r="F14" s="76"/>
      <c r="G14" s="76"/>
      <c r="H14" s="76"/>
      <c r="I14" s="76"/>
      <c r="J14" s="76"/>
      <c r="K14" s="76"/>
      <c r="L14" s="76"/>
      <c r="M14" s="76"/>
    </row>
    <row r="15" spans="1:78">
      <c r="B15" s="522"/>
      <c r="C15" s="582"/>
      <c r="D15" s="528"/>
      <c r="E15" s="583"/>
      <c r="F15" s="583"/>
      <c r="G15" s="583"/>
      <c r="H15" s="583"/>
      <c r="I15" s="583"/>
      <c r="J15" s="583"/>
      <c r="K15" s="583"/>
      <c r="L15" s="583"/>
      <c r="M15" s="583"/>
    </row>
    <row r="16" spans="1:78">
      <c r="B16" s="31" t="s">
        <v>44</v>
      </c>
      <c r="C16" s="582"/>
      <c r="D16" s="506"/>
    </row>
    <row r="17" spans="1:13">
      <c r="A17" s="81">
        <f>A14+1</f>
        <v>6</v>
      </c>
      <c r="B17" s="32" t="s">
        <v>482</v>
      </c>
      <c r="C17" s="412" t="s">
        <v>907</v>
      </c>
      <c r="D17" s="34" t="str">
        <f>"Sum of items "&amp;A18&amp;", "&amp;A21&amp;", "&amp;A24&amp;", and "&amp;A30</f>
        <v>Sum of items 7, 10, 13, and 19</v>
      </c>
      <c r="E17" s="106">
        <f>SUM(E18,E21,E24,E30)</f>
        <v>0</v>
      </c>
      <c r="F17" s="106">
        <f t="shared" ref="F17:M17" si="1">SUM(F18,F21,F24,F30)</f>
        <v>0</v>
      </c>
      <c r="G17" s="106">
        <f t="shared" si="1"/>
        <v>0</v>
      </c>
      <c r="H17" s="106">
        <f t="shared" si="1"/>
        <v>0</v>
      </c>
      <c r="I17" s="106">
        <f t="shared" si="1"/>
        <v>0</v>
      </c>
      <c r="J17" s="106">
        <f t="shared" si="1"/>
        <v>0</v>
      </c>
      <c r="K17" s="106">
        <f t="shared" si="1"/>
        <v>0</v>
      </c>
      <c r="L17" s="106">
        <f t="shared" si="1"/>
        <v>0</v>
      </c>
      <c r="M17" s="106">
        <f t="shared" si="1"/>
        <v>0</v>
      </c>
    </row>
    <row r="18" spans="1:13">
      <c r="A18" s="81">
        <f>A17+1</f>
        <v>7</v>
      </c>
      <c r="B18" s="41" t="s">
        <v>3</v>
      </c>
      <c r="C18" s="411" t="s">
        <v>908</v>
      </c>
      <c r="D18" s="34" t="str">
        <f>"Sum of items "&amp;A19&amp;" and "&amp;A20&amp;" = rcon5367"</f>
        <v>Sum of items 8 and 9 = rcon5367</v>
      </c>
      <c r="E18" s="106">
        <f>SUM(E19:E20)</f>
        <v>0</v>
      </c>
      <c r="F18" s="106">
        <f t="shared" ref="F18:M18" si="2">SUM(F19:F20)</f>
        <v>0</v>
      </c>
      <c r="G18" s="106">
        <f t="shared" si="2"/>
        <v>0</v>
      </c>
      <c r="H18" s="106">
        <f t="shared" si="2"/>
        <v>0</v>
      </c>
      <c r="I18" s="106">
        <f t="shared" si="2"/>
        <v>0</v>
      </c>
      <c r="J18" s="106">
        <f t="shared" si="2"/>
        <v>0</v>
      </c>
      <c r="K18" s="106">
        <f t="shared" si="2"/>
        <v>0</v>
      </c>
      <c r="L18" s="106">
        <f t="shared" si="2"/>
        <v>0</v>
      </c>
      <c r="M18" s="106">
        <f t="shared" si="2"/>
        <v>0</v>
      </c>
    </row>
    <row r="19" spans="1:13">
      <c r="A19" s="81">
        <f t="shared" ref="A19:A62" si="3">A18+1</f>
        <v>8</v>
      </c>
      <c r="B19" s="19" t="s">
        <v>3</v>
      </c>
      <c r="C19" s="412" t="s">
        <v>909</v>
      </c>
      <c r="D19" s="528"/>
      <c r="E19" s="76"/>
      <c r="F19" s="76"/>
      <c r="G19" s="76"/>
      <c r="H19" s="76"/>
      <c r="I19" s="76"/>
      <c r="J19" s="76"/>
      <c r="K19" s="76"/>
      <c r="L19" s="76"/>
      <c r="M19" s="76"/>
    </row>
    <row r="20" spans="1:13">
      <c r="A20" s="81">
        <f t="shared" si="3"/>
        <v>9</v>
      </c>
      <c r="B20" s="19" t="s">
        <v>406</v>
      </c>
      <c r="C20" s="411" t="s">
        <v>910</v>
      </c>
      <c r="D20" s="528"/>
      <c r="E20" s="76"/>
      <c r="F20" s="76"/>
      <c r="G20" s="76"/>
      <c r="H20" s="76"/>
      <c r="I20" s="76"/>
      <c r="J20" s="76"/>
      <c r="K20" s="76"/>
      <c r="L20" s="76"/>
      <c r="M20" s="76"/>
    </row>
    <row r="21" spans="1:13">
      <c r="A21" s="81">
        <f t="shared" si="3"/>
        <v>10</v>
      </c>
      <c r="B21" s="41" t="s">
        <v>4</v>
      </c>
      <c r="C21" s="412" t="s">
        <v>911</v>
      </c>
      <c r="D21" s="58" t="str">
        <f>"Sum of items "&amp;A22&amp;" and "&amp;A23</f>
        <v>Sum of items 11 and 12</v>
      </c>
      <c r="E21" s="106">
        <f>SUM(E22:E23)</f>
        <v>0</v>
      </c>
      <c r="F21" s="106">
        <f t="shared" ref="F21:M21" si="4">SUM(F22:F23)</f>
        <v>0</v>
      </c>
      <c r="G21" s="106">
        <f t="shared" si="4"/>
        <v>0</v>
      </c>
      <c r="H21" s="106">
        <f t="shared" si="4"/>
        <v>0</v>
      </c>
      <c r="I21" s="106">
        <f t="shared" si="4"/>
        <v>0</v>
      </c>
      <c r="J21" s="106">
        <f t="shared" si="4"/>
        <v>0</v>
      </c>
      <c r="K21" s="106">
        <f t="shared" si="4"/>
        <v>0</v>
      </c>
      <c r="L21" s="106">
        <f t="shared" si="4"/>
        <v>0</v>
      </c>
      <c r="M21" s="106">
        <f t="shared" si="4"/>
        <v>0</v>
      </c>
    </row>
    <row r="22" spans="1:13">
      <c r="A22" s="81">
        <f t="shared" si="3"/>
        <v>11</v>
      </c>
      <c r="B22" s="134" t="s">
        <v>5</v>
      </c>
      <c r="C22" s="411" t="s">
        <v>912</v>
      </c>
      <c r="D22" s="40" t="str">
        <f>" = rcon5368"</f>
        <v xml:space="preserve"> = rcon5368</v>
      </c>
      <c r="E22" s="76"/>
      <c r="F22" s="76"/>
      <c r="G22" s="76"/>
      <c r="H22" s="76"/>
      <c r="I22" s="76"/>
      <c r="J22" s="76"/>
      <c r="K22" s="76"/>
      <c r="L22" s="76"/>
      <c r="M22" s="76"/>
    </row>
    <row r="23" spans="1:13">
      <c r="A23" s="81">
        <f t="shared" si="3"/>
        <v>12</v>
      </c>
      <c r="B23" s="134" t="s">
        <v>6</v>
      </c>
      <c r="C23" s="412" t="s">
        <v>913</v>
      </c>
      <c r="D23" s="40" t="str">
        <f>" = rcon1797"</f>
        <v xml:space="preserve"> = rcon1797</v>
      </c>
      <c r="E23" s="76"/>
      <c r="F23" s="76"/>
      <c r="G23" s="76"/>
      <c r="H23" s="76"/>
      <c r="I23" s="76"/>
      <c r="J23" s="76"/>
      <c r="K23" s="76"/>
      <c r="L23" s="76"/>
      <c r="M23" s="76"/>
    </row>
    <row r="24" spans="1:13">
      <c r="A24" s="81">
        <f t="shared" si="3"/>
        <v>13</v>
      </c>
      <c r="B24" s="41" t="s">
        <v>8</v>
      </c>
      <c r="C24" s="411" t="s">
        <v>914</v>
      </c>
      <c r="D24" s="58" t="str">
        <f>"Sum of items "&amp;A25&amp;", "&amp;A26&amp;", and "&amp;A27</f>
        <v>Sum of items 14, 15, and 16</v>
      </c>
      <c r="E24" s="106">
        <f>SUM(E25:E27)</f>
        <v>0</v>
      </c>
      <c r="F24" s="106">
        <f t="shared" ref="F24:M24" si="5">SUM(F25:F27)</f>
        <v>0</v>
      </c>
      <c r="G24" s="106">
        <f t="shared" si="5"/>
        <v>0</v>
      </c>
      <c r="H24" s="106">
        <f t="shared" si="5"/>
        <v>0</v>
      </c>
      <c r="I24" s="106">
        <f t="shared" si="5"/>
        <v>0</v>
      </c>
      <c r="J24" s="106">
        <f t="shared" si="5"/>
        <v>0</v>
      </c>
      <c r="K24" s="106">
        <f t="shared" si="5"/>
        <v>0</v>
      </c>
      <c r="L24" s="106">
        <f t="shared" si="5"/>
        <v>0</v>
      </c>
      <c r="M24" s="106">
        <f t="shared" si="5"/>
        <v>0</v>
      </c>
    </row>
    <row r="25" spans="1:13">
      <c r="A25" s="81">
        <f t="shared" si="3"/>
        <v>14</v>
      </c>
      <c r="B25" s="134" t="s">
        <v>9</v>
      </c>
      <c r="C25" s="412" t="s">
        <v>915</v>
      </c>
      <c r="D25" s="40" t="str">
        <f>" = sum of rconf158 and rconf159"</f>
        <v xml:space="preserve"> = sum of rconf158 and rconf159</v>
      </c>
      <c r="E25" s="76"/>
      <c r="F25" s="76"/>
      <c r="G25" s="76"/>
      <c r="H25" s="76"/>
      <c r="I25" s="76"/>
      <c r="J25" s="76"/>
      <c r="K25" s="76"/>
      <c r="L25" s="76"/>
      <c r="M25" s="76"/>
    </row>
    <row r="26" spans="1:13">
      <c r="A26" s="81">
        <f t="shared" si="3"/>
        <v>15</v>
      </c>
      <c r="B26" s="134" t="s">
        <v>10</v>
      </c>
      <c r="C26" s="411" t="s">
        <v>916</v>
      </c>
      <c r="D26" s="40" t="str">
        <f>" = rcon1460"</f>
        <v xml:space="preserve"> = rcon1460</v>
      </c>
      <c r="E26" s="76"/>
      <c r="F26" s="76"/>
      <c r="G26" s="76"/>
      <c r="H26" s="76"/>
      <c r="I26" s="76"/>
      <c r="J26" s="76"/>
      <c r="K26" s="76"/>
      <c r="L26" s="76"/>
      <c r="M26" s="76"/>
    </row>
    <row r="27" spans="1:13">
      <c r="A27" s="81">
        <f t="shared" si="3"/>
        <v>16</v>
      </c>
      <c r="B27" s="19" t="s">
        <v>11</v>
      </c>
      <c r="C27" s="412" t="s">
        <v>917</v>
      </c>
      <c r="D27" s="58" t="str">
        <f>"Sum of items "&amp;A28&amp;" and "&amp;A29</f>
        <v>Sum of items 17 and 18</v>
      </c>
      <c r="E27" s="106">
        <f t="shared" ref="E27:M27" si="6">SUM(E28:E29)</f>
        <v>0</v>
      </c>
      <c r="F27" s="106">
        <f t="shared" si="6"/>
        <v>0</v>
      </c>
      <c r="G27" s="106">
        <f t="shared" si="6"/>
        <v>0</v>
      </c>
      <c r="H27" s="106">
        <f t="shared" si="6"/>
        <v>0</v>
      </c>
      <c r="I27" s="106">
        <f t="shared" si="6"/>
        <v>0</v>
      </c>
      <c r="J27" s="106">
        <f t="shared" si="6"/>
        <v>0</v>
      </c>
      <c r="K27" s="106">
        <f t="shared" si="6"/>
        <v>0</v>
      </c>
      <c r="L27" s="106">
        <f t="shared" si="6"/>
        <v>0</v>
      </c>
      <c r="M27" s="106">
        <f t="shared" si="6"/>
        <v>0</v>
      </c>
    </row>
    <row r="28" spans="1:13">
      <c r="A28" s="81">
        <f t="shared" si="3"/>
        <v>17</v>
      </c>
      <c r="B28" s="166" t="s">
        <v>43</v>
      </c>
      <c r="C28" s="411" t="s">
        <v>918</v>
      </c>
      <c r="D28" s="40" t="str">
        <f>" = rconf160"</f>
        <v xml:space="preserve"> = rconf160</v>
      </c>
      <c r="E28" s="76"/>
      <c r="F28" s="76"/>
      <c r="G28" s="76"/>
      <c r="H28" s="76"/>
      <c r="I28" s="76"/>
      <c r="J28" s="76"/>
      <c r="K28" s="76"/>
      <c r="L28" s="76"/>
      <c r="M28" s="76"/>
    </row>
    <row r="29" spans="1:13">
      <c r="A29" s="81">
        <f t="shared" si="3"/>
        <v>18</v>
      </c>
      <c r="B29" s="166" t="s">
        <v>405</v>
      </c>
      <c r="C29" s="412" t="s">
        <v>919</v>
      </c>
      <c r="D29" s="40" t="str">
        <f>"Item "&amp;A25&amp;" =rcfd3210 or aaab3210"</f>
        <v>Item 14 =rcfd3210 or aaab3210</v>
      </c>
      <c r="E29" s="76"/>
      <c r="F29" s="76"/>
      <c r="G29" s="76"/>
      <c r="H29" s="76"/>
      <c r="I29" s="76"/>
      <c r="J29" s="76"/>
      <c r="K29" s="76"/>
      <c r="L29" s="76"/>
      <c r="M29" s="76"/>
    </row>
    <row r="30" spans="1:13">
      <c r="A30" s="81">
        <f t="shared" si="3"/>
        <v>19</v>
      </c>
      <c r="B30" s="41" t="s">
        <v>483</v>
      </c>
      <c r="C30" s="411" t="s">
        <v>920</v>
      </c>
      <c r="D30" s="40" t="str">
        <f>" = rcon1420"</f>
        <v xml:space="preserve"> = rcon1420</v>
      </c>
      <c r="E30" s="76"/>
      <c r="F30" s="76"/>
      <c r="G30" s="76"/>
      <c r="H30" s="76"/>
      <c r="I30" s="76"/>
      <c r="J30" s="76"/>
      <c r="K30" s="76"/>
      <c r="L30" s="76"/>
      <c r="M30" s="76"/>
    </row>
    <row r="31" spans="1:13">
      <c r="A31" s="81">
        <f t="shared" si="3"/>
        <v>20</v>
      </c>
      <c r="B31" s="32" t="s">
        <v>552</v>
      </c>
      <c r="C31" s="412" t="s">
        <v>921</v>
      </c>
      <c r="D31" s="34" t="str">
        <f>"Sum of items "&amp;A32&amp;", "&amp;A33&amp;", "&amp;A34&amp;", and "&amp;A40</f>
        <v>Sum of items 21, 22, 23, and 29</v>
      </c>
      <c r="E31" s="106">
        <f t="shared" ref="E31:M31" si="7">SUM(E32:E34,E40)</f>
        <v>0</v>
      </c>
      <c r="F31" s="106">
        <f t="shared" si="7"/>
        <v>0</v>
      </c>
      <c r="G31" s="106">
        <f t="shared" si="7"/>
        <v>0</v>
      </c>
      <c r="H31" s="106">
        <f t="shared" si="7"/>
        <v>0</v>
      </c>
      <c r="I31" s="106">
        <f t="shared" si="7"/>
        <v>0</v>
      </c>
      <c r="J31" s="106">
        <f t="shared" si="7"/>
        <v>0</v>
      </c>
      <c r="K31" s="106">
        <f t="shared" si="7"/>
        <v>0</v>
      </c>
      <c r="L31" s="106">
        <f t="shared" si="7"/>
        <v>0</v>
      </c>
      <c r="M31" s="106">
        <f t="shared" si="7"/>
        <v>0</v>
      </c>
    </row>
    <row r="32" spans="1:13">
      <c r="A32" s="81">
        <f t="shared" si="3"/>
        <v>21</v>
      </c>
      <c r="B32" s="33" t="s">
        <v>3</v>
      </c>
      <c r="C32" s="411" t="s">
        <v>922</v>
      </c>
      <c r="E32" s="76"/>
      <c r="F32" s="76"/>
      <c r="G32" s="76"/>
      <c r="H32" s="76"/>
      <c r="I32" s="76"/>
      <c r="J32" s="76"/>
      <c r="K32" s="76"/>
      <c r="L32" s="76"/>
      <c r="M32" s="76"/>
    </row>
    <row r="33" spans="1:13">
      <c r="A33" s="81">
        <f>A32+1</f>
        <v>22</v>
      </c>
      <c r="B33" s="33" t="s">
        <v>4</v>
      </c>
      <c r="C33" s="412" t="s">
        <v>923</v>
      </c>
      <c r="E33" s="76"/>
      <c r="F33" s="76"/>
      <c r="G33" s="76"/>
      <c r="H33" s="76"/>
      <c r="I33" s="76"/>
      <c r="J33" s="76"/>
      <c r="K33" s="76"/>
      <c r="L33" s="76"/>
      <c r="M33" s="76"/>
    </row>
    <row r="34" spans="1:13">
      <c r="A34" s="81">
        <f>A33+1</f>
        <v>23</v>
      </c>
      <c r="B34" s="41" t="s">
        <v>8</v>
      </c>
      <c r="C34" s="411" t="s">
        <v>924</v>
      </c>
      <c r="D34" s="34" t="str">
        <f>"Sum of items "&amp;A35&amp;", "&amp;A36&amp;", and "&amp;A37</f>
        <v>Sum of items 24, 25, and 26</v>
      </c>
      <c r="E34" s="106">
        <f>SUM(E35:E37)</f>
        <v>0</v>
      </c>
      <c r="F34" s="106">
        <f t="shared" ref="F34:M34" si="8">SUM(F35:F37)</f>
        <v>0</v>
      </c>
      <c r="G34" s="106">
        <f t="shared" si="8"/>
        <v>0</v>
      </c>
      <c r="H34" s="106">
        <f t="shared" si="8"/>
        <v>0</v>
      </c>
      <c r="I34" s="106">
        <f t="shared" si="8"/>
        <v>0</v>
      </c>
      <c r="J34" s="106">
        <f t="shared" si="8"/>
        <v>0</v>
      </c>
      <c r="K34" s="106">
        <f t="shared" si="8"/>
        <v>0</v>
      </c>
      <c r="L34" s="106">
        <f t="shared" si="8"/>
        <v>0</v>
      </c>
      <c r="M34" s="106">
        <f t="shared" si="8"/>
        <v>0</v>
      </c>
    </row>
    <row r="35" spans="1:13">
      <c r="A35" s="81">
        <f t="shared" si="3"/>
        <v>24</v>
      </c>
      <c r="B35" s="19" t="s">
        <v>9</v>
      </c>
      <c r="C35" s="412" t="s">
        <v>925</v>
      </c>
      <c r="E35" s="76"/>
      <c r="F35" s="76"/>
      <c r="G35" s="76"/>
      <c r="H35" s="76"/>
      <c r="I35" s="76"/>
      <c r="J35" s="76"/>
      <c r="K35" s="76"/>
      <c r="L35" s="76"/>
      <c r="M35" s="76"/>
    </row>
    <row r="36" spans="1:13">
      <c r="A36" s="81">
        <f t="shared" si="3"/>
        <v>25</v>
      </c>
      <c r="B36" s="19" t="s">
        <v>10</v>
      </c>
      <c r="C36" s="411" t="s">
        <v>926</v>
      </c>
      <c r="E36" s="76"/>
      <c r="F36" s="76"/>
      <c r="G36" s="76"/>
      <c r="H36" s="76"/>
      <c r="I36" s="76"/>
      <c r="J36" s="76"/>
      <c r="K36" s="76"/>
      <c r="L36" s="76"/>
      <c r="M36" s="76"/>
    </row>
    <row r="37" spans="1:13">
      <c r="A37" s="81">
        <f t="shared" si="3"/>
        <v>26</v>
      </c>
      <c r="B37" s="19" t="s">
        <v>11</v>
      </c>
      <c r="C37" s="412" t="s">
        <v>927</v>
      </c>
      <c r="D37" s="58" t="str">
        <f>"Sum of items "&amp;A38&amp;" and "&amp;A39</f>
        <v>Sum of items 27 and 28</v>
      </c>
      <c r="E37" s="106">
        <f>SUM(E38:E39)</f>
        <v>0</v>
      </c>
      <c r="F37" s="106">
        <f t="shared" ref="F37:M37" si="9">SUM(F38:F39)</f>
        <v>0</v>
      </c>
      <c r="G37" s="106">
        <f t="shared" si="9"/>
        <v>0</v>
      </c>
      <c r="H37" s="106">
        <f t="shared" si="9"/>
        <v>0</v>
      </c>
      <c r="I37" s="106">
        <f t="shared" si="9"/>
        <v>0</v>
      </c>
      <c r="J37" s="106">
        <f t="shared" si="9"/>
        <v>0</v>
      </c>
      <c r="K37" s="106">
        <f t="shared" si="9"/>
        <v>0</v>
      </c>
      <c r="L37" s="106">
        <f t="shared" si="9"/>
        <v>0</v>
      </c>
      <c r="M37" s="106">
        <f t="shared" si="9"/>
        <v>0</v>
      </c>
    </row>
    <row r="38" spans="1:13">
      <c r="A38" s="81">
        <f t="shared" si="3"/>
        <v>27</v>
      </c>
      <c r="B38" s="166" t="s">
        <v>43</v>
      </c>
      <c r="C38" s="411" t="s">
        <v>928</v>
      </c>
      <c r="E38" s="76"/>
      <c r="F38" s="76"/>
      <c r="G38" s="76"/>
      <c r="H38" s="76"/>
      <c r="I38" s="76"/>
      <c r="J38" s="76"/>
      <c r="K38" s="76"/>
      <c r="L38" s="76"/>
      <c r="M38" s="76"/>
    </row>
    <row r="39" spans="1:13">
      <c r="A39" s="81">
        <f t="shared" si="3"/>
        <v>28</v>
      </c>
      <c r="B39" s="166" t="s">
        <v>405</v>
      </c>
      <c r="C39" s="412" t="s">
        <v>929</v>
      </c>
      <c r="E39" s="76"/>
      <c r="F39" s="76"/>
      <c r="G39" s="76"/>
      <c r="H39" s="76"/>
      <c r="I39" s="76"/>
      <c r="J39" s="76"/>
      <c r="K39" s="76"/>
      <c r="L39" s="76"/>
      <c r="M39" s="76"/>
    </row>
    <row r="40" spans="1:13">
      <c r="A40" s="81">
        <f t="shared" si="3"/>
        <v>29</v>
      </c>
      <c r="B40" s="33" t="s">
        <v>483</v>
      </c>
      <c r="C40" s="411" t="s">
        <v>930</v>
      </c>
      <c r="E40" s="76"/>
      <c r="F40" s="76"/>
      <c r="G40" s="76"/>
      <c r="H40" s="76"/>
      <c r="I40" s="76"/>
      <c r="J40" s="76"/>
      <c r="K40" s="76"/>
      <c r="L40" s="76"/>
      <c r="M40" s="76"/>
    </row>
    <row r="41" spans="1:13">
      <c r="A41" s="81">
        <f t="shared" si="3"/>
        <v>30</v>
      </c>
      <c r="B41" s="32" t="s">
        <v>7</v>
      </c>
      <c r="C41" s="412" t="s">
        <v>931</v>
      </c>
      <c r="D41" s="58" t="str">
        <f>"Sum of items "&amp;A42&amp;" to "&amp;A45</f>
        <v>Sum of items 31 to 34</v>
      </c>
      <c r="E41" s="106">
        <f>SUM(E42:E45)</f>
        <v>0</v>
      </c>
      <c r="F41" s="106">
        <f t="shared" ref="F41:M41" si="10">SUM(F42:F45)</f>
        <v>0</v>
      </c>
      <c r="G41" s="106">
        <f t="shared" si="10"/>
        <v>0</v>
      </c>
      <c r="H41" s="106">
        <f t="shared" si="10"/>
        <v>0</v>
      </c>
      <c r="I41" s="106">
        <f t="shared" si="10"/>
        <v>0</v>
      </c>
      <c r="J41" s="106">
        <f t="shared" si="10"/>
        <v>0</v>
      </c>
      <c r="K41" s="106">
        <f t="shared" si="10"/>
        <v>0</v>
      </c>
      <c r="L41" s="106">
        <f t="shared" si="10"/>
        <v>0</v>
      </c>
      <c r="M41" s="106">
        <f t="shared" si="10"/>
        <v>0</v>
      </c>
    </row>
    <row r="42" spans="1:13">
      <c r="A42" s="81">
        <f t="shared" si="3"/>
        <v>31</v>
      </c>
      <c r="B42" s="13" t="s">
        <v>450</v>
      </c>
      <c r="C42" s="411" t="s">
        <v>932</v>
      </c>
      <c r="D42" s="532"/>
      <c r="E42" s="76"/>
      <c r="F42" s="76"/>
      <c r="G42" s="76"/>
      <c r="H42" s="76"/>
      <c r="I42" s="76"/>
      <c r="J42" s="76"/>
      <c r="K42" s="76"/>
      <c r="L42" s="76"/>
      <c r="M42" s="76"/>
    </row>
    <row r="43" spans="1:13">
      <c r="A43" s="81">
        <f t="shared" si="3"/>
        <v>32</v>
      </c>
      <c r="B43" s="33" t="s">
        <v>67</v>
      </c>
      <c r="C43" s="412" t="s">
        <v>933</v>
      </c>
      <c r="D43" s="532"/>
      <c r="E43" s="76"/>
      <c r="F43" s="76"/>
      <c r="G43" s="76"/>
      <c r="H43" s="76"/>
      <c r="I43" s="76"/>
      <c r="J43" s="76"/>
      <c r="K43" s="76"/>
      <c r="L43" s="76"/>
      <c r="M43" s="76"/>
    </row>
    <row r="44" spans="1:13">
      <c r="A44" s="81">
        <f t="shared" si="3"/>
        <v>33</v>
      </c>
      <c r="B44" s="13" t="s">
        <v>408</v>
      </c>
      <c r="C44" s="411" t="s">
        <v>934</v>
      </c>
      <c r="D44" s="528"/>
      <c r="E44" s="76"/>
      <c r="F44" s="76"/>
      <c r="G44" s="76"/>
      <c r="H44" s="76"/>
      <c r="I44" s="76"/>
      <c r="J44" s="76"/>
      <c r="K44" s="76"/>
      <c r="L44" s="76"/>
      <c r="M44" s="76"/>
    </row>
    <row r="45" spans="1:13">
      <c r="A45" s="81">
        <f t="shared" si="3"/>
        <v>34</v>
      </c>
      <c r="B45" s="13" t="s">
        <v>484</v>
      </c>
      <c r="C45" s="412" t="s">
        <v>935</v>
      </c>
      <c r="D45" s="528"/>
      <c r="E45" s="76"/>
      <c r="F45" s="76"/>
      <c r="G45" s="76"/>
      <c r="H45" s="76"/>
      <c r="I45" s="76"/>
      <c r="J45" s="76"/>
      <c r="K45" s="76"/>
      <c r="L45" s="76"/>
      <c r="M45" s="76"/>
    </row>
    <row r="46" spans="1:13">
      <c r="A46" s="81">
        <f t="shared" si="3"/>
        <v>35</v>
      </c>
      <c r="B46" s="32" t="s">
        <v>12</v>
      </c>
      <c r="C46" s="411" t="s">
        <v>368</v>
      </c>
      <c r="D46" s="58" t="str">
        <f>"Sum of items "&amp;A47&amp;" and "&amp;A48</f>
        <v>Sum of items 36 and 37</v>
      </c>
      <c r="E46" s="106">
        <f t="shared" ref="E46:M46" si="11">SUM(E47:E48)</f>
        <v>0</v>
      </c>
      <c r="F46" s="106">
        <f t="shared" si="11"/>
        <v>0</v>
      </c>
      <c r="G46" s="106">
        <f t="shared" si="11"/>
        <v>0</v>
      </c>
      <c r="H46" s="106">
        <f t="shared" si="11"/>
        <v>0</v>
      </c>
      <c r="I46" s="106">
        <f t="shared" si="11"/>
        <v>0</v>
      </c>
      <c r="J46" s="106">
        <f t="shared" si="11"/>
        <v>0</v>
      </c>
      <c r="K46" s="106">
        <f t="shared" si="11"/>
        <v>0</v>
      </c>
      <c r="L46" s="106">
        <f t="shared" si="11"/>
        <v>0</v>
      </c>
      <c r="M46" s="106">
        <f t="shared" si="11"/>
        <v>0</v>
      </c>
    </row>
    <row r="47" spans="1:13">
      <c r="A47" s="81">
        <f t="shared" si="3"/>
        <v>36</v>
      </c>
      <c r="B47" s="13" t="s">
        <v>407</v>
      </c>
      <c r="C47" s="412" t="s">
        <v>936</v>
      </c>
      <c r="D47" s="528" t="s">
        <v>1611</v>
      </c>
      <c r="E47" s="76"/>
      <c r="F47" s="76"/>
      <c r="G47" s="76"/>
      <c r="H47" s="76"/>
      <c r="I47" s="76"/>
      <c r="J47" s="76"/>
      <c r="K47" s="76"/>
      <c r="L47" s="76"/>
      <c r="M47" s="76"/>
    </row>
    <row r="48" spans="1:13">
      <c r="A48" s="81">
        <f t="shared" si="3"/>
        <v>37</v>
      </c>
      <c r="B48" s="13" t="s">
        <v>655</v>
      </c>
      <c r="C48" s="411" t="s">
        <v>937</v>
      </c>
      <c r="D48" s="528"/>
      <c r="E48" s="76"/>
      <c r="F48" s="76"/>
      <c r="G48" s="76"/>
      <c r="H48" s="76"/>
      <c r="I48" s="76"/>
      <c r="J48" s="76"/>
      <c r="K48" s="76"/>
      <c r="L48" s="76"/>
      <c r="M48" s="76"/>
    </row>
    <row r="49" spans="1:78">
      <c r="A49" s="81">
        <f>A48+1</f>
        <v>38</v>
      </c>
      <c r="B49" s="32" t="s">
        <v>13</v>
      </c>
      <c r="C49" s="412" t="s">
        <v>938</v>
      </c>
      <c r="D49" s="34" t="str">
        <f>"Sum of items "&amp;A50&amp;", "&amp;A51&amp;", "&amp;A52&amp;", and "&amp;A53</f>
        <v>Sum of items 39, 40, 41, and 42</v>
      </c>
      <c r="E49" s="106">
        <f>SUM(E50:E53)</f>
        <v>0</v>
      </c>
      <c r="F49" s="106">
        <f t="shared" ref="F49:M49" si="12">SUM(F50:F53)</f>
        <v>0</v>
      </c>
      <c r="G49" s="106">
        <f t="shared" si="12"/>
        <v>0</v>
      </c>
      <c r="H49" s="106">
        <f t="shared" si="12"/>
        <v>0</v>
      </c>
      <c r="I49" s="106">
        <f t="shared" si="12"/>
        <v>0</v>
      </c>
      <c r="J49" s="106">
        <f t="shared" si="12"/>
        <v>0</v>
      </c>
      <c r="K49" s="106">
        <f t="shared" si="12"/>
        <v>0</v>
      </c>
      <c r="L49" s="106">
        <f t="shared" si="12"/>
        <v>0</v>
      </c>
      <c r="M49" s="106">
        <f t="shared" si="12"/>
        <v>0</v>
      </c>
    </row>
    <row r="50" spans="1:78">
      <c r="A50" s="81">
        <f>A49+1</f>
        <v>39</v>
      </c>
      <c r="B50" s="33" t="s">
        <v>66</v>
      </c>
      <c r="C50" s="411" t="s">
        <v>367</v>
      </c>
      <c r="D50" s="40" t="str">
        <f>" = rcfdk137"</f>
        <v xml:space="preserve"> = rcfdk137</v>
      </c>
      <c r="E50" s="76"/>
      <c r="F50" s="76"/>
      <c r="G50" s="76"/>
      <c r="H50" s="76"/>
      <c r="I50" s="76"/>
      <c r="J50" s="76"/>
      <c r="K50" s="76"/>
      <c r="L50" s="76"/>
      <c r="M50" s="76"/>
    </row>
    <row r="51" spans="1:78">
      <c r="A51" s="81">
        <f t="shared" si="3"/>
        <v>40</v>
      </c>
      <c r="B51" s="33" t="s">
        <v>65</v>
      </c>
      <c r="C51" s="412" t="s">
        <v>939</v>
      </c>
      <c r="D51" s="532"/>
      <c r="E51" s="76"/>
      <c r="F51" s="76"/>
      <c r="G51" s="76"/>
      <c r="H51" s="76"/>
      <c r="I51" s="76"/>
      <c r="J51" s="76"/>
      <c r="K51" s="76"/>
      <c r="L51" s="76"/>
      <c r="M51" s="76"/>
    </row>
    <row r="52" spans="1:78">
      <c r="A52" s="81">
        <f t="shared" si="3"/>
        <v>41</v>
      </c>
      <c r="B52" s="13" t="s">
        <v>485</v>
      </c>
      <c r="C52" s="411" t="s">
        <v>940</v>
      </c>
      <c r="D52" s="532"/>
      <c r="E52" s="76"/>
      <c r="F52" s="76"/>
      <c r="G52" s="76"/>
      <c r="H52" s="76"/>
      <c r="I52" s="76"/>
      <c r="J52" s="76"/>
      <c r="K52" s="76"/>
      <c r="L52" s="76"/>
      <c r="M52" s="76"/>
    </row>
    <row r="53" spans="1:78">
      <c r="A53" s="81">
        <f t="shared" si="3"/>
        <v>42</v>
      </c>
      <c r="B53" s="33" t="s">
        <v>64</v>
      </c>
      <c r="C53" s="412" t="s">
        <v>941</v>
      </c>
      <c r="D53" s="528"/>
      <c r="E53" s="76"/>
      <c r="F53" s="76"/>
      <c r="G53" s="76"/>
      <c r="H53" s="76"/>
      <c r="I53" s="76"/>
      <c r="J53" s="76"/>
      <c r="K53" s="76"/>
      <c r="L53" s="76"/>
      <c r="M53" s="76"/>
    </row>
    <row r="54" spans="1:78">
      <c r="A54" s="81">
        <f t="shared" si="3"/>
        <v>43</v>
      </c>
      <c r="B54" s="32" t="s">
        <v>494</v>
      </c>
      <c r="C54" s="411" t="s">
        <v>942</v>
      </c>
      <c r="D54" s="58" t="str">
        <f>"Sum of items "&amp;A55&amp;" to "&amp;A59</f>
        <v>Sum of items 44 to 48</v>
      </c>
      <c r="E54" s="106">
        <f>SUM(E55:E59)</f>
        <v>0</v>
      </c>
      <c r="F54" s="106">
        <f t="shared" ref="F54:M54" si="13">SUM(F55:F59)</f>
        <v>0</v>
      </c>
      <c r="G54" s="106">
        <f t="shared" si="13"/>
        <v>0</v>
      </c>
      <c r="H54" s="106">
        <f t="shared" si="13"/>
        <v>0</v>
      </c>
      <c r="I54" s="106">
        <f t="shared" si="13"/>
        <v>0</v>
      </c>
      <c r="J54" s="106">
        <f t="shared" si="13"/>
        <v>0</v>
      </c>
      <c r="K54" s="106">
        <f t="shared" si="13"/>
        <v>0</v>
      </c>
      <c r="L54" s="106">
        <f t="shared" si="13"/>
        <v>0</v>
      </c>
      <c r="M54" s="106">
        <f t="shared" si="13"/>
        <v>0</v>
      </c>
    </row>
    <row r="55" spans="1:78">
      <c r="A55" s="81">
        <f t="shared" si="3"/>
        <v>44</v>
      </c>
      <c r="B55" s="33" t="s">
        <v>68</v>
      </c>
      <c r="C55" s="412" t="s">
        <v>366</v>
      </c>
      <c r="D55" s="40" t="str">
        <f>" = rcfd2081"</f>
        <v xml:space="preserve"> = rcfd2081</v>
      </c>
      <c r="E55" s="76"/>
      <c r="F55" s="76"/>
      <c r="G55" s="76"/>
      <c r="H55" s="76"/>
      <c r="I55" s="76"/>
      <c r="J55" s="76"/>
      <c r="K55" s="76"/>
      <c r="L55" s="76"/>
      <c r="M55" s="76"/>
    </row>
    <row r="56" spans="1:78">
      <c r="A56" s="81">
        <f t="shared" si="3"/>
        <v>45</v>
      </c>
      <c r="B56" s="33" t="s">
        <v>69</v>
      </c>
      <c r="C56" s="411" t="s">
        <v>365</v>
      </c>
      <c r="D56" s="40" t="str">
        <f>" = rcfd1590"</f>
        <v xml:space="preserve"> = rcfd1590</v>
      </c>
      <c r="E56" s="76"/>
      <c r="F56" s="76"/>
      <c r="G56" s="76"/>
      <c r="H56" s="76"/>
      <c r="I56" s="76"/>
      <c r="J56" s="76"/>
      <c r="K56" s="76"/>
      <c r="L56" s="76"/>
      <c r="M56" s="76"/>
    </row>
    <row r="57" spans="1:78">
      <c r="A57" s="81">
        <f t="shared" si="3"/>
        <v>46</v>
      </c>
      <c r="B57" s="13" t="s">
        <v>409</v>
      </c>
      <c r="C57" s="412" t="s">
        <v>364</v>
      </c>
      <c r="D57" s="40" t="str">
        <f>" = rcon1545"</f>
        <v xml:space="preserve"> = rcon1545</v>
      </c>
      <c r="E57" s="76"/>
      <c r="F57" s="76"/>
      <c r="G57" s="76"/>
      <c r="H57" s="76"/>
      <c r="I57" s="76"/>
      <c r="J57" s="76"/>
      <c r="K57" s="76"/>
      <c r="L57" s="76"/>
      <c r="M57" s="76"/>
    </row>
    <row r="58" spans="1:78">
      <c r="A58" s="81">
        <f t="shared" si="3"/>
        <v>47</v>
      </c>
      <c r="B58" s="33" t="s">
        <v>71</v>
      </c>
      <c r="C58" s="411" t="s">
        <v>943</v>
      </c>
      <c r="D58" s="133" t="s">
        <v>1441</v>
      </c>
      <c r="E58" s="76"/>
      <c r="F58" s="76"/>
      <c r="G58" s="76"/>
      <c r="H58" s="76"/>
      <c r="I58" s="76"/>
      <c r="J58" s="76"/>
      <c r="K58" s="76"/>
      <c r="L58" s="76"/>
      <c r="M58" s="76"/>
    </row>
    <row r="59" spans="1:78">
      <c r="A59" s="81">
        <f t="shared" si="3"/>
        <v>48</v>
      </c>
      <c r="B59" s="110" t="s">
        <v>72</v>
      </c>
      <c r="C59" s="412" t="s">
        <v>363</v>
      </c>
      <c r="D59" s="58" t="str">
        <f>"Sum of items "&amp;A60&amp;" and "&amp;A61</f>
        <v>Sum of items 49 and 50</v>
      </c>
      <c r="E59" s="106">
        <f>SUM(E60:E61)</f>
        <v>0</v>
      </c>
      <c r="F59" s="106">
        <f t="shared" ref="F59:M59" si="14">SUM(F60:F61)</f>
        <v>0</v>
      </c>
      <c r="G59" s="106">
        <f t="shared" si="14"/>
        <v>0</v>
      </c>
      <c r="H59" s="106">
        <f t="shared" si="14"/>
        <v>0</v>
      </c>
      <c r="I59" s="106">
        <f t="shared" si="14"/>
        <v>0</v>
      </c>
      <c r="J59" s="106">
        <f t="shared" si="14"/>
        <v>0</v>
      </c>
      <c r="K59" s="106">
        <f t="shared" si="14"/>
        <v>0</v>
      </c>
      <c r="L59" s="106">
        <f t="shared" si="14"/>
        <v>0</v>
      </c>
      <c r="M59" s="106">
        <f t="shared" si="14"/>
        <v>0</v>
      </c>
    </row>
    <row r="60" spans="1:78">
      <c r="A60" s="81">
        <f t="shared" si="3"/>
        <v>49</v>
      </c>
      <c r="B60" s="245" t="s">
        <v>490</v>
      </c>
      <c r="C60" s="411" t="s">
        <v>944</v>
      </c>
      <c r="D60" s="133" t="s">
        <v>1442</v>
      </c>
      <c r="E60" s="533"/>
      <c r="F60" s="533"/>
      <c r="G60" s="533"/>
      <c r="H60" s="533"/>
      <c r="I60" s="533"/>
      <c r="J60" s="533"/>
      <c r="K60" s="533"/>
      <c r="L60" s="533"/>
      <c r="M60" s="533"/>
    </row>
    <row r="61" spans="1:78" s="54" customFormat="1">
      <c r="A61" s="99">
        <f t="shared" si="3"/>
        <v>50</v>
      </c>
      <c r="B61" s="246" t="s">
        <v>410</v>
      </c>
      <c r="C61" s="412" t="s">
        <v>945</v>
      </c>
      <c r="D61" s="138" t="s">
        <v>1443</v>
      </c>
      <c r="E61" s="535"/>
      <c r="F61" s="535"/>
      <c r="G61" s="535"/>
      <c r="H61" s="535"/>
      <c r="I61" s="535"/>
      <c r="J61" s="535"/>
      <c r="K61" s="535"/>
      <c r="L61" s="535"/>
      <c r="M61" s="535"/>
      <c r="N61" s="536"/>
      <c r="O61" s="536"/>
      <c r="P61" s="536"/>
      <c r="Q61" s="536"/>
      <c r="R61" s="536"/>
      <c r="S61" s="536"/>
      <c r="T61" s="536"/>
      <c r="U61" s="536"/>
      <c r="V61" s="536"/>
      <c r="W61" s="536"/>
      <c r="X61" s="536"/>
      <c r="Y61" s="536"/>
      <c r="Z61" s="536"/>
      <c r="AA61" s="536"/>
      <c r="AB61" s="536"/>
      <c r="AC61" s="536"/>
      <c r="AD61" s="536"/>
      <c r="AE61" s="536"/>
      <c r="AF61" s="536"/>
      <c r="AG61" s="536"/>
      <c r="AH61" s="536"/>
      <c r="AI61" s="536"/>
      <c r="AJ61" s="536"/>
      <c r="AK61" s="536"/>
      <c r="AL61" s="536"/>
      <c r="AM61" s="536"/>
      <c r="AN61" s="536"/>
      <c r="AO61" s="536"/>
      <c r="AP61" s="536"/>
      <c r="AQ61" s="536"/>
      <c r="AR61" s="536"/>
      <c r="AS61" s="536"/>
      <c r="AT61" s="536"/>
      <c r="AU61" s="536"/>
      <c r="AV61" s="536"/>
      <c r="AW61" s="536"/>
      <c r="AX61" s="536"/>
      <c r="AY61" s="536"/>
      <c r="AZ61" s="536"/>
      <c r="BA61" s="536"/>
      <c r="BB61" s="536"/>
      <c r="BC61" s="536"/>
      <c r="BD61" s="536"/>
      <c r="BE61" s="536"/>
      <c r="BF61" s="536"/>
      <c r="BG61" s="536"/>
      <c r="BH61" s="536"/>
      <c r="BI61" s="536"/>
      <c r="BJ61" s="536"/>
      <c r="BK61" s="536"/>
      <c r="BL61" s="536"/>
      <c r="BM61" s="536"/>
      <c r="BN61" s="536"/>
      <c r="BO61" s="536"/>
      <c r="BP61" s="536"/>
      <c r="BQ61" s="536"/>
      <c r="BR61" s="536"/>
      <c r="BS61" s="536"/>
      <c r="BT61" s="536"/>
      <c r="BU61" s="536"/>
      <c r="BV61" s="536"/>
      <c r="BW61" s="536"/>
      <c r="BX61" s="536"/>
      <c r="BY61" s="536"/>
      <c r="BZ61" s="536"/>
    </row>
    <row r="62" spans="1:78">
      <c r="A62" s="81">
        <f t="shared" si="3"/>
        <v>51</v>
      </c>
      <c r="B62" s="41" t="s">
        <v>44</v>
      </c>
      <c r="C62" s="411" t="s">
        <v>362</v>
      </c>
      <c r="D62" s="58" t="str">
        <f>"Sum of items "&amp;A17&amp;", "&amp;A31&amp;", "&amp;A41&amp;", "&amp;A46&amp;", "&amp;A49&amp;", and "&amp;A54</f>
        <v>Sum of items 6, 20, 30, 35, 38, and 43</v>
      </c>
      <c r="E62" s="113">
        <f t="shared" ref="E62:M62" si="15">SUM(E17,E31,E41,E46,E49,E54)</f>
        <v>0</v>
      </c>
      <c r="F62" s="113">
        <f t="shared" si="15"/>
        <v>0</v>
      </c>
      <c r="G62" s="113">
        <f t="shared" si="15"/>
        <v>0</v>
      </c>
      <c r="H62" s="113">
        <f t="shared" si="15"/>
        <v>0</v>
      </c>
      <c r="I62" s="113">
        <f t="shared" si="15"/>
        <v>0</v>
      </c>
      <c r="J62" s="113">
        <f t="shared" si="15"/>
        <v>0</v>
      </c>
      <c r="K62" s="113">
        <f t="shared" si="15"/>
        <v>0</v>
      </c>
      <c r="L62" s="113">
        <f t="shared" si="15"/>
        <v>0</v>
      </c>
      <c r="M62" s="113">
        <f t="shared" si="15"/>
        <v>0</v>
      </c>
    </row>
    <row r="63" spans="1:78">
      <c r="B63" s="522"/>
      <c r="C63" s="582"/>
      <c r="D63" s="528"/>
      <c r="E63" s="583"/>
      <c r="F63" s="583"/>
      <c r="G63" s="583"/>
      <c r="H63" s="583"/>
      <c r="I63" s="583"/>
      <c r="J63" s="583"/>
      <c r="K63" s="583"/>
      <c r="L63" s="583"/>
      <c r="M63" s="583"/>
    </row>
    <row r="64" spans="1:78">
      <c r="B64" s="31" t="s">
        <v>1274</v>
      </c>
      <c r="C64" s="582"/>
      <c r="D64" s="528"/>
      <c r="E64" s="583"/>
      <c r="F64" s="583"/>
      <c r="G64" s="583"/>
      <c r="H64" s="583"/>
      <c r="I64" s="583"/>
      <c r="J64" s="583"/>
      <c r="K64" s="583"/>
      <c r="L64" s="583"/>
      <c r="M64" s="583"/>
    </row>
    <row r="65" spans="1:13">
      <c r="A65" s="81">
        <f>A62+1</f>
        <v>52</v>
      </c>
      <c r="B65" s="32" t="s">
        <v>482</v>
      </c>
      <c r="C65" s="412" t="s">
        <v>946</v>
      </c>
      <c r="D65" s="34" t="str">
        <f>"Sum of items "&amp;A66&amp;", "&amp;A69&amp;", "&amp;A72&amp;", and "&amp;A78</f>
        <v>Sum of items 53, 56, 59, and 65</v>
      </c>
      <c r="E65" s="106">
        <f>SUM(E66,E69,E72,E78)</f>
        <v>0</v>
      </c>
      <c r="F65" s="106">
        <f t="shared" ref="F65:M65" si="16">SUM(F66,F69,F72,F78)</f>
        <v>0</v>
      </c>
      <c r="G65" s="106">
        <f t="shared" si="16"/>
        <v>0</v>
      </c>
      <c r="H65" s="106">
        <f t="shared" si="16"/>
        <v>0</v>
      </c>
      <c r="I65" s="106">
        <f t="shared" si="16"/>
        <v>0</v>
      </c>
      <c r="J65" s="106">
        <f t="shared" si="16"/>
        <v>0</v>
      </c>
      <c r="K65" s="106">
        <f t="shared" si="16"/>
        <v>0</v>
      </c>
      <c r="L65" s="106">
        <f t="shared" si="16"/>
        <v>0</v>
      </c>
      <c r="M65" s="106">
        <f t="shared" si="16"/>
        <v>0</v>
      </c>
    </row>
    <row r="66" spans="1:13">
      <c r="A66" s="81">
        <f>A65+1</f>
        <v>53</v>
      </c>
      <c r="B66" s="41" t="s">
        <v>3</v>
      </c>
      <c r="C66" s="411" t="s">
        <v>947</v>
      </c>
      <c r="D66" s="34" t="str">
        <f>"Sum of items "&amp;A67&amp;" and "&amp;A68</f>
        <v>Sum of items 54 and 55</v>
      </c>
      <c r="E66" s="106">
        <f>SUM(E67:E68)</f>
        <v>0</v>
      </c>
      <c r="F66" s="106">
        <f t="shared" ref="F66:M66" si="17">SUM(F67:F68)</f>
        <v>0</v>
      </c>
      <c r="G66" s="106">
        <f t="shared" si="17"/>
        <v>0</v>
      </c>
      <c r="H66" s="106">
        <f t="shared" si="17"/>
        <v>0</v>
      </c>
      <c r="I66" s="106">
        <f t="shared" si="17"/>
        <v>0</v>
      </c>
      <c r="J66" s="106">
        <f t="shared" si="17"/>
        <v>0</v>
      </c>
      <c r="K66" s="106">
        <f t="shared" si="17"/>
        <v>0</v>
      </c>
      <c r="L66" s="106">
        <f t="shared" si="17"/>
        <v>0</v>
      </c>
      <c r="M66" s="106">
        <f t="shared" si="17"/>
        <v>0</v>
      </c>
    </row>
    <row r="67" spans="1:13">
      <c r="A67" s="81">
        <f t="shared" ref="A67:A107" si="18">A66+1</f>
        <v>54</v>
      </c>
      <c r="B67" s="19" t="s">
        <v>3</v>
      </c>
      <c r="C67" s="412" t="s">
        <v>948</v>
      </c>
      <c r="D67" s="528"/>
      <c r="E67" s="106">
        <f>'Retail Bal. &amp; Loss Projections'!D6</f>
        <v>0</v>
      </c>
      <c r="F67" s="106">
        <f>'Retail Bal. &amp; Loss Projections'!E6</f>
        <v>0</v>
      </c>
      <c r="G67" s="106">
        <f>'Retail Bal. &amp; Loss Projections'!F6</f>
        <v>0</v>
      </c>
      <c r="H67" s="106">
        <f>'Retail Bal. &amp; Loss Projections'!G6</f>
        <v>0</v>
      </c>
      <c r="I67" s="106">
        <f>'Retail Bal. &amp; Loss Projections'!H6</f>
        <v>0</v>
      </c>
      <c r="J67" s="106">
        <f>'Retail Bal. &amp; Loss Projections'!I6</f>
        <v>0</v>
      </c>
      <c r="K67" s="106">
        <f>'Retail Bal. &amp; Loss Projections'!J6</f>
        <v>0</v>
      </c>
      <c r="L67" s="106">
        <f>'Retail Bal. &amp; Loss Projections'!K6</f>
        <v>0</v>
      </c>
      <c r="M67" s="106">
        <f>'Retail Bal. &amp; Loss Projections'!L6</f>
        <v>0</v>
      </c>
    </row>
    <row r="68" spans="1:13">
      <c r="A68" s="81">
        <f t="shared" si="18"/>
        <v>55</v>
      </c>
      <c r="B68" s="19" t="s">
        <v>406</v>
      </c>
      <c r="C68" s="411" t="s">
        <v>949</v>
      </c>
      <c r="D68" s="528"/>
      <c r="E68" s="106">
        <f>'Retail Bal. &amp; Loss Projections'!D15</f>
        <v>0</v>
      </c>
      <c r="F68" s="106">
        <f>'Retail Bal. &amp; Loss Projections'!E15</f>
        <v>0</v>
      </c>
      <c r="G68" s="106">
        <f>'Retail Bal. &amp; Loss Projections'!F15</f>
        <v>0</v>
      </c>
      <c r="H68" s="106">
        <f>'Retail Bal. &amp; Loss Projections'!G15</f>
        <v>0</v>
      </c>
      <c r="I68" s="106">
        <f>'Retail Bal. &amp; Loss Projections'!H15</f>
        <v>0</v>
      </c>
      <c r="J68" s="106">
        <f>'Retail Bal. &amp; Loss Projections'!I15</f>
        <v>0</v>
      </c>
      <c r="K68" s="106">
        <f>'Retail Bal. &amp; Loss Projections'!J15</f>
        <v>0</v>
      </c>
      <c r="L68" s="106">
        <f>'Retail Bal. &amp; Loss Projections'!K15</f>
        <v>0</v>
      </c>
      <c r="M68" s="106">
        <f>'Retail Bal. &amp; Loss Projections'!L15</f>
        <v>0</v>
      </c>
    </row>
    <row r="69" spans="1:13">
      <c r="A69" s="81">
        <f t="shared" si="18"/>
        <v>56</v>
      </c>
      <c r="B69" s="41" t="s">
        <v>4</v>
      </c>
      <c r="C69" s="412" t="s">
        <v>950</v>
      </c>
      <c r="D69" s="58" t="str">
        <f>"Sum of items "&amp;A70&amp;" and "&amp;A71</f>
        <v>Sum of items 57 and 58</v>
      </c>
      <c r="E69" s="106">
        <f>SUM(E70:E71)</f>
        <v>0</v>
      </c>
      <c r="F69" s="106">
        <f t="shared" ref="F69:M69" si="19">SUM(F70:F71)</f>
        <v>0</v>
      </c>
      <c r="G69" s="106">
        <f t="shared" si="19"/>
        <v>0</v>
      </c>
      <c r="H69" s="106">
        <f t="shared" si="19"/>
        <v>0</v>
      </c>
      <c r="I69" s="106">
        <f t="shared" si="19"/>
        <v>0</v>
      </c>
      <c r="J69" s="106">
        <f t="shared" si="19"/>
        <v>0</v>
      </c>
      <c r="K69" s="106">
        <f t="shared" si="19"/>
        <v>0</v>
      </c>
      <c r="L69" s="106">
        <f t="shared" si="19"/>
        <v>0</v>
      </c>
      <c r="M69" s="106">
        <f t="shared" si="19"/>
        <v>0</v>
      </c>
    </row>
    <row r="70" spans="1:13">
      <c r="A70" s="81">
        <f t="shared" si="18"/>
        <v>57</v>
      </c>
      <c r="B70" s="134" t="s">
        <v>5</v>
      </c>
      <c r="C70" s="411" t="s">
        <v>951</v>
      </c>
      <c r="E70" s="106">
        <f>'Retail Bal. &amp; Loss Projections'!D24</f>
        <v>0</v>
      </c>
      <c r="F70" s="106">
        <f>'Retail Bal. &amp; Loss Projections'!E24</f>
        <v>0</v>
      </c>
      <c r="G70" s="106">
        <f>'Retail Bal. &amp; Loss Projections'!F24</f>
        <v>0</v>
      </c>
      <c r="H70" s="106">
        <f>'Retail Bal. &amp; Loss Projections'!G24</f>
        <v>0</v>
      </c>
      <c r="I70" s="106">
        <f>'Retail Bal. &amp; Loss Projections'!H24</f>
        <v>0</v>
      </c>
      <c r="J70" s="106">
        <f>'Retail Bal. &amp; Loss Projections'!I24</f>
        <v>0</v>
      </c>
      <c r="K70" s="106">
        <f>'Retail Bal. &amp; Loss Projections'!J24</f>
        <v>0</v>
      </c>
      <c r="L70" s="106">
        <f>'Retail Bal. &amp; Loss Projections'!K24</f>
        <v>0</v>
      </c>
      <c r="M70" s="106">
        <f>'Retail Bal. &amp; Loss Projections'!L24</f>
        <v>0</v>
      </c>
    </row>
    <row r="71" spans="1:13">
      <c r="A71" s="81">
        <f t="shared" si="18"/>
        <v>58</v>
      </c>
      <c r="B71" s="134" t="s">
        <v>6</v>
      </c>
      <c r="C71" s="412" t="s">
        <v>952</v>
      </c>
      <c r="E71" s="106">
        <f>'Retail Bal. &amp; Loss Projections'!D33</f>
        <v>0</v>
      </c>
      <c r="F71" s="106">
        <f>'Retail Bal. &amp; Loss Projections'!E33</f>
        <v>0</v>
      </c>
      <c r="G71" s="106">
        <f>'Retail Bal. &amp; Loss Projections'!F33</f>
        <v>0</v>
      </c>
      <c r="H71" s="106">
        <f>'Retail Bal. &amp; Loss Projections'!G33</f>
        <v>0</v>
      </c>
      <c r="I71" s="106">
        <f>'Retail Bal. &amp; Loss Projections'!H33</f>
        <v>0</v>
      </c>
      <c r="J71" s="106">
        <f>'Retail Bal. &amp; Loss Projections'!I33</f>
        <v>0</v>
      </c>
      <c r="K71" s="106">
        <f>'Retail Bal. &amp; Loss Projections'!J33</f>
        <v>0</v>
      </c>
      <c r="L71" s="106">
        <f>'Retail Bal. &amp; Loss Projections'!K33</f>
        <v>0</v>
      </c>
      <c r="M71" s="106">
        <f>'Retail Bal. &amp; Loss Projections'!L33</f>
        <v>0</v>
      </c>
    </row>
    <row r="72" spans="1:13">
      <c r="A72" s="81">
        <f t="shared" si="18"/>
        <v>59</v>
      </c>
      <c r="B72" s="41" t="s">
        <v>8</v>
      </c>
      <c r="C72" s="411" t="s">
        <v>953</v>
      </c>
      <c r="D72" s="58" t="str">
        <f>"Sum of items "&amp;A73&amp;", "&amp;A74&amp;", and "&amp;A75</f>
        <v>Sum of items 60, 61, and 62</v>
      </c>
      <c r="E72" s="106">
        <f>SUM(E73:E75)</f>
        <v>0</v>
      </c>
      <c r="F72" s="106">
        <f t="shared" ref="F72:M72" si="20">SUM(F73:F75)</f>
        <v>0</v>
      </c>
      <c r="G72" s="106">
        <f t="shared" si="20"/>
        <v>0</v>
      </c>
      <c r="H72" s="106">
        <f t="shared" si="20"/>
        <v>0</v>
      </c>
      <c r="I72" s="106">
        <f t="shared" si="20"/>
        <v>0</v>
      </c>
      <c r="J72" s="106">
        <f t="shared" si="20"/>
        <v>0</v>
      </c>
      <c r="K72" s="106">
        <f t="shared" si="20"/>
        <v>0</v>
      </c>
      <c r="L72" s="106">
        <f t="shared" si="20"/>
        <v>0</v>
      </c>
      <c r="M72" s="106">
        <f t="shared" si="20"/>
        <v>0</v>
      </c>
    </row>
    <row r="73" spans="1:13">
      <c r="A73" s="81">
        <f t="shared" si="18"/>
        <v>60</v>
      </c>
      <c r="B73" s="134" t="s">
        <v>9</v>
      </c>
      <c r="C73" s="412" t="s">
        <v>954</v>
      </c>
      <c r="E73" s="76"/>
      <c r="F73" s="76"/>
      <c r="G73" s="76"/>
      <c r="H73" s="76"/>
      <c r="I73" s="76"/>
      <c r="J73" s="76"/>
      <c r="K73" s="76"/>
      <c r="L73" s="76"/>
      <c r="M73" s="76"/>
    </row>
    <row r="74" spans="1:13">
      <c r="A74" s="81">
        <f t="shared" si="18"/>
        <v>61</v>
      </c>
      <c r="B74" s="134" t="s">
        <v>10</v>
      </c>
      <c r="C74" s="411" t="s">
        <v>955</v>
      </c>
      <c r="E74" s="76"/>
      <c r="F74" s="76"/>
      <c r="G74" s="76"/>
      <c r="H74" s="76"/>
      <c r="I74" s="76"/>
      <c r="J74" s="76"/>
      <c r="K74" s="76"/>
      <c r="L74" s="76"/>
      <c r="M74" s="76"/>
    </row>
    <row r="75" spans="1:13">
      <c r="A75" s="81">
        <f t="shared" si="18"/>
        <v>62</v>
      </c>
      <c r="B75" s="134" t="s">
        <v>11</v>
      </c>
      <c r="C75" s="412" t="s">
        <v>956</v>
      </c>
      <c r="D75" s="58" t="str">
        <f>"Sum of items "&amp;A76&amp;" and "&amp;A77</f>
        <v>Sum of items 63 and 64</v>
      </c>
      <c r="E75" s="106">
        <f t="shared" ref="E75:M75" si="21">SUM(E76:E77)</f>
        <v>0</v>
      </c>
      <c r="F75" s="106">
        <f t="shared" si="21"/>
        <v>0</v>
      </c>
      <c r="G75" s="106">
        <f t="shared" si="21"/>
        <v>0</v>
      </c>
      <c r="H75" s="106">
        <f t="shared" si="21"/>
        <v>0</v>
      </c>
      <c r="I75" s="106">
        <f t="shared" si="21"/>
        <v>0</v>
      </c>
      <c r="J75" s="106">
        <f t="shared" si="21"/>
        <v>0</v>
      </c>
      <c r="K75" s="106">
        <f t="shared" si="21"/>
        <v>0</v>
      </c>
      <c r="L75" s="106">
        <f t="shared" si="21"/>
        <v>0</v>
      </c>
      <c r="M75" s="106">
        <f t="shared" si="21"/>
        <v>0</v>
      </c>
    </row>
    <row r="76" spans="1:13">
      <c r="A76" s="81">
        <f t="shared" si="18"/>
        <v>63</v>
      </c>
      <c r="B76" s="166" t="s">
        <v>43</v>
      </c>
      <c r="C76" s="411" t="s">
        <v>957</v>
      </c>
      <c r="E76" s="76"/>
      <c r="F76" s="76"/>
      <c r="G76" s="76"/>
      <c r="H76" s="76"/>
      <c r="I76" s="76"/>
      <c r="J76" s="76"/>
      <c r="K76" s="76"/>
      <c r="L76" s="76"/>
      <c r="M76" s="76"/>
    </row>
    <row r="77" spans="1:13">
      <c r="A77" s="81">
        <f t="shared" si="18"/>
        <v>64</v>
      </c>
      <c r="B77" s="166" t="s">
        <v>405</v>
      </c>
      <c r="C77" s="412" t="s">
        <v>958</v>
      </c>
      <c r="E77" s="76"/>
      <c r="F77" s="76"/>
      <c r="G77" s="76"/>
      <c r="H77" s="76"/>
      <c r="I77" s="76"/>
      <c r="J77" s="76"/>
      <c r="K77" s="76"/>
      <c r="L77" s="76"/>
      <c r="M77" s="76"/>
    </row>
    <row r="78" spans="1:13">
      <c r="A78" s="81">
        <f t="shared" si="18"/>
        <v>65</v>
      </c>
      <c r="B78" s="41" t="s">
        <v>483</v>
      </c>
      <c r="C78" s="411" t="s">
        <v>959</v>
      </c>
      <c r="E78" s="76"/>
      <c r="F78" s="76"/>
      <c r="G78" s="76"/>
      <c r="H78" s="76"/>
      <c r="I78" s="76"/>
      <c r="J78" s="76"/>
      <c r="K78" s="76"/>
      <c r="L78" s="76"/>
      <c r="M78" s="76"/>
    </row>
    <row r="79" spans="1:13">
      <c r="A79" s="81">
        <f t="shared" si="18"/>
        <v>66</v>
      </c>
      <c r="B79" s="32" t="s">
        <v>552</v>
      </c>
      <c r="C79" s="412" t="s">
        <v>960</v>
      </c>
      <c r="D79" s="34" t="str">
        <f>"Sum of items "&amp;A80&amp;", "&amp;A81&amp;", "&amp;A82&amp;", and "&amp;A88</f>
        <v>Sum of items 67, 68, 69, and 75</v>
      </c>
      <c r="E79" s="106">
        <f t="shared" ref="E79:M79" si="22">SUM(E80:E82,E88)</f>
        <v>0</v>
      </c>
      <c r="F79" s="106">
        <f t="shared" si="22"/>
        <v>0</v>
      </c>
      <c r="G79" s="106">
        <f t="shared" si="22"/>
        <v>0</v>
      </c>
      <c r="H79" s="106">
        <f t="shared" si="22"/>
        <v>0</v>
      </c>
      <c r="I79" s="106">
        <f t="shared" si="22"/>
        <v>0</v>
      </c>
      <c r="J79" s="106">
        <f t="shared" si="22"/>
        <v>0</v>
      </c>
      <c r="K79" s="106">
        <f t="shared" si="22"/>
        <v>0</v>
      </c>
      <c r="L79" s="106">
        <f t="shared" si="22"/>
        <v>0</v>
      </c>
      <c r="M79" s="106">
        <f t="shared" si="22"/>
        <v>0</v>
      </c>
    </row>
    <row r="80" spans="1:13">
      <c r="A80" s="81">
        <f t="shared" si="18"/>
        <v>67</v>
      </c>
      <c r="B80" s="33" t="s">
        <v>3</v>
      </c>
      <c r="C80" s="411" t="s">
        <v>961</v>
      </c>
      <c r="E80" s="106">
        <f>'Retail Bal. &amp; Loss Projections'!D44</f>
        <v>0</v>
      </c>
      <c r="F80" s="106">
        <f>'Retail Bal. &amp; Loss Projections'!E44</f>
        <v>0</v>
      </c>
      <c r="G80" s="106">
        <f>'Retail Bal. &amp; Loss Projections'!F44</f>
        <v>0</v>
      </c>
      <c r="H80" s="106">
        <f>'Retail Bal. &amp; Loss Projections'!G44</f>
        <v>0</v>
      </c>
      <c r="I80" s="106">
        <f>'Retail Bal. &amp; Loss Projections'!H44</f>
        <v>0</v>
      </c>
      <c r="J80" s="106">
        <f>'Retail Bal. &amp; Loss Projections'!I44</f>
        <v>0</v>
      </c>
      <c r="K80" s="106">
        <f>'Retail Bal. &amp; Loss Projections'!J44</f>
        <v>0</v>
      </c>
      <c r="L80" s="106">
        <f>'Retail Bal. &amp; Loss Projections'!K44</f>
        <v>0</v>
      </c>
      <c r="M80" s="106">
        <f>'Retail Bal. &amp; Loss Projections'!L44</f>
        <v>0</v>
      </c>
    </row>
    <row r="81" spans="1:13">
      <c r="A81" s="81">
        <f t="shared" si="18"/>
        <v>68</v>
      </c>
      <c r="B81" s="33" t="s">
        <v>4</v>
      </c>
      <c r="C81" s="412" t="s">
        <v>962</v>
      </c>
      <c r="E81" s="106">
        <f>'Retail Bal. &amp; Loss Projections'!D53</f>
        <v>0</v>
      </c>
      <c r="F81" s="106">
        <f>'Retail Bal. &amp; Loss Projections'!E53</f>
        <v>0</v>
      </c>
      <c r="G81" s="106">
        <f>'Retail Bal. &amp; Loss Projections'!F53</f>
        <v>0</v>
      </c>
      <c r="H81" s="106">
        <f>'Retail Bal. &amp; Loss Projections'!G53</f>
        <v>0</v>
      </c>
      <c r="I81" s="106">
        <f>'Retail Bal. &amp; Loss Projections'!H53</f>
        <v>0</v>
      </c>
      <c r="J81" s="106">
        <f>'Retail Bal. &amp; Loss Projections'!I53</f>
        <v>0</v>
      </c>
      <c r="K81" s="106">
        <f>'Retail Bal. &amp; Loss Projections'!J53</f>
        <v>0</v>
      </c>
      <c r="L81" s="106">
        <f>'Retail Bal. &amp; Loss Projections'!K53</f>
        <v>0</v>
      </c>
      <c r="M81" s="106">
        <f>'Retail Bal. &amp; Loss Projections'!L53</f>
        <v>0</v>
      </c>
    </row>
    <row r="82" spans="1:13">
      <c r="A82" s="81">
        <f t="shared" si="18"/>
        <v>69</v>
      </c>
      <c r="B82" s="41" t="s">
        <v>8</v>
      </c>
      <c r="C82" s="411" t="s">
        <v>963</v>
      </c>
      <c r="D82" s="34" t="str">
        <f>"Sum of items "&amp;A83&amp;", "&amp;A84&amp;", and "&amp;A85</f>
        <v>Sum of items 70, 71, and 72</v>
      </c>
      <c r="E82" s="106">
        <f>SUM(E83:E85)</f>
        <v>0</v>
      </c>
      <c r="F82" s="106">
        <f t="shared" ref="F82:M82" si="23">SUM(F83:F85)</f>
        <v>0</v>
      </c>
      <c r="G82" s="106">
        <f t="shared" si="23"/>
        <v>0</v>
      </c>
      <c r="H82" s="106">
        <f t="shared" si="23"/>
        <v>0</v>
      </c>
      <c r="I82" s="106">
        <f t="shared" si="23"/>
        <v>0</v>
      </c>
      <c r="J82" s="106">
        <f t="shared" si="23"/>
        <v>0</v>
      </c>
      <c r="K82" s="106">
        <f t="shared" si="23"/>
        <v>0</v>
      </c>
      <c r="L82" s="106">
        <f t="shared" si="23"/>
        <v>0</v>
      </c>
      <c r="M82" s="106">
        <f t="shared" si="23"/>
        <v>0</v>
      </c>
    </row>
    <row r="83" spans="1:13">
      <c r="A83" s="81">
        <f t="shared" si="18"/>
        <v>70</v>
      </c>
      <c r="B83" s="19" t="s">
        <v>9</v>
      </c>
      <c r="C83" s="412" t="s">
        <v>964</v>
      </c>
      <c r="E83" s="76"/>
      <c r="F83" s="76"/>
      <c r="G83" s="76"/>
      <c r="H83" s="76"/>
      <c r="I83" s="76"/>
      <c r="J83" s="76"/>
      <c r="K83" s="76"/>
      <c r="L83" s="76"/>
      <c r="M83" s="76"/>
    </row>
    <row r="84" spans="1:13">
      <c r="A84" s="81">
        <f t="shared" si="18"/>
        <v>71</v>
      </c>
      <c r="B84" s="19" t="s">
        <v>10</v>
      </c>
      <c r="C84" s="411" t="s">
        <v>965</v>
      </c>
      <c r="E84" s="76"/>
      <c r="F84" s="76"/>
      <c r="G84" s="76"/>
      <c r="H84" s="76"/>
      <c r="I84" s="76"/>
      <c r="J84" s="76"/>
      <c r="K84" s="76"/>
      <c r="L84" s="76"/>
      <c r="M84" s="76"/>
    </row>
    <row r="85" spans="1:13">
      <c r="A85" s="81">
        <f t="shared" si="18"/>
        <v>72</v>
      </c>
      <c r="B85" s="19" t="s">
        <v>11</v>
      </c>
      <c r="C85" s="412" t="s">
        <v>966</v>
      </c>
      <c r="D85" s="58" t="str">
        <f>"Sum of items "&amp;A86&amp;" and "&amp;A87</f>
        <v>Sum of items 73 and 74</v>
      </c>
      <c r="E85" s="106">
        <f>SUM(E86:E87)</f>
        <v>0</v>
      </c>
      <c r="F85" s="106">
        <f t="shared" ref="F85:M85" si="24">SUM(F86:F87)</f>
        <v>0</v>
      </c>
      <c r="G85" s="106">
        <f t="shared" si="24"/>
        <v>0</v>
      </c>
      <c r="H85" s="106">
        <f t="shared" si="24"/>
        <v>0</v>
      </c>
      <c r="I85" s="106">
        <f t="shared" si="24"/>
        <v>0</v>
      </c>
      <c r="J85" s="106">
        <f t="shared" si="24"/>
        <v>0</v>
      </c>
      <c r="K85" s="106">
        <f t="shared" si="24"/>
        <v>0</v>
      </c>
      <c r="L85" s="106">
        <f t="shared" si="24"/>
        <v>0</v>
      </c>
      <c r="M85" s="106">
        <f t="shared" si="24"/>
        <v>0</v>
      </c>
    </row>
    <row r="86" spans="1:13">
      <c r="A86" s="81">
        <f t="shared" si="18"/>
        <v>73</v>
      </c>
      <c r="B86" s="166" t="s">
        <v>43</v>
      </c>
      <c r="C86" s="411" t="s">
        <v>967</v>
      </c>
      <c r="E86" s="76"/>
      <c r="F86" s="76"/>
      <c r="G86" s="76"/>
      <c r="H86" s="76"/>
      <c r="I86" s="76"/>
      <c r="J86" s="76"/>
      <c r="K86" s="76"/>
      <c r="L86" s="76"/>
      <c r="M86" s="76"/>
    </row>
    <row r="87" spans="1:13">
      <c r="A87" s="81">
        <f t="shared" si="18"/>
        <v>74</v>
      </c>
      <c r="B87" s="166" t="s">
        <v>405</v>
      </c>
      <c r="C87" s="412" t="s">
        <v>968</v>
      </c>
      <c r="E87" s="76"/>
      <c r="F87" s="76"/>
      <c r="G87" s="76"/>
      <c r="H87" s="76"/>
      <c r="I87" s="76"/>
      <c r="J87" s="76"/>
      <c r="K87" s="76"/>
      <c r="L87" s="76"/>
      <c r="M87" s="76"/>
    </row>
    <row r="88" spans="1:13">
      <c r="A88" s="81">
        <f t="shared" si="18"/>
        <v>75</v>
      </c>
      <c r="B88" s="33" t="s">
        <v>483</v>
      </c>
      <c r="C88" s="411" t="s">
        <v>969</v>
      </c>
      <c r="E88" s="76"/>
      <c r="F88" s="76"/>
      <c r="G88" s="76"/>
      <c r="H88" s="76"/>
      <c r="I88" s="76"/>
      <c r="J88" s="76"/>
      <c r="K88" s="76"/>
      <c r="L88" s="76"/>
      <c r="M88" s="76"/>
    </row>
    <row r="89" spans="1:13">
      <c r="A89" s="81">
        <f t="shared" si="18"/>
        <v>76</v>
      </c>
      <c r="B89" s="32" t="s">
        <v>7</v>
      </c>
      <c r="C89" s="412" t="s">
        <v>970</v>
      </c>
      <c r="D89" s="34" t="str">
        <f>"Sum of items "&amp;A90&amp;", "&amp;A91&amp;", and "&amp;A92</f>
        <v>Sum of items 77, 78, and 79</v>
      </c>
      <c r="E89" s="106">
        <f t="shared" ref="E89:M89" si="25">SUM(E90:E92)</f>
        <v>0</v>
      </c>
      <c r="F89" s="106">
        <f t="shared" si="25"/>
        <v>0</v>
      </c>
      <c r="G89" s="106">
        <f t="shared" si="25"/>
        <v>0</v>
      </c>
      <c r="H89" s="106">
        <f t="shared" si="25"/>
        <v>0</v>
      </c>
      <c r="I89" s="106">
        <f t="shared" si="25"/>
        <v>0</v>
      </c>
      <c r="J89" s="106">
        <f t="shared" si="25"/>
        <v>0</v>
      </c>
      <c r="K89" s="106">
        <f t="shared" si="25"/>
        <v>0</v>
      </c>
      <c r="L89" s="106">
        <f t="shared" si="25"/>
        <v>0</v>
      </c>
      <c r="M89" s="106">
        <f t="shared" si="25"/>
        <v>0</v>
      </c>
    </row>
    <row r="90" spans="1:13">
      <c r="A90" s="81">
        <f t="shared" si="18"/>
        <v>77</v>
      </c>
      <c r="B90" s="13" t="s">
        <v>450</v>
      </c>
      <c r="C90" s="411" t="s">
        <v>971</v>
      </c>
      <c r="D90" s="532"/>
      <c r="E90" s="76"/>
      <c r="F90" s="76"/>
      <c r="G90" s="76"/>
      <c r="H90" s="76"/>
      <c r="I90" s="76"/>
      <c r="J90" s="76"/>
      <c r="K90" s="76"/>
      <c r="L90" s="76"/>
      <c r="M90" s="76"/>
    </row>
    <row r="91" spans="1:13">
      <c r="A91" s="81">
        <f t="shared" si="18"/>
        <v>78</v>
      </c>
      <c r="B91" s="33" t="s">
        <v>67</v>
      </c>
      <c r="C91" s="412" t="s">
        <v>972</v>
      </c>
      <c r="D91" s="532"/>
      <c r="E91" s="106">
        <f>SUM('Retail Bal. &amp; Loss Projections'!D139,'Retail Bal. &amp; Loss Projections'!D146)</f>
        <v>0</v>
      </c>
      <c r="F91" s="106">
        <f>SUM('Retail Bal. &amp; Loss Projections'!E139,'Retail Bal. &amp; Loss Projections'!E146)</f>
        <v>0</v>
      </c>
      <c r="G91" s="106">
        <f>SUM('Retail Bal. &amp; Loss Projections'!F139,'Retail Bal. &amp; Loss Projections'!F146)</f>
        <v>0</v>
      </c>
      <c r="H91" s="106">
        <f>SUM('Retail Bal. &amp; Loss Projections'!G139,'Retail Bal. &amp; Loss Projections'!G146)</f>
        <v>0</v>
      </c>
      <c r="I91" s="106">
        <f>SUM('Retail Bal. &amp; Loss Projections'!H139,'Retail Bal. &amp; Loss Projections'!H146)</f>
        <v>0</v>
      </c>
      <c r="J91" s="106">
        <f>SUM('Retail Bal. &amp; Loss Projections'!I139,'Retail Bal. &amp; Loss Projections'!I146)</f>
        <v>0</v>
      </c>
      <c r="K91" s="106">
        <f>SUM('Retail Bal. &amp; Loss Projections'!J139,'Retail Bal. &amp; Loss Projections'!J146)</f>
        <v>0</v>
      </c>
      <c r="L91" s="106">
        <f>SUM('Retail Bal. &amp; Loss Projections'!K139,'Retail Bal. &amp; Loss Projections'!K146)</f>
        <v>0</v>
      </c>
      <c r="M91" s="106">
        <f>SUM('Retail Bal. &amp; Loss Projections'!L139,'Retail Bal. &amp; Loss Projections'!L146)</f>
        <v>0</v>
      </c>
    </row>
    <row r="92" spans="1:13">
      <c r="A92" s="81">
        <f t="shared" si="18"/>
        <v>79</v>
      </c>
      <c r="B92" s="13" t="s">
        <v>779</v>
      </c>
      <c r="C92" s="411" t="s">
        <v>973</v>
      </c>
      <c r="D92" s="528"/>
      <c r="E92" s="106">
        <f>SUM('Retail Bal. &amp; Loss Projections'!D62,'Retail Bal. &amp; Loss Projections'!D68,'Retail Bal. &amp; Loss Projections'!D92)</f>
        <v>0</v>
      </c>
      <c r="F92" s="106">
        <f>SUM('Retail Bal. &amp; Loss Projections'!E62,'Retail Bal. &amp; Loss Projections'!E68,'Retail Bal. &amp; Loss Projections'!E92)</f>
        <v>0</v>
      </c>
      <c r="G92" s="106">
        <f>SUM('Retail Bal. &amp; Loss Projections'!F62,'Retail Bal. &amp; Loss Projections'!F68,'Retail Bal. &amp; Loss Projections'!F92)</f>
        <v>0</v>
      </c>
      <c r="H92" s="106">
        <f>SUM('Retail Bal. &amp; Loss Projections'!G62,'Retail Bal. &amp; Loss Projections'!G68,'Retail Bal. &amp; Loss Projections'!G92)</f>
        <v>0</v>
      </c>
      <c r="I92" s="106">
        <f>SUM('Retail Bal. &amp; Loss Projections'!H62,'Retail Bal. &amp; Loss Projections'!H68,'Retail Bal. &amp; Loss Projections'!H92)</f>
        <v>0</v>
      </c>
      <c r="J92" s="106">
        <f>SUM('Retail Bal. &amp; Loss Projections'!I62,'Retail Bal. &amp; Loss Projections'!I68,'Retail Bal. &amp; Loss Projections'!I92)</f>
        <v>0</v>
      </c>
      <c r="K92" s="106">
        <f>SUM('Retail Bal. &amp; Loss Projections'!J62,'Retail Bal. &amp; Loss Projections'!J68,'Retail Bal. &amp; Loss Projections'!J92)</f>
        <v>0</v>
      </c>
      <c r="L92" s="106">
        <f>SUM('Retail Bal. &amp; Loss Projections'!K62,'Retail Bal. &amp; Loss Projections'!K68,'Retail Bal. &amp; Loss Projections'!K92)</f>
        <v>0</v>
      </c>
      <c r="M92" s="106">
        <f>SUM('Retail Bal. &amp; Loss Projections'!L62,'Retail Bal. &amp; Loss Projections'!L68,'Retail Bal. &amp; Loss Projections'!L92)</f>
        <v>0</v>
      </c>
    </row>
    <row r="93" spans="1:13">
      <c r="A93" s="81">
        <f t="shared" si="18"/>
        <v>80</v>
      </c>
      <c r="B93" s="32" t="s">
        <v>12</v>
      </c>
      <c r="C93" s="411" t="s">
        <v>974</v>
      </c>
      <c r="D93" s="528"/>
      <c r="E93" s="106">
        <f>SUM('Retail Bal. &amp; Loss Projections'!D74,'Retail Bal. &amp; Loss Projections'!D83,'Retail Bal. &amp; Loss Projections'!D98)</f>
        <v>0</v>
      </c>
      <c r="F93" s="106">
        <f>SUM('Retail Bal. &amp; Loss Projections'!E74,'Retail Bal. &amp; Loss Projections'!E83,'Retail Bal. &amp; Loss Projections'!E98)</f>
        <v>0</v>
      </c>
      <c r="G93" s="106">
        <f>SUM('Retail Bal. &amp; Loss Projections'!F74,'Retail Bal. &amp; Loss Projections'!F83,'Retail Bal. &amp; Loss Projections'!F98)</f>
        <v>0</v>
      </c>
      <c r="H93" s="106">
        <f>SUM('Retail Bal. &amp; Loss Projections'!G74,'Retail Bal. &amp; Loss Projections'!G83,'Retail Bal. &amp; Loss Projections'!G98)</f>
        <v>0</v>
      </c>
      <c r="I93" s="106">
        <f>SUM('Retail Bal. &amp; Loss Projections'!H74,'Retail Bal. &amp; Loss Projections'!H83,'Retail Bal. &amp; Loss Projections'!H98)</f>
        <v>0</v>
      </c>
      <c r="J93" s="106">
        <f>SUM('Retail Bal. &amp; Loss Projections'!I74,'Retail Bal. &amp; Loss Projections'!I83,'Retail Bal. &amp; Loss Projections'!I98)</f>
        <v>0</v>
      </c>
      <c r="K93" s="106">
        <f>SUM('Retail Bal. &amp; Loss Projections'!J74,'Retail Bal. &amp; Loss Projections'!J83,'Retail Bal. &amp; Loss Projections'!J98)</f>
        <v>0</v>
      </c>
      <c r="L93" s="106">
        <f>SUM('Retail Bal. &amp; Loss Projections'!K74,'Retail Bal. &amp; Loss Projections'!K83,'Retail Bal. &amp; Loss Projections'!K98)</f>
        <v>0</v>
      </c>
      <c r="M93" s="106">
        <f>SUM('Retail Bal. &amp; Loss Projections'!L74,'Retail Bal. &amp; Loss Projections'!L83,'Retail Bal. &amp; Loss Projections'!L98)</f>
        <v>0</v>
      </c>
    </row>
    <row r="94" spans="1:13">
      <c r="A94" s="81">
        <f t="shared" si="18"/>
        <v>81</v>
      </c>
      <c r="B94" s="32" t="s">
        <v>13</v>
      </c>
      <c r="C94" s="412" t="s">
        <v>975</v>
      </c>
      <c r="D94" s="34" t="str">
        <f>"Sum of items "&amp;A95&amp;", "&amp;A96&amp;", "&amp;A97&amp;", and "&amp;A98</f>
        <v>Sum of items 82, 83, 84, and 85</v>
      </c>
      <c r="E94" s="106">
        <f>SUM(E95:E98)</f>
        <v>0</v>
      </c>
      <c r="F94" s="106">
        <f t="shared" ref="F94:M94" si="26">SUM(F95:F98)</f>
        <v>0</v>
      </c>
      <c r="G94" s="106">
        <f t="shared" si="26"/>
        <v>0</v>
      </c>
      <c r="H94" s="106">
        <f t="shared" si="26"/>
        <v>0</v>
      </c>
      <c r="I94" s="106">
        <f t="shared" si="26"/>
        <v>0</v>
      </c>
      <c r="J94" s="106">
        <f t="shared" si="26"/>
        <v>0</v>
      </c>
      <c r="K94" s="106">
        <f t="shared" si="26"/>
        <v>0</v>
      </c>
      <c r="L94" s="106">
        <f t="shared" si="26"/>
        <v>0</v>
      </c>
      <c r="M94" s="106">
        <f t="shared" si="26"/>
        <v>0</v>
      </c>
    </row>
    <row r="95" spans="1:13">
      <c r="A95" s="81">
        <f t="shared" si="18"/>
        <v>82</v>
      </c>
      <c r="B95" s="33" t="s">
        <v>66</v>
      </c>
      <c r="C95" s="411" t="s">
        <v>976</v>
      </c>
      <c r="D95" s="528"/>
      <c r="E95" s="106">
        <f>SUM('Retail Bal. &amp; Loss Projections'!D104,'Retail Bal. &amp; Loss Projections'!D111)</f>
        <v>0</v>
      </c>
      <c r="F95" s="106">
        <f>SUM('Retail Bal. &amp; Loss Projections'!E104,'Retail Bal. &amp; Loss Projections'!E111)</f>
        <v>0</v>
      </c>
      <c r="G95" s="106">
        <f>SUM('Retail Bal. &amp; Loss Projections'!F104,'Retail Bal. &amp; Loss Projections'!F111)</f>
        <v>0</v>
      </c>
      <c r="H95" s="106">
        <f>SUM('Retail Bal. &amp; Loss Projections'!G104,'Retail Bal. &amp; Loss Projections'!G111)</f>
        <v>0</v>
      </c>
      <c r="I95" s="106">
        <f>SUM('Retail Bal. &amp; Loss Projections'!H104,'Retail Bal. &amp; Loss Projections'!H111)</f>
        <v>0</v>
      </c>
      <c r="J95" s="106">
        <f>SUM('Retail Bal. &amp; Loss Projections'!I104,'Retail Bal. &amp; Loss Projections'!I111)</f>
        <v>0</v>
      </c>
      <c r="K95" s="106">
        <f>SUM('Retail Bal. &amp; Loss Projections'!J104,'Retail Bal. &amp; Loss Projections'!J111)</f>
        <v>0</v>
      </c>
      <c r="L95" s="106">
        <f>SUM('Retail Bal. &amp; Loss Projections'!K104,'Retail Bal. &amp; Loss Projections'!K111)</f>
        <v>0</v>
      </c>
      <c r="M95" s="106">
        <f>SUM('Retail Bal. &amp; Loss Projections'!L104,'Retail Bal. &amp; Loss Projections'!L111)</f>
        <v>0</v>
      </c>
    </row>
    <row r="96" spans="1:13">
      <c r="A96" s="81">
        <f t="shared" si="18"/>
        <v>83</v>
      </c>
      <c r="B96" s="33" t="s">
        <v>65</v>
      </c>
      <c r="C96" s="412" t="s">
        <v>977</v>
      </c>
      <c r="D96" s="532"/>
      <c r="E96" s="106">
        <f>'Retail Bal. &amp; Loss Projections'!D132</f>
        <v>0</v>
      </c>
      <c r="F96" s="106">
        <f>'Retail Bal. &amp; Loss Projections'!E132</f>
        <v>0</v>
      </c>
      <c r="G96" s="106">
        <f>'Retail Bal. &amp; Loss Projections'!F132</f>
        <v>0</v>
      </c>
      <c r="H96" s="106">
        <f>'Retail Bal. &amp; Loss Projections'!G132</f>
        <v>0</v>
      </c>
      <c r="I96" s="106">
        <f>'Retail Bal. &amp; Loss Projections'!H132</f>
        <v>0</v>
      </c>
      <c r="J96" s="106">
        <f>'Retail Bal. &amp; Loss Projections'!I132</f>
        <v>0</v>
      </c>
      <c r="K96" s="106">
        <f>'Retail Bal. &amp; Loss Projections'!J132</f>
        <v>0</v>
      </c>
      <c r="L96" s="106">
        <f>'Retail Bal. &amp; Loss Projections'!K132</f>
        <v>0</v>
      </c>
      <c r="M96" s="106">
        <f>'Retail Bal. &amp; Loss Projections'!L132</f>
        <v>0</v>
      </c>
    </row>
    <row r="97" spans="1:78">
      <c r="A97" s="81">
        <f t="shared" si="18"/>
        <v>84</v>
      </c>
      <c r="B97" s="13" t="s">
        <v>485</v>
      </c>
      <c r="C97" s="411" t="s">
        <v>978</v>
      </c>
      <c r="D97" s="532"/>
      <c r="E97" s="76"/>
      <c r="F97" s="76"/>
      <c r="G97" s="76"/>
      <c r="H97" s="76"/>
      <c r="I97" s="76"/>
      <c r="J97" s="76"/>
      <c r="K97" s="76"/>
      <c r="L97" s="76"/>
      <c r="M97" s="76"/>
    </row>
    <row r="98" spans="1:78">
      <c r="A98" s="81">
        <f t="shared" si="18"/>
        <v>85</v>
      </c>
      <c r="B98" s="33" t="s">
        <v>64</v>
      </c>
      <c r="C98" s="412" t="s">
        <v>979</v>
      </c>
      <c r="D98" s="528"/>
      <c r="E98" s="106">
        <f>SUM('Retail Bal. &amp; Loss Projections'!D118,'Retail Bal. &amp; Loss Projections'!D125,'Retail Bal. &amp; Loss Projections'!D153,'Retail Bal. &amp; Loss Projections'!D160)</f>
        <v>0</v>
      </c>
      <c r="F98" s="106">
        <f>SUM('Retail Bal. &amp; Loss Projections'!E118,'Retail Bal. &amp; Loss Projections'!E125,'Retail Bal. &amp; Loss Projections'!E153,'Retail Bal. &amp; Loss Projections'!E160)</f>
        <v>0</v>
      </c>
      <c r="G98" s="106">
        <f>SUM('Retail Bal. &amp; Loss Projections'!F118,'Retail Bal. &amp; Loss Projections'!F125,'Retail Bal. &amp; Loss Projections'!F153,'Retail Bal. &amp; Loss Projections'!F160)</f>
        <v>0</v>
      </c>
      <c r="H98" s="106">
        <f>SUM('Retail Bal. &amp; Loss Projections'!G118,'Retail Bal. &amp; Loss Projections'!G125,'Retail Bal. &amp; Loss Projections'!G153,'Retail Bal. &amp; Loss Projections'!G160)</f>
        <v>0</v>
      </c>
      <c r="I98" s="106">
        <f>SUM('Retail Bal. &amp; Loss Projections'!H118,'Retail Bal. &amp; Loss Projections'!H125,'Retail Bal. &amp; Loss Projections'!H153,'Retail Bal. &amp; Loss Projections'!H160)</f>
        <v>0</v>
      </c>
      <c r="J98" s="106">
        <f>SUM('Retail Bal. &amp; Loss Projections'!I118,'Retail Bal. &amp; Loss Projections'!I125,'Retail Bal. &amp; Loss Projections'!I153,'Retail Bal. &amp; Loss Projections'!I160)</f>
        <v>0</v>
      </c>
      <c r="K98" s="106">
        <f>SUM('Retail Bal. &amp; Loss Projections'!J118,'Retail Bal. &amp; Loss Projections'!J125,'Retail Bal. &amp; Loss Projections'!J153,'Retail Bal. &amp; Loss Projections'!J160)</f>
        <v>0</v>
      </c>
      <c r="L98" s="106">
        <f>SUM('Retail Bal. &amp; Loss Projections'!K118,'Retail Bal. &amp; Loss Projections'!K125,'Retail Bal. &amp; Loss Projections'!K153,'Retail Bal. &amp; Loss Projections'!K160)</f>
        <v>0</v>
      </c>
      <c r="M98" s="106">
        <f>SUM('Retail Bal. &amp; Loss Projections'!L118,'Retail Bal. &amp; Loss Projections'!L125,'Retail Bal. &amp; Loss Projections'!L153,'Retail Bal. &amp; Loss Projections'!L160)</f>
        <v>0</v>
      </c>
    </row>
    <row r="99" spans="1:78">
      <c r="A99" s="81">
        <f t="shared" si="18"/>
        <v>86</v>
      </c>
      <c r="B99" s="32" t="s">
        <v>494</v>
      </c>
      <c r="C99" s="411" t="s">
        <v>980</v>
      </c>
      <c r="D99" s="58" t="str">
        <f>"Sum of items "&amp;A100&amp;" to "&amp;A104</f>
        <v>Sum of items 87 to 91</v>
      </c>
      <c r="E99" s="106">
        <f>SUM(E100:E104)</f>
        <v>0</v>
      </c>
      <c r="F99" s="106">
        <f t="shared" ref="F99:M99" si="27">SUM(F100:F104)</f>
        <v>0</v>
      </c>
      <c r="G99" s="106">
        <f t="shared" si="27"/>
        <v>0</v>
      </c>
      <c r="H99" s="106">
        <f t="shared" si="27"/>
        <v>0</v>
      </c>
      <c r="I99" s="106">
        <f t="shared" si="27"/>
        <v>0</v>
      </c>
      <c r="J99" s="106">
        <f t="shared" si="27"/>
        <v>0</v>
      </c>
      <c r="K99" s="106">
        <f t="shared" si="27"/>
        <v>0</v>
      </c>
      <c r="L99" s="106">
        <f t="shared" si="27"/>
        <v>0</v>
      </c>
      <c r="M99" s="106">
        <f t="shared" si="27"/>
        <v>0</v>
      </c>
    </row>
    <row r="100" spans="1:78">
      <c r="A100" s="81">
        <f t="shared" si="18"/>
        <v>87</v>
      </c>
      <c r="B100" s="33" t="s">
        <v>68</v>
      </c>
      <c r="C100" s="412" t="s">
        <v>981</v>
      </c>
      <c r="D100" s="528"/>
      <c r="E100" s="76"/>
      <c r="F100" s="76"/>
      <c r="G100" s="76"/>
      <c r="H100" s="76"/>
      <c r="I100" s="76"/>
      <c r="J100" s="76"/>
      <c r="K100" s="76"/>
      <c r="L100" s="76"/>
      <c r="M100" s="76"/>
    </row>
    <row r="101" spans="1:78">
      <c r="A101" s="81">
        <f t="shared" si="18"/>
        <v>88</v>
      </c>
      <c r="B101" s="33" t="s">
        <v>69</v>
      </c>
      <c r="C101" s="411" t="s">
        <v>982</v>
      </c>
      <c r="D101" s="528"/>
      <c r="E101" s="76"/>
      <c r="F101" s="76"/>
      <c r="G101" s="76"/>
      <c r="H101" s="76"/>
      <c r="I101" s="76"/>
      <c r="J101" s="76"/>
      <c r="K101" s="76"/>
      <c r="L101" s="76"/>
      <c r="M101" s="76"/>
    </row>
    <row r="102" spans="1:78">
      <c r="A102" s="81">
        <f t="shared" si="18"/>
        <v>89</v>
      </c>
      <c r="B102" s="13" t="s">
        <v>409</v>
      </c>
      <c r="C102" s="412" t="s">
        <v>983</v>
      </c>
      <c r="D102" s="528"/>
      <c r="E102" s="76"/>
      <c r="F102" s="76"/>
      <c r="G102" s="76"/>
      <c r="H102" s="76"/>
      <c r="I102" s="76"/>
      <c r="J102" s="76"/>
      <c r="K102" s="76"/>
      <c r="L102" s="76"/>
      <c r="M102" s="76"/>
    </row>
    <row r="103" spans="1:78">
      <c r="A103" s="81">
        <f t="shared" si="18"/>
        <v>90</v>
      </c>
      <c r="B103" s="33" t="s">
        <v>71</v>
      </c>
      <c r="C103" s="411" t="s">
        <v>984</v>
      </c>
      <c r="D103" s="528"/>
      <c r="E103" s="76"/>
      <c r="F103" s="76"/>
      <c r="G103" s="76"/>
      <c r="H103" s="76"/>
      <c r="I103" s="76"/>
      <c r="J103" s="76"/>
      <c r="K103" s="76"/>
      <c r="L103" s="76"/>
      <c r="M103" s="76"/>
    </row>
    <row r="104" spans="1:78" s="50" customFormat="1">
      <c r="A104" s="81">
        <f t="shared" si="18"/>
        <v>91</v>
      </c>
      <c r="B104" s="110" t="s">
        <v>72</v>
      </c>
      <c r="C104" s="412" t="s">
        <v>985</v>
      </c>
      <c r="D104" s="58" t="str">
        <f>"Sum of items "&amp;A105&amp;" and "&amp;A106</f>
        <v>Sum of items 92 and 93</v>
      </c>
      <c r="E104" s="106">
        <f>SUM(E105:E106)</f>
        <v>0</v>
      </c>
      <c r="F104" s="106">
        <f t="shared" ref="F104:M104" si="28">SUM(F105:F106)</f>
        <v>0</v>
      </c>
      <c r="G104" s="106">
        <f t="shared" si="28"/>
        <v>0</v>
      </c>
      <c r="H104" s="106">
        <f t="shared" si="28"/>
        <v>0</v>
      </c>
      <c r="I104" s="106">
        <f t="shared" si="28"/>
        <v>0</v>
      </c>
      <c r="J104" s="106">
        <f t="shared" si="28"/>
        <v>0</v>
      </c>
      <c r="K104" s="106">
        <f t="shared" si="28"/>
        <v>0</v>
      </c>
      <c r="L104" s="106">
        <f t="shared" si="28"/>
        <v>0</v>
      </c>
      <c r="M104" s="106">
        <f t="shared" si="28"/>
        <v>0</v>
      </c>
      <c r="N104" s="505"/>
      <c r="O104" s="505"/>
      <c r="P104" s="505"/>
      <c r="Q104" s="505"/>
      <c r="R104" s="505"/>
      <c r="S104" s="505"/>
      <c r="T104" s="505"/>
      <c r="U104" s="505"/>
      <c r="V104" s="505"/>
      <c r="W104" s="505"/>
      <c r="X104" s="505"/>
      <c r="Y104" s="505"/>
      <c r="Z104" s="505"/>
      <c r="AA104" s="505"/>
      <c r="AB104" s="505"/>
      <c r="AC104" s="505"/>
      <c r="AD104" s="505"/>
      <c r="AE104" s="505"/>
      <c r="AF104" s="505"/>
      <c r="AG104" s="505"/>
      <c r="AH104" s="505"/>
      <c r="AI104" s="505"/>
      <c r="AJ104" s="505"/>
      <c r="AK104" s="505"/>
      <c r="AL104" s="505"/>
      <c r="AM104" s="505"/>
      <c r="AN104" s="505"/>
      <c r="AO104" s="505"/>
      <c r="AP104" s="505"/>
      <c r="AQ104" s="505"/>
      <c r="AR104" s="505"/>
      <c r="AS104" s="505"/>
      <c r="AT104" s="505"/>
      <c r="AU104" s="505"/>
      <c r="AV104" s="505"/>
      <c r="AW104" s="505"/>
      <c r="AX104" s="505"/>
      <c r="AY104" s="505"/>
      <c r="AZ104" s="505"/>
      <c r="BA104" s="505"/>
      <c r="BB104" s="505"/>
      <c r="BC104" s="505"/>
      <c r="BD104" s="505"/>
      <c r="BE104" s="505"/>
      <c r="BF104" s="505"/>
      <c r="BG104" s="505"/>
      <c r="BH104" s="505"/>
      <c r="BI104" s="505"/>
      <c r="BJ104" s="505"/>
      <c r="BK104" s="505"/>
      <c r="BL104" s="505"/>
      <c r="BM104" s="505"/>
      <c r="BN104" s="505"/>
      <c r="BO104" s="505"/>
      <c r="BP104" s="505"/>
      <c r="BQ104" s="505"/>
      <c r="BR104" s="505"/>
      <c r="BS104" s="505"/>
      <c r="BT104" s="505"/>
      <c r="BU104" s="505"/>
      <c r="BV104" s="505"/>
      <c r="BW104" s="505"/>
      <c r="BX104" s="505"/>
      <c r="BY104" s="505"/>
      <c r="BZ104" s="505"/>
    </row>
    <row r="105" spans="1:78" s="50" customFormat="1">
      <c r="A105" s="81">
        <f t="shared" si="18"/>
        <v>92</v>
      </c>
      <c r="B105" s="245" t="s">
        <v>490</v>
      </c>
      <c r="C105" s="411" t="s">
        <v>986</v>
      </c>
      <c r="D105" s="528"/>
      <c r="E105" s="533"/>
      <c r="F105" s="533"/>
      <c r="G105" s="533"/>
      <c r="H105" s="533"/>
      <c r="I105" s="533"/>
      <c r="J105" s="533"/>
      <c r="K105" s="533"/>
      <c r="L105" s="533"/>
      <c r="M105" s="533"/>
      <c r="N105" s="505"/>
      <c r="O105" s="505"/>
      <c r="P105" s="505"/>
      <c r="Q105" s="505"/>
      <c r="R105" s="505"/>
      <c r="S105" s="505"/>
      <c r="T105" s="505"/>
      <c r="U105" s="505"/>
      <c r="V105" s="505"/>
      <c r="W105" s="505"/>
      <c r="X105" s="505"/>
      <c r="Y105" s="505"/>
      <c r="Z105" s="505"/>
      <c r="AA105" s="505"/>
      <c r="AB105" s="505"/>
      <c r="AC105" s="505"/>
      <c r="AD105" s="505"/>
      <c r="AE105" s="505"/>
      <c r="AF105" s="505"/>
      <c r="AG105" s="505"/>
      <c r="AH105" s="505"/>
      <c r="AI105" s="505"/>
      <c r="AJ105" s="505"/>
      <c r="AK105" s="505"/>
      <c r="AL105" s="505"/>
      <c r="AM105" s="505"/>
      <c r="AN105" s="505"/>
      <c r="AO105" s="505"/>
      <c r="AP105" s="505"/>
      <c r="AQ105" s="505"/>
      <c r="AR105" s="505"/>
      <c r="AS105" s="505"/>
      <c r="AT105" s="505"/>
      <c r="AU105" s="505"/>
      <c r="AV105" s="505"/>
      <c r="AW105" s="505"/>
      <c r="AX105" s="505"/>
      <c r="AY105" s="505"/>
      <c r="AZ105" s="505"/>
      <c r="BA105" s="505"/>
      <c r="BB105" s="505"/>
      <c r="BC105" s="505"/>
      <c r="BD105" s="505"/>
      <c r="BE105" s="505"/>
      <c r="BF105" s="505"/>
      <c r="BG105" s="505"/>
      <c r="BH105" s="505"/>
      <c r="BI105" s="505"/>
      <c r="BJ105" s="505"/>
      <c r="BK105" s="505"/>
      <c r="BL105" s="505"/>
      <c r="BM105" s="505"/>
      <c r="BN105" s="505"/>
      <c r="BO105" s="505"/>
      <c r="BP105" s="505"/>
      <c r="BQ105" s="505"/>
      <c r="BR105" s="505"/>
      <c r="BS105" s="505"/>
      <c r="BT105" s="505"/>
      <c r="BU105" s="505"/>
      <c r="BV105" s="505"/>
      <c r="BW105" s="505"/>
      <c r="BX105" s="505"/>
      <c r="BY105" s="505"/>
      <c r="BZ105" s="505"/>
    </row>
    <row r="106" spans="1:78" s="54" customFormat="1">
      <c r="A106" s="81">
        <f t="shared" si="18"/>
        <v>93</v>
      </c>
      <c r="B106" s="246" t="s">
        <v>410</v>
      </c>
      <c r="C106" s="412" t="s">
        <v>987</v>
      </c>
      <c r="D106" s="534"/>
      <c r="E106" s="535"/>
      <c r="F106" s="535"/>
      <c r="G106" s="535"/>
      <c r="H106" s="535"/>
      <c r="I106" s="535"/>
      <c r="J106" s="535"/>
      <c r="K106" s="535"/>
      <c r="L106" s="535"/>
      <c r="M106" s="535"/>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536"/>
      <c r="AS106" s="536"/>
      <c r="AT106" s="536"/>
      <c r="AU106" s="536"/>
      <c r="AV106" s="536"/>
      <c r="AW106" s="536"/>
      <c r="AX106" s="536"/>
      <c r="AY106" s="536"/>
      <c r="AZ106" s="536"/>
      <c r="BA106" s="536"/>
      <c r="BB106" s="536"/>
      <c r="BC106" s="536"/>
      <c r="BD106" s="536"/>
      <c r="BE106" s="536"/>
      <c r="BF106" s="536"/>
      <c r="BG106" s="536"/>
      <c r="BH106" s="536"/>
      <c r="BI106" s="536"/>
      <c r="BJ106" s="536"/>
      <c r="BK106" s="536"/>
      <c r="BL106" s="536"/>
      <c r="BM106" s="536"/>
      <c r="BN106" s="536"/>
      <c r="BO106" s="536"/>
      <c r="BP106" s="536"/>
      <c r="BQ106" s="536"/>
      <c r="BR106" s="536"/>
      <c r="BS106" s="536"/>
      <c r="BT106" s="536"/>
      <c r="BU106" s="536"/>
      <c r="BV106" s="536"/>
      <c r="BW106" s="536"/>
      <c r="BX106" s="536"/>
      <c r="BY106" s="536"/>
      <c r="BZ106" s="536"/>
    </row>
    <row r="107" spans="1:78">
      <c r="A107" s="81">
        <f t="shared" si="18"/>
        <v>94</v>
      </c>
      <c r="B107" s="41" t="s">
        <v>44</v>
      </c>
      <c r="C107" s="411" t="s">
        <v>988</v>
      </c>
      <c r="D107" s="58" t="str">
        <f>"Sum of items "&amp;A65&amp;", "&amp;A79&amp;", "&amp;A89&amp;", "&amp;A93&amp;", "&amp;A94&amp;", and "&amp;A99</f>
        <v>Sum of items 52, 66, 76, 80, 81, and 86</v>
      </c>
      <c r="E107" s="113">
        <f t="shared" ref="E107:M107" si="29">SUM(E65,E79,E89,E93,E94,E99)</f>
        <v>0</v>
      </c>
      <c r="F107" s="113">
        <f t="shared" si="29"/>
        <v>0</v>
      </c>
      <c r="G107" s="113">
        <f t="shared" si="29"/>
        <v>0</v>
      </c>
      <c r="H107" s="113">
        <f t="shared" si="29"/>
        <v>0</v>
      </c>
      <c r="I107" s="113">
        <f t="shared" si="29"/>
        <v>0</v>
      </c>
      <c r="J107" s="113">
        <f t="shared" si="29"/>
        <v>0</v>
      </c>
      <c r="K107" s="113">
        <f t="shared" si="29"/>
        <v>0</v>
      </c>
      <c r="L107" s="113">
        <f t="shared" si="29"/>
        <v>0</v>
      </c>
      <c r="M107" s="113">
        <f t="shared" si="29"/>
        <v>0</v>
      </c>
    </row>
    <row r="108" spans="1:78">
      <c r="B108" s="522"/>
      <c r="C108" s="588"/>
      <c r="D108" s="528"/>
      <c r="E108" s="583"/>
      <c r="F108" s="583"/>
      <c r="G108" s="583"/>
      <c r="H108" s="583"/>
      <c r="I108" s="583"/>
      <c r="J108" s="583"/>
      <c r="K108" s="583"/>
      <c r="L108" s="583"/>
      <c r="M108" s="583"/>
    </row>
    <row r="109" spans="1:78">
      <c r="B109" s="31" t="s">
        <v>553</v>
      </c>
      <c r="C109" s="588"/>
      <c r="D109" s="528"/>
      <c r="E109" s="583"/>
      <c r="F109" s="583"/>
      <c r="G109" s="583"/>
      <c r="H109" s="583"/>
      <c r="I109" s="583"/>
      <c r="J109" s="583"/>
      <c r="K109" s="583"/>
      <c r="L109" s="583"/>
      <c r="M109" s="583"/>
    </row>
    <row r="110" spans="1:78">
      <c r="A110" s="81">
        <f>A107+1</f>
        <v>95</v>
      </c>
      <c r="B110" s="32" t="s">
        <v>482</v>
      </c>
      <c r="C110" s="412" t="s">
        <v>989</v>
      </c>
      <c r="D110" s="34" t="str">
        <f>"Sum of items "&amp;A111&amp;", "&amp;A112&amp;", "&amp;A113&amp;", and "&amp;A114</f>
        <v>Sum of items 96, 97, 98, and 99</v>
      </c>
      <c r="E110" s="106">
        <f t="shared" ref="E110:M110" si="30">SUM(E111:E114)</f>
        <v>0</v>
      </c>
      <c r="F110" s="106">
        <f t="shared" si="30"/>
        <v>0</v>
      </c>
      <c r="G110" s="106">
        <f t="shared" si="30"/>
        <v>0</v>
      </c>
      <c r="H110" s="106">
        <f t="shared" si="30"/>
        <v>0</v>
      </c>
      <c r="I110" s="106">
        <f t="shared" si="30"/>
        <v>0</v>
      </c>
      <c r="J110" s="106">
        <f t="shared" si="30"/>
        <v>0</v>
      </c>
      <c r="K110" s="106">
        <f t="shared" si="30"/>
        <v>0</v>
      </c>
      <c r="L110" s="106">
        <f t="shared" si="30"/>
        <v>0</v>
      </c>
      <c r="M110" s="106">
        <f t="shared" si="30"/>
        <v>0</v>
      </c>
    </row>
    <row r="111" spans="1:78">
      <c r="A111" s="81">
        <f>A110+1</f>
        <v>96</v>
      </c>
      <c r="B111" s="134" t="s">
        <v>3</v>
      </c>
      <c r="C111" s="411" t="s">
        <v>990</v>
      </c>
      <c r="D111" s="58" t="str">
        <f>"Item "&amp;A18&amp;" less "&amp;A66</f>
        <v>Item 7 less 53</v>
      </c>
      <c r="E111" s="106">
        <f t="shared" ref="E111:M111" si="31">E18-E66</f>
        <v>0</v>
      </c>
      <c r="F111" s="106">
        <f t="shared" si="31"/>
        <v>0</v>
      </c>
      <c r="G111" s="106">
        <f t="shared" si="31"/>
        <v>0</v>
      </c>
      <c r="H111" s="106">
        <f t="shared" si="31"/>
        <v>0</v>
      </c>
      <c r="I111" s="106">
        <f t="shared" si="31"/>
        <v>0</v>
      </c>
      <c r="J111" s="106">
        <f t="shared" si="31"/>
        <v>0</v>
      </c>
      <c r="K111" s="106">
        <f t="shared" si="31"/>
        <v>0</v>
      </c>
      <c r="L111" s="106">
        <f t="shared" si="31"/>
        <v>0</v>
      </c>
      <c r="M111" s="106">
        <f t="shared" si="31"/>
        <v>0</v>
      </c>
    </row>
    <row r="112" spans="1:78">
      <c r="A112" s="81">
        <f t="shared" ref="A112:A123" si="32">A111+1</f>
        <v>97</v>
      </c>
      <c r="B112" s="134" t="s">
        <v>4</v>
      </c>
      <c r="C112" s="412" t="s">
        <v>991</v>
      </c>
      <c r="D112" s="58" t="str">
        <f>"Item "&amp;A21&amp;" less "&amp;A69</f>
        <v>Item 10 less 56</v>
      </c>
      <c r="E112" s="106">
        <f t="shared" ref="E112:M112" si="33">E21-E69</f>
        <v>0</v>
      </c>
      <c r="F112" s="106">
        <f t="shared" si="33"/>
        <v>0</v>
      </c>
      <c r="G112" s="106">
        <f t="shared" si="33"/>
        <v>0</v>
      </c>
      <c r="H112" s="106">
        <f t="shared" si="33"/>
        <v>0</v>
      </c>
      <c r="I112" s="106">
        <f t="shared" si="33"/>
        <v>0</v>
      </c>
      <c r="J112" s="106">
        <f t="shared" si="33"/>
        <v>0</v>
      </c>
      <c r="K112" s="106">
        <f t="shared" si="33"/>
        <v>0</v>
      </c>
      <c r="L112" s="106">
        <f t="shared" si="33"/>
        <v>0</v>
      </c>
      <c r="M112" s="106">
        <f t="shared" si="33"/>
        <v>0</v>
      </c>
    </row>
    <row r="113" spans="1:78">
      <c r="A113" s="81">
        <f t="shared" si="32"/>
        <v>98</v>
      </c>
      <c r="B113" s="134" t="s">
        <v>8</v>
      </c>
      <c r="C113" s="411" t="s">
        <v>992</v>
      </c>
      <c r="D113" s="58" t="str">
        <f>"Item "&amp;A24&amp;" less "&amp;A72</f>
        <v>Item 13 less 59</v>
      </c>
      <c r="E113" s="106">
        <f t="shared" ref="E113:M113" si="34">E24-E72</f>
        <v>0</v>
      </c>
      <c r="F113" s="106">
        <f t="shared" si="34"/>
        <v>0</v>
      </c>
      <c r="G113" s="106">
        <f t="shared" si="34"/>
        <v>0</v>
      </c>
      <c r="H113" s="106">
        <f t="shared" si="34"/>
        <v>0</v>
      </c>
      <c r="I113" s="106">
        <f t="shared" si="34"/>
        <v>0</v>
      </c>
      <c r="J113" s="106">
        <f t="shared" si="34"/>
        <v>0</v>
      </c>
      <c r="K113" s="106">
        <f t="shared" si="34"/>
        <v>0</v>
      </c>
      <c r="L113" s="106">
        <f t="shared" si="34"/>
        <v>0</v>
      </c>
      <c r="M113" s="106">
        <f t="shared" si="34"/>
        <v>0</v>
      </c>
    </row>
    <row r="114" spans="1:78">
      <c r="A114" s="81">
        <f t="shared" si="32"/>
        <v>99</v>
      </c>
      <c r="B114" s="134" t="s">
        <v>483</v>
      </c>
      <c r="C114" s="412" t="s">
        <v>993</v>
      </c>
      <c r="D114" s="58" t="str">
        <f>"Item "&amp;A30&amp;" less "&amp;A78</f>
        <v>Item 19 less 65</v>
      </c>
      <c r="E114" s="106">
        <f t="shared" ref="E114:M114" si="35">E30-E78</f>
        <v>0</v>
      </c>
      <c r="F114" s="106">
        <f t="shared" si="35"/>
        <v>0</v>
      </c>
      <c r="G114" s="106">
        <f t="shared" si="35"/>
        <v>0</v>
      </c>
      <c r="H114" s="106">
        <f t="shared" si="35"/>
        <v>0</v>
      </c>
      <c r="I114" s="106">
        <f t="shared" si="35"/>
        <v>0</v>
      </c>
      <c r="J114" s="106">
        <f t="shared" si="35"/>
        <v>0</v>
      </c>
      <c r="K114" s="106">
        <f t="shared" si="35"/>
        <v>0</v>
      </c>
      <c r="L114" s="106">
        <f t="shared" si="35"/>
        <v>0</v>
      </c>
      <c r="M114" s="106">
        <f t="shared" si="35"/>
        <v>0</v>
      </c>
    </row>
    <row r="115" spans="1:78">
      <c r="A115" s="81">
        <f>A114+1</f>
        <v>100</v>
      </c>
      <c r="B115" s="32" t="s">
        <v>552</v>
      </c>
      <c r="C115" s="411" t="s">
        <v>994</v>
      </c>
      <c r="D115" s="34" t="str">
        <f>"Sum of items "&amp;A116&amp;", "&amp;A117&amp;", and "&amp;A118</f>
        <v>Sum of items 101, 102, and 103</v>
      </c>
      <c r="E115" s="106">
        <f t="shared" ref="E115:M115" si="36">SUM(E116:E118)</f>
        <v>0</v>
      </c>
      <c r="F115" s="106">
        <f t="shared" si="36"/>
        <v>0</v>
      </c>
      <c r="G115" s="106">
        <f t="shared" si="36"/>
        <v>0</v>
      </c>
      <c r="H115" s="106">
        <f t="shared" si="36"/>
        <v>0</v>
      </c>
      <c r="I115" s="106">
        <f t="shared" si="36"/>
        <v>0</v>
      </c>
      <c r="J115" s="106">
        <f t="shared" si="36"/>
        <v>0</v>
      </c>
      <c r="K115" s="106">
        <f t="shared" si="36"/>
        <v>0</v>
      </c>
      <c r="L115" s="106">
        <f t="shared" si="36"/>
        <v>0</v>
      </c>
      <c r="M115" s="106">
        <f t="shared" si="36"/>
        <v>0</v>
      </c>
    </row>
    <row r="116" spans="1:78">
      <c r="A116" s="81">
        <f t="shared" si="32"/>
        <v>101</v>
      </c>
      <c r="B116" s="19" t="s">
        <v>403</v>
      </c>
      <c r="C116" s="412" t="s">
        <v>995</v>
      </c>
      <c r="D116" s="58" t="str">
        <f>"Items "&amp;A32&amp;" and "&amp;A33&amp;" less "&amp;A80&amp;" and "&amp;A81</f>
        <v>Items 21 and 22 less 67 and 68</v>
      </c>
      <c r="E116" s="106">
        <f t="shared" ref="E116:M116" si="37">SUM(E32,E33)-SUM(E80,E81)</f>
        <v>0</v>
      </c>
      <c r="F116" s="106">
        <f t="shared" si="37"/>
        <v>0</v>
      </c>
      <c r="G116" s="106">
        <f t="shared" si="37"/>
        <v>0</v>
      </c>
      <c r="H116" s="106">
        <f t="shared" si="37"/>
        <v>0</v>
      </c>
      <c r="I116" s="106">
        <f t="shared" si="37"/>
        <v>0</v>
      </c>
      <c r="J116" s="106">
        <f t="shared" si="37"/>
        <v>0</v>
      </c>
      <c r="K116" s="106">
        <f t="shared" si="37"/>
        <v>0</v>
      </c>
      <c r="L116" s="106">
        <f t="shared" si="37"/>
        <v>0</v>
      </c>
      <c r="M116" s="106">
        <f t="shared" si="37"/>
        <v>0</v>
      </c>
    </row>
    <row r="117" spans="1:78">
      <c r="A117" s="81">
        <f t="shared" si="32"/>
        <v>102</v>
      </c>
      <c r="B117" s="19" t="s">
        <v>8</v>
      </c>
      <c r="C117" s="411" t="s">
        <v>996</v>
      </c>
      <c r="D117" s="58" t="str">
        <f>"Item "&amp;A34&amp;" less "&amp;A82</f>
        <v>Item 23 less 69</v>
      </c>
      <c r="E117" s="106">
        <f t="shared" ref="E117:M117" si="38">E34-E82</f>
        <v>0</v>
      </c>
      <c r="F117" s="106">
        <f t="shared" si="38"/>
        <v>0</v>
      </c>
      <c r="G117" s="106">
        <f t="shared" si="38"/>
        <v>0</v>
      </c>
      <c r="H117" s="106">
        <f t="shared" si="38"/>
        <v>0</v>
      </c>
      <c r="I117" s="106">
        <f t="shared" si="38"/>
        <v>0</v>
      </c>
      <c r="J117" s="106">
        <f t="shared" si="38"/>
        <v>0</v>
      </c>
      <c r="K117" s="106">
        <f t="shared" si="38"/>
        <v>0</v>
      </c>
      <c r="L117" s="106">
        <f t="shared" si="38"/>
        <v>0</v>
      </c>
      <c r="M117" s="106">
        <f t="shared" si="38"/>
        <v>0</v>
      </c>
    </row>
    <row r="118" spans="1:78">
      <c r="A118" s="81">
        <f t="shared" si="32"/>
        <v>103</v>
      </c>
      <c r="B118" s="134" t="s">
        <v>483</v>
      </c>
      <c r="C118" s="412" t="s">
        <v>997</v>
      </c>
      <c r="D118" s="58" t="str">
        <f>"Item "&amp;A40&amp;" less "&amp;A88</f>
        <v>Item 29 less 75</v>
      </c>
      <c r="E118" s="106">
        <f t="shared" ref="E118:M118" si="39">E40-E88</f>
        <v>0</v>
      </c>
      <c r="F118" s="106">
        <f t="shared" si="39"/>
        <v>0</v>
      </c>
      <c r="G118" s="106">
        <f t="shared" si="39"/>
        <v>0</v>
      </c>
      <c r="H118" s="106">
        <f t="shared" si="39"/>
        <v>0</v>
      </c>
      <c r="I118" s="106">
        <f t="shared" si="39"/>
        <v>0</v>
      </c>
      <c r="J118" s="106">
        <f t="shared" si="39"/>
        <v>0</v>
      </c>
      <c r="K118" s="106">
        <f t="shared" si="39"/>
        <v>0</v>
      </c>
      <c r="L118" s="106">
        <f t="shared" si="39"/>
        <v>0</v>
      </c>
      <c r="M118" s="106">
        <f t="shared" si="39"/>
        <v>0</v>
      </c>
    </row>
    <row r="119" spans="1:78">
      <c r="A119" s="81">
        <f t="shared" si="32"/>
        <v>104</v>
      </c>
      <c r="B119" s="32" t="s">
        <v>7</v>
      </c>
      <c r="C119" s="411" t="s">
        <v>998</v>
      </c>
      <c r="D119" s="58" t="str">
        <f>"Item "&amp;A41&amp;" less "&amp;A89</f>
        <v>Item 30 less 76</v>
      </c>
      <c r="E119" s="106">
        <f t="shared" ref="E119:M119" si="40">E41-E89</f>
        <v>0</v>
      </c>
      <c r="F119" s="106">
        <f t="shared" si="40"/>
        <v>0</v>
      </c>
      <c r="G119" s="106">
        <f t="shared" si="40"/>
        <v>0</v>
      </c>
      <c r="H119" s="106">
        <f t="shared" si="40"/>
        <v>0</v>
      </c>
      <c r="I119" s="106">
        <f t="shared" si="40"/>
        <v>0</v>
      </c>
      <c r="J119" s="106">
        <f t="shared" si="40"/>
        <v>0</v>
      </c>
      <c r="K119" s="106">
        <f t="shared" si="40"/>
        <v>0</v>
      </c>
      <c r="L119" s="106">
        <f t="shared" si="40"/>
        <v>0</v>
      </c>
      <c r="M119" s="106">
        <f t="shared" si="40"/>
        <v>0</v>
      </c>
    </row>
    <row r="120" spans="1:78">
      <c r="A120" s="81">
        <f t="shared" si="32"/>
        <v>105</v>
      </c>
      <c r="B120" s="32" t="s">
        <v>12</v>
      </c>
      <c r="C120" s="412" t="s">
        <v>999</v>
      </c>
      <c r="D120" s="58" t="str">
        <f>"Item "&amp;A46&amp;" less "&amp;A93</f>
        <v>Item 35 less 80</v>
      </c>
      <c r="E120" s="106">
        <f t="shared" ref="E120:M120" si="41">E46-E93</f>
        <v>0</v>
      </c>
      <c r="F120" s="106">
        <f t="shared" si="41"/>
        <v>0</v>
      </c>
      <c r="G120" s="106">
        <f t="shared" si="41"/>
        <v>0</v>
      </c>
      <c r="H120" s="106">
        <f t="shared" si="41"/>
        <v>0</v>
      </c>
      <c r="I120" s="106">
        <f t="shared" si="41"/>
        <v>0</v>
      </c>
      <c r="J120" s="106">
        <f t="shared" si="41"/>
        <v>0</v>
      </c>
      <c r="K120" s="106">
        <f t="shared" si="41"/>
        <v>0</v>
      </c>
      <c r="L120" s="106">
        <f t="shared" si="41"/>
        <v>0</v>
      </c>
      <c r="M120" s="106">
        <f t="shared" si="41"/>
        <v>0</v>
      </c>
    </row>
    <row r="121" spans="1:78">
      <c r="A121" s="81">
        <f t="shared" si="32"/>
        <v>106</v>
      </c>
      <c r="B121" s="32" t="s">
        <v>13</v>
      </c>
      <c r="C121" s="411" t="s">
        <v>1000</v>
      </c>
      <c r="D121" s="58" t="str">
        <f>"Item "&amp;A49&amp;" less "&amp;A94</f>
        <v>Item 38 less 81</v>
      </c>
      <c r="E121" s="106">
        <f t="shared" ref="E121:M121" si="42">E49-E94</f>
        <v>0</v>
      </c>
      <c r="F121" s="106">
        <f t="shared" si="42"/>
        <v>0</v>
      </c>
      <c r="G121" s="106">
        <f t="shared" si="42"/>
        <v>0</v>
      </c>
      <c r="H121" s="106">
        <f t="shared" si="42"/>
        <v>0</v>
      </c>
      <c r="I121" s="106">
        <f t="shared" si="42"/>
        <v>0</v>
      </c>
      <c r="J121" s="106">
        <f t="shared" si="42"/>
        <v>0</v>
      </c>
      <c r="K121" s="106">
        <f t="shared" si="42"/>
        <v>0</v>
      </c>
      <c r="L121" s="106">
        <f t="shared" si="42"/>
        <v>0</v>
      </c>
      <c r="M121" s="106">
        <f t="shared" si="42"/>
        <v>0</v>
      </c>
    </row>
    <row r="122" spans="1:78" s="54" customFormat="1">
      <c r="A122" s="99">
        <f t="shared" si="32"/>
        <v>107</v>
      </c>
      <c r="B122" s="37" t="s">
        <v>494</v>
      </c>
      <c r="C122" s="412" t="s">
        <v>1001</v>
      </c>
      <c r="D122" s="38" t="str">
        <f>"Item "&amp;A54&amp;" less "&amp;A99</f>
        <v>Item 43 less 86</v>
      </c>
      <c r="E122" s="114">
        <f t="shared" ref="E122:M122" si="43">E54-E99</f>
        <v>0</v>
      </c>
      <c r="F122" s="114">
        <f t="shared" si="43"/>
        <v>0</v>
      </c>
      <c r="G122" s="114">
        <f t="shared" si="43"/>
        <v>0</v>
      </c>
      <c r="H122" s="114">
        <f t="shared" si="43"/>
        <v>0</v>
      </c>
      <c r="I122" s="114">
        <f t="shared" si="43"/>
        <v>0</v>
      </c>
      <c r="J122" s="114">
        <f t="shared" si="43"/>
        <v>0</v>
      </c>
      <c r="K122" s="114">
        <f t="shared" si="43"/>
        <v>0</v>
      </c>
      <c r="L122" s="114">
        <f t="shared" si="43"/>
        <v>0</v>
      </c>
      <c r="M122" s="114">
        <f t="shared" si="43"/>
        <v>0</v>
      </c>
      <c r="N122" s="536"/>
      <c r="O122" s="536"/>
      <c r="P122" s="536"/>
      <c r="Q122" s="536"/>
      <c r="R122" s="536"/>
      <c r="S122" s="536"/>
      <c r="T122" s="536"/>
      <c r="U122" s="536"/>
      <c r="V122" s="536"/>
      <c r="W122" s="536"/>
      <c r="X122" s="536"/>
      <c r="Y122" s="536"/>
      <c r="Z122" s="536"/>
      <c r="AA122" s="536"/>
      <c r="AB122" s="536"/>
      <c r="AC122" s="536"/>
      <c r="AD122" s="536"/>
      <c r="AE122" s="536"/>
      <c r="AF122" s="536"/>
      <c r="AG122" s="536"/>
      <c r="AH122" s="536"/>
      <c r="AI122" s="536"/>
      <c r="AJ122" s="536"/>
      <c r="AK122" s="536"/>
      <c r="AL122" s="536"/>
      <c r="AM122" s="536"/>
      <c r="AN122" s="536"/>
      <c r="AO122" s="536"/>
      <c r="AP122" s="536"/>
      <c r="AQ122" s="536"/>
      <c r="AR122" s="536"/>
      <c r="AS122" s="536"/>
      <c r="AT122" s="536"/>
      <c r="AU122" s="536"/>
      <c r="AV122" s="536"/>
      <c r="AW122" s="536"/>
      <c r="AX122" s="536"/>
      <c r="AY122" s="536"/>
      <c r="AZ122" s="536"/>
      <c r="BA122" s="536"/>
      <c r="BB122" s="536"/>
      <c r="BC122" s="536"/>
      <c r="BD122" s="536"/>
      <c r="BE122" s="536"/>
      <c r="BF122" s="536"/>
      <c r="BG122" s="536"/>
      <c r="BH122" s="536"/>
      <c r="BI122" s="536"/>
      <c r="BJ122" s="536"/>
      <c r="BK122" s="536"/>
      <c r="BL122" s="536"/>
      <c r="BM122" s="536"/>
      <c r="BN122" s="536"/>
      <c r="BO122" s="536"/>
      <c r="BP122" s="536"/>
      <c r="BQ122" s="536"/>
      <c r="BR122" s="536"/>
      <c r="BS122" s="536"/>
      <c r="BT122" s="536"/>
      <c r="BU122" s="536"/>
      <c r="BV122" s="536"/>
      <c r="BW122" s="536"/>
      <c r="BX122" s="536"/>
      <c r="BY122" s="536"/>
      <c r="BZ122" s="536"/>
    </row>
    <row r="123" spans="1:78">
      <c r="A123" s="81">
        <f t="shared" si="32"/>
        <v>108</v>
      </c>
      <c r="B123" s="41" t="s">
        <v>554</v>
      </c>
      <c r="C123" s="411" t="s">
        <v>1002</v>
      </c>
      <c r="D123" s="58" t="str">
        <f>"Sum of items "&amp;A110&amp;", "&amp;A115&amp;", "&amp;A119&amp;", "&amp;A120&amp;", "&amp;A121&amp;", and "&amp;A122</f>
        <v>Sum of items 95, 100, 104, 105, 106, and 107</v>
      </c>
      <c r="E123" s="115">
        <f t="shared" ref="E123:M123" si="44">SUM(E110,E115,E119:E122)</f>
        <v>0</v>
      </c>
      <c r="F123" s="115">
        <f t="shared" si="44"/>
        <v>0</v>
      </c>
      <c r="G123" s="115">
        <f t="shared" si="44"/>
        <v>0</v>
      </c>
      <c r="H123" s="115">
        <f t="shared" si="44"/>
        <v>0</v>
      </c>
      <c r="I123" s="115">
        <f t="shared" si="44"/>
        <v>0</v>
      </c>
      <c r="J123" s="115">
        <f t="shared" si="44"/>
        <v>0</v>
      </c>
      <c r="K123" s="115">
        <f t="shared" si="44"/>
        <v>0</v>
      </c>
      <c r="L123" s="115">
        <f t="shared" si="44"/>
        <v>0</v>
      </c>
      <c r="M123" s="115">
        <f t="shared" si="44"/>
        <v>0</v>
      </c>
    </row>
    <row r="124" spans="1:78">
      <c r="B124" s="522"/>
      <c r="C124" s="590"/>
      <c r="D124" s="528"/>
      <c r="E124" s="583"/>
      <c r="F124" s="583"/>
      <c r="G124" s="583"/>
      <c r="H124" s="583"/>
      <c r="I124" s="583"/>
      <c r="J124" s="583"/>
      <c r="K124" s="583"/>
      <c r="L124" s="583"/>
      <c r="M124" s="583"/>
    </row>
    <row r="125" spans="1:78">
      <c r="A125" s="81">
        <f>A123+1</f>
        <v>109</v>
      </c>
      <c r="B125" s="32" t="s">
        <v>74</v>
      </c>
      <c r="C125" s="412" t="s">
        <v>361</v>
      </c>
      <c r="D125" s="58" t="s">
        <v>1444</v>
      </c>
      <c r="E125" s="76"/>
      <c r="F125" s="76"/>
      <c r="G125" s="76"/>
      <c r="H125" s="76"/>
      <c r="I125" s="76"/>
      <c r="J125" s="76"/>
      <c r="K125" s="76"/>
      <c r="L125" s="76"/>
      <c r="M125" s="76"/>
    </row>
    <row r="126" spans="1:78" s="54" customFormat="1">
      <c r="A126" s="99">
        <f>A125+1</f>
        <v>110</v>
      </c>
      <c r="B126" s="37" t="s">
        <v>76</v>
      </c>
      <c r="C126" s="411" t="s">
        <v>360</v>
      </c>
      <c r="D126" s="38" t="s">
        <v>1445</v>
      </c>
      <c r="E126" s="106">
        <f>'Income Statement Worksheet'!F132</f>
        <v>0</v>
      </c>
      <c r="F126" s="106">
        <f>'Income Statement Worksheet'!G132</f>
        <v>0</v>
      </c>
      <c r="G126" s="106">
        <f>'Income Statement Worksheet'!H132</f>
        <v>0</v>
      </c>
      <c r="H126" s="106">
        <f>'Income Statement Worksheet'!I132</f>
        <v>0</v>
      </c>
      <c r="I126" s="106">
        <f>'Income Statement Worksheet'!J132</f>
        <v>0</v>
      </c>
      <c r="J126" s="106">
        <f>'Income Statement Worksheet'!K132</f>
        <v>0</v>
      </c>
      <c r="K126" s="106">
        <f>'Income Statement Worksheet'!L132</f>
        <v>0</v>
      </c>
      <c r="L126" s="106">
        <f>'Income Statement Worksheet'!M132</f>
        <v>0</v>
      </c>
      <c r="M126" s="106">
        <f>'Income Statement Worksheet'!N132</f>
        <v>0</v>
      </c>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6"/>
      <c r="AY126" s="536"/>
      <c r="AZ126" s="536"/>
      <c r="BA126" s="536"/>
      <c r="BB126" s="536"/>
      <c r="BC126" s="536"/>
      <c r="BD126" s="536"/>
      <c r="BE126" s="536"/>
      <c r="BF126" s="536"/>
      <c r="BG126" s="536"/>
      <c r="BH126" s="536"/>
      <c r="BI126" s="536"/>
      <c r="BJ126" s="536"/>
      <c r="BK126" s="536"/>
      <c r="BL126" s="536"/>
      <c r="BM126" s="536"/>
      <c r="BN126" s="536"/>
      <c r="BO126" s="536"/>
      <c r="BP126" s="536"/>
      <c r="BQ126" s="536"/>
      <c r="BR126" s="536"/>
      <c r="BS126" s="536"/>
      <c r="BT126" s="536"/>
      <c r="BU126" s="536"/>
      <c r="BV126" s="536"/>
      <c r="BW126" s="536"/>
      <c r="BX126" s="536"/>
      <c r="BY126" s="536"/>
      <c r="BZ126" s="536"/>
    </row>
    <row r="127" spans="1:78" ht="30">
      <c r="A127" s="242">
        <f>A126+1</f>
        <v>111</v>
      </c>
      <c r="B127" s="46" t="s">
        <v>75</v>
      </c>
      <c r="C127" s="412" t="s">
        <v>359</v>
      </c>
      <c r="D127" s="34" t="str">
        <f>"Item "&amp;A62&amp;" less items "&amp;A125&amp;" and "&amp; A126&amp;" = rcfdb529"</f>
        <v>Item 51 less items 109 and 110 = rcfdb529</v>
      </c>
      <c r="E127" s="106">
        <f t="shared" ref="E127:M127" si="45">E62-E125-E126</f>
        <v>0</v>
      </c>
      <c r="F127" s="106">
        <f t="shared" si="45"/>
        <v>0</v>
      </c>
      <c r="G127" s="106">
        <f t="shared" si="45"/>
        <v>0</v>
      </c>
      <c r="H127" s="106">
        <f t="shared" si="45"/>
        <v>0</v>
      </c>
      <c r="I127" s="106">
        <f t="shared" si="45"/>
        <v>0</v>
      </c>
      <c r="J127" s="106">
        <f t="shared" si="45"/>
        <v>0</v>
      </c>
      <c r="K127" s="106">
        <f t="shared" si="45"/>
        <v>0</v>
      </c>
      <c r="L127" s="106">
        <f t="shared" si="45"/>
        <v>0</v>
      </c>
      <c r="M127" s="106">
        <f t="shared" si="45"/>
        <v>0</v>
      </c>
    </row>
    <row r="128" spans="1:78">
      <c r="B128" s="527"/>
      <c r="C128" s="591"/>
      <c r="D128" s="528"/>
      <c r="E128" s="583"/>
      <c r="F128" s="583"/>
      <c r="G128" s="583"/>
      <c r="H128" s="583"/>
      <c r="I128" s="583"/>
      <c r="J128" s="583"/>
      <c r="K128" s="583"/>
      <c r="L128" s="583"/>
      <c r="M128" s="583"/>
    </row>
    <row r="129" spans="1:78">
      <c r="B129" s="31" t="s">
        <v>32</v>
      </c>
      <c r="C129" s="591"/>
      <c r="D129" s="528"/>
      <c r="E129" s="583"/>
      <c r="F129" s="583"/>
      <c r="G129" s="583"/>
      <c r="H129" s="583"/>
      <c r="I129" s="583"/>
      <c r="J129" s="583"/>
      <c r="K129" s="583"/>
      <c r="L129" s="583"/>
      <c r="M129" s="583"/>
    </row>
    <row r="130" spans="1:78">
      <c r="A130" s="81">
        <f>A127+1</f>
        <v>112</v>
      </c>
      <c r="B130" s="32" t="s">
        <v>41</v>
      </c>
      <c r="C130" s="411" t="s">
        <v>358</v>
      </c>
      <c r="D130" s="40" t="s">
        <v>1446</v>
      </c>
      <c r="E130" s="76"/>
      <c r="F130" s="76"/>
      <c r="G130" s="76"/>
      <c r="H130" s="76"/>
      <c r="I130" s="76"/>
      <c r="J130" s="76"/>
      <c r="K130" s="76"/>
      <c r="L130" s="76"/>
      <c r="M130" s="76"/>
    </row>
    <row r="131" spans="1:78">
      <c r="B131" s="527"/>
      <c r="C131" s="581"/>
      <c r="D131" s="528"/>
      <c r="E131" s="583"/>
      <c r="F131" s="583"/>
      <c r="G131" s="583"/>
      <c r="H131" s="583"/>
      <c r="I131" s="583"/>
      <c r="J131" s="583"/>
      <c r="K131" s="583"/>
      <c r="L131" s="583"/>
      <c r="M131" s="583"/>
    </row>
    <row r="132" spans="1:78">
      <c r="B132" s="31" t="s">
        <v>47</v>
      </c>
      <c r="C132" s="581"/>
      <c r="E132" s="583"/>
      <c r="F132" s="583"/>
      <c r="G132" s="583"/>
      <c r="H132" s="583"/>
      <c r="I132" s="583"/>
      <c r="J132" s="583"/>
      <c r="K132" s="583"/>
      <c r="L132" s="583"/>
      <c r="M132" s="583"/>
    </row>
    <row r="133" spans="1:78">
      <c r="A133" s="81">
        <f>A130+1</f>
        <v>113</v>
      </c>
      <c r="B133" s="32" t="s">
        <v>48</v>
      </c>
      <c r="C133" s="412" t="s">
        <v>357</v>
      </c>
      <c r="D133" s="40" t="s">
        <v>1447</v>
      </c>
      <c r="E133" s="76"/>
      <c r="F133" s="76"/>
      <c r="G133" s="76"/>
      <c r="H133" s="76"/>
      <c r="I133" s="76"/>
      <c r="J133" s="76"/>
      <c r="K133" s="76"/>
      <c r="L133" s="76"/>
      <c r="M133" s="76"/>
    </row>
    <row r="134" spans="1:78">
      <c r="A134" s="81">
        <f>A133+1</f>
        <v>114</v>
      </c>
      <c r="B134" s="32" t="s">
        <v>58</v>
      </c>
      <c r="C134" s="411" t="s">
        <v>356</v>
      </c>
      <c r="D134" s="40" t="s">
        <v>1448</v>
      </c>
      <c r="E134" s="76"/>
      <c r="F134" s="76"/>
      <c r="G134" s="76"/>
      <c r="H134" s="76"/>
      <c r="I134" s="76"/>
      <c r="J134" s="76"/>
      <c r="K134" s="76"/>
      <c r="L134" s="76"/>
      <c r="M134" s="76"/>
    </row>
    <row r="135" spans="1:78">
      <c r="A135" s="81">
        <f>A134+1</f>
        <v>115</v>
      </c>
      <c r="B135" s="32" t="s">
        <v>59</v>
      </c>
      <c r="C135" s="412" t="s">
        <v>355</v>
      </c>
      <c r="D135" s="40" t="s">
        <v>1449</v>
      </c>
      <c r="E135" s="76"/>
      <c r="F135" s="76"/>
      <c r="G135" s="76"/>
      <c r="H135" s="76"/>
      <c r="I135" s="76"/>
      <c r="J135" s="76"/>
      <c r="K135" s="76"/>
      <c r="L135" s="76"/>
      <c r="M135" s="76"/>
    </row>
    <row r="136" spans="1:78" s="54" customFormat="1">
      <c r="A136" s="99">
        <f>A135+1</f>
        <v>116</v>
      </c>
      <c r="B136" s="37" t="s">
        <v>60</v>
      </c>
      <c r="C136" s="411" t="s">
        <v>354</v>
      </c>
      <c r="D136" s="39" t="s">
        <v>1450</v>
      </c>
      <c r="E136" s="76"/>
      <c r="F136" s="76"/>
      <c r="G136" s="76"/>
      <c r="H136" s="76"/>
      <c r="I136" s="76"/>
      <c r="J136" s="76"/>
      <c r="K136" s="76"/>
      <c r="L136" s="76"/>
      <c r="M136" s="7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6"/>
      <c r="AY136" s="536"/>
      <c r="AZ136" s="536"/>
      <c r="BA136" s="536"/>
      <c r="BB136" s="536"/>
      <c r="BC136" s="536"/>
      <c r="BD136" s="536"/>
      <c r="BE136" s="536"/>
      <c r="BF136" s="536"/>
      <c r="BG136" s="536"/>
      <c r="BH136" s="536"/>
      <c r="BI136" s="536"/>
      <c r="BJ136" s="536"/>
      <c r="BK136" s="536"/>
      <c r="BL136" s="536"/>
      <c r="BM136" s="536"/>
      <c r="BN136" s="536"/>
      <c r="BO136" s="536"/>
      <c r="BP136" s="536"/>
      <c r="BQ136" s="536"/>
      <c r="BR136" s="536"/>
      <c r="BS136" s="536"/>
      <c r="BT136" s="536"/>
      <c r="BU136" s="536"/>
      <c r="BV136" s="536"/>
      <c r="BW136" s="536"/>
      <c r="BX136" s="536"/>
      <c r="BY136" s="536"/>
      <c r="BZ136" s="536"/>
    </row>
    <row r="137" spans="1:78">
      <c r="A137" s="81">
        <f>A136+1</f>
        <v>117</v>
      </c>
      <c r="B137" s="36" t="s">
        <v>49</v>
      </c>
      <c r="C137" s="412" t="s">
        <v>353</v>
      </c>
      <c r="D137" s="58" t="str">
        <f>"Sum of items "&amp;A133&amp;" to "&amp;A136</f>
        <v>Sum of items 113 to 116</v>
      </c>
      <c r="E137" s="106">
        <f>SUM(E133:E136)</f>
        <v>0</v>
      </c>
      <c r="F137" s="106">
        <f t="shared" ref="F137:M137" si="46">SUM(F133:F136)</f>
        <v>0</v>
      </c>
      <c r="G137" s="106">
        <f t="shared" si="46"/>
        <v>0</v>
      </c>
      <c r="H137" s="106">
        <f t="shared" si="46"/>
        <v>0</v>
      </c>
      <c r="I137" s="106">
        <f t="shared" si="46"/>
        <v>0</v>
      </c>
      <c r="J137" s="106">
        <f t="shared" si="46"/>
        <v>0</v>
      </c>
      <c r="K137" s="106">
        <f t="shared" si="46"/>
        <v>0</v>
      </c>
      <c r="L137" s="106">
        <f t="shared" si="46"/>
        <v>0</v>
      </c>
      <c r="M137" s="106">
        <f t="shared" si="46"/>
        <v>0</v>
      </c>
    </row>
    <row r="138" spans="1:78">
      <c r="B138" s="527"/>
      <c r="C138" s="582"/>
      <c r="D138" s="528"/>
      <c r="E138" s="539"/>
      <c r="F138" s="539"/>
      <c r="G138" s="539"/>
      <c r="H138" s="539"/>
      <c r="I138" s="539"/>
      <c r="J138" s="539"/>
      <c r="K138" s="539"/>
      <c r="L138" s="539"/>
      <c r="M138" s="539"/>
      <c r="N138" s="573"/>
      <c r="O138" s="573"/>
      <c r="P138" s="573"/>
      <c r="Q138" s="573"/>
      <c r="R138" s="573"/>
      <c r="S138" s="573"/>
    </row>
    <row r="139" spans="1:78">
      <c r="B139" s="31" t="s">
        <v>31</v>
      </c>
      <c r="C139" s="582"/>
      <c r="D139" s="528"/>
      <c r="E139" s="583"/>
      <c r="F139" s="583"/>
      <c r="G139" s="583"/>
      <c r="H139" s="583"/>
      <c r="I139" s="583"/>
      <c r="J139" s="583"/>
      <c r="K139" s="583"/>
      <c r="L139" s="583"/>
      <c r="M139" s="583"/>
    </row>
    <row r="140" spans="1:78" s="78" customFormat="1">
      <c r="A140" s="355">
        <f>A137+1</f>
        <v>118</v>
      </c>
      <c r="B140" s="396" t="s">
        <v>1051</v>
      </c>
      <c r="C140" s="592"/>
      <c r="D140" s="397" t="s">
        <v>1451</v>
      </c>
      <c r="E140" s="593"/>
      <c r="F140" s="593"/>
      <c r="G140" s="593"/>
      <c r="H140" s="593"/>
      <c r="I140" s="593"/>
      <c r="J140" s="593"/>
      <c r="K140" s="593"/>
      <c r="L140" s="593"/>
      <c r="M140" s="593"/>
      <c r="N140" s="562"/>
      <c r="O140" s="562"/>
      <c r="P140" s="562"/>
      <c r="Q140" s="562"/>
      <c r="R140" s="562"/>
      <c r="S140" s="562"/>
      <c r="T140" s="562"/>
      <c r="U140" s="562"/>
      <c r="V140" s="562"/>
      <c r="W140" s="562"/>
      <c r="X140" s="562"/>
      <c r="Y140" s="562"/>
      <c r="Z140" s="562"/>
      <c r="AA140" s="562"/>
      <c r="AB140" s="562"/>
      <c r="AC140" s="562"/>
      <c r="AD140" s="562"/>
      <c r="AE140" s="562"/>
      <c r="AF140" s="562"/>
      <c r="AG140" s="562"/>
      <c r="AH140" s="562"/>
      <c r="AI140" s="562"/>
      <c r="AJ140" s="562"/>
      <c r="AK140" s="562"/>
      <c r="AL140" s="562"/>
      <c r="AM140" s="562"/>
      <c r="AN140" s="562"/>
      <c r="AO140" s="562"/>
      <c r="AP140" s="562"/>
      <c r="AQ140" s="562"/>
      <c r="AR140" s="562"/>
      <c r="AS140" s="562"/>
      <c r="AT140" s="562"/>
      <c r="AU140" s="562"/>
      <c r="AV140" s="562"/>
      <c r="AW140" s="562"/>
      <c r="AX140" s="562"/>
      <c r="AY140" s="562"/>
      <c r="AZ140" s="562"/>
      <c r="BA140" s="562"/>
      <c r="BB140" s="562"/>
      <c r="BC140" s="562"/>
      <c r="BD140" s="562"/>
      <c r="BE140" s="562"/>
      <c r="BF140" s="562"/>
      <c r="BG140" s="562"/>
      <c r="BH140" s="562"/>
      <c r="BI140" s="562"/>
      <c r="BJ140" s="562"/>
      <c r="BK140" s="562"/>
      <c r="BL140" s="562"/>
      <c r="BM140" s="562"/>
      <c r="BN140" s="562"/>
      <c r="BO140" s="562"/>
      <c r="BP140" s="562"/>
      <c r="BQ140" s="562"/>
      <c r="BR140" s="562"/>
      <c r="BS140" s="562"/>
      <c r="BT140" s="562"/>
      <c r="BU140" s="562"/>
      <c r="BV140" s="562"/>
      <c r="BW140" s="562"/>
      <c r="BX140" s="562"/>
      <c r="BY140" s="562"/>
      <c r="BZ140" s="562"/>
    </row>
    <row r="141" spans="1:78" s="78" customFormat="1">
      <c r="A141" s="355">
        <f t="shared" ref="A141:A152" si="47">A140+1</f>
        <v>119</v>
      </c>
      <c r="B141" s="396" t="s">
        <v>1052</v>
      </c>
      <c r="C141" s="526"/>
      <c r="D141" s="397" t="s">
        <v>1452</v>
      </c>
      <c r="E141" s="593"/>
      <c r="F141" s="593"/>
      <c r="G141" s="593"/>
      <c r="H141" s="593"/>
      <c r="I141" s="593"/>
      <c r="J141" s="593"/>
      <c r="K141" s="593"/>
      <c r="L141" s="593"/>
      <c r="M141" s="593"/>
      <c r="N141" s="562"/>
      <c r="O141" s="562"/>
      <c r="P141" s="562"/>
      <c r="Q141" s="562"/>
      <c r="R141" s="562"/>
      <c r="S141" s="562"/>
      <c r="T141" s="562"/>
      <c r="U141" s="562"/>
      <c r="V141" s="562"/>
      <c r="W141" s="562"/>
      <c r="X141" s="562"/>
      <c r="Y141" s="562"/>
      <c r="Z141" s="562"/>
      <c r="AA141" s="562"/>
      <c r="AB141" s="562"/>
      <c r="AC141" s="562"/>
      <c r="AD141" s="562"/>
      <c r="AE141" s="562"/>
      <c r="AF141" s="562"/>
      <c r="AG141" s="562"/>
      <c r="AH141" s="562"/>
      <c r="AI141" s="562"/>
      <c r="AJ141" s="562"/>
      <c r="AK141" s="562"/>
      <c r="AL141" s="562"/>
      <c r="AM141" s="562"/>
      <c r="AN141" s="562"/>
      <c r="AO141" s="562"/>
      <c r="AP141" s="562"/>
      <c r="AQ141" s="562"/>
      <c r="AR141" s="562"/>
      <c r="AS141" s="562"/>
      <c r="AT141" s="562"/>
      <c r="AU141" s="562"/>
      <c r="AV141" s="562"/>
      <c r="AW141" s="562"/>
      <c r="AX141" s="562"/>
      <c r="AY141" s="562"/>
      <c r="AZ141" s="562"/>
      <c r="BA141" s="562"/>
      <c r="BB141" s="562"/>
      <c r="BC141" s="562"/>
      <c r="BD141" s="562"/>
      <c r="BE141" s="562"/>
      <c r="BF141" s="562"/>
      <c r="BG141" s="562"/>
      <c r="BH141" s="562"/>
      <c r="BI141" s="562"/>
      <c r="BJ141" s="562"/>
      <c r="BK141" s="562"/>
      <c r="BL141" s="562"/>
      <c r="BM141" s="562"/>
      <c r="BN141" s="562"/>
      <c r="BO141" s="562"/>
      <c r="BP141" s="562"/>
      <c r="BQ141" s="562"/>
      <c r="BR141" s="562"/>
      <c r="BS141" s="562"/>
      <c r="BT141" s="562"/>
      <c r="BU141" s="562"/>
      <c r="BV141" s="562"/>
      <c r="BW141" s="562"/>
      <c r="BX141" s="562"/>
      <c r="BY141" s="562"/>
      <c r="BZ141" s="562"/>
    </row>
    <row r="142" spans="1:78" s="78" customFormat="1">
      <c r="A142" s="355">
        <f t="shared" si="47"/>
        <v>120</v>
      </c>
      <c r="B142" s="396" t="s">
        <v>1053</v>
      </c>
      <c r="C142" s="592"/>
      <c r="D142" s="397" t="s">
        <v>1453</v>
      </c>
      <c r="E142" s="593"/>
      <c r="F142" s="593"/>
      <c r="G142" s="593"/>
      <c r="H142" s="593"/>
      <c r="I142" s="593"/>
      <c r="J142" s="593"/>
      <c r="K142" s="593"/>
      <c r="L142" s="593"/>
      <c r="M142" s="593"/>
      <c r="N142" s="562"/>
      <c r="O142" s="562"/>
      <c r="P142" s="562"/>
      <c r="Q142" s="562"/>
      <c r="R142" s="562"/>
      <c r="S142" s="562"/>
      <c r="T142" s="562"/>
      <c r="U142" s="562"/>
      <c r="V142" s="562"/>
      <c r="W142" s="562"/>
      <c r="X142" s="562"/>
      <c r="Y142" s="562"/>
      <c r="Z142" s="562"/>
      <c r="AA142" s="562"/>
      <c r="AB142" s="562"/>
      <c r="AC142" s="562"/>
      <c r="AD142" s="562"/>
      <c r="AE142" s="562"/>
      <c r="AF142" s="562"/>
      <c r="AG142" s="562"/>
      <c r="AH142" s="562"/>
      <c r="AI142" s="562"/>
      <c r="AJ142" s="562"/>
      <c r="AK142" s="562"/>
      <c r="AL142" s="562"/>
      <c r="AM142" s="562"/>
      <c r="AN142" s="562"/>
      <c r="AO142" s="562"/>
      <c r="AP142" s="562"/>
      <c r="AQ142" s="562"/>
      <c r="AR142" s="562"/>
      <c r="AS142" s="562"/>
      <c r="AT142" s="562"/>
      <c r="AU142" s="562"/>
      <c r="AV142" s="562"/>
      <c r="AW142" s="562"/>
      <c r="AX142" s="562"/>
      <c r="AY142" s="562"/>
      <c r="AZ142" s="562"/>
      <c r="BA142" s="562"/>
      <c r="BB142" s="562"/>
      <c r="BC142" s="562"/>
      <c r="BD142" s="562"/>
      <c r="BE142" s="562"/>
      <c r="BF142" s="562"/>
      <c r="BG142" s="562"/>
      <c r="BH142" s="562"/>
      <c r="BI142" s="562"/>
      <c r="BJ142" s="562"/>
      <c r="BK142" s="562"/>
      <c r="BL142" s="562"/>
      <c r="BM142" s="562"/>
      <c r="BN142" s="562"/>
      <c r="BO142" s="562"/>
      <c r="BP142" s="562"/>
      <c r="BQ142" s="562"/>
      <c r="BR142" s="562"/>
      <c r="BS142" s="562"/>
      <c r="BT142" s="562"/>
      <c r="BU142" s="562"/>
      <c r="BV142" s="562"/>
      <c r="BW142" s="562"/>
      <c r="BX142" s="562"/>
      <c r="BY142" s="562"/>
      <c r="BZ142" s="562"/>
    </row>
    <row r="143" spans="1:78">
      <c r="A143" s="81">
        <f t="shared" si="47"/>
        <v>121</v>
      </c>
      <c r="B143" s="32" t="s">
        <v>786</v>
      </c>
      <c r="C143" s="411" t="s">
        <v>1003</v>
      </c>
      <c r="D143" s="40" t="s">
        <v>1454</v>
      </c>
      <c r="E143" s="76"/>
      <c r="F143" s="76"/>
      <c r="G143" s="76"/>
      <c r="H143" s="76"/>
      <c r="I143" s="76"/>
      <c r="J143" s="76"/>
      <c r="K143" s="76"/>
      <c r="L143" s="76"/>
      <c r="M143" s="76"/>
    </row>
    <row r="144" spans="1:78">
      <c r="A144" s="81">
        <f t="shared" si="47"/>
        <v>122</v>
      </c>
      <c r="B144" s="32" t="s">
        <v>491</v>
      </c>
      <c r="C144" s="412" t="s">
        <v>1004</v>
      </c>
      <c r="D144" s="58" t="str">
        <f>"Sum of items "&amp;A145&amp;" to "&amp;A147&amp;" =rcfd2150"</f>
        <v>Sum of items 123 to 125 =rcfd2150</v>
      </c>
      <c r="E144" s="106">
        <f t="shared" ref="E144:M144" si="48">SUM(E145:E147)</f>
        <v>0</v>
      </c>
      <c r="F144" s="106">
        <f t="shared" si="48"/>
        <v>0</v>
      </c>
      <c r="G144" s="106">
        <f t="shared" si="48"/>
        <v>0</v>
      </c>
      <c r="H144" s="106">
        <f t="shared" si="48"/>
        <v>0</v>
      </c>
      <c r="I144" s="106">
        <f t="shared" si="48"/>
        <v>0</v>
      </c>
      <c r="J144" s="106">
        <f t="shared" si="48"/>
        <v>0</v>
      </c>
      <c r="K144" s="106">
        <f t="shared" si="48"/>
        <v>0</v>
      </c>
      <c r="L144" s="106">
        <f t="shared" si="48"/>
        <v>0</v>
      </c>
      <c r="M144" s="106">
        <f t="shared" si="48"/>
        <v>0</v>
      </c>
    </row>
    <row r="145" spans="1:16383">
      <c r="A145" s="81">
        <f t="shared" si="47"/>
        <v>123</v>
      </c>
      <c r="B145" s="134" t="s">
        <v>551</v>
      </c>
      <c r="C145" s="411" t="s">
        <v>1005</v>
      </c>
      <c r="D145" s="528"/>
      <c r="E145" s="76"/>
      <c r="F145" s="76"/>
      <c r="G145" s="76"/>
      <c r="H145" s="76"/>
      <c r="I145" s="76"/>
      <c r="J145" s="76"/>
      <c r="K145" s="76"/>
      <c r="L145" s="76"/>
      <c r="M145" s="76"/>
    </row>
    <row r="146" spans="1:16383">
      <c r="A146" s="81">
        <f t="shared" si="47"/>
        <v>124</v>
      </c>
      <c r="B146" s="134" t="s">
        <v>492</v>
      </c>
      <c r="C146" s="412" t="s">
        <v>1006</v>
      </c>
      <c r="D146" s="528"/>
      <c r="E146" s="593"/>
      <c r="F146" s="593"/>
      <c r="G146" s="593"/>
      <c r="H146" s="593"/>
      <c r="I146" s="593"/>
      <c r="J146" s="593"/>
      <c r="K146" s="593"/>
      <c r="L146" s="593"/>
      <c r="M146" s="593"/>
    </row>
    <row r="147" spans="1:16383">
      <c r="A147" s="81">
        <f t="shared" si="47"/>
        <v>125</v>
      </c>
      <c r="B147" s="134" t="s">
        <v>404</v>
      </c>
      <c r="C147" s="411" t="s">
        <v>1007</v>
      </c>
      <c r="D147" s="528"/>
      <c r="E147" s="593"/>
      <c r="F147" s="593"/>
      <c r="G147" s="593"/>
      <c r="H147" s="593"/>
      <c r="I147" s="593"/>
      <c r="J147" s="593"/>
      <c r="K147" s="593"/>
      <c r="L147" s="593"/>
      <c r="M147" s="593"/>
    </row>
    <row r="148" spans="1:16383" s="2" customFormat="1">
      <c r="A148" s="81">
        <f t="shared" si="47"/>
        <v>126</v>
      </c>
      <c r="B148" s="154" t="s">
        <v>770</v>
      </c>
      <c r="C148" s="411" t="s">
        <v>1008</v>
      </c>
      <c r="D148" s="58" t="str">
        <f>"Sum of items "&amp;A149&amp;" and "&amp;A150</f>
        <v>Sum of items 127 and 128</v>
      </c>
      <c r="E148" s="106">
        <f t="shared" ref="E148:M148" si="49">SUM(E149:E150)</f>
        <v>0</v>
      </c>
      <c r="F148" s="106">
        <f t="shared" si="49"/>
        <v>0</v>
      </c>
      <c r="G148" s="106">
        <f t="shared" si="49"/>
        <v>0</v>
      </c>
      <c r="H148" s="106">
        <f t="shared" si="49"/>
        <v>0</v>
      </c>
      <c r="I148" s="106">
        <f t="shared" si="49"/>
        <v>0</v>
      </c>
      <c r="J148" s="106">
        <f t="shared" si="49"/>
        <v>0</v>
      </c>
      <c r="K148" s="106">
        <f t="shared" si="49"/>
        <v>0</v>
      </c>
      <c r="L148" s="106">
        <f t="shared" si="49"/>
        <v>0</v>
      </c>
      <c r="M148" s="106">
        <f t="shared" si="49"/>
        <v>0</v>
      </c>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3"/>
      <c r="AL148" s="573"/>
      <c r="AM148" s="573"/>
      <c r="AN148" s="573"/>
      <c r="AO148" s="573"/>
      <c r="AP148" s="573"/>
      <c r="AQ148" s="573"/>
      <c r="AR148" s="573"/>
      <c r="AS148" s="573"/>
      <c r="AT148" s="573"/>
      <c r="AU148" s="573"/>
      <c r="AV148" s="573"/>
      <c r="AW148" s="573"/>
      <c r="AX148" s="573"/>
      <c r="AY148" s="573"/>
      <c r="AZ148" s="573"/>
      <c r="BA148" s="573"/>
      <c r="BB148" s="573"/>
      <c r="BC148" s="573"/>
      <c r="BD148" s="573"/>
      <c r="BE148" s="573"/>
      <c r="BF148" s="573"/>
      <c r="BG148" s="573"/>
      <c r="BH148" s="573"/>
      <c r="BI148" s="573"/>
      <c r="BJ148" s="573"/>
      <c r="BK148" s="573"/>
      <c r="BL148" s="573"/>
      <c r="BM148" s="573"/>
      <c r="BN148" s="573"/>
      <c r="BO148" s="573"/>
      <c r="BP148" s="573"/>
      <c r="BQ148" s="573"/>
      <c r="BR148" s="573"/>
      <c r="BS148" s="573"/>
      <c r="BT148" s="573"/>
      <c r="BU148" s="573"/>
      <c r="BV148" s="573"/>
      <c r="BW148" s="573"/>
      <c r="BX148" s="573"/>
      <c r="BY148" s="573"/>
      <c r="BZ148" s="573"/>
    </row>
    <row r="149" spans="1:16383" s="2" customFormat="1">
      <c r="A149" s="81">
        <f t="shared" si="47"/>
        <v>127</v>
      </c>
      <c r="B149" s="134" t="s">
        <v>562</v>
      </c>
      <c r="C149" s="412" t="s">
        <v>1009</v>
      </c>
      <c r="D149" s="594"/>
      <c r="E149" s="593"/>
      <c r="F149" s="593"/>
      <c r="G149" s="593"/>
      <c r="H149" s="593"/>
      <c r="I149" s="593"/>
      <c r="J149" s="593"/>
      <c r="K149" s="593"/>
      <c r="L149" s="593"/>
      <c r="M149" s="59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3"/>
      <c r="AL149" s="573"/>
      <c r="AM149" s="573"/>
      <c r="AN149" s="573"/>
      <c r="AO149" s="573"/>
      <c r="AP149" s="573"/>
      <c r="AQ149" s="573"/>
      <c r="AR149" s="573"/>
      <c r="AS149" s="573"/>
      <c r="AT149" s="573"/>
      <c r="AU149" s="573"/>
      <c r="AV149" s="573"/>
      <c r="AW149" s="573"/>
      <c r="AX149" s="573"/>
      <c r="AY149" s="573"/>
      <c r="AZ149" s="573"/>
      <c r="BA149" s="573"/>
      <c r="BB149" s="573"/>
      <c r="BC149" s="573"/>
      <c r="BD149" s="573"/>
      <c r="BE149" s="573"/>
      <c r="BF149" s="573"/>
      <c r="BG149" s="573"/>
      <c r="BH149" s="573"/>
      <c r="BI149" s="573"/>
      <c r="BJ149" s="573"/>
      <c r="BK149" s="573"/>
      <c r="BL149" s="573"/>
      <c r="BM149" s="573"/>
      <c r="BN149" s="573"/>
      <c r="BO149" s="573"/>
      <c r="BP149" s="573"/>
      <c r="BQ149" s="573"/>
      <c r="BR149" s="573"/>
      <c r="BS149" s="573"/>
      <c r="BT149" s="573"/>
      <c r="BU149" s="573"/>
      <c r="BV149" s="573"/>
      <c r="BW149" s="573"/>
      <c r="BX149" s="573"/>
      <c r="BY149" s="573"/>
      <c r="BZ149" s="573"/>
    </row>
    <row r="150" spans="1:16383" s="2" customFormat="1">
      <c r="A150" s="81">
        <f t="shared" si="47"/>
        <v>128</v>
      </c>
      <c r="B150" s="134" t="s">
        <v>79</v>
      </c>
      <c r="C150" s="411" t="s">
        <v>1010</v>
      </c>
      <c r="D150" s="594"/>
      <c r="E150" s="593"/>
      <c r="F150" s="593"/>
      <c r="G150" s="593"/>
      <c r="H150" s="593"/>
      <c r="I150" s="593"/>
      <c r="J150" s="593"/>
      <c r="K150" s="593"/>
      <c r="L150" s="593"/>
      <c r="M150" s="59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3"/>
      <c r="AL150" s="573"/>
      <c r="AM150" s="573"/>
      <c r="AN150" s="573"/>
      <c r="AO150" s="573"/>
      <c r="AP150" s="573"/>
      <c r="AQ150" s="573"/>
      <c r="AR150" s="573"/>
      <c r="AS150" s="573"/>
      <c r="AT150" s="573"/>
      <c r="AU150" s="573"/>
      <c r="AV150" s="573"/>
      <c r="AW150" s="573"/>
      <c r="AX150" s="573"/>
      <c r="AY150" s="573"/>
      <c r="AZ150" s="573"/>
      <c r="BA150" s="573"/>
      <c r="BB150" s="573"/>
      <c r="BC150" s="573"/>
      <c r="BD150" s="573"/>
      <c r="BE150" s="573"/>
      <c r="BF150" s="573"/>
      <c r="BG150" s="573"/>
      <c r="BH150" s="573"/>
      <c r="BI150" s="573"/>
      <c r="BJ150" s="573"/>
      <c r="BK150" s="573"/>
      <c r="BL150" s="573"/>
      <c r="BM150" s="573"/>
      <c r="BN150" s="573"/>
      <c r="BO150" s="573"/>
      <c r="BP150" s="573"/>
      <c r="BQ150" s="573"/>
      <c r="BR150" s="573"/>
      <c r="BS150" s="573"/>
      <c r="BT150" s="573"/>
      <c r="BU150" s="573"/>
      <c r="BV150" s="573"/>
      <c r="BW150" s="573"/>
      <c r="BX150" s="573"/>
      <c r="BY150" s="573"/>
      <c r="BZ150" s="573"/>
    </row>
    <row r="151" spans="1:16383" s="117" customFormat="1" ht="33" customHeight="1">
      <c r="A151" s="247">
        <f t="shared" si="47"/>
        <v>129</v>
      </c>
      <c r="B151" s="248" t="s">
        <v>42</v>
      </c>
      <c r="C151" s="412" t="s">
        <v>352</v>
      </c>
      <c r="D151" s="116" t="str">
        <f>"rcfd2130 + rcfd3656 + rcfd2160 less item "&amp;A148</f>
        <v>rcfd2130 + rcfd3656 + rcfd2160 less item 126</v>
      </c>
      <c r="E151" s="535"/>
      <c r="F151" s="535"/>
      <c r="G151" s="535"/>
      <c r="H151" s="535"/>
      <c r="I151" s="535"/>
      <c r="J151" s="535"/>
      <c r="K151" s="535"/>
      <c r="L151" s="535"/>
      <c r="M151" s="535"/>
      <c r="N151" s="595"/>
      <c r="O151" s="595"/>
      <c r="P151" s="595"/>
      <c r="Q151" s="595"/>
      <c r="R151" s="595"/>
      <c r="S151" s="595"/>
      <c r="T151" s="595"/>
      <c r="U151" s="595"/>
      <c r="V151" s="595"/>
      <c r="W151" s="595"/>
      <c r="X151" s="595"/>
      <c r="Y151" s="595"/>
      <c r="Z151" s="595"/>
      <c r="AA151" s="595"/>
      <c r="AB151" s="595"/>
      <c r="AC151" s="595"/>
      <c r="AD151" s="595"/>
      <c r="AE151" s="595"/>
      <c r="AF151" s="595"/>
      <c r="AG151" s="595"/>
      <c r="AH151" s="595"/>
      <c r="AI151" s="595"/>
      <c r="AJ151" s="595"/>
      <c r="AK151" s="595"/>
      <c r="AL151" s="595"/>
      <c r="AM151" s="595"/>
      <c r="AN151" s="595"/>
      <c r="AO151" s="595"/>
      <c r="AP151" s="595"/>
      <c r="AQ151" s="595"/>
      <c r="AR151" s="595"/>
      <c r="AS151" s="595"/>
      <c r="AT151" s="595"/>
      <c r="AU151" s="595"/>
      <c r="AV151" s="595"/>
      <c r="AW151" s="595"/>
      <c r="AX151" s="595"/>
      <c r="AY151" s="595"/>
      <c r="AZ151" s="595"/>
      <c r="BA151" s="595"/>
      <c r="BB151" s="595"/>
      <c r="BC151" s="595"/>
      <c r="BD151" s="595"/>
      <c r="BE151" s="595"/>
      <c r="BF151" s="595"/>
      <c r="BG151" s="595"/>
      <c r="BH151" s="595"/>
      <c r="BI151" s="595"/>
      <c r="BJ151" s="595"/>
      <c r="BK151" s="595"/>
      <c r="BL151" s="595"/>
      <c r="BM151" s="595"/>
      <c r="BN151" s="595"/>
      <c r="BO151" s="595"/>
      <c r="BP151" s="595"/>
      <c r="BQ151" s="595"/>
      <c r="BR151" s="595"/>
      <c r="BS151" s="595"/>
      <c r="BT151" s="595"/>
      <c r="BU151" s="595"/>
      <c r="BV151" s="595"/>
      <c r="BW151" s="595"/>
      <c r="BX151" s="595"/>
      <c r="BY151" s="595"/>
      <c r="BZ151" s="595"/>
    </row>
    <row r="152" spans="1:16383">
      <c r="A152" s="81">
        <f t="shared" si="47"/>
        <v>130</v>
      </c>
      <c r="B152" s="36" t="s">
        <v>787</v>
      </c>
      <c r="C152" s="411" t="s">
        <v>1011</v>
      </c>
      <c r="D152" s="1043" t="str">
        <f>"Sum of items "&amp;A143&amp;", " &amp;A144&amp;", "&amp;A148&amp;", and "&amp;A151</f>
        <v>Sum of items 121, 122, 126, and 129</v>
      </c>
      <c r="E152" s="106">
        <f>SUM(E140:E143,E144,E148)</f>
        <v>0</v>
      </c>
      <c r="F152" s="1127">
        <f t="shared" ref="F152:M152" si="50">SUM(F140:F143,F144,F148)</f>
        <v>0</v>
      </c>
      <c r="G152" s="1127">
        <f t="shared" si="50"/>
        <v>0</v>
      </c>
      <c r="H152" s="1127">
        <f t="shared" si="50"/>
        <v>0</v>
      </c>
      <c r="I152" s="1127">
        <f t="shared" si="50"/>
        <v>0</v>
      </c>
      <c r="J152" s="1127">
        <f t="shared" si="50"/>
        <v>0</v>
      </c>
      <c r="K152" s="1127">
        <f t="shared" si="50"/>
        <v>0</v>
      </c>
      <c r="L152" s="1127">
        <f t="shared" si="50"/>
        <v>0</v>
      </c>
      <c r="M152" s="1127">
        <f t="shared" si="50"/>
        <v>0</v>
      </c>
    </row>
    <row r="153" spans="1:16383" s="78" customFormat="1">
      <c r="A153" s="596"/>
      <c r="B153" s="597"/>
      <c r="C153" s="598"/>
      <c r="D153" s="560"/>
      <c r="E153" s="521"/>
      <c r="F153" s="521"/>
      <c r="G153" s="521"/>
      <c r="H153" s="521"/>
      <c r="I153" s="521"/>
      <c r="J153" s="521"/>
      <c r="K153" s="521"/>
      <c r="L153" s="521"/>
      <c r="M153" s="521"/>
      <c r="N153" s="562"/>
      <c r="O153" s="562"/>
      <c r="P153" s="562"/>
      <c r="Q153" s="562"/>
      <c r="R153" s="562"/>
      <c r="S153" s="562"/>
      <c r="T153" s="562"/>
      <c r="U153" s="562"/>
      <c r="V153" s="562"/>
      <c r="W153" s="562"/>
      <c r="X153" s="562"/>
      <c r="Y153" s="562"/>
      <c r="Z153" s="562"/>
      <c r="AA153" s="562"/>
      <c r="AB153" s="562"/>
      <c r="AC153" s="562"/>
      <c r="AD153" s="562"/>
      <c r="AE153" s="562"/>
      <c r="AF153" s="562"/>
      <c r="AG153" s="562"/>
      <c r="AH153" s="562"/>
      <c r="AI153" s="562"/>
      <c r="AJ153" s="562"/>
      <c r="AK153" s="562"/>
      <c r="AL153" s="562"/>
      <c r="AM153" s="562"/>
      <c r="AN153" s="562"/>
      <c r="AO153" s="562"/>
      <c r="AP153" s="562"/>
      <c r="AQ153" s="562"/>
      <c r="AR153" s="562"/>
      <c r="AS153" s="562"/>
      <c r="AT153" s="562"/>
      <c r="AU153" s="562"/>
      <c r="AV153" s="562"/>
      <c r="AW153" s="562"/>
      <c r="AX153" s="562"/>
      <c r="AY153" s="562"/>
      <c r="AZ153" s="562"/>
      <c r="BA153" s="562"/>
      <c r="BB153" s="562"/>
      <c r="BC153" s="562"/>
      <c r="BD153" s="562"/>
      <c r="BE153" s="562"/>
      <c r="BF153" s="562"/>
      <c r="BG153" s="562"/>
      <c r="BH153" s="562"/>
      <c r="BI153" s="562"/>
      <c r="BJ153" s="562"/>
      <c r="BK153" s="562"/>
      <c r="BL153" s="562"/>
      <c r="BM153" s="562"/>
      <c r="BN153" s="562"/>
      <c r="BO153" s="562"/>
      <c r="BP153" s="562"/>
      <c r="BQ153" s="562"/>
      <c r="BR153" s="562"/>
      <c r="BS153" s="562"/>
      <c r="BT153" s="562"/>
      <c r="BU153" s="562"/>
      <c r="BV153" s="562"/>
      <c r="BW153" s="562"/>
      <c r="BX153" s="562"/>
      <c r="BY153" s="562"/>
      <c r="BZ153" s="562"/>
    </row>
    <row r="154" spans="1:16383" ht="30" customHeight="1">
      <c r="A154" s="242">
        <f>A152+1</f>
        <v>131</v>
      </c>
      <c r="B154" s="1128" t="s">
        <v>1613</v>
      </c>
      <c r="C154" s="412" t="s">
        <v>351</v>
      </c>
      <c r="D154" s="47" t="str">
        <f>"Sum of items "&amp;A11&amp;", "&amp;A127&amp;", "&amp;A130&amp;", "&amp;A137&amp;", and "&amp;A152&amp;" = rcfd2170"</f>
        <v>Sum of items 3, 111, 112, 117, and 130 = rcfd2170</v>
      </c>
      <c r="E154" s="106">
        <f t="shared" ref="E154:M154" si="51">SUM(E11,E127,E130,E137,E152)</f>
        <v>0</v>
      </c>
      <c r="F154" s="106">
        <f t="shared" si="51"/>
        <v>0</v>
      </c>
      <c r="G154" s="106">
        <f t="shared" si="51"/>
        <v>0</v>
      </c>
      <c r="H154" s="106">
        <f t="shared" si="51"/>
        <v>0</v>
      </c>
      <c r="I154" s="106">
        <f t="shared" si="51"/>
        <v>0</v>
      </c>
      <c r="J154" s="106">
        <f t="shared" si="51"/>
        <v>0</v>
      </c>
      <c r="K154" s="106">
        <f t="shared" si="51"/>
        <v>0</v>
      </c>
      <c r="L154" s="106">
        <f t="shared" si="51"/>
        <v>0</v>
      </c>
      <c r="M154" s="106">
        <f t="shared" si="51"/>
        <v>0</v>
      </c>
    </row>
    <row r="155" spans="1:16383">
      <c r="B155" s="511"/>
      <c r="C155" s="581"/>
      <c r="D155" s="578"/>
      <c r="E155" s="521"/>
      <c r="F155" s="521"/>
      <c r="G155" s="521"/>
      <c r="H155" s="521"/>
      <c r="I155" s="521"/>
      <c r="J155" s="521"/>
      <c r="K155" s="521"/>
      <c r="L155" s="521"/>
      <c r="M155" s="521"/>
    </row>
    <row r="156" spans="1:16383" s="54" customFormat="1">
      <c r="A156" s="1065" t="s">
        <v>27</v>
      </c>
      <c r="B156" s="1065"/>
      <c r="C156" s="1065"/>
      <c r="D156" s="1065"/>
      <c r="E156" s="1065"/>
      <c r="F156" s="1065"/>
      <c r="G156" s="1065"/>
      <c r="H156" s="1065"/>
      <c r="I156" s="1065"/>
      <c r="J156" s="1065"/>
      <c r="K156" s="1065"/>
      <c r="L156" s="1065"/>
      <c r="M156" s="1065"/>
      <c r="N156" s="536"/>
      <c r="O156" s="536"/>
      <c r="P156" s="536"/>
      <c r="Q156" s="536"/>
      <c r="R156" s="536"/>
      <c r="S156" s="536"/>
      <c r="T156" s="536"/>
      <c r="U156" s="536"/>
      <c r="V156" s="536"/>
      <c r="W156" s="536"/>
      <c r="X156" s="536"/>
      <c r="Y156" s="536"/>
      <c r="Z156" s="536"/>
      <c r="AA156" s="536"/>
      <c r="AB156" s="536"/>
      <c r="AC156" s="536"/>
      <c r="AD156" s="536"/>
      <c r="AE156" s="536"/>
      <c r="AF156" s="536"/>
      <c r="AG156" s="536"/>
      <c r="AH156" s="536"/>
      <c r="AI156" s="536"/>
      <c r="AJ156" s="536"/>
      <c r="AK156" s="536"/>
      <c r="AL156" s="536"/>
      <c r="AM156" s="536"/>
      <c r="AN156" s="536"/>
      <c r="AO156" s="536"/>
      <c r="AP156" s="536"/>
      <c r="AQ156" s="536"/>
      <c r="AR156" s="536"/>
      <c r="AS156" s="536"/>
      <c r="AT156" s="536"/>
      <c r="AU156" s="536"/>
      <c r="AV156" s="536"/>
      <c r="AW156" s="536"/>
      <c r="AX156" s="536"/>
      <c r="AY156" s="536"/>
      <c r="AZ156" s="536"/>
      <c r="BA156" s="536"/>
      <c r="BB156" s="536"/>
      <c r="BC156" s="536"/>
      <c r="BD156" s="536"/>
      <c r="BE156" s="536"/>
      <c r="BF156" s="536"/>
      <c r="BG156" s="536"/>
      <c r="BH156" s="536"/>
      <c r="BI156" s="536"/>
      <c r="BJ156" s="536"/>
      <c r="BK156" s="536"/>
      <c r="BL156" s="536"/>
      <c r="BM156" s="536"/>
      <c r="BN156" s="536"/>
      <c r="BO156" s="536"/>
      <c r="BP156" s="536"/>
      <c r="BQ156" s="536"/>
      <c r="BR156" s="536"/>
      <c r="BS156" s="536"/>
      <c r="BT156" s="536"/>
      <c r="BU156" s="536"/>
      <c r="BV156" s="536"/>
      <c r="BW156" s="536"/>
      <c r="BX156" s="536"/>
      <c r="BY156" s="536"/>
      <c r="BZ156" s="536"/>
    </row>
    <row r="157" spans="1:16383">
      <c r="A157" s="513"/>
      <c r="B157" s="522" t="s">
        <v>1592</v>
      </c>
      <c r="C157" s="599"/>
      <c r="D157" s="578"/>
      <c r="E157" s="548"/>
      <c r="F157" s="548"/>
      <c r="G157" s="548"/>
      <c r="H157" s="548"/>
      <c r="I157" s="548"/>
      <c r="J157" s="548"/>
      <c r="K157" s="548"/>
      <c r="L157" s="548"/>
      <c r="M157" s="548"/>
    </row>
    <row r="158" spans="1:16383">
      <c r="A158" s="227">
        <f>A154+1</f>
        <v>132</v>
      </c>
      <c r="B158" s="278" t="s">
        <v>1228</v>
      </c>
      <c r="C158" s="600"/>
      <c r="D158" s="393" t="s">
        <v>1456</v>
      </c>
      <c r="E158" s="601"/>
      <c r="F158" s="601"/>
      <c r="G158" s="601"/>
      <c r="H158" s="601"/>
      <c r="I158" s="601"/>
      <c r="J158" s="601"/>
      <c r="K158" s="601"/>
      <c r="L158" s="601"/>
      <c r="M158" s="601"/>
      <c r="N158" s="602"/>
      <c r="O158" s="602"/>
      <c r="P158" s="602"/>
      <c r="Q158" s="602"/>
      <c r="R158" s="602"/>
      <c r="S158" s="602"/>
      <c r="T158" s="602"/>
      <c r="U158" s="602"/>
      <c r="V158" s="602"/>
      <c r="W158" s="602"/>
      <c r="X158" s="602"/>
      <c r="Y158" s="602"/>
      <c r="Z158" s="602"/>
      <c r="AA158" s="602"/>
      <c r="AB158" s="602"/>
      <c r="AC158" s="602"/>
      <c r="AD158" s="602"/>
      <c r="AE158" s="602"/>
      <c r="AF158" s="602"/>
      <c r="AG158" s="602"/>
      <c r="AH158" s="602"/>
      <c r="AI158" s="602"/>
      <c r="AJ158" s="602"/>
      <c r="AK158" s="602"/>
      <c r="AL158" s="602"/>
      <c r="AM158" s="602"/>
      <c r="AN158" s="602"/>
      <c r="AO158" s="602"/>
      <c r="AP158" s="602"/>
      <c r="AQ158" s="602"/>
      <c r="AR158" s="602"/>
      <c r="AS158" s="602"/>
      <c r="AT158" s="602"/>
      <c r="AU158" s="602"/>
      <c r="AV158" s="602"/>
      <c r="AW158" s="602"/>
      <c r="AX158" s="602"/>
      <c r="AY158" s="602"/>
      <c r="AZ158" s="602"/>
      <c r="BA158" s="602"/>
      <c r="BB158" s="602"/>
      <c r="BC158" s="602"/>
      <c r="BD158" s="602"/>
      <c r="BE158" s="602"/>
      <c r="BF158" s="602"/>
      <c r="BG158" s="602"/>
      <c r="BH158" s="602"/>
      <c r="BI158" s="602"/>
      <c r="BJ158" s="602"/>
      <c r="BK158" s="602"/>
      <c r="BL158" s="602"/>
      <c r="BM158" s="602"/>
      <c r="BN158" s="602"/>
      <c r="BO158" s="602"/>
      <c r="BP158" s="602"/>
      <c r="BQ158" s="602"/>
      <c r="BR158" s="602"/>
      <c r="BS158" s="602"/>
      <c r="BT158" s="602"/>
      <c r="BU158" s="602"/>
      <c r="BV158" s="602"/>
      <c r="BW158" s="602"/>
      <c r="BX158" s="602"/>
      <c r="BY158" s="602"/>
      <c r="BZ158" s="602"/>
      <c r="CA158" s="53"/>
      <c r="CB158" s="53"/>
      <c r="CC158" s="53"/>
      <c r="CD158" s="53"/>
      <c r="CE158" s="53"/>
      <c r="CF158" s="53"/>
      <c r="CG158" s="53"/>
      <c r="CH158" s="53"/>
      <c r="CI158" s="53"/>
      <c r="CJ158" s="53"/>
      <c r="CK158" s="53"/>
      <c r="CL158" s="53"/>
      <c r="CM158" s="53"/>
      <c r="CN158" s="53"/>
      <c r="CO158" s="53"/>
      <c r="CP158" s="53"/>
      <c r="CQ158" s="53"/>
      <c r="CR158" s="53"/>
      <c r="CS158" s="53"/>
      <c r="CT158" s="53"/>
      <c r="CU158" s="53"/>
      <c r="CV158" s="53"/>
      <c r="CW158" s="53"/>
      <c r="CX158" s="53"/>
      <c r="CY158" s="53"/>
      <c r="CZ158" s="53"/>
      <c r="DA158" s="53"/>
      <c r="DB158" s="53"/>
      <c r="DC158" s="53"/>
      <c r="DD158" s="53"/>
      <c r="DE158" s="53"/>
      <c r="DF158" s="53"/>
      <c r="DG158" s="53"/>
      <c r="DH158" s="53"/>
      <c r="DI158" s="53"/>
      <c r="DJ158" s="53"/>
      <c r="DK158" s="53"/>
      <c r="DL158" s="53"/>
      <c r="DM158" s="53"/>
      <c r="DN158" s="53"/>
      <c r="DO158" s="53"/>
      <c r="DP158" s="53"/>
      <c r="DQ158" s="53"/>
      <c r="DR158" s="53"/>
      <c r="DS158" s="53"/>
      <c r="DT158" s="53"/>
      <c r="DU158" s="53"/>
      <c r="DV158" s="53"/>
      <c r="DW158" s="53"/>
      <c r="DX158" s="53"/>
      <c r="DY158" s="53"/>
      <c r="DZ158" s="53"/>
      <c r="EA158" s="53"/>
      <c r="EB158" s="53"/>
      <c r="EC158" s="53"/>
      <c r="ED158" s="53"/>
      <c r="EE158" s="53"/>
      <c r="EF158" s="53"/>
      <c r="EG158" s="53"/>
      <c r="EH158" s="53"/>
      <c r="EI158" s="53"/>
      <c r="EJ158" s="53"/>
      <c r="EK158" s="53"/>
      <c r="EL158" s="53"/>
      <c r="EM158" s="53"/>
      <c r="EN158" s="53"/>
      <c r="EO158" s="53"/>
      <c r="EP158" s="53"/>
      <c r="EQ158" s="53"/>
      <c r="ER158" s="53"/>
      <c r="ES158" s="53"/>
      <c r="ET158" s="53"/>
      <c r="EU158" s="53"/>
      <c r="EV158" s="53"/>
      <c r="EW158" s="53"/>
      <c r="EX158" s="53"/>
      <c r="EY158" s="53"/>
      <c r="EZ158" s="53"/>
      <c r="FA158" s="53"/>
      <c r="FB158" s="53"/>
      <c r="FC158" s="53"/>
      <c r="FD158" s="53"/>
      <c r="FE158" s="53"/>
      <c r="FF158" s="53"/>
      <c r="FG158" s="53"/>
      <c r="FH158" s="53"/>
      <c r="FI158" s="53"/>
      <c r="FJ158" s="53"/>
      <c r="FK158" s="53"/>
      <c r="FL158" s="53"/>
      <c r="FM158" s="53"/>
      <c r="FN158" s="53"/>
      <c r="FO158" s="53"/>
      <c r="FP158" s="53"/>
      <c r="FQ158" s="53"/>
      <c r="FR158" s="53"/>
      <c r="FS158" s="53"/>
      <c r="FT158" s="53"/>
      <c r="FU158" s="53"/>
      <c r="FV158" s="53"/>
      <c r="FW158" s="53"/>
      <c r="FX158" s="53"/>
      <c r="FY158" s="53"/>
      <c r="FZ158" s="53"/>
      <c r="GA158" s="53"/>
      <c r="GB158" s="53"/>
      <c r="GC158" s="53"/>
      <c r="GD158" s="53"/>
      <c r="GE158" s="53"/>
      <c r="GF158" s="53"/>
      <c r="GG158" s="53"/>
      <c r="GH158" s="53"/>
      <c r="GI158" s="53"/>
      <c r="GJ158" s="53"/>
      <c r="GK158" s="53"/>
      <c r="GL158" s="53"/>
      <c r="GM158" s="53"/>
      <c r="GN158" s="53"/>
      <c r="GO158" s="53"/>
      <c r="GP158" s="53"/>
      <c r="GQ158" s="53"/>
      <c r="GR158" s="53"/>
      <c r="GS158" s="53"/>
      <c r="GT158" s="53"/>
      <c r="GU158" s="53"/>
      <c r="GV158" s="53"/>
      <c r="GW158" s="53"/>
      <c r="GX158" s="53"/>
      <c r="GY158" s="53"/>
      <c r="GZ158" s="53"/>
      <c r="HA158" s="53"/>
      <c r="HB158" s="53"/>
      <c r="HC158" s="53"/>
      <c r="HD158" s="53"/>
      <c r="HE158" s="53"/>
      <c r="HF158" s="53"/>
      <c r="HG158" s="53"/>
      <c r="HH158" s="53"/>
      <c r="HI158" s="53"/>
      <c r="HJ158" s="53"/>
      <c r="HK158" s="53"/>
      <c r="HL158" s="53"/>
      <c r="HM158" s="53"/>
      <c r="HN158" s="53"/>
      <c r="HO158" s="53"/>
      <c r="HP158" s="53"/>
      <c r="HQ158" s="53"/>
      <c r="HR158" s="53"/>
      <c r="HS158" s="53"/>
      <c r="HT158" s="53"/>
      <c r="HU158" s="53"/>
      <c r="HV158" s="53"/>
      <c r="HW158" s="53"/>
      <c r="HX158" s="53"/>
      <c r="HY158" s="53"/>
      <c r="HZ158" s="53"/>
      <c r="IA158" s="53"/>
      <c r="IB158" s="53"/>
      <c r="IC158" s="53"/>
      <c r="ID158" s="53"/>
      <c r="IE158" s="53"/>
      <c r="IF158" s="53"/>
      <c r="IG158" s="53"/>
      <c r="IH158" s="53"/>
      <c r="II158" s="53"/>
      <c r="IJ158" s="53"/>
      <c r="IK158" s="53"/>
      <c r="IL158" s="53"/>
      <c r="IM158" s="53"/>
      <c r="IN158" s="53"/>
      <c r="IO158" s="53"/>
      <c r="IP158" s="53"/>
      <c r="IQ158" s="53"/>
      <c r="IR158" s="53"/>
      <c r="IS158" s="53"/>
      <c r="IT158" s="53"/>
      <c r="IU158" s="53"/>
      <c r="IV158" s="53"/>
      <c r="IW158" s="53"/>
      <c r="IX158" s="53"/>
      <c r="IY158" s="53"/>
      <c r="IZ158" s="53"/>
      <c r="JA158" s="53"/>
      <c r="JB158" s="53"/>
      <c r="JC158" s="53"/>
      <c r="JD158" s="53"/>
      <c r="JE158" s="53"/>
      <c r="JF158" s="53"/>
      <c r="JG158" s="53"/>
      <c r="JH158" s="53"/>
      <c r="JI158" s="53"/>
      <c r="JJ158" s="53"/>
      <c r="JK158" s="53"/>
      <c r="JL158" s="53"/>
      <c r="JM158" s="53"/>
      <c r="JN158" s="53"/>
      <c r="JO158" s="53"/>
      <c r="JP158" s="53"/>
      <c r="JQ158" s="53"/>
      <c r="JR158" s="53"/>
      <c r="JS158" s="53"/>
      <c r="JT158" s="53"/>
      <c r="JU158" s="53"/>
      <c r="JV158" s="53"/>
      <c r="JW158" s="53"/>
      <c r="JX158" s="53"/>
      <c r="JY158" s="53"/>
      <c r="JZ158" s="53"/>
      <c r="KA158" s="53"/>
      <c r="KB158" s="53"/>
      <c r="KC158" s="53"/>
      <c r="KD158" s="53"/>
      <c r="KE158" s="53"/>
      <c r="KF158" s="53"/>
      <c r="KG158" s="53"/>
      <c r="KH158" s="53"/>
      <c r="KI158" s="53"/>
      <c r="KJ158" s="53"/>
      <c r="KK158" s="53"/>
      <c r="KL158" s="53"/>
      <c r="KM158" s="53"/>
      <c r="KN158" s="53"/>
      <c r="KO158" s="53"/>
      <c r="KP158" s="53"/>
      <c r="KQ158" s="53"/>
      <c r="KR158" s="53"/>
      <c r="KS158" s="53"/>
      <c r="KT158" s="53"/>
      <c r="KU158" s="53"/>
      <c r="KV158" s="53"/>
      <c r="KW158" s="53"/>
      <c r="KX158" s="53"/>
      <c r="KY158" s="53"/>
      <c r="KZ158" s="53"/>
      <c r="LA158" s="53"/>
      <c r="LB158" s="53"/>
      <c r="LC158" s="53"/>
      <c r="LD158" s="53"/>
      <c r="LE158" s="53"/>
      <c r="LF158" s="53"/>
      <c r="LG158" s="53"/>
      <c r="LH158" s="53"/>
      <c r="LI158" s="53"/>
      <c r="LJ158" s="53"/>
      <c r="LK158" s="53"/>
      <c r="LL158" s="53"/>
      <c r="LM158" s="53"/>
      <c r="LN158" s="53"/>
      <c r="LO158" s="53"/>
      <c r="LP158" s="53"/>
      <c r="LQ158" s="53"/>
      <c r="LR158" s="53"/>
      <c r="LS158" s="53"/>
      <c r="LT158" s="53"/>
      <c r="LU158" s="53"/>
      <c r="LV158" s="53"/>
      <c r="LW158" s="53"/>
      <c r="LX158" s="53"/>
      <c r="LY158" s="53"/>
      <c r="LZ158" s="53"/>
      <c r="MA158" s="53"/>
      <c r="MB158" s="53"/>
      <c r="MC158" s="53"/>
      <c r="MD158" s="53"/>
      <c r="ME158" s="53"/>
      <c r="MF158" s="53"/>
      <c r="MG158" s="53"/>
      <c r="MH158" s="53"/>
      <c r="MI158" s="53"/>
      <c r="MJ158" s="53"/>
      <c r="MK158" s="53"/>
      <c r="ML158" s="53"/>
      <c r="MM158" s="53"/>
      <c r="MN158" s="53"/>
      <c r="MO158" s="53"/>
      <c r="MP158" s="53"/>
      <c r="MQ158" s="53"/>
      <c r="MR158" s="53"/>
      <c r="MS158" s="53"/>
      <c r="MT158" s="53"/>
      <c r="MU158" s="53"/>
      <c r="MV158" s="53"/>
      <c r="MW158" s="53"/>
      <c r="MX158" s="53"/>
      <c r="MY158" s="53"/>
      <c r="MZ158" s="53"/>
      <c r="NA158" s="53"/>
      <c r="NB158" s="53"/>
      <c r="NC158" s="53"/>
      <c r="ND158" s="53"/>
      <c r="NE158" s="53"/>
      <c r="NF158" s="53"/>
      <c r="NG158" s="53"/>
      <c r="NH158" s="53"/>
      <c r="NI158" s="53"/>
      <c r="NJ158" s="53"/>
      <c r="NK158" s="53"/>
      <c r="NL158" s="53"/>
      <c r="NM158" s="53"/>
      <c r="NN158" s="53"/>
      <c r="NO158" s="53"/>
      <c r="NP158" s="53"/>
      <c r="NQ158" s="53"/>
      <c r="NR158" s="53"/>
      <c r="NS158" s="53"/>
      <c r="NT158" s="53"/>
      <c r="NU158" s="53"/>
      <c r="NV158" s="53"/>
      <c r="NW158" s="53"/>
      <c r="NX158" s="53"/>
      <c r="NY158" s="53"/>
      <c r="NZ158" s="53"/>
      <c r="OA158" s="53"/>
      <c r="OB158" s="53"/>
      <c r="OC158" s="53"/>
      <c r="OD158" s="53"/>
      <c r="OE158" s="53"/>
      <c r="OF158" s="53"/>
      <c r="OG158" s="53"/>
      <c r="OH158" s="53"/>
      <c r="OI158" s="53"/>
      <c r="OJ158" s="53"/>
      <c r="OK158" s="53"/>
      <c r="OL158" s="53"/>
      <c r="OM158" s="53"/>
      <c r="ON158" s="53"/>
      <c r="OO158" s="53"/>
      <c r="OP158" s="53"/>
      <c r="OQ158" s="53"/>
      <c r="OR158" s="53"/>
      <c r="OS158" s="53"/>
      <c r="OT158" s="53"/>
      <c r="OU158" s="53"/>
      <c r="OV158" s="53"/>
      <c r="OW158" s="53"/>
      <c r="OX158" s="53"/>
      <c r="OY158" s="53"/>
      <c r="OZ158" s="53"/>
      <c r="PA158" s="53"/>
      <c r="PB158" s="53"/>
      <c r="PC158" s="53"/>
      <c r="PD158" s="53"/>
      <c r="PE158" s="53"/>
      <c r="PF158" s="53"/>
      <c r="PG158" s="53"/>
      <c r="PH158" s="53"/>
      <c r="PI158" s="53"/>
      <c r="PJ158" s="53"/>
      <c r="PK158" s="53"/>
      <c r="PL158" s="53"/>
      <c r="PM158" s="53"/>
      <c r="PN158" s="53"/>
      <c r="PO158" s="53"/>
      <c r="PP158" s="53"/>
      <c r="PQ158" s="53"/>
      <c r="PR158" s="53"/>
      <c r="PS158" s="53"/>
      <c r="PT158" s="53"/>
      <c r="PU158" s="53"/>
      <c r="PV158" s="53"/>
      <c r="PW158" s="53"/>
      <c r="PX158" s="53"/>
      <c r="PY158" s="53"/>
      <c r="PZ158" s="53"/>
      <c r="QA158" s="53"/>
      <c r="QB158" s="53"/>
      <c r="QC158" s="53"/>
      <c r="QD158" s="53"/>
      <c r="QE158" s="53"/>
      <c r="QF158" s="53"/>
      <c r="QG158" s="53"/>
      <c r="QH158" s="53"/>
      <c r="QI158" s="53"/>
      <c r="QJ158" s="53"/>
      <c r="QK158" s="53"/>
      <c r="QL158" s="53"/>
      <c r="QM158" s="53"/>
      <c r="QN158" s="53"/>
      <c r="QO158" s="53"/>
      <c r="QP158" s="53"/>
      <c r="QQ158" s="53"/>
      <c r="QR158" s="53"/>
      <c r="QS158" s="53"/>
      <c r="QT158" s="53"/>
      <c r="QU158" s="53"/>
      <c r="QV158" s="53"/>
      <c r="QW158" s="53"/>
      <c r="QX158" s="53"/>
      <c r="QY158" s="53"/>
      <c r="QZ158" s="53"/>
      <c r="RA158" s="53"/>
      <c r="RB158" s="53"/>
      <c r="RC158" s="53"/>
      <c r="RD158" s="53"/>
      <c r="RE158" s="53"/>
      <c r="RF158" s="53"/>
      <c r="RG158" s="53"/>
      <c r="RH158" s="53"/>
      <c r="RI158" s="53"/>
      <c r="RJ158" s="53"/>
      <c r="RK158" s="53"/>
      <c r="RL158" s="53"/>
      <c r="RM158" s="53"/>
      <c r="RN158" s="53"/>
      <c r="RO158" s="53"/>
      <c r="RP158" s="53"/>
      <c r="RQ158" s="53"/>
      <c r="RR158" s="53"/>
      <c r="RS158" s="53"/>
      <c r="RT158" s="53"/>
      <c r="RU158" s="53"/>
      <c r="RV158" s="53"/>
      <c r="RW158" s="53"/>
      <c r="RX158" s="53"/>
      <c r="RY158" s="53"/>
      <c r="RZ158" s="53"/>
      <c r="SA158" s="53"/>
      <c r="SB158" s="53"/>
      <c r="SC158" s="53"/>
      <c r="SD158" s="53"/>
      <c r="SE158" s="53"/>
      <c r="SF158" s="53"/>
      <c r="SG158" s="53"/>
      <c r="SH158" s="53"/>
      <c r="SI158" s="53"/>
      <c r="SJ158" s="53"/>
      <c r="SK158" s="53"/>
      <c r="SL158" s="53"/>
      <c r="SM158" s="53"/>
      <c r="SN158" s="53"/>
      <c r="SO158" s="53"/>
      <c r="SP158" s="53"/>
      <c r="SQ158" s="53"/>
      <c r="SR158" s="53"/>
      <c r="SS158" s="53"/>
      <c r="ST158" s="53"/>
      <c r="SU158" s="53"/>
      <c r="SV158" s="53"/>
      <c r="SW158" s="53"/>
      <c r="SX158" s="53"/>
      <c r="SY158" s="53"/>
      <c r="SZ158" s="53"/>
      <c r="TA158" s="53"/>
      <c r="TB158" s="53"/>
      <c r="TC158" s="53"/>
      <c r="TD158" s="53"/>
      <c r="TE158" s="53"/>
      <c r="TF158" s="53"/>
      <c r="TG158" s="53"/>
      <c r="TH158" s="53"/>
      <c r="TI158" s="53"/>
      <c r="TJ158" s="53"/>
      <c r="TK158" s="53"/>
      <c r="TL158" s="53"/>
      <c r="TM158" s="53"/>
      <c r="TN158" s="53"/>
      <c r="TO158" s="53"/>
      <c r="TP158" s="53"/>
      <c r="TQ158" s="53"/>
      <c r="TR158" s="53"/>
      <c r="TS158" s="53"/>
      <c r="TT158" s="53"/>
      <c r="TU158" s="53"/>
      <c r="TV158" s="53"/>
      <c r="TW158" s="53"/>
      <c r="TX158" s="53"/>
      <c r="TY158" s="53"/>
      <c r="TZ158" s="53"/>
      <c r="UA158" s="53"/>
      <c r="UB158" s="53"/>
      <c r="UC158" s="53"/>
      <c r="UD158" s="53"/>
      <c r="UE158" s="53"/>
      <c r="UF158" s="53"/>
      <c r="UG158" s="53"/>
      <c r="UH158" s="53"/>
      <c r="UI158" s="53"/>
      <c r="UJ158" s="53"/>
      <c r="UK158" s="53"/>
      <c r="UL158" s="53"/>
      <c r="UM158" s="53"/>
      <c r="UN158" s="53"/>
      <c r="UO158" s="53"/>
      <c r="UP158" s="53"/>
      <c r="UQ158" s="53"/>
      <c r="UR158" s="53"/>
      <c r="US158" s="53"/>
      <c r="UT158" s="53"/>
      <c r="UU158" s="53"/>
      <c r="UV158" s="53"/>
      <c r="UW158" s="53"/>
      <c r="UX158" s="53"/>
      <c r="UY158" s="53"/>
      <c r="UZ158" s="53"/>
      <c r="VA158" s="53"/>
      <c r="VB158" s="53"/>
      <c r="VC158" s="53"/>
      <c r="VD158" s="53"/>
      <c r="VE158" s="53"/>
      <c r="VF158" s="53"/>
      <c r="VG158" s="53"/>
      <c r="VH158" s="53"/>
      <c r="VI158" s="53"/>
      <c r="VJ158" s="53"/>
      <c r="VK158" s="53"/>
      <c r="VL158" s="53"/>
      <c r="VM158" s="53"/>
      <c r="VN158" s="53"/>
      <c r="VO158" s="53"/>
      <c r="VP158" s="53"/>
      <c r="VQ158" s="53"/>
      <c r="VR158" s="53"/>
      <c r="VS158" s="53"/>
      <c r="VT158" s="53"/>
      <c r="VU158" s="53"/>
      <c r="VV158" s="53"/>
      <c r="VW158" s="53"/>
      <c r="VX158" s="53"/>
      <c r="VY158" s="53"/>
      <c r="VZ158" s="53"/>
      <c r="WA158" s="53"/>
      <c r="WB158" s="53"/>
      <c r="WC158" s="53"/>
      <c r="WD158" s="53"/>
      <c r="WE158" s="53"/>
      <c r="WF158" s="53"/>
      <c r="WG158" s="53"/>
      <c r="WH158" s="53"/>
      <c r="WI158" s="53"/>
      <c r="WJ158" s="53"/>
      <c r="WK158" s="53"/>
      <c r="WL158" s="53"/>
      <c r="WM158" s="53"/>
      <c r="WN158" s="53"/>
      <c r="WO158" s="53"/>
      <c r="WP158" s="53"/>
      <c r="WQ158" s="53"/>
      <c r="WR158" s="53"/>
      <c r="WS158" s="53"/>
      <c r="WT158" s="53"/>
      <c r="WU158" s="53"/>
      <c r="WV158" s="53"/>
      <c r="WW158" s="53"/>
      <c r="WX158" s="53"/>
      <c r="WY158" s="53"/>
      <c r="WZ158" s="53"/>
      <c r="XA158" s="53"/>
      <c r="XB158" s="53"/>
      <c r="XC158" s="53"/>
      <c r="XD158" s="53"/>
      <c r="XE158" s="53"/>
      <c r="XF158" s="53"/>
      <c r="XG158" s="53"/>
      <c r="XH158" s="53"/>
      <c r="XI158" s="53"/>
      <c r="XJ158" s="53"/>
      <c r="XK158" s="53"/>
      <c r="XL158" s="53"/>
      <c r="XM158" s="53"/>
      <c r="XN158" s="53"/>
      <c r="XO158" s="53"/>
      <c r="XP158" s="53"/>
      <c r="XQ158" s="53"/>
      <c r="XR158" s="53"/>
      <c r="XS158" s="53"/>
      <c r="XT158" s="53"/>
      <c r="XU158" s="53"/>
      <c r="XV158" s="53"/>
      <c r="XW158" s="53"/>
      <c r="XX158" s="53"/>
      <c r="XY158" s="53"/>
      <c r="XZ158" s="53"/>
      <c r="YA158" s="53"/>
      <c r="YB158" s="53"/>
      <c r="YC158" s="53"/>
      <c r="YD158" s="53"/>
      <c r="YE158" s="53"/>
      <c r="YF158" s="53"/>
      <c r="YG158" s="53"/>
      <c r="YH158" s="53"/>
      <c r="YI158" s="53"/>
      <c r="YJ158" s="53"/>
      <c r="YK158" s="53"/>
      <c r="YL158" s="53"/>
      <c r="YM158" s="53"/>
      <c r="YN158" s="53"/>
      <c r="YO158" s="53"/>
      <c r="YP158" s="53"/>
      <c r="YQ158" s="53"/>
      <c r="YR158" s="53"/>
      <c r="YS158" s="53"/>
      <c r="YT158" s="53"/>
      <c r="YU158" s="53"/>
      <c r="YV158" s="53"/>
      <c r="YW158" s="53"/>
      <c r="YX158" s="53"/>
      <c r="YY158" s="53"/>
      <c r="YZ158" s="53"/>
      <c r="ZA158" s="53"/>
      <c r="ZB158" s="53"/>
      <c r="ZC158" s="53"/>
      <c r="ZD158" s="53"/>
      <c r="ZE158" s="53"/>
      <c r="ZF158" s="53"/>
      <c r="ZG158" s="53"/>
      <c r="ZH158" s="53"/>
      <c r="ZI158" s="53"/>
      <c r="ZJ158" s="53"/>
      <c r="ZK158" s="53"/>
      <c r="ZL158" s="53"/>
      <c r="ZM158" s="53"/>
      <c r="ZN158" s="53"/>
      <c r="ZO158" s="53"/>
      <c r="ZP158" s="53"/>
      <c r="ZQ158" s="53"/>
      <c r="ZR158" s="53"/>
      <c r="ZS158" s="53"/>
      <c r="ZT158" s="53"/>
      <c r="ZU158" s="53"/>
      <c r="ZV158" s="53"/>
      <c r="ZW158" s="53"/>
      <c r="ZX158" s="53"/>
      <c r="ZY158" s="53"/>
      <c r="ZZ158" s="53"/>
      <c r="AAA158" s="53"/>
      <c r="AAB158" s="53"/>
      <c r="AAC158" s="53"/>
      <c r="AAD158" s="53"/>
      <c r="AAE158" s="53"/>
      <c r="AAF158" s="53"/>
      <c r="AAG158" s="53"/>
      <c r="AAH158" s="53"/>
      <c r="AAI158" s="53"/>
      <c r="AAJ158" s="53"/>
      <c r="AAK158" s="53"/>
      <c r="AAL158" s="53"/>
      <c r="AAM158" s="53"/>
      <c r="AAN158" s="53"/>
      <c r="AAO158" s="53"/>
      <c r="AAP158" s="53"/>
      <c r="AAQ158" s="53"/>
      <c r="AAR158" s="53"/>
      <c r="AAS158" s="53"/>
      <c r="AAT158" s="53"/>
      <c r="AAU158" s="53"/>
      <c r="AAV158" s="53"/>
      <c r="AAW158" s="53"/>
      <c r="AAX158" s="53"/>
      <c r="AAY158" s="53"/>
      <c r="AAZ158" s="53"/>
      <c r="ABA158" s="53"/>
      <c r="ABB158" s="53"/>
      <c r="ABC158" s="53"/>
      <c r="ABD158" s="53"/>
      <c r="ABE158" s="53"/>
      <c r="ABF158" s="53"/>
      <c r="ABG158" s="53"/>
      <c r="ABH158" s="53"/>
      <c r="ABI158" s="53"/>
      <c r="ABJ158" s="53"/>
      <c r="ABK158" s="53"/>
      <c r="ABL158" s="53"/>
      <c r="ABM158" s="53"/>
      <c r="ABN158" s="53"/>
      <c r="ABO158" s="53"/>
      <c r="ABP158" s="53"/>
      <c r="ABQ158" s="53"/>
      <c r="ABR158" s="53"/>
      <c r="ABS158" s="53"/>
      <c r="ABT158" s="53"/>
      <c r="ABU158" s="53"/>
      <c r="ABV158" s="53"/>
      <c r="ABW158" s="53"/>
      <c r="ABX158" s="53"/>
      <c r="ABY158" s="53"/>
      <c r="ABZ158" s="53"/>
      <c r="ACA158" s="53"/>
      <c r="ACB158" s="53"/>
      <c r="ACC158" s="53"/>
      <c r="ACD158" s="53"/>
      <c r="ACE158" s="53"/>
      <c r="ACF158" s="53"/>
      <c r="ACG158" s="53"/>
      <c r="ACH158" s="53"/>
      <c r="ACI158" s="53"/>
      <c r="ACJ158" s="53"/>
      <c r="ACK158" s="53"/>
      <c r="ACL158" s="53"/>
      <c r="ACM158" s="53"/>
      <c r="ACN158" s="53"/>
      <c r="ACO158" s="53"/>
      <c r="ACP158" s="53"/>
      <c r="ACQ158" s="53"/>
      <c r="ACR158" s="53"/>
      <c r="ACS158" s="53"/>
      <c r="ACT158" s="53"/>
      <c r="ACU158" s="53"/>
      <c r="ACV158" s="53"/>
      <c r="ACW158" s="53"/>
      <c r="ACX158" s="53"/>
      <c r="ACY158" s="53"/>
      <c r="ACZ158" s="53"/>
      <c r="ADA158" s="53"/>
      <c r="ADB158" s="53"/>
      <c r="ADC158" s="53"/>
      <c r="ADD158" s="53"/>
      <c r="ADE158" s="53"/>
      <c r="ADF158" s="53"/>
      <c r="ADG158" s="53"/>
      <c r="ADH158" s="53"/>
      <c r="ADI158" s="53"/>
      <c r="ADJ158" s="53"/>
      <c r="ADK158" s="53"/>
      <c r="ADL158" s="53"/>
      <c r="ADM158" s="53"/>
      <c r="ADN158" s="53"/>
      <c r="ADO158" s="53"/>
      <c r="ADP158" s="53"/>
      <c r="ADQ158" s="53"/>
      <c r="ADR158" s="53"/>
      <c r="ADS158" s="53"/>
      <c r="ADT158" s="53"/>
      <c r="ADU158" s="53"/>
      <c r="ADV158" s="53"/>
      <c r="ADW158" s="53"/>
      <c r="ADX158" s="53"/>
      <c r="ADY158" s="53"/>
      <c r="ADZ158" s="53"/>
      <c r="AEA158" s="53"/>
      <c r="AEB158" s="53"/>
      <c r="AEC158" s="53"/>
      <c r="AED158" s="53"/>
      <c r="AEE158" s="53"/>
      <c r="AEF158" s="53"/>
      <c r="AEG158" s="53"/>
      <c r="AEH158" s="53"/>
      <c r="AEI158" s="53"/>
      <c r="AEJ158" s="53"/>
      <c r="AEK158" s="53"/>
      <c r="AEL158" s="53"/>
      <c r="AEM158" s="53"/>
      <c r="AEN158" s="53"/>
      <c r="AEO158" s="53"/>
      <c r="AEP158" s="53"/>
      <c r="AEQ158" s="53"/>
      <c r="AER158" s="53"/>
      <c r="AES158" s="53"/>
      <c r="AET158" s="53"/>
      <c r="AEU158" s="53"/>
      <c r="AEV158" s="53"/>
      <c r="AEW158" s="53"/>
      <c r="AEX158" s="53"/>
      <c r="AEY158" s="53"/>
      <c r="AEZ158" s="53"/>
      <c r="AFA158" s="53"/>
      <c r="AFB158" s="53"/>
      <c r="AFC158" s="53"/>
      <c r="AFD158" s="53"/>
      <c r="AFE158" s="53"/>
      <c r="AFF158" s="53"/>
      <c r="AFG158" s="53"/>
      <c r="AFH158" s="53"/>
      <c r="AFI158" s="53"/>
      <c r="AFJ158" s="53"/>
      <c r="AFK158" s="53"/>
      <c r="AFL158" s="53"/>
      <c r="AFM158" s="53"/>
      <c r="AFN158" s="53"/>
      <c r="AFO158" s="53"/>
      <c r="AFP158" s="53"/>
      <c r="AFQ158" s="53"/>
      <c r="AFR158" s="53"/>
      <c r="AFS158" s="53"/>
      <c r="AFT158" s="53"/>
      <c r="AFU158" s="53"/>
      <c r="AFV158" s="53"/>
      <c r="AFW158" s="53"/>
      <c r="AFX158" s="53"/>
      <c r="AFY158" s="53"/>
      <c r="AFZ158" s="53"/>
      <c r="AGA158" s="53"/>
      <c r="AGB158" s="53"/>
      <c r="AGC158" s="53"/>
      <c r="AGD158" s="53"/>
      <c r="AGE158" s="53"/>
      <c r="AGF158" s="53"/>
      <c r="AGG158" s="53"/>
      <c r="AGH158" s="53"/>
      <c r="AGI158" s="53"/>
      <c r="AGJ158" s="53"/>
      <c r="AGK158" s="53"/>
      <c r="AGL158" s="53"/>
      <c r="AGM158" s="53"/>
      <c r="AGN158" s="53"/>
      <c r="AGO158" s="53"/>
      <c r="AGP158" s="53"/>
      <c r="AGQ158" s="53"/>
      <c r="AGR158" s="53"/>
      <c r="AGS158" s="53"/>
      <c r="AGT158" s="53"/>
      <c r="AGU158" s="53"/>
      <c r="AGV158" s="53"/>
      <c r="AGW158" s="53"/>
      <c r="AGX158" s="53"/>
      <c r="AGY158" s="53"/>
      <c r="AGZ158" s="53"/>
      <c r="AHA158" s="53"/>
      <c r="AHB158" s="53"/>
      <c r="AHC158" s="53"/>
      <c r="AHD158" s="53"/>
      <c r="AHE158" s="53"/>
      <c r="AHF158" s="53"/>
      <c r="AHG158" s="53"/>
      <c r="AHH158" s="53"/>
      <c r="AHI158" s="53"/>
      <c r="AHJ158" s="53"/>
      <c r="AHK158" s="53"/>
      <c r="AHL158" s="53"/>
      <c r="AHM158" s="53"/>
      <c r="AHN158" s="53"/>
      <c r="AHO158" s="53"/>
      <c r="AHP158" s="53"/>
      <c r="AHQ158" s="53"/>
      <c r="AHR158" s="53"/>
      <c r="AHS158" s="53"/>
      <c r="AHT158" s="53"/>
      <c r="AHU158" s="53"/>
      <c r="AHV158" s="53"/>
      <c r="AHW158" s="53"/>
      <c r="AHX158" s="53"/>
      <c r="AHY158" s="53"/>
      <c r="AHZ158" s="53"/>
      <c r="AIA158" s="53"/>
      <c r="AIB158" s="53"/>
      <c r="AIC158" s="53"/>
      <c r="AID158" s="53"/>
      <c r="AIE158" s="53"/>
      <c r="AIF158" s="53"/>
      <c r="AIG158" s="53"/>
      <c r="AIH158" s="53"/>
      <c r="AII158" s="53"/>
      <c r="AIJ158" s="53"/>
      <c r="AIK158" s="53"/>
      <c r="AIL158" s="53"/>
      <c r="AIM158" s="53"/>
      <c r="AIN158" s="53"/>
      <c r="AIO158" s="53"/>
      <c r="AIP158" s="53"/>
      <c r="AIQ158" s="53"/>
      <c r="AIR158" s="53"/>
      <c r="AIS158" s="53"/>
      <c r="AIT158" s="53"/>
      <c r="AIU158" s="53"/>
      <c r="AIV158" s="53"/>
      <c r="AIW158" s="53"/>
      <c r="AIX158" s="53"/>
      <c r="AIY158" s="53"/>
      <c r="AIZ158" s="53"/>
      <c r="AJA158" s="53"/>
      <c r="AJB158" s="53"/>
      <c r="AJC158" s="53"/>
      <c r="AJD158" s="53"/>
      <c r="AJE158" s="53"/>
      <c r="AJF158" s="53"/>
      <c r="AJG158" s="53"/>
      <c r="AJH158" s="53"/>
      <c r="AJI158" s="53"/>
      <c r="AJJ158" s="53"/>
      <c r="AJK158" s="53"/>
      <c r="AJL158" s="53"/>
      <c r="AJM158" s="53"/>
      <c r="AJN158" s="53"/>
      <c r="AJO158" s="53"/>
      <c r="AJP158" s="53"/>
      <c r="AJQ158" s="53"/>
      <c r="AJR158" s="53"/>
      <c r="AJS158" s="53"/>
      <c r="AJT158" s="53"/>
      <c r="AJU158" s="53"/>
      <c r="AJV158" s="53"/>
      <c r="AJW158" s="53"/>
      <c r="AJX158" s="53"/>
      <c r="AJY158" s="53"/>
      <c r="AJZ158" s="53"/>
      <c r="AKA158" s="53"/>
      <c r="AKB158" s="53"/>
      <c r="AKC158" s="53"/>
      <c r="AKD158" s="53"/>
      <c r="AKE158" s="53"/>
      <c r="AKF158" s="53"/>
      <c r="AKG158" s="53"/>
      <c r="AKH158" s="53"/>
      <c r="AKI158" s="53"/>
      <c r="AKJ158" s="53"/>
      <c r="AKK158" s="53"/>
      <c r="AKL158" s="53"/>
      <c r="AKM158" s="53"/>
      <c r="AKN158" s="53"/>
      <c r="AKO158" s="53"/>
      <c r="AKP158" s="53"/>
      <c r="AKQ158" s="53"/>
      <c r="AKR158" s="53"/>
      <c r="AKS158" s="53"/>
      <c r="AKT158" s="53"/>
      <c r="AKU158" s="53"/>
      <c r="AKV158" s="53"/>
      <c r="AKW158" s="53"/>
      <c r="AKX158" s="53"/>
      <c r="AKY158" s="53"/>
      <c r="AKZ158" s="53"/>
      <c r="ALA158" s="53"/>
      <c r="ALB158" s="53"/>
      <c r="ALC158" s="53"/>
      <c r="ALD158" s="53"/>
      <c r="ALE158" s="53"/>
      <c r="ALF158" s="53"/>
      <c r="ALG158" s="53"/>
      <c r="ALH158" s="53"/>
      <c r="ALI158" s="53"/>
      <c r="ALJ158" s="53"/>
      <c r="ALK158" s="53"/>
      <c r="ALL158" s="53"/>
      <c r="ALM158" s="53"/>
      <c r="ALN158" s="53"/>
      <c r="ALO158" s="53"/>
      <c r="ALP158" s="53"/>
      <c r="ALQ158" s="53"/>
      <c r="ALR158" s="53"/>
      <c r="ALS158" s="53"/>
      <c r="ALT158" s="53"/>
      <c r="ALU158" s="53"/>
      <c r="ALV158" s="53"/>
      <c r="ALW158" s="53"/>
      <c r="ALX158" s="53"/>
      <c r="ALY158" s="53"/>
      <c r="ALZ158" s="53"/>
      <c r="AMA158" s="53"/>
      <c r="AMB158" s="53"/>
      <c r="AMC158" s="53"/>
      <c r="AMD158" s="53"/>
      <c r="AME158" s="53"/>
      <c r="AMF158" s="53"/>
      <c r="AMG158" s="53"/>
      <c r="AMH158" s="53"/>
      <c r="AMI158" s="53"/>
      <c r="AMJ158" s="53"/>
      <c r="AMK158" s="53"/>
      <c r="AML158" s="53"/>
      <c r="AMM158" s="53"/>
      <c r="AMN158" s="53"/>
      <c r="AMO158" s="53"/>
      <c r="AMP158" s="53"/>
      <c r="AMQ158" s="53"/>
      <c r="AMR158" s="53"/>
      <c r="AMS158" s="53"/>
      <c r="AMT158" s="53"/>
      <c r="AMU158" s="53"/>
      <c r="AMV158" s="53"/>
      <c r="AMW158" s="53"/>
      <c r="AMX158" s="53"/>
      <c r="AMY158" s="53"/>
      <c r="AMZ158" s="53"/>
      <c r="ANA158" s="53"/>
      <c r="ANB158" s="53"/>
      <c r="ANC158" s="53"/>
      <c r="AND158" s="53"/>
      <c r="ANE158" s="53"/>
      <c r="ANF158" s="53"/>
      <c r="ANG158" s="53"/>
      <c r="ANH158" s="53"/>
      <c r="ANI158" s="53"/>
      <c r="ANJ158" s="53"/>
      <c r="ANK158" s="53"/>
      <c r="ANL158" s="53"/>
      <c r="ANM158" s="53"/>
      <c r="ANN158" s="53"/>
      <c r="ANO158" s="53"/>
      <c r="ANP158" s="53"/>
      <c r="ANQ158" s="53"/>
      <c r="ANR158" s="53"/>
      <c r="ANS158" s="53"/>
      <c r="ANT158" s="53"/>
      <c r="ANU158" s="53"/>
      <c r="ANV158" s="53"/>
      <c r="ANW158" s="53"/>
      <c r="ANX158" s="53"/>
      <c r="ANY158" s="53"/>
      <c r="ANZ158" s="53"/>
      <c r="AOA158" s="53"/>
      <c r="AOB158" s="53"/>
      <c r="AOC158" s="53"/>
      <c r="AOD158" s="53"/>
      <c r="AOE158" s="53"/>
      <c r="AOF158" s="53"/>
      <c r="AOG158" s="53"/>
      <c r="AOH158" s="53"/>
      <c r="AOI158" s="53"/>
      <c r="AOJ158" s="53"/>
      <c r="AOK158" s="53"/>
      <c r="AOL158" s="53"/>
      <c r="AOM158" s="53"/>
      <c r="AON158" s="53"/>
      <c r="AOO158" s="53"/>
      <c r="AOP158" s="53"/>
      <c r="AOQ158" s="53"/>
      <c r="AOR158" s="53"/>
      <c r="AOS158" s="53"/>
      <c r="AOT158" s="53"/>
      <c r="AOU158" s="53"/>
      <c r="AOV158" s="53"/>
      <c r="AOW158" s="53"/>
      <c r="AOX158" s="53"/>
      <c r="AOY158" s="53"/>
      <c r="AOZ158" s="53"/>
      <c r="APA158" s="53"/>
      <c r="APB158" s="53"/>
      <c r="APC158" s="53"/>
      <c r="APD158" s="53"/>
      <c r="APE158" s="53"/>
      <c r="APF158" s="53"/>
      <c r="APG158" s="53"/>
      <c r="APH158" s="53"/>
      <c r="API158" s="53"/>
      <c r="APJ158" s="53"/>
      <c r="APK158" s="53"/>
      <c r="APL158" s="53"/>
      <c r="APM158" s="53"/>
      <c r="APN158" s="53"/>
      <c r="APO158" s="53"/>
      <c r="APP158" s="53"/>
      <c r="APQ158" s="53"/>
      <c r="APR158" s="53"/>
      <c r="APS158" s="53"/>
      <c r="APT158" s="53"/>
      <c r="APU158" s="53"/>
      <c r="APV158" s="53"/>
      <c r="APW158" s="53"/>
      <c r="APX158" s="53"/>
      <c r="APY158" s="53"/>
      <c r="APZ158" s="53"/>
      <c r="AQA158" s="53"/>
      <c r="AQB158" s="53"/>
      <c r="AQC158" s="53"/>
      <c r="AQD158" s="53"/>
      <c r="AQE158" s="53"/>
      <c r="AQF158" s="53"/>
      <c r="AQG158" s="53"/>
      <c r="AQH158" s="53"/>
      <c r="AQI158" s="53"/>
      <c r="AQJ158" s="53"/>
      <c r="AQK158" s="53"/>
      <c r="AQL158" s="53"/>
      <c r="AQM158" s="53"/>
      <c r="AQN158" s="53"/>
      <c r="AQO158" s="53"/>
      <c r="AQP158" s="53"/>
      <c r="AQQ158" s="53"/>
      <c r="AQR158" s="53"/>
      <c r="AQS158" s="53"/>
      <c r="AQT158" s="53"/>
      <c r="AQU158" s="53"/>
      <c r="AQV158" s="53"/>
      <c r="AQW158" s="53"/>
      <c r="AQX158" s="53"/>
      <c r="AQY158" s="53"/>
      <c r="AQZ158" s="53"/>
      <c r="ARA158" s="53"/>
      <c r="ARB158" s="53"/>
      <c r="ARC158" s="53"/>
      <c r="ARD158" s="53"/>
      <c r="ARE158" s="53"/>
      <c r="ARF158" s="53"/>
      <c r="ARG158" s="53"/>
      <c r="ARH158" s="53"/>
      <c r="ARI158" s="53"/>
      <c r="ARJ158" s="53"/>
      <c r="ARK158" s="53"/>
      <c r="ARL158" s="53"/>
      <c r="ARM158" s="53"/>
      <c r="ARN158" s="53"/>
      <c r="ARO158" s="53"/>
      <c r="ARP158" s="53"/>
      <c r="ARQ158" s="53"/>
      <c r="ARR158" s="53"/>
      <c r="ARS158" s="53"/>
      <c r="ART158" s="53"/>
      <c r="ARU158" s="53"/>
      <c r="ARV158" s="53"/>
      <c r="ARW158" s="53"/>
      <c r="ARX158" s="53"/>
      <c r="ARY158" s="53"/>
      <c r="ARZ158" s="53"/>
      <c r="ASA158" s="53"/>
      <c r="ASB158" s="53"/>
      <c r="ASC158" s="53"/>
      <c r="ASD158" s="53"/>
      <c r="ASE158" s="53"/>
      <c r="ASF158" s="53"/>
      <c r="ASG158" s="53"/>
      <c r="ASH158" s="53"/>
      <c r="ASI158" s="53"/>
      <c r="ASJ158" s="53"/>
      <c r="ASK158" s="53"/>
      <c r="ASL158" s="53"/>
      <c r="ASM158" s="53"/>
      <c r="ASN158" s="53"/>
      <c r="ASO158" s="53"/>
      <c r="ASP158" s="53"/>
      <c r="ASQ158" s="53"/>
      <c r="ASR158" s="53"/>
      <c r="ASS158" s="53"/>
      <c r="AST158" s="53"/>
      <c r="ASU158" s="53"/>
      <c r="ASV158" s="53"/>
      <c r="ASW158" s="53"/>
      <c r="ASX158" s="53"/>
      <c r="ASY158" s="53"/>
      <c r="ASZ158" s="53"/>
      <c r="ATA158" s="53"/>
      <c r="ATB158" s="53"/>
      <c r="ATC158" s="53"/>
      <c r="ATD158" s="53"/>
      <c r="ATE158" s="53"/>
      <c r="ATF158" s="53"/>
      <c r="ATG158" s="53"/>
      <c r="ATH158" s="53"/>
      <c r="ATI158" s="53"/>
      <c r="ATJ158" s="53"/>
      <c r="ATK158" s="53"/>
      <c r="ATL158" s="53"/>
      <c r="ATM158" s="53"/>
      <c r="ATN158" s="53"/>
      <c r="ATO158" s="53"/>
      <c r="ATP158" s="53"/>
      <c r="ATQ158" s="53"/>
      <c r="ATR158" s="53"/>
      <c r="ATS158" s="53"/>
      <c r="ATT158" s="53"/>
      <c r="ATU158" s="53"/>
      <c r="ATV158" s="53"/>
      <c r="ATW158" s="53"/>
      <c r="ATX158" s="53"/>
      <c r="ATY158" s="53"/>
      <c r="ATZ158" s="53"/>
      <c r="AUA158" s="53"/>
      <c r="AUB158" s="53"/>
      <c r="AUC158" s="53"/>
      <c r="AUD158" s="53"/>
      <c r="AUE158" s="53"/>
      <c r="AUF158" s="53"/>
      <c r="AUG158" s="53"/>
      <c r="AUH158" s="53"/>
      <c r="AUI158" s="53"/>
      <c r="AUJ158" s="53"/>
      <c r="AUK158" s="53"/>
      <c r="AUL158" s="53"/>
      <c r="AUM158" s="53"/>
      <c r="AUN158" s="53"/>
      <c r="AUO158" s="53"/>
      <c r="AUP158" s="53"/>
      <c r="AUQ158" s="53"/>
      <c r="AUR158" s="53"/>
      <c r="AUS158" s="53"/>
      <c r="AUT158" s="53"/>
      <c r="AUU158" s="53"/>
      <c r="AUV158" s="53"/>
      <c r="AUW158" s="53"/>
      <c r="AUX158" s="53"/>
      <c r="AUY158" s="53"/>
      <c r="AUZ158" s="53"/>
      <c r="AVA158" s="53"/>
      <c r="AVB158" s="53"/>
      <c r="AVC158" s="53"/>
      <c r="AVD158" s="53"/>
      <c r="AVE158" s="53"/>
      <c r="AVF158" s="53"/>
      <c r="AVG158" s="53"/>
      <c r="AVH158" s="53"/>
      <c r="AVI158" s="53"/>
      <c r="AVJ158" s="53"/>
      <c r="AVK158" s="53"/>
      <c r="AVL158" s="53"/>
      <c r="AVM158" s="53"/>
      <c r="AVN158" s="53"/>
      <c r="AVO158" s="53"/>
      <c r="AVP158" s="53"/>
      <c r="AVQ158" s="53"/>
      <c r="AVR158" s="53"/>
      <c r="AVS158" s="53"/>
      <c r="AVT158" s="53"/>
      <c r="AVU158" s="53"/>
      <c r="AVV158" s="53"/>
      <c r="AVW158" s="53"/>
      <c r="AVX158" s="53"/>
      <c r="AVY158" s="53"/>
      <c r="AVZ158" s="53"/>
      <c r="AWA158" s="53"/>
      <c r="AWB158" s="53"/>
      <c r="AWC158" s="53"/>
      <c r="AWD158" s="53"/>
      <c r="AWE158" s="53"/>
      <c r="AWF158" s="53"/>
      <c r="AWG158" s="53"/>
      <c r="AWH158" s="53"/>
      <c r="AWI158" s="53"/>
      <c r="AWJ158" s="53"/>
      <c r="AWK158" s="53"/>
      <c r="AWL158" s="53"/>
      <c r="AWM158" s="53"/>
      <c r="AWN158" s="53"/>
      <c r="AWO158" s="53"/>
      <c r="AWP158" s="53"/>
      <c r="AWQ158" s="53"/>
      <c r="AWR158" s="53"/>
      <c r="AWS158" s="53"/>
      <c r="AWT158" s="53"/>
      <c r="AWU158" s="53"/>
      <c r="AWV158" s="53"/>
      <c r="AWW158" s="53"/>
      <c r="AWX158" s="53"/>
      <c r="AWY158" s="53"/>
      <c r="AWZ158" s="53"/>
      <c r="AXA158" s="53"/>
      <c r="AXB158" s="53"/>
      <c r="AXC158" s="53"/>
      <c r="AXD158" s="53"/>
      <c r="AXE158" s="53"/>
      <c r="AXF158" s="53"/>
      <c r="AXG158" s="53"/>
      <c r="AXH158" s="53"/>
      <c r="AXI158" s="53"/>
      <c r="AXJ158" s="53"/>
      <c r="AXK158" s="53"/>
      <c r="AXL158" s="53"/>
      <c r="AXM158" s="53"/>
      <c r="AXN158" s="53"/>
      <c r="AXO158" s="53"/>
      <c r="AXP158" s="53"/>
      <c r="AXQ158" s="53"/>
      <c r="AXR158" s="53"/>
      <c r="AXS158" s="53"/>
      <c r="AXT158" s="53"/>
      <c r="AXU158" s="53"/>
      <c r="AXV158" s="53"/>
      <c r="AXW158" s="53"/>
      <c r="AXX158" s="53"/>
      <c r="AXY158" s="53"/>
      <c r="AXZ158" s="53"/>
      <c r="AYA158" s="53"/>
      <c r="AYB158" s="53"/>
      <c r="AYC158" s="53"/>
      <c r="AYD158" s="53"/>
      <c r="AYE158" s="53"/>
      <c r="AYF158" s="53"/>
      <c r="AYG158" s="53"/>
      <c r="AYH158" s="53"/>
      <c r="AYI158" s="53"/>
      <c r="AYJ158" s="53"/>
      <c r="AYK158" s="53"/>
      <c r="AYL158" s="53"/>
      <c r="AYM158" s="53"/>
      <c r="AYN158" s="53"/>
      <c r="AYO158" s="53"/>
      <c r="AYP158" s="53"/>
      <c r="AYQ158" s="53"/>
      <c r="AYR158" s="53"/>
      <c r="AYS158" s="53"/>
      <c r="AYT158" s="53"/>
      <c r="AYU158" s="53"/>
      <c r="AYV158" s="53"/>
      <c r="AYW158" s="53"/>
      <c r="AYX158" s="53"/>
      <c r="AYY158" s="53"/>
      <c r="AYZ158" s="53"/>
      <c r="AZA158" s="53"/>
      <c r="AZB158" s="53"/>
      <c r="AZC158" s="53"/>
      <c r="AZD158" s="53"/>
      <c r="AZE158" s="53"/>
      <c r="AZF158" s="53"/>
      <c r="AZG158" s="53"/>
      <c r="AZH158" s="53"/>
      <c r="AZI158" s="53"/>
      <c r="AZJ158" s="53"/>
      <c r="AZK158" s="53"/>
      <c r="AZL158" s="53"/>
      <c r="AZM158" s="53"/>
      <c r="AZN158" s="53"/>
      <c r="AZO158" s="53"/>
      <c r="AZP158" s="53"/>
      <c r="AZQ158" s="53"/>
      <c r="AZR158" s="53"/>
      <c r="AZS158" s="53"/>
      <c r="AZT158" s="53"/>
      <c r="AZU158" s="53"/>
      <c r="AZV158" s="53"/>
      <c r="AZW158" s="53"/>
      <c r="AZX158" s="53"/>
      <c r="AZY158" s="53"/>
      <c r="AZZ158" s="53"/>
      <c r="BAA158" s="53"/>
      <c r="BAB158" s="53"/>
      <c r="BAC158" s="53"/>
      <c r="BAD158" s="53"/>
      <c r="BAE158" s="53"/>
      <c r="BAF158" s="53"/>
      <c r="BAG158" s="53"/>
      <c r="BAH158" s="53"/>
      <c r="BAI158" s="53"/>
      <c r="BAJ158" s="53"/>
      <c r="BAK158" s="53"/>
      <c r="BAL158" s="53"/>
      <c r="BAM158" s="53"/>
      <c r="BAN158" s="53"/>
      <c r="BAO158" s="53"/>
      <c r="BAP158" s="53"/>
      <c r="BAQ158" s="53"/>
      <c r="BAR158" s="53"/>
      <c r="BAS158" s="53"/>
      <c r="BAT158" s="53"/>
      <c r="BAU158" s="53"/>
      <c r="BAV158" s="53"/>
      <c r="BAW158" s="53"/>
      <c r="BAX158" s="53"/>
      <c r="BAY158" s="53"/>
      <c r="BAZ158" s="53"/>
      <c r="BBA158" s="53"/>
      <c r="BBB158" s="53"/>
      <c r="BBC158" s="53"/>
      <c r="BBD158" s="53"/>
      <c r="BBE158" s="53"/>
      <c r="BBF158" s="53"/>
      <c r="BBG158" s="53"/>
      <c r="BBH158" s="53"/>
      <c r="BBI158" s="53"/>
      <c r="BBJ158" s="53"/>
      <c r="BBK158" s="53"/>
      <c r="BBL158" s="53"/>
      <c r="BBM158" s="53"/>
      <c r="BBN158" s="53"/>
      <c r="BBO158" s="53"/>
      <c r="BBP158" s="53"/>
      <c r="BBQ158" s="53"/>
      <c r="BBR158" s="53"/>
      <c r="BBS158" s="53"/>
      <c r="BBT158" s="53"/>
      <c r="BBU158" s="53"/>
      <c r="BBV158" s="53"/>
      <c r="BBW158" s="53"/>
      <c r="BBX158" s="53"/>
      <c r="BBY158" s="53"/>
      <c r="BBZ158" s="53"/>
      <c r="BCA158" s="53"/>
      <c r="BCB158" s="53"/>
      <c r="BCC158" s="53"/>
      <c r="BCD158" s="53"/>
      <c r="BCE158" s="53"/>
      <c r="BCF158" s="53"/>
      <c r="BCG158" s="53"/>
      <c r="BCH158" s="53"/>
      <c r="BCI158" s="53"/>
      <c r="BCJ158" s="53"/>
      <c r="BCK158" s="53"/>
      <c r="BCL158" s="53"/>
      <c r="BCM158" s="53"/>
      <c r="BCN158" s="53"/>
      <c r="BCO158" s="53"/>
      <c r="BCP158" s="53"/>
      <c r="BCQ158" s="53"/>
      <c r="BCR158" s="53"/>
      <c r="BCS158" s="53"/>
      <c r="BCT158" s="53"/>
      <c r="BCU158" s="53"/>
      <c r="BCV158" s="53"/>
      <c r="BCW158" s="53"/>
      <c r="BCX158" s="53"/>
      <c r="BCY158" s="53"/>
      <c r="BCZ158" s="53"/>
      <c r="BDA158" s="53"/>
      <c r="BDB158" s="53"/>
      <c r="BDC158" s="53"/>
      <c r="BDD158" s="53"/>
      <c r="BDE158" s="53"/>
      <c r="BDF158" s="53"/>
      <c r="BDG158" s="53"/>
      <c r="BDH158" s="53"/>
      <c r="BDI158" s="53"/>
      <c r="BDJ158" s="53"/>
      <c r="BDK158" s="53"/>
      <c r="BDL158" s="53"/>
      <c r="BDM158" s="53"/>
      <c r="BDN158" s="53"/>
      <c r="BDO158" s="53"/>
      <c r="BDP158" s="53"/>
      <c r="BDQ158" s="53"/>
      <c r="BDR158" s="53"/>
      <c r="BDS158" s="53"/>
      <c r="BDT158" s="53"/>
      <c r="BDU158" s="53"/>
      <c r="BDV158" s="53"/>
      <c r="BDW158" s="53"/>
      <c r="BDX158" s="53"/>
      <c r="BDY158" s="53"/>
      <c r="BDZ158" s="53"/>
      <c r="BEA158" s="53"/>
      <c r="BEB158" s="53"/>
      <c r="BEC158" s="53"/>
      <c r="BED158" s="53"/>
      <c r="BEE158" s="53"/>
      <c r="BEF158" s="53"/>
      <c r="BEG158" s="53"/>
      <c r="BEH158" s="53"/>
      <c r="BEI158" s="53"/>
      <c r="BEJ158" s="53"/>
      <c r="BEK158" s="53"/>
      <c r="BEL158" s="53"/>
      <c r="BEM158" s="53"/>
      <c r="BEN158" s="53"/>
      <c r="BEO158" s="53"/>
      <c r="BEP158" s="53"/>
      <c r="BEQ158" s="53"/>
      <c r="BER158" s="53"/>
      <c r="BES158" s="53"/>
      <c r="BET158" s="53"/>
      <c r="BEU158" s="53"/>
      <c r="BEV158" s="53"/>
      <c r="BEW158" s="53"/>
      <c r="BEX158" s="53"/>
      <c r="BEY158" s="53"/>
      <c r="BEZ158" s="53"/>
      <c r="BFA158" s="53"/>
      <c r="BFB158" s="53"/>
      <c r="BFC158" s="53"/>
      <c r="BFD158" s="53"/>
      <c r="BFE158" s="53"/>
      <c r="BFF158" s="53"/>
      <c r="BFG158" s="53"/>
      <c r="BFH158" s="53"/>
      <c r="BFI158" s="53"/>
      <c r="BFJ158" s="53"/>
      <c r="BFK158" s="53"/>
      <c r="BFL158" s="53"/>
      <c r="BFM158" s="53"/>
      <c r="BFN158" s="53"/>
      <c r="BFO158" s="53"/>
      <c r="BFP158" s="53"/>
      <c r="BFQ158" s="53"/>
      <c r="BFR158" s="53"/>
      <c r="BFS158" s="53"/>
      <c r="BFT158" s="53"/>
      <c r="BFU158" s="53"/>
      <c r="BFV158" s="53"/>
      <c r="BFW158" s="53"/>
      <c r="BFX158" s="53"/>
      <c r="BFY158" s="53"/>
      <c r="BFZ158" s="53"/>
      <c r="BGA158" s="53"/>
      <c r="BGB158" s="53"/>
      <c r="BGC158" s="53"/>
      <c r="BGD158" s="53"/>
      <c r="BGE158" s="53"/>
      <c r="BGF158" s="53"/>
      <c r="BGG158" s="53"/>
      <c r="BGH158" s="53"/>
      <c r="BGI158" s="53"/>
      <c r="BGJ158" s="53"/>
      <c r="BGK158" s="53"/>
      <c r="BGL158" s="53"/>
      <c r="BGM158" s="53"/>
      <c r="BGN158" s="53"/>
      <c r="BGO158" s="53"/>
      <c r="BGP158" s="53"/>
      <c r="BGQ158" s="53"/>
      <c r="BGR158" s="53"/>
      <c r="BGS158" s="53"/>
      <c r="BGT158" s="53"/>
      <c r="BGU158" s="53"/>
      <c r="BGV158" s="53"/>
      <c r="BGW158" s="53"/>
      <c r="BGX158" s="53"/>
      <c r="BGY158" s="53"/>
      <c r="BGZ158" s="53"/>
      <c r="BHA158" s="53"/>
      <c r="BHB158" s="53"/>
      <c r="BHC158" s="53"/>
      <c r="BHD158" s="53"/>
      <c r="BHE158" s="53"/>
      <c r="BHF158" s="53"/>
      <c r="BHG158" s="53"/>
      <c r="BHH158" s="53"/>
      <c r="BHI158" s="53"/>
      <c r="BHJ158" s="53"/>
      <c r="BHK158" s="53"/>
      <c r="BHL158" s="53"/>
      <c r="BHM158" s="53"/>
      <c r="BHN158" s="53"/>
      <c r="BHO158" s="53"/>
      <c r="BHP158" s="53"/>
      <c r="BHQ158" s="53"/>
      <c r="BHR158" s="53"/>
      <c r="BHS158" s="53"/>
      <c r="BHT158" s="53"/>
      <c r="BHU158" s="53"/>
      <c r="BHV158" s="53"/>
      <c r="BHW158" s="53"/>
      <c r="BHX158" s="53"/>
      <c r="BHY158" s="53"/>
      <c r="BHZ158" s="53"/>
      <c r="BIA158" s="53"/>
      <c r="BIB158" s="53"/>
      <c r="BIC158" s="53"/>
      <c r="BID158" s="53"/>
      <c r="BIE158" s="53"/>
      <c r="BIF158" s="53"/>
      <c r="BIG158" s="53"/>
      <c r="BIH158" s="53"/>
      <c r="BII158" s="53"/>
      <c r="BIJ158" s="53"/>
      <c r="BIK158" s="53"/>
      <c r="BIL158" s="53"/>
      <c r="BIM158" s="53"/>
      <c r="BIN158" s="53"/>
      <c r="BIO158" s="53"/>
      <c r="BIP158" s="53"/>
      <c r="BIQ158" s="53"/>
      <c r="BIR158" s="53"/>
      <c r="BIS158" s="53"/>
      <c r="BIT158" s="53"/>
      <c r="BIU158" s="53"/>
      <c r="BIV158" s="53"/>
      <c r="BIW158" s="53"/>
      <c r="BIX158" s="53"/>
      <c r="BIY158" s="53"/>
      <c r="BIZ158" s="53"/>
      <c r="BJA158" s="53"/>
      <c r="BJB158" s="53"/>
      <c r="BJC158" s="53"/>
      <c r="BJD158" s="53"/>
      <c r="BJE158" s="53"/>
      <c r="BJF158" s="53"/>
      <c r="BJG158" s="53"/>
      <c r="BJH158" s="53"/>
      <c r="BJI158" s="53"/>
      <c r="BJJ158" s="53"/>
      <c r="BJK158" s="53"/>
      <c r="BJL158" s="53"/>
      <c r="BJM158" s="53"/>
      <c r="BJN158" s="53"/>
      <c r="BJO158" s="53"/>
      <c r="BJP158" s="53"/>
      <c r="BJQ158" s="53"/>
      <c r="BJR158" s="53"/>
      <c r="BJS158" s="53"/>
      <c r="BJT158" s="53"/>
      <c r="BJU158" s="53"/>
      <c r="BJV158" s="53"/>
      <c r="BJW158" s="53"/>
      <c r="BJX158" s="53"/>
      <c r="BJY158" s="53"/>
      <c r="BJZ158" s="53"/>
      <c r="BKA158" s="53"/>
      <c r="BKB158" s="53"/>
      <c r="BKC158" s="53"/>
      <c r="BKD158" s="53"/>
      <c r="BKE158" s="53"/>
      <c r="BKF158" s="53"/>
      <c r="BKG158" s="53"/>
      <c r="BKH158" s="53"/>
      <c r="BKI158" s="53"/>
      <c r="BKJ158" s="53"/>
      <c r="BKK158" s="53"/>
      <c r="BKL158" s="53"/>
      <c r="BKM158" s="53"/>
      <c r="BKN158" s="53"/>
      <c r="BKO158" s="53"/>
      <c r="BKP158" s="53"/>
      <c r="BKQ158" s="53"/>
      <c r="BKR158" s="53"/>
      <c r="BKS158" s="53"/>
      <c r="BKT158" s="53"/>
      <c r="BKU158" s="53"/>
      <c r="BKV158" s="53"/>
      <c r="BKW158" s="53"/>
      <c r="BKX158" s="53"/>
      <c r="BKY158" s="53"/>
      <c r="BKZ158" s="53"/>
      <c r="BLA158" s="53"/>
      <c r="BLB158" s="53"/>
      <c r="BLC158" s="53"/>
      <c r="BLD158" s="53"/>
      <c r="BLE158" s="53"/>
      <c r="BLF158" s="53"/>
      <c r="BLG158" s="53"/>
      <c r="BLH158" s="53"/>
      <c r="BLI158" s="53"/>
      <c r="BLJ158" s="53"/>
      <c r="BLK158" s="53"/>
      <c r="BLL158" s="53"/>
      <c r="BLM158" s="53"/>
      <c r="BLN158" s="53"/>
      <c r="BLO158" s="53"/>
      <c r="BLP158" s="53"/>
      <c r="BLQ158" s="53"/>
      <c r="BLR158" s="53"/>
      <c r="BLS158" s="53"/>
      <c r="BLT158" s="53"/>
      <c r="BLU158" s="53"/>
      <c r="BLV158" s="53"/>
      <c r="BLW158" s="53"/>
      <c r="BLX158" s="53"/>
      <c r="BLY158" s="53"/>
      <c r="BLZ158" s="53"/>
      <c r="BMA158" s="53"/>
      <c r="BMB158" s="53"/>
      <c r="BMC158" s="53"/>
      <c r="BMD158" s="53"/>
      <c r="BME158" s="53"/>
      <c r="BMF158" s="53"/>
      <c r="BMG158" s="53"/>
      <c r="BMH158" s="53"/>
      <c r="BMI158" s="53"/>
      <c r="BMJ158" s="53"/>
      <c r="BMK158" s="53"/>
      <c r="BML158" s="53"/>
      <c r="BMM158" s="53"/>
      <c r="BMN158" s="53"/>
      <c r="BMO158" s="53"/>
      <c r="BMP158" s="53"/>
      <c r="BMQ158" s="53"/>
      <c r="BMR158" s="53"/>
      <c r="BMS158" s="53"/>
      <c r="BMT158" s="53"/>
      <c r="BMU158" s="53"/>
      <c r="BMV158" s="53"/>
      <c r="BMW158" s="53"/>
      <c r="BMX158" s="53"/>
      <c r="BMY158" s="53"/>
      <c r="BMZ158" s="53"/>
      <c r="BNA158" s="53"/>
      <c r="BNB158" s="53"/>
      <c r="BNC158" s="53"/>
      <c r="BND158" s="53"/>
      <c r="BNE158" s="53"/>
      <c r="BNF158" s="53"/>
      <c r="BNG158" s="53"/>
      <c r="BNH158" s="53"/>
      <c r="BNI158" s="53"/>
      <c r="BNJ158" s="53"/>
      <c r="BNK158" s="53"/>
      <c r="BNL158" s="53"/>
      <c r="BNM158" s="53"/>
      <c r="BNN158" s="53"/>
      <c r="BNO158" s="53"/>
      <c r="BNP158" s="53"/>
      <c r="BNQ158" s="53"/>
      <c r="BNR158" s="53"/>
      <c r="BNS158" s="53"/>
      <c r="BNT158" s="53"/>
      <c r="BNU158" s="53"/>
      <c r="BNV158" s="53"/>
      <c r="BNW158" s="53"/>
      <c r="BNX158" s="53"/>
      <c r="BNY158" s="53"/>
      <c r="BNZ158" s="53"/>
      <c r="BOA158" s="53"/>
      <c r="BOB158" s="53"/>
      <c r="BOC158" s="53"/>
      <c r="BOD158" s="53"/>
      <c r="BOE158" s="53"/>
      <c r="BOF158" s="53"/>
      <c r="BOG158" s="53"/>
      <c r="BOH158" s="53"/>
      <c r="BOI158" s="53"/>
      <c r="BOJ158" s="53"/>
      <c r="BOK158" s="53"/>
      <c r="BOL158" s="53"/>
      <c r="BOM158" s="53"/>
      <c r="BON158" s="53"/>
      <c r="BOO158" s="53"/>
      <c r="BOP158" s="53"/>
      <c r="BOQ158" s="53"/>
      <c r="BOR158" s="53"/>
      <c r="BOS158" s="53"/>
      <c r="BOT158" s="53"/>
      <c r="BOU158" s="53"/>
      <c r="BOV158" s="53"/>
      <c r="BOW158" s="53"/>
      <c r="BOX158" s="53"/>
      <c r="BOY158" s="53"/>
      <c r="BOZ158" s="53"/>
      <c r="BPA158" s="53"/>
      <c r="BPB158" s="53"/>
      <c r="BPC158" s="53"/>
      <c r="BPD158" s="53"/>
      <c r="BPE158" s="53"/>
      <c r="BPF158" s="53"/>
      <c r="BPG158" s="53"/>
      <c r="BPH158" s="53"/>
      <c r="BPI158" s="53"/>
      <c r="BPJ158" s="53"/>
      <c r="BPK158" s="53"/>
      <c r="BPL158" s="53"/>
      <c r="BPM158" s="53"/>
      <c r="BPN158" s="53"/>
      <c r="BPO158" s="53"/>
      <c r="BPP158" s="53"/>
      <c r="BPQ158" s="53"/>
      <c r="BPR158" s="53"/>
      <c r="BPS158" s="53"/>
      <c r="BPT158" s="53"/>
      <c r="BPU158" s="53"/>
      <c r="BPV158" s="53"/>
      <c r="BPW158" s="53"/>
      <c r="BPX158" s="53"/>
      <c r="BPY158" s="53"/>
      <c r="BPZ158" s="53"/>
      <c r="BQA158" s="53"/>
      <c r="BQB158" s="53"/>
      <c r="BQC158" s="53"/>
      <c r="BQD158" s="53"/>
      <c r="BQE158" s="53"/>
      <c r="BQF158" s="53"/>
      <c r="BQG158" s="53"/>
      <c r="BQH158" s="53"/>
      <c r="BQI158" s="53"/>
      <c r="BQJ158" s="53"/>
      <c r="BQK158" s="53"/>
      <c r="BQL158" s="53"/>
      <c r="BQM158" s="53"/>
      <c r="BQN158" s="53"/>
      <c r="BQO158" s="53"/>
      <c r="BQP158" s="53"/>
      <c r="BQQ158" s="53"/>
      <c r="BQR158" s="53"/>
      <c r="BQS158" s="53"/>
      <c r="BQT158" s="53"/>
      <c r="BQU158" s="53"/>
      <c r="BQV158" s="53"/>
      <c r="BQW158" s="53"/>
      <c r="BQX158" s="53"/>
      <c r="BQY158" s="53"/>
      <c r="BQZ158" s="53"/>
      <c r="BRA158" s="53"/>
      <c r="BRB158" s="53"/>
      <c r="BRC158" s="53"/>
      <c r="BRD158" s="53"/>
      <c r="BRE158" s="53"/>
      <c r="BRF158" s="53"/>
      <c r="BRG158" s="53"/>
      <c r="BRH158" s="53"/>
      <c r="BRI158" s="53"/>
      <c r="BRJ158" s="53"/>
      <c r="BRK158" s="53"/>
      <c r="BRL158" s="53"/>
      <c r="BRM158" s="53"/>
      <c r="BRN158" s="53"/>
      <c r="BRO158" s="53"/>
      <c r="BRP158" s="53"/>
      <c r="BRQ158" s="53"/>
      <c r="BRR158" s="53"/>
      <c r="BRS158" s="53"/>
      <c r="BRT158" s="53"/>
      <c r="BRU158" s="53"/>
      <c r="BRV158" s="53"/>
      <c r="BRW158" s="53"/>
      <c r="BRX158" s="53"/>
      <c r="BRY158" s="53"/>
      <c r="BRZ158" s="53"/>
      <c r="BSA158" s="53"/>
      <c r="BSB158" s="53"/>
      <c r="BSC158" s="53"/>
      <c r="BSD158" s="53"/>
      <c r="BSE158" s="53"/>
      <c r="BSF158" s="53"/>
      <c r="BSG158" s="53"/>
      <c r="BSH158" s="53"/>
      <c r="BSI158" s="53"/>
      <c r="BSJ158" s="53"/>
      <c r="BSK158" s="53"/>
      <c r="BSL158" s="53"/>
      <c r="BSM158" s="53"/>
      <c r="BSN158" s="53"/>
      <c r="BSO158" s="53"/>
      <c r="BSP158" s="53"/>
      <c r="BSQ158" s="53"/>
      <c r="BSR158" s="53"/>
      <c r="BSS158" s="53"/>
      <c r="BST158" s="53"/>
      <c r="BSU158" s="53"/>
      <c r="BSV158" s="53"/>
      <c r="BSW158" s="53"/>
      <c r="BSX158" s="53"/>
      <c r="BSY158" s="53"/>
      <c r="BSZ158" s="53"/>
      <c r="BTA158" s="53"/>
      <c r="BTB158" s="53"/>
      <c r="BTC158" s="53"/>
      <c r="BTD158" s="53"/>
      <c r="BTE158" s="53"/>
      <c r="BTF158" s="53"/>
      <c r="BTG158" s="53"/>
      <c r="BTH158" s="53"/>
      <c r="BTI158" s="53"/>
      <c r="BTJ158" s="53"/>
      <c r="BTK158" s="53"/>
      <c r="BTL158" s="53"/>
      <c r="BTM158" s="53"/>
      <c r="BTN158" s="53"/>
      <c r="BTO158" s="53"/>
      <c r="BTP158" s="53"/>
      <c r="BTQ158" s="53"/>
      <c r="BTR158" s="53"/>
      <c r="BTS158" s="53"/>
      <c r="BTT158" s="53"/>
      <c r="BTU158" s="53"/>
      <c r="BTV158" s="53"/>
      <c r="BTW158" s="53"/>
      <c r="BTX158" s="53"/>
      <c r="BTY158" s="53"/>
      <c r="BTZ158" s="53"/>
      <c r="BUA158" s="53"/>
      <c r="BUB158" s="53"/>
      <c r="BUC158" s="53"/>
      <c r="BUD158" s="53"/>
      <c r="BUE158" s="53"/>
      <c r="BUF158" s="53"/>
      <c r="BUG158" s="53"/>
      <c r="BUH158" s="53"/>
      <c r="BUI158" s="53"/>
      <c r="BUJ158" s="53"/>
      <c r="BUK158" s="53"/>
      <c r="BUL158" s="53"/>
      <c r="BUM158" s="53"/>
      <c r="BUN158" s="53"/>
      <c r="BUO158" s="53"/>
      <c r="BUP158" s="53"/>
      <c r="BUQ158" s="53"/>
      <c r="BUR158" s="53"/>
      <c r="BUS158" s="53"/>
      <c r="BUT158" s="53"/>
      <c r="BUU158" s="53"/>
      <c r="BUV158" s="53"/>
      <c r="BUW158" s="53"/>
      <c r="BUX158" s="53"/>
      <c r="BUY158" s="53"/>
      <c r="BUZ158" s="53"/>
      <c r="BVA158" s="53"/>
      <c r="BVB158" s="53"/>
      <c r="BVC158" s="53"/>
      <c r="BVD158" s="53"/>
      <c r="BVE158" s="53"/>
      <c r="BVF158" s="53"/>
      <c r="BVG158" s="53"/>
      <c r="BVH158" s="53"/>
      <c r="BVI158" s="53"/>
      <c r="BVJ158" s="53"/>
      <c r="BVK158" s="53"/>
      <c r="BVL158" s="53"/>
      <c r="BVM158" s="53"/>
      <c r="BVN158" s="53"/>
      <c r="BVO158" s="53"/>
      <c r="BVP158" s="53"/>
      <c r="BVQ158" s="53"/>
      <c r="BVR158" s="53"/>
      <c r="BVS158" s="53"/>
      <c r="BVT158" s="53"/>
      <c r="BVU158" s="53"/>
      <c r="BVV158" s="53"/>
      <c r="BVW158" s="53"/>
      <c r="BVX158" s="53"/>
      <c r="BVY158" s="53"/>
      <c r="BVZ158" s="53"/>
      <c r="BWA158" s="53"/>
      <c r="BWB158" s="53"/>
      <c r="BWC158" s="53"/>
      <c r="BWD158" s="53"/>
      <c r="BWE158" s="53"/>
      <c r="BWF158" s="53"/>
      <c r="BWG158" s="53"/>
      <c r="BWH158" s="53"/>
      <c r="BWI158" s="53"/>
      <c r="BWJ158" s="53"/>
      <c r="BWK158" s="53"/>
      <c r="BWL158" s="53"/>
      <c r="BWM158" s="53"/>
      <c r="BWN158" s="53"/>
      <c r="BWO158" s="53"/>
      <c r="BWP158" s="53"/>
      <c r="BWQ158" s="53"/>
      <c r="BWR158" s="53"/>
      <c r="BWS158" s="53"/>
      <c r="BWT158" s="53"/>
      <c r="BWU158" s="53"/>
      <c r="BWV158" s="53"/>
      <c r="BWW158" s="53"/>
      <c r="BWX158" s="53"/>
      <c r="BWY158" s="53"/>
      <c r="BWZ158" s="53"/>
      <c r="BXA158" s="53"/>
      <c r="BXB158" s="53"/>
      <c r="BXC158" s="53"/>
      <c r="BXD158" s="53"/>
      <c r="BXE158" s="53"/>
      <c r="BXF158" s="53"/>
      <c r="BXG158" s="53"/>
      <c r="BXH158" s="53"/>
      <c r="BXI158" s="53"/>
      <c r="BXJ158" s="53"/>
      <c r="BXK158" s="53"/>
      <c r="BXL158" s="53"/>
      <c r="BXM158" s="53"/>
      <c r="BXN158" s="53"/>
      <c r="BXO158" s="53"/>
      <c r="BXP158" s="53"/>
      <c r="BXQ158" s="53"/>
      <c r="BXR158" s="53"/>
      <c r="BXS158" s="53"/>
      <c r="BXT158" s="53"/>
      <c r="BXU158" s="53"/>
      <c r="BXV158" s="53"/>
      <c r="BXW158" s="53"/>
      <c r="BXX158" s="53"/>
      <c r="BXY158" s="53"/>
      <c r="BXZ158" s="53"/>
      <c r="BYA158" s="53"/>
      <c r="BYB158" s="53"/>
      <c r="BYC158" s="53"/>
      <c r="BYD158" s="53"/>
      <c r="BYE158" s="53"/>
      <c r="BYF158" s="53"/>
      <c r="BYG158" s="53"/>
      <c r="BYH158" s="53"/>
      <c r="BYI158" s="53"/>
      <c r="BYJ158" s="53"/>
      <c r="BYK158" s="53"/>
      <c r="BYL158" s="53"/>
      <c r="BYM158" s="53"/>
      <c r="BYN158" s="53"/>
      <c r="BYO158" s="53"/>
      <c r="BYP158" s="53"/>
      <c r="BYQ158" s="53"/>
      <c r="BYR158" s="53"/>
      <c r="BYS158" s="53"/>
      <c r="BYT158" s="53"/>
      <c r="BYU158" s="53"/>
      <c r="BYV158" s="53"/>
      <c r="BYW158" s="53"/>
      <c r="BYX158" s="53"/>
      <c r="BYY158" s="53"/>
      <c r="BYZ158" s="53"/>
      <c r="BZA158" s="53"/>
      <c r="BZB158" s="53"/>
      <c r="BZC158" s="53"/>
      <c r="BZD158" s="53"/>
      <c r="BZE158" s="53"/>
      <c r="BZF158" s="53"/>
      <c r="BZG158" s="53"/>
      <c r="BZH158" s="53"/>
      <c r="BZI158" s="53"/>
      <c r="BZJ158" s="53"/>
      <c r="BZK158" s="53"/>
      <c r="BZL158" s="53"/>
      <c r="BZM158" s="53"/>
      <c r="BZN158" s="53"/>
      <c r="BZO158" s="53"/>
      <c r="BZP158" s="53"/>
      <c r="BZQ158" s="53"/>
      <c r="BZR158" s="53"/>
      <c r="BZS158" s="53"/>
      <c r="BZT158" s="53"/>
      <c r="BZU158" s="53"/>
      <c r="BZV158" s="53"/>
      <c r="BZW158" s="53"/>
      <c r="BZX158" s="53"/>
      <c r="BZY158" s="53"/>
      <c r="BZZ158" s="53"/>
      <c r="CAA158" s="53"/>
      <c r="CAB158" s="53"/>
      <c r="CAC158" s="53"/>
      <c r="CAD158" s="53"/>
      <c r="CAE158" s="53"/>
      <c r="CAF158" s="53"/>
      <c r="CAG158" s="53"/>
      <c r="CAH158" s="53"/>
      <c r="CAI158" s="53"/>
      <c r="CAJ158" s="53"/>
      <c r="CAK158" s="53"/>
      <c r="CAL158" s="53"/>
      <c r="CAM158" s="53"/>
      <c r="CAN158" s="53"/>
      <c r="CAO158" s="53"/>
      <c r="CAP158" s="53"/>
      <c r="CAQ158" s="53"/>
      <c r="CAR158" s="53"/>
      <c r="CAS158" s="53"/>
      <c r="CAT158" s="53"/>
      <c r="CAU158" s="53"/>
      <c r="CAV158" s="53"/>
      <c r="CAW158" s="53"/>
      <c r="CAX158" s="53"/>
      <c r="CAY158" s="53"/>
      <c r="CAZ158" s="53"/>
      <c r="CBA158" s="53"/>
      <c r="CBB158" s="53"/>
      <c r="CBC158" s="53"/>
      <c r="CBD158" s="53"/>
      <c r="CBE158" s="53"/>
      <c r="CBF158" s="53"/>
      <c r="CBG158" s="53"/>
      <c r="CBH158" s="53"/>
      <c r="CBI158" s="53"/>
      <c r="CBJ158" s="53"/>
      <c r="CBK158" s="53"/>
      <c r="CBL158" s="53"/>
      <c r="CBM158" s="53"/>
      <c r="CBN158" s="53"/>
      <c r="CBO158" s="53"/>
      <c r="CBP158" s="53"/>
      <c r="CBQ158" s="53"/>
      <c r="CBR158" s="53"/>
      <c r="CBS158" s="53"/>
      <c r="CBT158" s="53"/>
      <c r="CBU158" s="53"/>
      <c r="CBV158" s="53"/>
      <c r="CBW158" s="53"/>
      <c r="CBX158" s="53"/>
      <c r="CBY158" s="53"/>
      <c r="CBZ158" s="53"/>
      <c r="CCA158" s="53"/>
      <c r="CCB158" s="53"/>
      <c r="CCC158" s="53"/>
      <c r="CCD158" s="53"/>
      <c r="CCE158" s="53"/>
      <c r="CCF158" s="53"/>
      <c r="CCG158" s="53"/>
      <c r="CCH158" s="53"/>
      <c r="CCI158" s="53"/>
      <c r="CCJ158" s="53"/>
      <c r="CCK158" s="53"/>
      <c r="CCL158" s="53"/>
      <c r="CCM158" s="53"/>
      <c r="CCN158" s="53"/>
      <c r="CCO158" s="53"/>
      <c r="CCP158" s="53"/>
      <c r="CCQ158" s="53"/>
      <c r="CCR158" s="53"/>
      <c r="CCS158" s="53"/>
      <c r="CCT158" s="53"/>
      <c r="CCU158" s="53"/>
      <c r="CCV158" s="53"/>
      <c r="CCW158" s="53"/>
      <c r="CCX158" s="53"/>
      <c r="CCY158" s="53"/>
      <c r="CCZ158" s="53"/>
      <c r="CDA158" s="53"/>
      <c r="CDB158" s="53"/>
      <c r="CDC158" s="53"/>
      <c r="CDD158" s="53"/>
      <c r="CDE158" s="53"/>
      <c r="CDF158" s="53"/>
      <c r="CDG158" s="53"/>
      <c r="CDH158" s="53"/>
      <c r="CDI158" s="53"/>
      <c r="CDJ158" s="53"/>
      <c r="CDK158" s="53"/>
      <c r="CDL158" s="53"/>
      <c r="CDM158" s="53"/>
      <c r="CDN158" s="53"/>
      <c r="CDO158" s="53"/>
      <c r="CDP158" s="53"/>
      <c r="CDQ158" s="53"/>
      <c r="CDR158" s="53"/>
      <c r="CDS158" s="53"/>
      <c r="CDT158" s="53"/>
      <c r="CDU158" s="53"/>
      <c r="CDV158" s="53"/>
      <c r="CDW158" s="53"/>
      <c r="CDX158" s="53"/>
      <c r="CDY158" s="53"/>
      <c r="CDZ158" s="53"/>
      <c r="CEA158" s="53"/>
      <c r="CEB158" s="53"/>
      <c r="CEC158" s="53"/>
      <c r="CED158" s="53"/>
      <c r="CEE158" s="53"/>
      <c r="CEF158" s="53"/>
      <c r="CEG158" s="53"/>
      <c r="CEH158" s="53"/>
      <c r="CEI158" s="53"/>
      <c r="CEJ158" s="53"/>
      <c r="CEK158" s="53"/>
      <c r="CEL158" s="53"/>
      <c r="CEM158" s="53"/>
      <c r="CEN158" s="53"/>
      <c r="CEO158" s="53"/>
      <c r="CEP158" s="53"/>
      <c r="CEQ158" s="53"/>
      <c r="CER158" s="53"/>
      <c r="CES158" s="53"/>
      <c r="CET158" s="53"/>
      <c r="CEU158" s="53"/>
      <c r="CEV158" s="53"/>
      <c r="CEW158" s="53"/>
      <c r="CEX158" s="53"/>
      <c r="CEY158" s="53"/>
      <c r="CEZ158" s="53"/>
      <c r="CFA158" s="53"/>
      <c r="CFB158" s="53"/>
      <c r="CFC158" s="53"/>
      <c r="CFD158" s="53"/>
      <c r="CFE158" s="53"/>
      <c r="CFF158" s="53"/>
      <c r="CFG158" s="53"/>
      <c r="CFH158" s="53"/>
      <c r="CFI158" s="53"/>
      <c r="CFJ158" s="53"/>
      <c r="CFK158" s="53"/>
      <c r="CFL158" s="53"/>
      <c r="CFM158" s="53"/>
      <c r="CFN158" s="53"/>
      <c r="CFO158" s="53"/>
      <c r="CFP158" s="53"/>
      <c r="CFQ158" s="53"/>
      <c r="CFR158" s="53"/>
      <c r="CFS158" s="53"/>
      <c r="CFT158" s="53"/>
      <c r="CFU158" s="53"/>
      <c r="CFV158" s="53"/>
      <c r="CFW158" s="53"/>
      <c r="CFX158" s="53"/>
      <c r="CFY158" s="53"/>
      <c r="CFZ158" s="53"/>
      <c r="CGA158" s="53"/>
      <c r="CGB158" s="53"/>
      <c r="CGC158" s="53"/>
      <c r="CGD158" s="53"/>
      <c r="CGE158" s="53"/>
      <c r="CGF158" s="53"/>
      <c r="CGG158" s="53"/>
      <c r="CGH158" s="53"/>
      <c r="CGI158" s="53"/>
      <c r="CGJ158" s="53"/>
      <c r="CGK158" s="53"/>
      <c r="CGL158" s="53"/>
      <c r="CGM158" s="53"/>
      <c r="CGN158" s="53"/>
      <c r="CGO158" s="53"/>
      <c r="CGP158" s="53"/>
      <c r="CGQ158" s="53"/>
      <c r="CGR158" s="53"/>
      <c r="CGS158" s="53"/>
      <c r="CGT158" s="53"/>
      <c r="CGU158" s="53"/>
      <c r="CGV158" s="53"/>
      <c r="CGW158" s="53"/>
      <c r="CGX158" s="53"/>
      <c r="CGY158" s="53"/>
      <c r="CGZ158" s="53"/>
      <c r="CHA158" s="53"/>
      <c r="CHB158" s="53"/>
      <c r="CHC158" s="53"/>
      <c r="CHD158" s="53"/>
      <c r="CHE158" s="53"/>
      <c r="CHF158" s="53"/>
      <c r="CHG158" s="53"/>
      <c r="CHH158" s="53"/>
      <c r="CHI158" s="53"/>
      <c r="CHJ158" s="53"/>
      <c r="CHK158" s="53"/>
      <c r="CHL158" s="53"/>
      <c r="CHM158" s="53"/>
      <c r="CHN158" s="53"/>
      <c r="CHO158" s="53"/>
      <c r="CHP158" s="53"/>
      <c r="CHQ158" s="53"/>
      <c r="CHR158" s="53"/>
      <c r="CHS158" s="53"/>
      <c r="CHT158" s="53"/>
      <c r="CHU158" s="53"/>
      <c r="CHV158" s="53"/>
      <c r="CHW158" s="53"/>
      <c r="CHX158" s="53"/>
      <c r="CHY158" s="53"/>
      <c r="CHZ158" s="53"/>
      <c r="CIA158" s="53"/>
      <c r="CIB158" s="53"/>
      <c r="CIC158" s="53"/>
      <c r="CID158" s="53"/>
      <c r="CIE158" s="53"/>
      <c r="CIF158" s="53"/>
      <c r="CIG158" s="53"/>
      <c r="CIH158" s="53"/>
      <c r="CII158" s="53"/>
      <c r="CIJ158" s="53"/>
      <c r="CIK158" s="53"/>
      <c r="CIL158" s="53"/>
      <c r="CIM158" s="53"/>
      <c r="CIN158" s="53"/>
      <c r="CIO158" s="53"/>
      <c r="CIP158" s="53"/>
      <c r="CIQ158" s="53"/>
      <c r="CIR158" s="53"/>
      <c r="CIS158" s="53"/>
      <c r="CIT158" s="53"/>
      <c r="CIU158" s="53"/>
      <c r="CIV158" s="53"/>
      <c r="CIW158" s="53"/>
      <c r="CIX158" s="53"/>
      <c r="CIY158" s="53"/>
      <c r="CIZ158" s="53"/>
      <c r="CJA158" s="53"/>
      <c r="CJB158" s="53"/>
      <c r="CJC158" s="53"/>
      <c r="CJD158" s="53"/>
      <c r="CJE158" s="53"/>
      <c r="CJF158" s="53"/>
      <c r="CJG158" s="53"/>
      <c r="CJH158" s="53"/>
      <c r="CJI158" s="53"/>
      <c r="CJJ158" s="53"/>
      <c r="CJK158" s="53"/>
      <c r="CJL158" s="53"/>
      <c r="CJM158" s="53"/>
      <c r="CJN158" s="53"/>
      <c r="CJO158" s="53"/>
      <c r="CJP158" s="53"/>
      <c r="CJQ158" s="53"/>
      <c r="CJR158" s="53"/>
      <c r="CJS158" s="53"/>
      <c r="CJT158" s="53"/>
      <c r="CJU158" s="53"/>
      <c r="CJV158" s="53"/>
      <c r="CJW158" s="53"/>
      <c r="CJX158" s="53"/>
      <c r="CJY158" s="53"/>
      <c r="CJZ158" s="53"/>
      <c r="CKA158" s="53"/>
      <c r="CKB158" s="53"/>
      <c r="CKC158" s="53"/>
      <c r="CKD158" s="53"/>
      <c r="CKE158" s="53"/>
      <c r="CKF158" s="53"/>
      <c r="CKG158" s="53"/>
      <c r="CKH158" s="53"/>
      <c r="CKI158" s="53"/>
      <c r="CKJ158" s="53"/>
      <c r="CKK158" s="53"/>
      <c r="CKL158" s="53"/>
      <c r="CKM158" s="53"/>
      <c r="CKN158" s="53"/>
      <c r="CKO158" s="53"/>
      <c r="CKP158" s="53"/>
      <c r="CKQ158" s="53"/>
      <c r="CKR158" s="53"/>
      <c r="CKS158" s="53"/>
      <c r="CKT158" s="53"/>
      <c r="CKU158" s="53"/>
      <c r="CKV158" s="53"/>
      <c r="CKW158" s="53"/>
      <c r="CKX158" s="53"/>
      <c r="CKY158" s="53"/>
      <c r="CKZ158" s="53"/>
      <c r="CLA158" s="53"/>
      <c r="CLB158" s="53"/>
      <c r="CLC158" s="53"/>
      <c r="CLD158" s="53"/>
      <c r="CLE158" s="53"/>
      <c r="CLF158" s="53"/>
      <c r="CLG158" s="53"/>
      <c r="CLH158" s="53"/>
      <c r="CLI158" s="53"/>
      <c r="CLJ158" s="53"/>
      <c r="CLK158" s="53"/>
      <c r="CLL158" s="53"/>
      <c r="CLM158" s="53"/>
      <c r="CLN158" s="53"/>
      <c r="CLO158" s="53"/>
      <c r="CLP158" s="53"/>
      <c r="CLQ158" s="53"/>
      <c r="CLR158" s="53"/>
      <c r="CLS158" s="53"/>
      <c r="CLT158" s="53"/>
      <c r="CLU158" s="53"/>
      <c r="CLV158" s="53"/>
      <c r="CLW158" s="53"/>
      <c r="CLX158" s="53"/>
      <c r="CLY158" s="53"/>
      <c r="CLZ158" s="53"/>
      <c r="CMA158" s="53"/>
      <c r="CMB158" s="53"/>
      <c r="CMC158" s="53"/>
      <c r="CMD158" s="53"/>
      <c r="CME158" s="53"/>
      <c r="CMF158" s="53"/>
      <c r="CMG158" s="53"/>
      <c r="CMH158" s="53"/>
      <c r="CMI158" s="53"/>
      <c r="CMJ158" s="53"/>
      <c r="CMK158" s="53"/>
      <c r="CML158" s="53"/>
      <c r="CMM158" s="53"/>
      <c r="CMN158" s="53"/>
      <c r="CMO158" s="53"/>
      <c r="CMP158" s="53"/>
      <c r="CMQ158" s="53"/>
      <c r="CMR158" s="53"/>
      <c r="CMS158" s="53"/>
      <c r="CMT158" s="53"/>
      <c r="CMU158" s="53"/>
      <c r="CMV158" s="53"/>
      <c r="CMW158" s="53"/>
      <c r="CMX158" s="53"/>
      <c r="CMY158" s="53"/>
      <c r="CMZ158" s="53"/>
      <c r="CNA158" s="53"/>
      <c r="CNB158" s="53"/>
      <c r="CNC158" s="53"/>
      <c r="CND158" s="53"/>
      <c r="CNE158" s="53"/>
      <c r="CNF158" s="53"/>
      <c r="CNG158" s="53"/>
      <c r="CNH158" s="53"/>
      <c r="CNI158" s="53"/>
      <c r="CNJ158" s="53"/>
      <c r="CNK158" s="53"/>
      <c r="CNL158" s="53"/>
      <c r="CNM158" s="53"/>
      <c r="CNN158" s="53"/>
      <c r="CNO158" s="53"/>
      <c r="CNP158" s="53"/>
      <c r="CNQ158" s="53"/>
      <c r="CNR158" s="53"/>
      <c r="CNS158" s="53"/>
      <c r="CNT158" s="53"/>
      <c r="CNU158" s="53"/>
      <c r="CNV158" s="53"/>
      <c r="CNW158" s="53"/>
      <c r="CNX158" s="53"/>
      <c r="CNY158" s="53"/>
      <c r="CNZ158" s="53"/>
      <c r="COA158" s="53"/>
      <c r="COB158" s="53"/>
      <c r="COC158" s="53"/>
      <c r="COD158" s="53"/>
      <c r="COE158" s="53"/>
      <c r="COF158" s="53"/>
      <c r="COG158" s="53"/>
      <c r="COH158" s="53"/>
      <c r="COI158" s="53"/>
      <c r="COJ158" s="53"/>
      <c r="COK158" s="53"/>
      <c r="COL158" s="53"/>
      <c r="COM158" s="53"/>
      <c r="CON158" s="53"/>
      <c r="COO158" s="53"/>
      <c r="COP158" s="53"/>
      <c r="COQ158" s="53"/>
      <c r="COR158" s="53"/>
      <c r="COS158" s="53"/>
      <c r="COT158" s="53"/>
      <c r="COU158" s="53"/>
      <c r="COV158" s="53"/>
      <c r="COW158" s="53"/>
      <c r="COX158" s="53"/>
      <c r="COY158" s="53"/>
      <c r="COZ158" s="53"/>
      <c r="CPA158" s="53"/>
      <c r="CPB158" s="53"/>
      <c r="CPC158" s="53"/>
      <c r="CPD158" s="53"/>
      <c r="CPE158" s="53"/>
      <c r="CPF158" s="53"/>
      <c r="CPG158" s="53"/>
      <c r="CPH158" s="53"/>
      <c r="CPI158" s="53"/>
      <c r="CPJ158" s="53"/>
      <c r="CPK158" s="53"/>
      <c r="CPL158" s="53"/>
      <c r="CPM158" s="53"/>
      <c r="CPN158" s="53"/>
      <c r="CPO158" s="53"/>
      <c r="CPP158" s="53"/>
      <c r="CPQ158" s="53"/>
      <c r="CPR158" s="53"/>
      <c r="CPS158" s="53"/>
      <c r="CPT158" s="53"/>
      <c r="CPU158" s="53"/>
      <c r="CPV158" s="53"/>
      <c r="CPW158" s="53"/>
      <c r="CPX158" s="53"/>
      <c r="CPY158" s="53"/>
      <c r="CPZ158" s="53"/>
      <c r="CQA158" s="53"/>
      <c r="CQB158" s="53"/>
      <c r="CQC158" s="53"/>
      <c r="CQD158" s="53"/>
      <c r="CQE158" s="53"/>
      <c r="CQF158" s="53"/>
      <c r="CQG158" s="53"/>
      <c r="CQH158" s="53"/>
      <c r="CQI158" s="53"/>
      <c r="CQJ158" s="53"/>
      <c r="CQK158" s="53"/>
      <c r="CQL158" s="53"/>
      <c r="CQM158" s="53"/>
      <c r="CQN158" s="53"/>
      <c r="CQO158" s="53"/>
      <c r="CQP158" s="53"/>
      <c r="CQQ158" s="53"/>
      <c r="CQR158" s="53"/>
      <c r="CQS158" s="53"/>
      <c r="CQT158" s="53"/>
      <c r="CQU158" s="53"/>
      <c r="CQV158" s="53"/>
      <c r="CQW158" s="53"/>
      <c r="CQX158" s="53"/>
      <c r="CQY158" s="53"/>
      <c r="CQZ158" s="53"/>
      <c r="CRA158" s="53"/>
      <c r="CRB158" s="53"/>
      <c r="CRC158" s="53"/>
      <c r="CRD158" s="53"/>
      <c r="CRE158" s="53"/>
      <c r="CRF158" s="53"/>
      <c r="CRG158" s="53"/>
      <c r="CRH158" s="53"/>
      <c r="CRI158" s="53"/>
      <c r="CRJ158" s="53"/>
      <c r="CRK158" s="53"/>
      <c r="CRL158" s="53"/>
      <c r="CRM158" s="53"/>
      <c r="CRN158" s="53"/>
      <c r="CRO158" s="53"/>
      <c r="CRP158" s="53"/>
      <c r="CRQ158" s="53"/>
      <c r="CRR158" s="53"/>
      <c r="CRS158" s="53"/>
      <c r="CRT158" s="53"/>
      <c r="CRU158" s="53"/>
      <c r="CRV158" s="53"/>
      <c r="CRW158" s="53"/>
      <c r="CRX158" s="53"/>
      <c r="CRY158" s="53"/>
      <c r="CRZ158" s="53"/>
      <c r="CSA158" s="53"/>
      <c r="CSB158" s="53"/>
      <c r="CSC158" s="53"/>
      <c r="CSD158" s="53"/>
      <c r="CSE158" s="53"/>
      <c r="CSF158" s="53"/>
      <c r="CSG158" s="53"/>
      <c r="CSH158" s="53"/>
      <c r="CSI158" s="53"/>
      <c r="CSJ158" s="53"/>
      <c r="CSK158" s="53"/>
      <c r="CSL158" s="53"/>
      <c r="CSM158" s="53"/>
      <c r="CSN158" s="53"/>
      <c r="CSO158" s="53"/>
      <c r="CSP158" s="53"/>
      <c r="CSQ158" s="53"/>
      <c r="CSR158" s="53"/>
      <c r="CSS158" s="53"/>
      <c r="CST158" s="53"/>
      <c r="CSU158" s="53"/>
      <c r="CSV158" s="53"/>
      <c r="CSW158" s="53"/>
      <c r="CSX158" s="53"/>
      <c r="CSY158" s="53"/>
      <c r="CSZ158" s="53"/>
      <c r="CTA158" s="53"/>
      <c r="CTB158" s="53"/>
      <c r="CTC158" s="53"/>
      <c r="CTD158" s="53"/>
      <c r="CTE158" s="53"/>
      <c r="CTF158" s="53"/>
      <c r="CTG158" s="53"/>
      <c r="CTH158" s="53"/>
      <c r="CTI158" s="53"/>
      <c r="CTJ158" s="53"/>
      <c r="CTK158" s="53"/>
      <c r="CTL158" s="53"/>
      <c r="CTM158" s="53"/>
      <c r="CTN158" s="53"/>
      <c r="CTO158" s="53"/>
      <c r="CTP158" s="53"/>
      <c r="CTQ158" s="53"/>
      <c r="CTR158" s="53"/>
      <c r="CTS158" s="53"/>
      <c r="CTT158" s="53"/>
      <c r="CTU158" s="53"/>
      <c r="CTV158" s="53"/>
      <c r="CTW158" s="53"/>
      <c r="CTX158" s="53"/>
      <c r="CTY158" s="53"/>
      <c r="CTZ158" s="53"/>
      <c r="CUA158" s="53"/>
      <c r="CUB158" s="53"/>
      <c r="CUC158" s="53"/>
      <c r="CUD158" s="53"/>
      <c r="CUE158" s="53"/>
      <c r="CUF158" s="53"/>
      <c r="CUG158" s="53"/>
      <c r="CUH158" s="53"/>
      <c r="CUI158" s="53"/>
      <c r="CUJ158" s="53"/>
      <c r="CUK158" s="53"/>
      <c r="CUL158" s="53"/>
      <c r="CUM158" s="53"/>
      <c r="CUN158" s="53"/>
      <c r="CUO158" s="53"/>
      <c r="CUP158" s="53"/>
      <c r="CUQ158" s="53"/>
      <c r="CUR158" s="53"/>
      <c r="CUS158" s="53"/>
      <c r="CUT158" s="53"/>
      <c r="CUU158" s="53"/>
      <c r="CUV158" s="53"/>
      <c r="CUW158" s="53"/>
      <c r="CUX158" s="53"/>
      <c r="CUY158" s="53"/>
      <c r="CUZ158" s="53"/>
      <c r="CVA158" s="53"/>
      <c r="CVB158" s="53"/>
      <c r="CVC158" s="53"/>
      <c r="CVD158" s="53"/>
      <c r="CVE158" s="53"/>
      <c r="CVF158" s="53"/>
      <c r="CVG158" s="53"/>
      <c r="CVH158" s="53"/>
      <c r="CVI158" s="53"/>
      <c r="CVJ158" s="53"/>
      <c r="CVK158" s="53"/>
      <c r="CVL158" s="53"/>
      <c r="CVM158" s="53"/>
      <c r="CVN158" s="53"/>
      <c r="CVO158" s="53"/>
      <c r="CVP158" s="53"/>
      <c r="CVQ158" s="53"/>
      <c r="CVR158" s="53"/>
      <c r="CVS158" s="53"/>
      <c r="CVT158" s="53"/>
      <c r="CVU158" s="53"/>
      <c r="CVV158" s="53"/>
      <c r="CVW158" s="53"/>
      <c r="CVX158" s="53"/>
      <c r="CVY158" s="53"/>
      <c r="CVZ158" s="53"/>
      <c r="CWA158" s="53"/>
      <c r="CWB158" s="53"/>
      <c r="CWC158" s="53"/>
      <c r="CWD158" s="53"/>
      <c r="CWE158" s="53"/>
      <c r="CWF158" s="53"/>
      <c r="CWG158" s="53"/>
      <c r="CWH158" s="53"/>
      <c r="CWI158" s="53"/>
      <c r="CWJ158" s="53"/>
      <c r="CWK158" s="53"/>
      <c r="CWL158" s="53"/>
      <c r="CWM158" s="53"/>
      <c r="CWN158" s="53"/>
      <c r="CWO158" s="53"/>
      <c r="CWP158" s="53"/>
      <c r="CWQ158" s="53"/>
      <c r="CWR158" s="53"/>
      <c r="CWS158" s="53"/>
      <c r="CWT158" s="53"/>
      <c r="CWU158" s="53"/>
      <c r="CWV158" s="53"/>
      <c r="CWW158" s="53"/>
      <c r="CWX158" s="53"/>
      <c r="CWY158" s="53"/>
      <c r="CWZ158" s="53"/>
      <c r="CXA158" s="53"/>
      <c r="CXB158" s="53"/>
      <c r="CXC158" s="53"/>
      <c r="CXD158" s="53"/>
      <c r="CXE158" s="53"/>
      <c r="CXF158" s="53"/>
      <c r="CXG158" s="53"/>
      <c r="CXH158" s="53"/>
      <c r="CXI158" s="53"/>
      <c r="CXJ158" s="53"/>
      <c r="CXK158" s="53"/>
      <c r="CXL158" s="53"/>
      <c r="CXM158" s="53"/>
      <c r="CXN158" s="53"/>
      <c r="CXO158" s="53"/>
      <c r="CXP158" s="53"/>
      <c r="CXQ158" s="53"/>
      <c r="CXR158" s="53"/>
      <c r="CXS158" s="53"/>
      <c r="CXT158" s="53"/>
      <c r="CXU158" s="53"/>
      <c r="CXV158" s="53"/>
      <c r="CXW158" s="53"/>
      <c r="CXX158" s="53"/>
      <c r="CXY158" s="53"/>
      <c r="CXZ158" s="53"/>
      <c r="CYA158" s="53"/>
      <c r="CYB158" s="53"/>
      <c r="CYC158" s="53"/>
      <c r="CYD158" s="53"/>
      <c r="CYE158" s="53"/>
      <c r="CYF158" s="53"/>
      <c r="CYG158" s="53"/>
      <c r="CYH158" s="53"/>
      <c r="CYI158" s="53"/>
      <c r="CYJ158" s="53"/>
      <c r="CYK158" s="53"/>
      <c r="CYL158" s="53"/>
      <c r="CYM158" s="53"/>
      <c r="CYN158" s="53"/>
      <c r="CYO158" s="53"/>
      <c r="CYP158" s="53"/>
      <c r="CYQ158" s="53"/>
      <c r="CYR158" s="53"/>
      <c r="CYS158" s="53"/>
      <c r="CYT158" s="53"/>
      <c r="CYU158" s="53"/>
      <c r="CYV158" s="53"/>
      <c r="CYW158" s="53"/>
      <c r="CYX158" s="53"/>
      <c r="CYY158" s="53"/>
      <c r="CYZ158" s="53"/>
      <c r="CZA158" s="53"/>
      <c r="CZB158" s="53"/>
      <c r="CZC158" s="53"/>
      <c r="CZD158" s="53"/>
      <c r="CZE158" s="53"/>
      <c r="CZF158" s="53"/>
      <c r="CZG158" s="53"/>
      <c r="CZH158" s="53"/>
      <c r="CZI158" s="53"/>
      <c r="CZJ158" s="53"/>
      <c r="CZK158" s="53"/>
      <c r="CZL158" s="53"/>
      <c r="CZM158" s="53"/>
      <c r="CZN158" s="53"/>
      <c r="CZO158" s="53"/>
      <c r="CZP158" s="53"/>
      <c r="CZQ158" s="53"/>
      <c r="CZR158" s="53"/>
      <c r="CZS158" s="53"/>
      <c r="CZT158" s="53"/>
      <c r="CZU158" s="53"/>
      <c r="CZV158" s="53"/>
      <c r="CZW158" s="53"/>
      <c r="CZX158" s="53"/>
      <c r="CZY158" s="53"/>
      <c r="CZZ158" s="53"/>
      <c r="DAA158" s="53"/>
      <c r="DAB158" s="53"/>
      <c r="DAC158" s="53"/>
      <c r="DAD158" s="53"/>
      <c r="DAE158" s="53"/>
      <c r="DAF158" s="53"/>
      <c r="DAG158" s="53"/>
      <c r="DAH158" s="53"/>
      <c r="DAI158" s="53"/>
      <c r="DAJ158" s="53"/>
      <c r="DAK158" s="53"/>
      <c r="DAL158" s="53"/>
      <c r="DAM158" s="53"/>
      <c r="DAN158" s="53"/>
      <c r="DAO158" s="53"/>
      <c r="DAP158" s="53"/>
      <c r="DAQ158" s="53"/>
      <c r="DAR158" s="53"/>
      <c r="DAS158" s="53"/>
      <c r="DAT158" s="53"/>
      <c r="DAU158" s="53"/>
      <c r="DAV158" s="53"/>
      <c r="DAW158" s="53"/>
      <c r="DAX158" s="53"/>
      <c r="DAY158" s="53"/>
      <c r="DAZ158" s="53"/>
      <c r="DBA158" s="53"/>
      <c r="DBB158" s="53"/>
      <c r="DBC158" s="53"/>
      <c r="DBD158" s="53"/>
      <c r="DBE158" s="53"/>
      <c r="DBF158" s="53"/>
      <c r="DBG158" s="53"/>
      <c r="DBH158" s="53"/>
      <c r="DBI158" s="53"/>
      <c r="DBJ158" s="53"/>
      <c r="DBK158" s="53"/>
      <c r="DBL158" s="53"/>
      <c r="DBM158" s="53"/>
      <c r="DBN158" s="53"/>
      <c r="DBO158" s="53"/>
      <c r="DBP158" s="53"/>
      <c r="DBQ158" s="53"/>
      <c r="DBR158" s="53"/>
      <c r="DBS158" s="53"/>
      <c r="DBT158" s="53"/>
      <c r="DBU158" s="53"/>
      <c r="DBV158" s="53"/>
      <c r="DBW158" s="53"/>
      <c r="DBX158" s="53"/>
      <c r="DBY158" s="53"/>
      <c r="DBZ158" s="53"/>
      <c r="DCA158" s="53"/>
      <c r="DCB158" s="53"/>
      <c r="DCC158" s="53"/>
      <c r="DCD158" s="53"/>
      <c r="DCE158" s="53"/>
      <c r="DCF158" s="53"/>
      <c r="DCG158" s="53"/>
      <c r="DCH158" s="53"/>
      <c r="DCI158" s="53"/>
      <c r="DCJ158" s="53"/>
      <c r="DCK158" s="53"/>
      <c r="DCL158" s="53"/>
      <c r="DCM158" s="53"/>
      <c r="DCN158" s="53"/>
      <c r="DCO158" s="53"/>
      <c r="DCP158" s="53"/>
      <c r="DCQ158" s="53"/>
      <c r="DCR158" s="53"/>
      <c r="DCS158" s="53"/>
      <c r="DCT158" s="53"/>
      <c r="DCU158" s="53"/>
      <c r="DCV158" s="53"/>
      <c r="DCW158" s="53"/>
      <c r="DCX158" s="53"/>
      <c r="DCY158" s="53"/>
      <c r="DCZ158" s="53"/>
      <c r="DDA158" s="53"/>
      <c r="DDB158" s="53"/>
      <c r="DDC158" s="53"/>
      <c r="DDD158" s="53"/>
      <c r="DDE158" s="53"/>
      <c r="DDF158" s="53"/>
      <c r="DDG158" s="53"/>
      <c r="DDH158" s="53"/>
      <c r="DDI158" s="53"/>
      <c r="DDJ158" s="53"/>
      <c r="DDK158" s="53"/>
      <c r="DDL158" s="53"/>
      <c r="DDM158" s="53"/>
      <c r="DDN158" s="53"/>
      <c r="DDO158" s="53"/>
      <c r="DDP158" s="53"/>
      <c r="DDQ158" s="53"/>
      <c r="DDR158" s="53"/>
      <c r="DDS158" s="53"/>
      <c r="DDT158" s="53"/>
      <c r="DDU158" s="53"/>
      <c r="DDV158" s="53"/>
      <c r="DDW158" s="53"/>
      <c r="DDX158" s="53"/>
      <c r="DDY158" s="53"/>
      <c r="DDZ158" s="53"/>
      <c r="DEA158" s="53"/>
      <c r="DEB158" s="53"/>
      <c r="DEC158" s="53"/>
      <c r="DED158" s="53"/>
      <c r="DEE158" s="53"/>
      <c r="DEF158" s="53"/>
      <c r="DEG158" s="53"/>
      <c r="DEH158" s="53"/>
      <c r="DEI158" s="53"/>
      <c r="DEJ158" s="53"/>
      <c r="DEK158" s="53"/>
      <c r="DEL158" s="53"/>
      <c r="DEM158" s="53"/>
      <c r="DEN158" s="53"/>
      <c r="DEO158" s="53"/>
      <c r="DEP158" s="53"/>
      <c r="DEQ158" s="53"/>
      <c r="DER158" s="53"/>
      <c r="DES158" s="53"/>
      <c r="DET158" s="53"/>
      <c r="DEU158" s="53"/>
      <c r="DEV158" s="53"/>
      <c r="DEW158" s="53"/>
      <c r="DEX158" s="53"/>
      <c r="DEY158" s="53"/>
      <c r="DEZ158" s="53"/>
      <c r="DFA158" s="53"/>
      <c r="DFB158" s="53"/>
      <c r="DFC158" s="53"/>
      <c r="DFD158" s="53"/>
      <c r="DFE158" s="53"/>
      <c r="DFF158" s="53"/>
      <c r="DFG158" s="53"/>
      <c r="DFH158" s="53"/>
      <c r="DFI158" s="53"/>
      <c r="DFJ158" s="53"/>
      <c r="DFK158" s="53"/>
      <c r="DFL158" s="53"/>
      <c r="DFM158" s="53"/>
      <c r="DFN158" s="53"/>
      <c r="DFO158" s="53"/>
      <c r="DFP158" s="53"/>
      <c r="DFQ158" s="53"/>
      <c r="DFR158" s="53"/>
      <c r="DFS158" s="53"/>
      <c r="DFT158" s="53"/>
      <c r="DFU158" s="53"/>
      <c r="DFV158" s="53"/>
      <c r="DFW158" s="53"/>
      <c r="DFX158" s="53"/>
      <c r="DFY158" s="53"/>
      <c r="DFZ158" s="53"/>
      <c r="DGA158" s="53"/>
      <c r="DGB158" s="53"/>
      <c r="DGC158" s="53"/>
      <c r="DGD158" s="53"/>
      <c r="DGE158" s="53"/>
      <c r="DGF158" s="53"/>
      <c r="DGG158" s="53"/>
      <c r="DGH158" s="53"/>
      <c r="DGI158" s="53"/>
      <c r="DGJ158" s="53"/>
      <c r="DGK158" s="53"/>
      <c r="DGL158" s="53"/>
      <c r="DGM158" s="53"/>
      <c r="DGN158" s="53"/>
      <c r="DGO158" s="53"/>
      <c r="DGP158" s="53"/>
      <c r="DGQ158" s="53"/>
      <c r="DGR158" s="53"/>
      <c r="DGS158" s="53"/>
      <c r="DGT158" s="53"/>
      <c r="DGU158" s="53"/>
      <c r="DGV158" s="53"/>
      <c r="DGW158" s="53"/>
      <c r="DGX158" s="53"/>
      <c r="DGY158" s="53"/>
      <c r="DGZ158" s="53"/>
      <c r="DHA158" s="53"/>
      <c r="DHB158" s="53"/>
      <c r="DHC158" s="53"/>
      <c r="DHD158" s="53"/>
      <c r="DHE158" s="53"/>
      <c r="DHF158" s="53"/>
      <c r="DHG158" s="53"/>
      <c r="DHH158" s="53"/>
      <c r="DHI158" s="53"/>
      <c r="DHJ158" s="53"/>
      <c r="DHK158" s="53"/>
      <c r="DHL158" s="53"/>
      <c r="DHM158" s="53"/>
      <c r="DHN158" s="53"/>
      <c r="DHO158" s="53"/>
      <c r="DHP158" s="53"/>
      <c r="DHQ158" s="53"/>
      <c r="DHR158" s="53"/>
      <c r="DHS158" s="53"/>
      <c r="DHT158" s="53"/>
      <c r="DHU158" s="53"/>
      <c r="DHV158" s="53"/>
      <c r="DHW158" s="53"/>
      <c r="DHX158" s="53"/>
      <c r="DHY158" s="53"/>
      <c r="DHZ158" s="53"/>
      <c r="DIA158" s="53"/>
      <c r="DIB158" s="53"/>
      <c r="DIC158" s="53"/>
      <c r="DID158" s="53"/>
      <c r="DIE158" s="53"/>
      <c r="DIF158" s="53"/>
      <c r="DIG158" s="53"/>
      <c r="DIH158" s="53"/>
      <c r="DII158" s="53"/>
      <c r="DIJ158" s="53"/>
      <c r="DIK158" s="53"/>
      <c r="DIL158" s="53"/>
      <c r="DIM158" s="53"/>
      <c r="DIN158" s="53"/>
      <c r="DIO158" s="53"/>
      <c r="DIP158" s="53"/>
      <c r="DIQ158" s="53"/>
      <c r="DIR158" s="53"/>
      <c r="DIS158" s="53"/>
      <c r="DIT158" s="53"/>
      <c r="DIU158" s="53"/>
      <c r="DIV158" s="53"/>
      <c r="DIW158" s="53"/>
      <c r="DIX158" s="53"/>
      <c r="DIY158" s="53"/>
      <c r="DIZ158" s="53"/>
      <c r="DJA158" s="53"/>
      <c r="DJB158" s="53"/>
      <c r="DJC158" s="53"/>
      <c r="DJD158" s="53"/>
      <c r="DJE158" s="53"/>
      <c r="DJF158" s="53"/>
      <c r="DJG158" s="53"/>
      <c r="DJH158" s="53"/>
      <c r="DJI158" s="53"/>
      <c r="DJJ158" s="53"/>
      <c r="DJK158" s="53"/>
      <c r="DJL158" s="53"/>
      <c r="DJM158" s="53"/>
      <c r="DJN158" s="53"/>
      <c r="DJO158" s="53"/>
      <c r="DJP158" s="53"/>
      <c r="DJQ158" s="53"/>
      <c r="DJR158" s="53"/>
      <c r="DJS158" s="53"/>
      <c r="DJT158" s="53"/>
      <c r="DJU158" s="53"/>
      <c r="DJV158" s="53"/>
      <c r="DJW158" s="53"/>
      <c r="DJX158" s="53"/>
      <c r="DJY158" s="53"/>
      <c r="DJZ158" s="53"/>
      <c r="DKA158" s="53"/>
      <c r="DKB158" s="53"/>
      <c r="DKC158" s="53"/>
      <c r="DKD158" s="53"/>
      <c r="DKE158" s="53"/>
      <c r="DKF158" s="53"/>
      <c r="DKG158" s="53"/>
      <c r="DKH158" s="53"/>
      <c r="DKI158" s="53"/>
      <c r="DKJ158" s="53"/>
      <c r="DKK158" s="53"/>
      <c r="DKL158" s="53"/>
      <c r="DKM158" s="53"/>
      <c r="DKN158" s="53"/>
      <c r="DKO158" s="53"/>
      <c r="DKP158" s="53"/>
      <c r="DKQ158" s="53"/>
      <c r="DKR158" s="53"/>
      <c r="DKS158" s="53"/>
      <c r="DKT158" s="53"/>
      <c r="DKU158" s="53"/>
      <c r="DKV158" s="53"/>
      <c r="DKW158" s="53"/>
      <c r="DKX158" s="53"/>
      <c r="DKY158" s="53"/>
      <c r="DKZ158" s="53"/>
      <c r="DLA158" s="53"/>
      <c r="DLB158" s="53"/>
      <c r="DLC158" s="53"/>
      <c r="DLD158" s="53"/>
      <c r="DLE158" s="53"/>
      <c r="DLF158" s="53"/>
      <c r="DLG158" s="53"/>
      <c r="DLH158" s="53"/>
      <c r="DLI158" s="53"/>
      <c r="DLJ158" s="53"/>
      <c r="DLK158" s="53"/>
      <c r="DLL158" s="53"/>
      <c r="DLM158" s="53"/>
      <c r="DLN158" s="53"/>
      <c r="DLO158" s="53"/>
      <c r="DLP158" s="53"/>
      <c r="DLQ158" s="53"/>
      <c r="DLR158" s="53"/>
      <c r="DLS158" s="53"/>
      <c r="DLT158" s="53"/>
      <c r="DLU158" s="53"/>
      <c r="DLV158" s="53"/>
      <c r="DLW158" s="53"/>
      <c r="DLX158" s="53"/>
      <c r="DLY158" s="53"/>
      <c r="DLZ158" s="53"/>
      <c r="DMA158" s="53"/>
      <c r="DMB158" s="53"/>
      <c r="DMC158" s="53"/>
      <c r="DMD158" s="53"/>
      <c r="DME158" s="53"/>
      <c r="DMF158" s="53"/>
      <c r="DMG158" s="53"/>
      <c r="DMH158" s="53"/>
      <c r="DMI158" s="53"/>
      <c r="DMJ158" s="53"/>
      <c r="DMK158" s="53"/>
      <c r="DML158" s="53"/>
      <c r="DMM158" s="53"/>
      <c r="DMN158" s="53"/>
      <c r="DMO158" s="53"/>
      <c r="DMP158" s="53"/>
      <c r="DMQ158" s="53"/>
      <c r="DMR158" s="53"/>
      <c r="DMS158" s="53"/>
      <c r="DMT158" s="53"/>
      <c r="DMU158" s="53"/>
      <c r="DMV158" s="53"/>
      <c r="DMW158" s="53"/>
      <c r="DMX158" s="53"/>
      <c r="DMY158" s="53"/>
      <c r="DMZ158" s="53"/>
      <c r="DNA158" s="53"/>
      <c r="DNB158" s="53"/>
      <c r="DNC158" s="53"/>
      <c r="DND158" s="53"/>
      <c r="DNE158" s="53"/>
      <c r="DNF158" s="53"/>
      <c r="DNG158" s="53"/>
      <c r="DNH158" s="53"/>
      <c r="DNI158" s="53"/>
      <c r="DNJ158" s="53"/>
      <c r="DNK158" s="53"/>
      <c r="DNL158" s="53"/>
      <c r="DNM158" s="53"/>
      <c r="DNN158" s="53"/>
      <c r="DNO158" s="53"/>
      <c r="DNP158" s="53"/>
      <c r="DNQ158" s="53"/>
      <c r="DNR158" s="53"/>
      <c r="DNS158" s="53"/>
      <c r="DNT158" s="53"/>
      <c r="DNU158" s="53"/>
      <c r="DNV158" s="53"/>
      <c r="DNW158" s="53"/>
      <c r="DNX158" s="53"/>
      <c r="DNY158" s="53"/>
      <c r="DNZ158" s="53"/>
      <c r="DOA158" s="53"/>
      <c r="DOB158" s="53"/>
      <c r="DOC158" s="53"/>
      <c r="DOD158" s="53"/>
      <c r="DOE158" s="53"/>
      <c r="DOF158" s="53"/>
      <c r="DOG158" s="53"/>
      <c r="DOH158" s="53"/>
      <c r="DOI158" s="53"/>
      <c r="DOJ158" s="53"/>
      <c r="DOK158" s="53"/>
      <c r="DOL158" s="53"/>
      <c r="DOM158" s="53"/>
      <c r="DON158" s="53"/>
      <c r="DOO158" s="53"/>
      <c r="DOP158" s="53"/>
      <c r="DOQ158" s="53"/>
      <c r="DOR158" s="53"/>
      <c r="DOS158" s="53"/>
      <c r="DOT158" s="53"/>
      <c r="DOU158" s="53"/>
      <c r="DOV158" s="53"/>
      <c r="DOW158" s="53"/>
      <c r="DOX158" s="53"/>
      <c r="DOY158" s="53"/>
      <c r="DOZ158" s="53"/>
      <c r="DPA158" s="53"/>
      <c r="DPB158" s="53"/>
      <c r="DPC158" s="53"/>
      <c r="DPD158" s="53"/>
      <c r="DPE158" s="53"/>
      <c r="DPF158" s="53"/>
      <c r="DPG158" s="53"/>
      <c r="DPH158" s="53"/>
      <c r="DPI158" s="53"/>
      <c r="DPJ158" s="53"/>
      <c r="DPK158" s="53"/>
      <c r="DPL158" s="53"/>
      <c r="DPM158" s="53"/>
      <c r="DPN158" s="53"/>
      <c r="DPO158" s="53"/>
      <c r="DPP158" s="53"/>
      <c r="DPQ158" s="53"/>
      <c r="DPR158" s="53"/>
      <c r="DPS158" s="53"/>
      <c r="DPT158" s="53"/>
      <c r="DPU158" s="53"/>
      <c r="DPV158" s="53"/>
      <c r="DPW158" s="53"/>
      <c r="DPX158" s="53"/>
      <c r="DPY158" s="53"/>
      <c r="DPZ158" s="53"/>
      <c r="DQA158" s="53"/>
      <c r="DQB158" s="53"/>
      <c r="DQC158" s="53"/>
      <c r="DQD158" s="53"/>
      <c r="DQE158" s="53"/>
      <c r="DQF158" s="53"/>
      <c r="DQG158" s="53"/>
      <c r="DQH158" s="53"/>
      <c r="DQI158" s="53"/>
      <c r="DQJ158" s="53"/>
      <c r="DQK158" s="53"/>
      <c r="DQL158" s="53"/>
      <c r="DQM158" s="53"/>
      <c r="DQN158" s="53"/>
      <c r="DQO158" s="53"/>
      <c r="DQP158" s="53"/>
      <c r="DQQ158" s="53"/>
      <c r="DQR158" s="53"/>
      <c r="DQS158" s="53"/>
      <c r="DQT158" s="53"/>
      <c r="DQU158" s="53"/>
      <c r="DQV158" s="53"/>
      <c r="DQW158" s="53"/>
      <c r="DQX158" s="53"/>
      <c r="DQY158" s="53"/>
      <c r="DQZ158" s="53"/>
      <c r="DRA158" s="53"/>
      <c r="DRB158" s="53"/>
      <c r="DRC158" s="53"/>
      <c r="DRD158" s="53"/>
      <c r="DRE158" s="53"/>
      <c r="DRF158" s="53"/>
      <c r="DRG158" s="53"/>
      <c r="DRH158" s="53"/>
      <c r="DRI158" s="53"/>
      <c r="DRJ158" s="53"/>
      <c r="DRK158" s="53"/>
      <c r="DRL158" s="53"/>
      <c r="DRM158" s="53"/>
      <c r="DRN158" s="53"/>
      <c r="DRO158" s="53"/>
      <c r="DRP158" s="53"/>
      <c r="DRQ158" s="53"/>
      <c r="DRR158" s="53"/>
      <c r="DRS158" s="53"/>
      <c r="DRT158" s="53"/>
      <c r="DRU158" s="53"/>
      <c r="DRV158" s="53"/>
      <c r="DRW158" s="53"/>
      <c r="DRX158" s="53"/>
      <c r="DRY158" s="53"/>
      <c r="DRZ158" s="53"/>
      <c r="DSA158" s="53"/>
      <c r="DSB158" s="53"/>
      <c r="DSC158" s="53"/>
      <c r="DSD158" s="53"/>
      <c r="DSE158" s="53"/>
      <c r="DSF158" s="53"/>
      <c r="DSG158" s="53"/>
      <c r="DSH158" s="53"/>
      <c r="DSI158" s="53"/>
      <c r="DSJ158" s="53"/>
      <c r="DSK158" s="53"/>
      <c r="DSL158" s="53"/>
      <c r="DSM158" s="53"/>
      <c r="DSN158" s="53"/>
      <c r="DSO158" s="53"/>
      <c r="DSP158" s="53"/>
      <c r="DSQ158" s="53"/>
      <c r="DSR158" s="53"/>
      <c r="DSS158" s="53"/>
      <c r="DST158" s="53"/>
      <c r="DSU158" s="53"/>
      <c r="DSV158" s="53"/>
      <c r="DSW158" s="53"/>
      <c r="DSX158" s="53"/>
      <c r="DSY158" s="53"/>
      <c r="DSZ158" s="53"/>
      <c r="DTA158" s="53"/>
      <c r="DTB158" s="53"/>
      <c r="DTC158" s="53"/>
      <c r="DTD158" s="53"/>
      <c r="DTE158" s="53"/>
      <c r="DTF158" s="53"/>
      <c r="DTG158" s="53"/>
      <c r="DTH158" s="53"/>
      <c r="DTI158" s="53"/>
      <c r="DTJ158" s="53"/>
      <c r="DTK158" s="53"/>
      <c r="DTL158" s="53"/>
      <c r="DTM158" s="53"/>
      <c r="DTN158" s="53"/>
      <c r="DTO158" s="53"/>
      <c r="DTP158" s="53"/>
      <c r="DTQ158" s="53"/>
      <c r="DTR158" s="53"/>
      <c r="DTS158" s="53"/>
      <c r="DTT158" s="53"/>
      <c r="DTU158" s="53"/>
      <c r="DTV158" s="53"/>
      <c r="DTW158" s="53"/>
      <c r="DTX158" s="53"/>
      <c r="DTY158" s="53"/>
      <c r="DTZ158" s="53"/>
      <c r="DUA158" s="53"/>
      <c r="DUB158" s="53"/>
      <c r="DUC158" s="53"/>
      <c r="DUD158" s="53"/>
      <c r="DUE158" s="53"/>
      <c r="DUF158" s="53"/>
      <c r="DUG158" s="53"/>
      <c r="DUH158" s="53"/>
      <c r="DUI158" s="53"/>
      <c r="DUJ158" s="53"/>
      <c r="DUK158" s="53"/>
      <c r="DUL158" s="53"/>
      <c r="DUM158" s="53"/>
      <c r="DUN158" s="53"/>
      <c r="DUO158" s="53"/>
      <c r="DUP158" s="53"/>
      <c r="DUQ158" s="53"/>
      <c r="DUR158" s="53"/>
      <c r="DUS158" s="53"/>
      <c r="DUT158" s="53"/>
      <c r="DUU158" s="53"/>
      <c r="DUV158" s="53"/>
      <c r="DUW158" s="53"/>
      <c r="DUX158" s="53"/>
      <c r="DUY158" s="53"/>
      <c r="DUZ158" s="53"/>
      <c r="DVA158" s="53"/>
      <c r="DVB158" s="53"/>
      <c r="DVC158" s="53"/>
      <c r="DVD158" s="53"/>
      <c r="DVE158" s="53"/>
      <c r="DVF158" s="53"/>
      <c r="DVG158" s="53"/>
      <c r="DVH158" s="53"/>
      <c r="DVI158" s="53"/>
      <c r="DVJ158" s="53"/>
      <c r="DVK158" s="53"/>
      <c r="DVL158" s="53"/>
      <c r="DVM158" s="53"/>
      <c r="DVN158" s="53"/>
      <c r="DVO158" s="53"/>
      <c r="DVP158" s="53"/>
      <c r="DVQ158" s="53"/>
      <c r="DVR158" s="53"/>
      <c r="DVS158" s="53"/>
      <c r="DVT158" s="53"/>
      <c r="DVU158" s="53"/>
      <c r="DVV158" s="53"/>
      <c r="DVW158" s="53"/>
      <c r="DVX158" s="53"/>
      <c r="DVY158" s="53"/>
      <c r="DVZ158" s="53"/>
      <c r="DWA158" s="53"/>
      <c r="DWB158" s="53"/>
      <c r="DWC158" s="53"/>
      <c r="DWD158" s="53"/>
      <c r="DWE158" s="53"/>
      <c r="DWF158" s="53"/>
      <c r="DWG158" s="53"/>
      <c r="DWH158" s="53"/>
      <c r="DWI158" s="53"/>
      <c r="DWJ158" s="53"/>
      <c r="DWK158" s="53"/>
      <c r="DWL158" s="53"/>
      <c r="DWM158" s="53"/>
      <c r="DWN158" s="53"/>
      <c r="DWO158" s="53"/>
      <c r="DWP158" s="53"/>
      <c r="DWQ158" s="53"/>
      <c r="DWR158" s="53"/>
      <c r="DWS158" s="53"/>
      <c r="DWT158" s="53"/>
      <c r="DWU158" s="53"/>
      <c r="DWV158" s="53"/>
      <c r="DWW158" s="53"/>
      <c r="DWX158" s="53"/>
      <c r="DWY158" s="53"/>
      <c r="DWZ158" s="53"/>
      <c r="DXA158" s="53"/>
      <c r="DXB158" s="53"/>
      <c r="DXC158" s="53"/>
      <c r="DXD158" s="53"/>
      <c r="DXE158" s="53"/>
      <c r="DXF158" s="53"/>
      <c r="DXG158" s="53"/>
      <c r="DXH158" s="53"/>
      <c r="DXI158" s="53"/>
      <c r="DXJ158" s="53"/>
      <c r="DXK158" s="53"/>
      <c r="DXL158" s="53"/>
      <c r="DXM158" s="53"/>
      <c r="DXN158" s="53"/>
      <c r="DXO158" s="53"/>
      <c r="DXP158" s="53"/>
      <c r="DXQ158" s="53"/>
      <c r="DXR158" s="53"/>
      <c r="DXS158" s="53"/>
      <c r="DXT158" s="53"/>
      <c r="DXU158" s="53"/>
      <c r="DXV158" s="53"/>
      <c r="DXW158" s="53"/>
      <c r="DXX158" s="53"/>
      <c r="DXY158" s="53"/>
      <c r="DXZ158" s="53"/>
      <c r="DYA158" s="53"/>
      <c r="DYB158" s="53"/>
      <c r="DYC158" s="53"/>
      <c r="DYD158" s="53"/>
      <c r="DYE158" s="53"/>
      <c r="DYF158" s="53"/>
      <c r="DYG158" s="53"/>
      <c r="DYH158" s="53"/>
      <c r="DYI158" s="53"/>
      <c r="DYJ158" s="53"/>
      <c r="DYK158" s="53"/>
      <c r="DYL158" s="53"/>
      <c r="DYM158" s="53"/>
      <c r="DYN158" s="53"/>
      <c r="DYO158" s="53"/>
      <c r="DYP158" s="53"/>
      <c r="DYQ158" s="53"/>
      <c r="DYR158" s="53"/>
      <c r="DYS158" s="53"/>
      <c r="DYT158" s="53"/>
      <c r="DYU158" s="53"/>
      <c r="DYV158" s="53"/>
      <c r="DYW158" s="53"/>
      <c r="DYX158" s="53"/>
      <c r="DYY158" s="53"/>
      <c r="DYZ158" s="53"/>
      <c r="DZA158" s="53"/>
      <c r="DZB158" s="53"/>
      <c r="DZC158" s="53"/>
      <c r="DZD158" s="53"/>
      <c r="DZE158" s="53"/>
      <c r="DZF158" s="53"/>
      <c r="DZG158" s="53"/>
      <c r="DZH158" s="53"/>
      <c r="DZI158" s="53"/>
      <c r="DZJ158" s="53"/>
      <c r="DZK158" s="53"/>
      <c r="DZL158" s="53"/>
      <c r="DZM158" s="53"/>
      <c r="DZN158" s="53"/>
      <c r="DZO158" s="53"/>
      <c r="DZP158" s="53"/>
      <c r="DZQ158" s="53"/>
      <c r="DZR158" s="53"/>
      <c r="DZS158" s="53"/>
      <c r="DZT158" s="53"/>
      <c r="DZU158" s="53"/>
      <c r="DZV158" s="53"/>
      <c r="DZW158" s="53"/>
      <c r="DZX158" s="53"/>
      <c r="DZY158" s="53"/>
      <c r="DZZ158" s="53"/>
      <c r="EAA158" s="53"/>
      <c r="EAB158" s="53"/>
      <c r="EAC158" s="53"/>
      <c r="EAD158" s="53"/>
      <c r="EAE158" s="53"/>
      <c r="EAF158" s="53"/>
      <c r="EAG158" s="53"/>
      <c r="EAH158" s="53"/>
      <c r="EAI158" s="53"/>
      <c r="EAJ158" s="53"/>
      <c r="EAK158" s="53"/>
      <c r="EAL158" s="53"/>
      <c r="EAM158" s="53"/>
      <c r="EAN158" s="53"/>
      <c r="EAO158" s="53"/>
      <c r="EAP158" s="53"/>
      <c r="EAQ158" s="53"/>
      <c r="EAR158" s="53"/>
      <c r="EAS158" s="53"/>
      <c r="EAT158" s="53"/>
      <c r="EAU158" s="53"/>
      <c r="EAV158" s="53"/>
      <c r="EAW158" s="53"/>
      <c r="EAX158" s="53"/>
      <c r="EAY158" s="53"/>
      <c r="EAZ158" s="53"/>
      <c r="EBA158" s="53"/>
      <c r="EBB158" s="53"/>
      <c r="EBC158" s="53"/>
      <c r="EBD158" s="53"/>
      <c r="EBE158" s="53"/>
      <c r="EBF158" s="53"/>
      <c r="EBG158" s="53"/>
      <c r="EBH158" s="53"/>
      <c r="EBI158" s="53"/>
      <c r="EBJ158" s="53"/>
      <c r="EBK158" s="53"/>
      <c r="EBL158" s="53"/>
      <c r="EBM158" s="53"/>
      <c r="EBN158" s="53"/>
      <c r="EBO158" s="53"/>
      <c r="EBP158" s="53"/>
      <c r="EBQ158" s="53"/>
      <c r="EBR158" s="53"/>
      <c r="EBS158" s="53"/>
      <c r="EBT158" s="53"/>
      <c r="EBU158" s="53"/>
      <c r="EBV158" s="53"/>
      <c r="EBW158" s="53"/>
      <c r="EBX158" s="53"/>
      <c r="EBY158" s="53"/>
      <c r="EBZ158" s="53"/>
      <c r="ECA158" s="53"/>
      <c r="ECB158" s="53"/>
      <c r="ECC158" s="53"/>
      <c r="ECD158" s="53"/>
      <c r="ECE158" s="53"/>
      <c r="ECF158" s="53"/>
      <c r="ECG158" s="53"/>
      <c r="ECH158" s="53"/>
      <c r="ECI158" s="53"/>
      <c r="ECJ158" s="53"/>
      <c r="ECK158" s="53"/>
      <c r="ECL158" s="53"/>
      <c r="ECM158" s="53"/>
      <c r="ECN158" s="53"/>
      <c r="ECO158" s="53"/>
      <c r="ECP158" s="53"/>
      <c r="ECQ158" s="53"/>
      <c r="ECR158" s="53"/>
      <c r="ECS158" s="53"/>
      <c r="ECT158" s="53"/>
      <c r="ECU158" s="53"/>
      <c r="ECV158" s="53"/>
      <c r="ECW158" s="53"/>
      <c r="ECX158" s="53"/>
      <c r="ECY158" s="53"/>
      <c r="ECZ158" s="53"/>
      <c r="EDA158" s="53"/>
      <c r="EDB158" s="53"/>
      <c r="EDC158" s="53"/>
      <c r="EDD158" s="53"/>
      <c r="EDE158" s="53"/>
      <c r="EDF158" s="53"/>
      <c r="EDG158" s="53"/>
      <c r="EDH158" s="53"/>
      <c r="EDI158" s="53"/>
      <c r="EDJ158" s="53"/>
      <c r="EDK158" s="53"/>
      <c r="EDL158" s="53"/>
      <c r="EDM158" s="53"/>
      <c r="EDN158" s="53"/>
      <c r="EDO158" s="53"/>
      <c r="EDP158" s="53"/>
      <c r="EDQ158" s="53"/>
      <c r="EDR158" s="53"/>
      <c r="EDS158" s="53"/>
      <c r="EDT158" s="53"/>
      <c r="EDU158" s="53"/>
      <c r="EDV158" s="53"/>
      <c r="EDW158" s="53"/>
      <c r="EDX158" s="53"/>
      <c r="EDY158" s="53"/>
      <c r="EDZ158" s="53"/>
      <c r="EEA158" s="53"/>
      <c r="EEB158" s="53"/>
      <c r="EEC158" s="53"/>
      <c r="EED158" s="53"/>
      <c r="EEE158" s="53"/>
      <c r="EEF158" s="53"/>
      <c r="EEG158" s="53"/>
      <c r="EEH158" s="53"/>
      <c r="EEI158" s="53"/>
      <c r="EEJ158" s="53"/>
      <c r="EEK158" s="53"/>
      <c r="EEL158" s="53"/>
      <c r="EEM158" s="53"/>
      <c r="EEN158" s="53"/>
      <c r="EEO158" s="53"/>
      <c r="EEP158" s="53"/>
      <c r="EEQ158" s="53"/>
      <c r="EER158" s="53"/>
      <c r="EES158" s="53"/>
      <c r="EET158" s="53"/>
      <c r="EEU158" s="53"/>
      <c r="EEV158" s="53"/>
      <c r="EEW158" s="53"/>
      <c r="EEX158" s="53"/>
      <c r="EEY158" s="53"/>
      <c r="EEZ158" s="53"/>
      <c r="EFA158" s="53"/>
      <c r="EFB158" s="53"/>
      <c r="EFC158" s="53"/>
      <c r="EFD158" s="53"/>
      <c r="EFE158" s="53"/>
      <c r="EFF158" s="53"/>
      <c r="EFG158" s="53"/>
      <c r="EFH158" s="53"/>
      <c r="EFI158" s="53"/>
      <c r="EFJ158" s="53"/>
      <c r="EFK158" s="53"/>
      <c r="EFL158" s="53"/>
      <c r="EFM158" s="53"/>
      <c r="EFN158" s="53"/>
      <c r="EFO158" s="53"/>
      <c r="EFP158" s="53"/>
      <c r="EFQ158" s="53"/>
      <c r="EFR158" s="53"/>
      <c r="EFS158" s="53"/>
      <c r="EFT158" s="53"/>
      <c r="EFU158" s="53"/>
      <c r="EFV158" s="53"/>
      <c r="EFW158" s="53"/>
      <c r="EFX158" s="53"/>
      <c r="EFY158" s="53"/>
      <c r="EFZ158" s="53"/>
      <c r="EGA158" s="53"/>
      <c r="EGB158" s="53"/>
      <c r="EGC158" s="53"/>
      <c r="EGD158" s="53"/>
      <c r="EGE158" s="53"/>
      <c r="EGF158" s="53"/>
      <c r="EGG158" s="53"/>
      <c r="EGH158" s="53"/>
      <c r="EGI158" s="53"/>
      <c r="EGJ158" s="53"/>
      <c r="EGK158" s="53"/>
      <c r="EGL158" s="53"/>
      <c r="EGM158" s="53"/>
      <c r="EGN158" s="53"/>
      <c r="EGO158" s="53"/>
      <c r="EGP158" s="53"/>
      <c r="EGQ158" s="53"/>
      <c r="EGR158" s="53"/>
      <c r="EGS158" s="53"/>
      <c r="EGT158" s="53"/>
      <c r="EGU158" s="53"/>
      <c r="EGV158" s="53"/>
      <c r="EGW158" s="53"/>
      <c r="EGX158" s="53"/>
      <c r="EGY158" s="53"/>
      <c r="EGZ158" s="53"/>
      <c r="EHA158" s="53"/>
      <c r="EHB158" s="53"/>
      <c r="EHC158" s="53"/>
      <c r="EHD158" s="53"/>
      <c r="EHE158" s="53"/>
      <c r="EHF158" s="53"/>
      <c r="EHG158" s="53"/>
      <c r="EHH158" s="53"/>
      <c r="EHI158" s="53"/>
      <c r="EHJ158" s="53"/>
      <c r="EHK158" s="53"/>
      <c r="EHL158" s="53"/>
      <c r="EHM158" s="53"/>
      <c r="EHN158" s="53"/>
      <c r="EHO158" s="53"/>
      <c r="EHP158" s="53"/>
      <c r="EHQ158" s="53"/>
      <c r="EHR158" s="53"/>
      <c r="EHS158" s="53"/>
      <c r="EHT158" s="53"/>
      <c r="EHU158" s="53"/>
      <c r="EHV158" s="53"/>
      <c r="EHW158" s="53"/>
      <c r="EHX158" s="53"/>
      <c r="EHY158" s="53"/>
      <c r="EHZ158" s="53"/>
      <c r="EIA158" s="53"/>
      <c r="EIB158" s="53"/>
      <c r="EIC158" s="53"/>
      <c r="EID158" s="53"/>
      <c r="EIE158" s="53"/>
      <c r="EIF158" s="53"/>
      <c r="EIG158" s="53"/>
      <c r="EIH158" s="53"/>
      <c r="EII158" s="53"/>
      <c r="EIJ158" s="53"/>
      <c r="EIK158" s="53"/>
      <c r="EIL158" s="53"/>
      <c r="EIM158" s="53"/>
      <c r="EIN158" s="53"/>
      <c r="EIO158" s="53"/>
      <c r="EIP158" s="53"/>
      <c r="EIQ158" s="53"/>
      <c r="EIR158" s="53"/>
      <c r="EIS158" s="53"/>
      <c r="EIT158" s="53"/>
      <c r="EIU158" s="53"/>
      <c r="EIV158" s="53"/>
      <c r="EIW158" s="53"/>
      <c r="EIX158" s="53"/>
      <c r="EIY158" s="53"/>
      <c r="EIZ158" s="53"/>
      <c r="EJA158" s="53"/>
      <c r="EJB158" s="53"/>
      <c r="EJC158" s="53"/>
      <c r="EJD158" s="53"/>
      <c r="EJE158" s="53"/>
      <c r="EJF158" s="53"/>
      <c r="EJG158" s="53"/>
      <c r="EJH158" s="53"/>
      <c r="EJI158" s="53"/>
      <c r="EJJ158" s="53"/>
      <c r="EJK158" s="53"/>
      <c r="EJL158" s="53"/>
      <c r="EJM158" s="53"/>
      <c r="EJN158" s="53"/>
      <c r="EJO158" s="53"/>
      <c r="EJP158" s="53"/>
      <c r="EJQ158" s="53"/>
      <c r="EJR158" s="53"/>
      <c r="EJS158" s="53"/>
      <c r="EJT158" s="53"/>
      <c r="EJU158" s="53"/>
      <c r="EJV158" s="53"/>
      <c r="EJW158" s="53"/>
      <c r="EJX158" s="53"/>
      <c r="EJY158" s="53"/>
      <c r="EJZ158" s="53"/>
      <c r="EKA158" s="53"/>
      <c r="EKB158" s="53"/>
      <c r="EKC158" s="53"/>
      <c r="EKD158" s="53"/>
      <c r="EKE158" s="53"/>
      <c r="EKF158" s="53"/>
      <c r="EKG158" s="53"/>
      <c r="EKH158" s="53"/>
      <c r="EKI158" s="53"/>
      <c r="EKJ158" s="53"/>
      <c r="EKK158" s="53"/>
      <c r="EKL158" s="53"/>
      <c r="EKM158" s="53"/>
      <c r="EKN158" s="53"/>
      <c r="EKO158" s="53"/>
      <c r="EKP158" s="53"/>
      <c r="EKQ158" s="53"/>
      <c r="EKR158" s="53"/>
      <c r="EKS158" s="53"/>
      <c r="EKT158" s="53"/>
      <c r="EKU158" s="53"/>
      <c r="EKV158" s="53"/>
      <c r="EKW158" s="53"/>
      <c r="EKX158" s="53"/>
      <c r="EKY158" s="53"/>
      <c r="EKZ158" s="53"/>
      <c r="ELA158" s="53"/>
      <c r="ELB158" s="53"/>
      <c r="ELC158" s="53"/>
      <c r="ELD158" s="53"/>
      <c r="ELE158" s="53"/>
      <c r="ELF158" s="53"/>
      <c r="ELG158" s="53"/>
      <c r="ELH158" s="53"/>
      <c r="ELI158" s="53"/>
      <c r="ELJ158" s="53"/>
      <c r="ELK158" s="53"/>
      <c r="ELL158" s="53"/>
      <c r="ELM158" s="53"/>
      <c r="ELN158" s="53"/>
      <c r="ELO158" s="53"/>
      <c r="ELP158" s="53"/>
      <c r="ELQ158" s="53"/>
      <c r="ELR158" s="53"/>
      <c r="ELS158" s="53"/>
      <c r="ELT158" s="53"/>
      <c r="ELU158" s="53"/>
      <c r="ELV158" s="53"/>
      <c r="ELW158" s="53"/>
      <c r="ELX158" s="53"/>
      <c r="ELY158" s="53"/>
      <c r="ELZ158" s="53"/>
      <c r="EMA158" s="53"/>
      <c r="EMB158" s="53"/>
      <c r="EMC158" s="53"/>
      <c r="EMD158" s="53"/>
      <c r="EME158" s="53"/>
      <c r="EMF158" s="53"/>
      <c r="EMG158" s="53"/>
      <c r="EMH158" s="53"/>
      <c r="EMI158" s="53"/>
      <c r="EMJ158" s="53"/>
      <c r="EMK158" s="53"/>
      <c r="EML158" s="53"/>
      <c r="EMM158" s="53"/>
      <c r="EMN158" s="53"/>
      <c r="EMO158" s="53"/>
      <c r="EMP158" s="53"/>
      <c r="EMQ158" s="53"/>
      <c r="EMR158" s="53"/>
      <c r="EMS158" s="53"/>
      <c r="EMT158" s="53"/>
      <c r="EMU158" s="53"/>
      <c r="EMV158" s="53"/>
      <c r="EMW158" s="53"/>
      <c r="EMX158" s="53"/>
      <c r="EMY158" s="53"/>
      <c r="EMZ158" s="53"/>
      <c r="ENA158" s="53"/>
      <c r="ENB158" s="53"/>
      <c r="ENC158" s="53"/>
      <c r="END158" s="53"/>
      <c r="ENE158" s="53"/>
      <c r="ENF158" s="53"/>
      <c r="ENG158" s="53"/>
      <c r="ENH158" s="53"/>
      <c r="ENI158" s="53"/>
      <c r="ENJ158" s="53"/>
      <c r="ENK158" s="53"/>
      <c r="ENL158" s="53"/>
      <c r="ENM158" s="53"/>
      <c r="ENN158" s="53"/>
      <c r="ENO158" s="53"/>
      <c r="ENP158" s="53"/>
      <c r="ENQ158" s="53"/>
      <c r="ENR158" s="53"/>
      <c r="ENS158" s="53"/>
      <c r="ENT158" s="53"/>
      <c r="ENU158" s="53"/>
      <c r="ENV158" s="53"/>
      <c r="ENW158" s="53"/>
      <c r="ENX158" s="53"/>
      <c r="ENY158" s="53"/>
      <c r="ENZ158" s="53"/>
      <c r="EOA158" s="53"/>
      <c r="EOB158" s="53"/>
      <c r="EOC158" s="53"/>
      <c r="EOD158" s="53"/>
      <c r="EOE158" s="53"/>
      <c r="EOF158" s="53"/>
      <c r="EOG158" s="53"/>
      <c r="EOH158" s="53"/>
      <c r="EOI158" s="53"/>
      <c r="EOJ158" s="53"/>
      <c r="EOK158" s="53"/>
      <c r="EOL158" s="53"/>
      <c r="EOM158" s="53"/>
      <c r="EON158" s="53"/>
      <c r="EOO158" s="53"/>
      <c r="EOP158" s="53"/>
      <c r="EOQ158" s="53"/>
      <c r="EOR158" s="53"/>
      <c r="EOS158" s="53"/>
      <c r="EOT158" s="53"/>
      <c r="EOU158" s="53"/>
      <c r="EOV158" s="53"/>
      <c r="EOW158" s="53"/>
      <c r="EOX158" s="53"/>
      <c r="EOY158" s="53"/>
      <c r="EOZ158" s="53"/>
      <c r="EPA158" s="53"/>
      <c r="EPB158" s="53"/>
      <c r="EPC158" s="53"/>
      <c r="EPD158" s="53"/>
      <c r="EPE158" s="53"/>
      <c r="EPF158" s="53"/>
      <c r="EPG158" s="53"/>
      <c r="EPH158" s="53"/>
      <c r="EPI158" s="53"/>
      <c r="EPJ158" s="53"/>
      <c r="EPK158" s="53"/>
      <c r="EPL158" s="53"/>
      <c r="EPM158" s="53"/>
      <c r="EPN158" s="53"/>
      <c r="EPO158" s="53"/>
      <c r="EPP158" s="53"/>
      <c r="EPQ158" s="53"/>
      <c r="EPR158" s="53"/>
      <c r="EPS158" s="53"/>
      <c r="EPT158" s="53"/>
      <c r="EPU158" s="53"/>
      <c r="EPV158" s="53"/>
      <c r="EPW158" s="53"/>
      <c r="EPX158" s="53"/>
      <c r="EPY158" s="53"/>
      <c r="EPZ158" s="53"/>
      <c r="EQA158" s="53"/>
      <c r="EQB158" s="53"/>
      <c r="EQC158" s="53"/>
      <c r="EQD158" s="53"/>
      <c r="EQE158" s="53"/>
      <c r="EQF158" s="53"/>
      <c r="EQG158" s="53"/>
      <c r="EQH158" s="53"/>
      <c r="EQI158" s="53"/>
      <c r="EQJ158" s="53"/>
      <c r="EQK158" s="53"/>
      <c r="EQL158" s="53"/>
      <c r="EQM158" s="53"/>
      <c r="EQN158" s="53"/>
      <c r="EQO158" s="53"/>
      <c r="EQP158" s="53"/>
      <c r="EQQ158" s="53"/>
      <c r="EQR158" s="53"/>
      <c r="EQS158" s="53"/>
      <c r="EQT158" s="53"/>
      <c r="EQU158" s="53"/>
      <c r="EQV158" s="53"/>
      <c r="EQW158" s="53"/>
      <c r="EQX158" s="53"/>
      <c r="EQY158" s="53"/>
      <c r="EQZ158" s="53"/>
      <c r="ERA158" s="53"/>
      <c r="ERB158" s="53"/>
      <c r="ERC158" s="53"/>
      <c r="ERD158" s="53"/>
      <c r="ERE158" s="53"/>
      <c r="ERF158" s="53"/>
      <c r="ERG158" s="53"/>
      <c r="ERH158" s="53"/>
      <c r="ERI158" s="53"/>
      <c r="ERJ158" s="53"/>
      <c r="ERK158" s="53"/>
      <c r="ERL158" s="53"/>
      <c r="ERM158" s="53"/>
      <c r="ERN158" s="53"/>
      <c r="ERO158" s="53"/>
      <c r="ERP158" s="53"/>
      <c r="ERQ158" s="53"/>
      <c r="ERR158" s="53"/>
      <c r="ERS158" s="53"/>
      <c r="ERT158" s="53"/>
      <c r="ERU158" s="53"/>
      <c r="ERV158" s="53"/>
      <c r="ERW158" s="53"/>
      <c r="ERX158" s="53"/>
      <c r="ERY158" s="53"/>
      <c r="ERZ158" s="53"/>
      <c r="ESA158" s="53"/>
      <c r="ESB158" s="53"/>
      <c r="ESC158" s="53"/>
      <c r="ESD158" s="53"/>
      <c r="ESE158" s="53"/>
      <c r="ESF158" s="53"/>
      <c r="ESG158" s="53"/>
      <c r="ESH158" s="53"/>
      <c r="ESI158" s="53"/>
      <c r="ESJ158" s="53"/>
      <c r="ESK158" s="53"/>
      <c r="ESL158" s="53"/>
      <c r="ESM158" s="53"/>
      <c r="ESN158" s="53"/>
      <c r="ESO158" s="53"/>
      <c r="ESP158" s="53"/>
      <c r="ESQ158" s="53"/>
      <c r="ESR158" s="53"/>
      <c r="ESS158" s="53"/>
      <c r="EST158" s="53"/>
      <c r="ESU158" s="53"/>
      <c r="ESV158" s="53"/>
      <c r="ESW158" s="53"/>
      <c r="ESX158" s="53"/>
      <c r="ESY158" s="53"/>
      <c r="ESZ158" s="53"/>
      <c r="ETA158" s="53"/>
      <c r="ETB158" s="53"/>
      <c r="ETC158" s="53"/>
      <c r="ETD158" s="53"/>
      <c r="ETE158" s="53"/>
      <c r="ETF158" s="53"/>
      <c r="ETG158" s="53"/>
      <c r="ETH158" s="53"/>
      <c r="ETI158" s="53"/>
      <c r="ETJ158" s="53"/>
      <c r="ETK158" s="53"/>
      <c r="ETL158" s="53"/>
      <c r="ETM158" s="53"/>
      <c r="ETN158" s="53"/>
      <c r="ETO158" s="53"/>
      <c r="ETP158" s="53"/>
      <c r="ETQ158" s="53"/>
      <c r="ETR158" s="53"/>
      <c r="ETS158" s="53"/>
      <c r="ETT158" s="53"/>
      <c r="ETU158" s="53"/>
      <c r="ETV158" s="53"/>
      <c r="ETW158" s="53"/>
      <c r="ETX158" s="53"/>
      <c r="ETY158" s="53"/>
      <c r="ETZ158" s="53"/>
      <c r="EUA158" s="53"/>
      <c r="EUB158" s="53"/>
      <c r="EUC158" s="53"/>
      <c r="EUD158" s="53"/>
      <c r="EUE158" s="53"/>
      <c r="EUF158" s="53"/>
      <c r="EUG158" s="53"/>
      <c r="EUH158" s="53"/>
      <c r="EUI158" s="53"/>
      <c r="EUJ158" s="53"/>
      <c r="EUK158" s="53"/>
      <c r="EUL158" s="53"/>
      <c r="EUM158" s="53"/>
      <c r="EUN158" s="53"/>
      <c r="EUO158" s="53"/>
      <c r="EUP158" s="53"/>
      <c r="EUQ158" s="53"/>
      <c r="EUR158" s="53"/>
      <c r="EUS158" s="53"/>
      <c r="EUT158" s="53"/>
      <c r="EUU158" s="53"/>
      <c r="EUV158" s="53"/>
      <c r="EUW158" s="53"/>
      <c r="EUX158" s="53"/>
      <c r="EUY158" s="53"/>
      <c r="EUZ158" s="53"/>
      <c r="EVA158" s="53"/>
      <c r="EVB158" s="53"/>
      <c r="EVC158" s="53"/>
      <c r="EVD158" s="53"/>
      <c r="EVE158" s="53"/>
      <c r="EVF158" s="53"/>
      <c r="EVG158" s="53"/>
      <c r="EVH158" s="53"/>
      <c r="EVI158" s="53"/>
      <c r="EVJ158" s="53"/>
      <c r="EVK158" s="53"/>
      <c r="EVL158" s="53"/>
      <c r="EVM158" s="53"/>
      <c r="EVN158" s="53"/>
      <c r="EVO158" s="53"/>
      <c r="EVP158" s="53"/>
      <c r="EVQ158" s="53"/>
      <c r="EVR158" s="53"/>
      <c r="EVS158" s="53"/>
      <c r="EVT158" s="53"/>
      <c r="EVU158" s="53"/>
      <c r="EVV158" s="53"/>
      <c r="EVW158" s="53"/>
      <c r="EVX158" s="53"/>
      <c r="EVY158" s="53"/>
      <c r="EVZ158" s="53"/>
      <c r="EWA158" s="53"/>
      <c r="EWB158" s="53"/>
      <c r="EWC158" s="53"/>
      <c r="EWD158" s="53"/>
      <c r="EWE158" s="53"/>
      <c r="EWF158" s="53"/>
      <c r="EWG158" s="53"/>
      <c r="EWH158" s="53"/>
      <c r="EWI158" s="53"/>
      <c r="EWJ158" s="53"/>
      <c r="EWK158" s="53"/>
      <c r="EWL158" s="53"/>
      <c r="EWM158" s="53"/>
      <c r="EWN158" s="53"/>
      <c r="EWO158" s="53"/>
      <c r="EWP158" s="53"/>
      <c r="EWQ158" s="53"/>
      <c r="EWR158" s="53"/>
      <c r="EWS158" s="53"/>
      <c r="EWT158" s="53"/>
      <c r="EWU158" s="53"/>
      <c r="EWV158" s="53"/>
      <c r="EWW158" s="53"/>
      <c r="EWX158" s="53"/>
      <c r="EWY158" s="53"/>
      <c r="EWZ158" s="53"/>
      <c r="EXA158" s="53"/>
      <c r="EXB158" s="53"/>
      <c r="EXC158" s="53"/>
      <c r="EXD158" s="53"/>
      <c r="EXE158" s="53"/>
      <c r="EXF158" s="53"/>
      <c r="EXG158" s="53"/>
      <c r="EXH158" s="53"/>
      <c r="EXI158" s="53"/>
      <c r="EXJ158" s="53"/>
      <c r="EXK158" s="53"/>
      <c r="EXL158" s="53"/>
      <c r="EXM158" s="53"/>
      <c r="EXN158" s="53"/>
      <c r="EXO158" s="53"/>
      <c r="EXP158" s="53"/>
      <c r="EXQ158" s="53"/>
      <c r="EXR158" s="53"/>
      <c r="EXS158" s="53"/>
      <c r="EXT158" s="53"/>
      <c r="EXU158" s="53"/>
      <c r="EXV158" s="53"/>
      <c r="EXW158" s="53"/>
      <c r="EXX158" s="53"/>
      <c r="EXY158" s="53"/>
      <c r="EXZ158" s="53"/>
      <c r="EYA158" s="53"/>
      <c r="EYB158" s="53"/>
      <c r="EYC158" s="53"/>
      <c r="EYD158" s="53"/>
      <c r="EYE158" s="53"/>
      <c r="EYF158" s="53"/>
      <c r="EYG158" s="53"/>
      <c r="EYH158" s="53"/>
      <c r="EYI158" s="53"/>
      <c r="EYJ158" s="53"/>
      <c r="EYK158" s="53"/>
      <c r="EYL158" s="53"/>
      <c r="EYM158" s="53"/>
      <c r="EYN158" s="53"/>
      <c r="EYO158" s="53"/>
      <c r="EYP158" s="53"/>
      <c r="EYQ158" s="53"/>
      <c r="EYR158" s="53"/>
      <c r="EYS158" s="53"/>
      <c r="EYT158" s="53"/>
      <c r="EYU158" s="53"/>
      <c r="EYV158" s="53"/>
      <c r="EYW158" s="53"/>
      <c r="EYX158" s="53"/>
      <c r="EYY158" s="53"/>
      <c r="EYZ158" s="53"/>
      <c r="EZA158" s="53"/>
      <c r="EZB158" s="53"/>
      <c r="EZC158" s="53"/>
      <c r="EZD158" s="53"/>
      <c r="EZE158" s="53"/>
      <c r="EZF158" s="53"/>
      <c r="EZG158" s="53"/>
      <c r="EZH158" s="53"/>
      <c r="EZI158" s="53"/>
      <c r="EZJ158" s="53"/>
      <c r="EZK158" s="53"/>
      <c r="EZL158" s="53"/>
      <c r="EZM158" s="53"/>
      <c r="EZN158" s="53"/>
      <c r="EZO158" s="53"/>
      <c r="EZP158" s="53"/>
      <c r="EZQ158" s="53"/>
      <c r="EZR158" s="53"/>
      <c r="EZS158" s="53"/>
      <c r="EZT158" s="53"/>
      <c r="EZU158" s="53"/>
      <c r="EZV158" s="53"/>
      <c r="EZW158" s="53"/>
      <c r="EZX158" s="53"/>
      <c r="EZY158" s="53"/>
      <c r="EZZ158" s="53"/>
      <c r="FAA158" s="53"/>
      <c r="FAB158" s="53"/>
      <c r="FAC158" s="53"/>
      <c r="FAD158" s="53"/>
      <c r="FAE158" s="53"/>
      <c r="FAF158" s="53"/>
      <c r="FAG158" s="53"/>
      <c r="FAH158" s="53"/>
      <c r="FAI158" s="53"/>
      <c r="FAJ158" s="53"/>
      <c r="FAK158" s="53"/>
      <c r="FAL158" s="53"/>
      <c r="FAM158" s="53"/>
      <c r="FAN158" s="53"/>
      <c r="FAO158" s="53"/>
      <c r="FAP158" s="53"/>
      <c r="FAQ158" s="53"/>
      <c r="FAR158" s="53"/>
      <c r="FAS158" s="53"/>
      <c r="FAT158" s="53"/>
      <c r="FAU158" s="53"/>
      <c r="FAV158" s="53"/>
      <c r="FAW158" s="53"/>
      <c r="FAX158" s="53"/>
      <c r="FAY158" s="53"/>
      <c r="FAZ158" s="53"/>
      <c r="FBA158" s="53"/>
      <c r="FBB158" s="53"/>
      <c r="FBC158" s="53"/>
      <c r="FBD158" s="53"/>
      <c r="FBE158" s="53"/>
      <c r="FBF158" s="53"/>
      <c r="FBG158" s="53"/>
      <c r="FBH158" s="53"/>
      <c r="FBI158" s="53"/>
      <c r="FBJ158" s="53"/>
      <c r="FBK158" s="53"/>
      <c r="FBL158" s="53"/>
      <c r="FBM158" s="53"/>
      <c r="FBN158" s="53"/>
      <c r="FBO158" s="53"/>
      <c r="FBP158" s="53"/>
      <c r="FBQ158" s="53"/>
      <c r="FBR158" s="53"/>
      <c r="FBS158" s="53"/>
      <c r="FBT158" s="53"/>
      <c r="FBU158" s="53"/>
      <c r="FBV158" s="53"/>
      <c r="FBW158" s="53"/>
      <c r="FBX158" s="53"/>
      <c r="FBY158" s="53"/>
      <c r="FBZ158" s="53"/>
      <c r="FCA158" s="53"/>
      <c r="FCB158" s="53"/>
      <c r="FCC158" s="53"/>
      <c r="FCD158" s="53"/>
      <c r="FCE158" s="53"/>
      <c r="FCF158" s="53"/>
      <c r="FCG158" s="53"/>
      <c r="FCH158" s="53"/>
      <c r="FCI158" s="53"/>
      <c r="FCJ158" s="53"/>
      <c r="FCK158" s="53"/>
      <c r="FCL158" s="53"/>
      <c r="FCM158" s="53"/>
      <c r="FCN158" s="53"/>
      <c r="FCO158" s="53"/>
      <c r="FCP158" s="53"/>
      <c r="FCQ158" s="53"/>
      <c r="FCR158" s="53"/>
      <c r="FCS158" s="53"/>
      <c r="FCT158" s="53"/>
      <c r="FCU158" s="53"/>
      <c r="FCV158" s="53"/>
      <c r="FCW158" s="53"/>
      <c r="FCX158" s="53"/>
      <c r="FCY158" s="53"/>
      <c r="FCZ158" s="53"/>
      <c r="FDA158" s="53"/>
      <c r="FDB158" s="53"/>
      <c r="FDC158" s="53"/>
      <c r="FDD158" s="53"/>
      <c r="FDE158" s="53"/>
      <c r="FDF158" s="53"/>
      <c r="FDG158" s="53"/>
      <c r="FDH158" s="53"/>
      <c r="FDI158" s="53"/>
      <c r="FDJ158" s="53"/>
      <c r="FDK158" s="53"/>
      <c r="FDL158" s="53"/>
      <c r="FDM158" s="53"/>
      <c r="FDN158" s="53"/>
      <c r="FDO158" s="53"/>
      <c r="FDP158" s="53"/>
      <c r="FDQ158" s="53"/>
      <c r="FDR158" s="53"/>
      <c r="FDS158" s="53"/>
      <c r="FDT158" s="53"/>
      <c r="FDU158" s="53"/>
      <c r="FDV158" s="53"/>
      <c r="FDW158" s="53"/>
      <c r="FDX158" s="53"/>
      <c r="FDY158" s="53"/>
      <c r="FDZ158" s="53"/>
      <c r="FEA158" s="53"/>
      <c r="FEB158" s="53"/>
      <c r="FEC158" s="53"/>
      <c r="FED158" s="53"/>
      <c r="FEE158" s="53"/>
      <c r="FEF158" s="53"/>
      <c r="FEG158" s="53"/>
      <c r="FEH158" s="53"/>
      <c r="FEI158" s="53"/>
      <c r="FEJ158" s="53"/>
      <c r="FEK158" s="53"/>
      <c r="FEL158" s="53"/>
      <c r="FEM158" s="53"/>
      <c r="FEN158" s="53"/>
      <c r="FEO158" s="53"/>
      <c r="FEP158" s="53"/>
      <c r="FEQ158" s="53"/>
      <c r="FER158" s="53"/>
      <c r="FES158" s="53"/>
      <c r="FET158" s="53"/>
      <c r="FEU158" s="53"/>
      <c r="FEV158" s="53"/>
      <c r="FEW158" s="53"/>
      <c r="FEX158" s="53"/>
      <c r="FEY158" s="53"/>
      <c r="FEZ158" s="53"/>
      <c r="FFA158" s="53"/>
      <c r="FFB158" s="53"/>
      <c r="FFC158" s="53"/>
      <c r="FFD158" s="53"/>
      <c r="FFE158" s="53"/>
      <c r="FFF158" s="53"/>
      <c r="FFG158" s="53"/>
      <c r="FFH158" s="53"/>
      <c r="FFI158" s="53"/>
      <c r="FFJ158" s="53"/>
      <c r="FFK158" s="53"/>
      <c r="FFL158" s="53"/>
      <c r="FFM158" s="53"/>
      <c r="FFN158" s="53"/>
      <c r="FFO158" s="53"/>
      <c r="FFP158" s="53"/>
      <c r="FFQ158" s="53"/>
      <c r="FFR158" s="53"/>
      <c r="FFS158" s="53"/>
      <c r="FFT158" s="53"/>
      <c r="FFU158" s="53"/>
      <c r="FFV158" s="53"/>
      <c r="FFW158" s="53"/>
      <c r="FFX158" s="53"/>
      <c r="FFY158" s="53"/>
      <c r="FFZ158" s="53"/>
      <c r="FGA158" s="53"/>
      <c r="FGB158" s="53"/>
      <c r="FGC158" s="53"/>
      <c r="FGD158" s="53"/>
      <c r="FGE158" s="53"/>
      <c r="FGF158" s="53"/>
      <c r="FGG158" s="53"/>
      <c r="FGH158" s="53"/>
      <c r="FGI158" s="53"/>
      <c r="FGJ158" s="53"/>
      <c r="FGK158" s="53"/>
      <c r="FGL158" s="53"/>
      <c r="FGM158" s="53"/>
      <c r="FGN158" s="53"/>
      <c r="FGO158" s="53"/>
      <c r="FGP158" s="53"/>
      <c r="FGQ158" s="53"/>
      <c r="FGR158" s="53"/>
      <c r="FGS158" s="53"/>
      <c r="FGT158" s="53"/>
      <c r="FGU158" s="53"/>
      <c r="FGV158" s="53"/>
      <c r="FGW158" s="53"/>
      <c r="FGX158" s="53"/>
      <c r="FGY158" s="53"/>
      <c r="FGZ158" s="53"/>
      <c r="FHA158" s="53"/>
      <c r="FHB158" s="53"/>
      <c r="FHC158" s="53"/>
      <c r="FHD158" s="53"/>
      <c r="FHE158" s="53"/>
      <c r="FHF158" s="53"/>
      <c r="FHG158" s="53"/>
      <c r="FHH158" s="53"/>
      <c r="FHI158" s="53"/>
      <c r="FHJ158" s="53"/>
      <c r="FHK158" s="53"/>
      <c r="FHL158" s="53"/>
      <c r="FHM158" s="53"/>
      <c r="FHN158" s="53"/>
      <c r="FHO158" s="53"/>
      <c r="FHP158" s="53"/>
      <c r="FHQ158" s="53"/>
      <c r="FHR158" s="53"/>
      <c r="FHS158" s="53"/>
      <c r="FHT158" s="53"/>
      <c r="FHU158" s="53"/>
      <c r="FHV158" s="53"/>
      <c r="FHW158" s="53"/>
      <c r="FHX158" s="53"/>
      <c r="FHY158" s="53"/>
      <c r="FHZ158" s="53"/>
      <c r="FIA158" s="53"/>
      <c r="FIB158" s="53"/>
      <c r="FIC158" s="53"/>
      <c r="FID158" s="53"/>
      <c r="FIE158" s="53"/>
      <c r="FIF158" s="53"/>
      <c r="FIG158" s="53"/>
      <c r="FIH158" s="53"/>
      <c r="FII158" s="53"/>
      <c r="FIJ158" s="53"/>
      <c r="FIK158" s="53"/>
      <c r="FIL158" s="53"/>
      <c r="FIM158" s="53"/>
      <c r="FIN158" s="53"/>
      <c r="FIO158" s="53"/>
      <c r="FIP158" s="53"/>
      <c r="FIQ158" s="53"/>
      <c r="FIR158" s="53"/>
      <c r="FIS158" s="53"/>
      <c r="FIT158" s="53"/>
      <c r="FIU158" s="53"/>
      <c r="FIV158" s="53"/>
      <c r="FIW158" s="53"/>
      <c r="FIX158" s="53"/>
      <c r="FIY158" s="53"/>
      <c r="FIZ158" s="53"/>
      <c r="FJA158" s="53"/>
      <c r="FJB158" s="53"/>
      <c r="FJC158" s="53"/>
      <c r="FJD158" s="53"/>
      <c r="FJE158" s="53"/>
      <c r="FJF158" s="53"/>
      <c r="FJG158" s="53"/>
      <c r="FJH158" s="53"/>
      <c r="FJI158" s="53"/>
      <c r="FJJ158" s="53"/>
      <c r="FJK158" s="53"/>
      <c r="FJL158" s="53"/>
      <c r="FJM158" s="53"/>
      <c r="FJN158" s="53"/>
      <c r="FJO158" s="53"/>
      <c r="FJP158" s="53"/>
      <c r="FJQ158" s="53"/>
      <c r="FJR158" s="53"/>
      <c r="FJS158" s="53"/>
      <c r="FJT158" s="53"/>
      <c r="FJU158" s="53"/>
      <c r="FJV158" s="53"/>
      <c r="FJW158" s="53"/>
      <c r="FJX158" s="53"/>
      <c r="FJY158" s="53"/>
      <c r="FJZ158" s="53"/>
      <c r="FKA158" s="53"/>
      <c r="FKB158" s="53"/>
      <c r="FKC158" s="53"/>
      <c r="FKD158" s="53"/>
      <c r="FKE158" s="53"/>
      <c r="FKF158" s="53"/>
      <c r="FKG158" s="53"/>
      <c r="FKH158" s="53"/>
      <c r="FKI158" s="53"/>
      <c r="FKJ158" s="53"/>
      <c r="FKK158" s="53"/>
      <c r="FKL158" s="53"/>
      <c r="FKM158" s="53"/>
      <c r="FKN158" s="53"/>
      <c r="FKO158" s="53"/>
      <c r="FKP158" s="53"/>
      <c r="FKQ158" s="53"/>
      <c r="FKR158" s="53"/>
      <c r="FKS158" s="53"/>
      <c r="FKT158" s="53"/>
      <c r="FKU158" s="53"/>
      <c r="FKV158" s="53"/>
      <c r="FKW158" s="53"/>
      <c r="FKX158" s="53"/>
      <c r="FKY158" s="53"/>
      <c r="FKZ158" s="53"/>
      <c r="FLA158" s="53"/>
      <c r="FLB158" s="53"/>
      <c r="FLC158" s="53"/>
      <c r="FLD158" s="53"/>
      <c r="FLE158" s="53"/>
      <c r="FLF158" s="53"/>
      <c r="FLG158" s="53"/>
      <c r="FLH158" s="53"/>
      <c r="FLI158" s="53"/>
      <c r="FLJ158" s="53"/>
      <c r="FLK158" s="53"/>
      <c r="FLL158" s="53"/>
      <c r="FLM158" s="53"/>
      <c r="FLN158" s="53"/>
      <c r="FLO158" s="53"/>
      <c r="FLP158" s="53"/>
      <c r="FLQ158" s="53"/>
      <c r="FLR158" s="53"/>
      <c r="FLS158" s="53"/>
      <c r="FLT158" s="53"/>
      <c r="FLU158" s="53"/>
      <c r="FLV158" s="53"/>
      <c r="FLW158" s="53"/>
      <c r="FLX158" s="53"/>
      <c r="FLY158" s="53"/>
      <c r="FLZ158" s="53"/>
      <c r="FMA158" s="53"/>
      <c r="FMB158" s="53"/>
      <c r="FMC158" s="53"/>
      <c r="FMD158" s="53"/>
      <c r="FME158" s="53"/>
      <c r="FMF158" s="53"/>
      <c r="FMG158" s="53"/>
      <c r="FMH158" s="53"/>
      <c r="FMI158" s="53"/>
      <c r="FMJ158" s="53"/>
      <c r="FMK158" s="53"/>
      <c r="FML158" s="53"/>
      <c r="FMM158" s="53"/>
      <c r="FMN158" s="53"/>
      <c r="FMO158" s="53"/>
      <c r="FMP158" s="53"/>
      <c r="FMQ158" s="53"/>
      <c r="FMR158" s="53"/>
      <c r="FMS158" s="53"/>
      <c r="FMT158" s="53"/>
      <c r="FMU158" s="53"/>
      <c r="FMV158" s="53"/>
      <c r="FMW158" s="53"/>
      <c r="FMX158" s="53"/>
      <c r="FMY158" s="53"/>
      <c r="FMZ158" s="53"/>
      <c r="FNA158" s="53"/>
      <c r="FNB158" s="53"/>
      <c r="FNC158" s="53"/>
      <c r="FND158" s="53"/>
      <c r="FNE158" s="53"/>
      <c r="FNF158" s="53"/>
      <c r="FNG158" s="53"/>
      <c r="FNH158" s="53"/>
      <c r="FNI158" s="53"/>
      <c r="FNJ158" s="53"/>
      <c r="FNK158" s="53"/>
      <c r="FNL158" s="53"/>
      <c r="FNM158" s="53"/>
      <c r="FNN158" s="53"/>
      <c r="FNO158" s="53"/>
      <c r="FNP158" s="53"/>
      <c r="FNQ158" s="53"/>
      <c r="FNR158" s="53"/>
      <c r="FNS158" s="53"/>
      <c r="FNT158" s="53"/>
      <c r="FNU158" s="53"/>
      <c r="FNV158" s="53"/>
      <c r="FNW158" s="53"/>
      <c r="FNX158" s="53"/>
      <c r="FNY158" s="53"/>
      <c r="FNZ158" s="53"/>
      <c r="FOA158" s="53"/>
      <c r="FOB158" s="53"/>
      <c r="FOC158" s="53"/>
      <c r="FOD158" s="53"/>
      <c r="FOE158" s="53"/>
      <c r="FOF158" s="53"/>
      <c r="FOG158" s="53"/>
      <c r="FOH158" s="53"/>
      <c r="FOI158" s="53"/>
      <c r="FOJ158" s="53"/>
      <c r="FOK158" s="53"/>
      <c r="FOL158" s="53"/>
      <c r="FOM158" s="53"/>
      <c r="FON158" s="53"/>
      <c r="FOO158" s="53"/>
      <c r="FOP158" s="53"/>
      <c r="FOQ158" s="53"/>
      <c r="FOR158" s="53"/>
      <c r="FOS158" s="53"/>
      <c r="FOT158" s="53"/>
      <c r="FOU158" s="53"/>
      <c r="FOV158" s="53"/>
      <c r="FOW158" s="53"/>
      <c r="FOX158" s="53"/>
      <c r="FOY158" s="53"/>
      <c r="FOZ158" s="53"/>
      <c r="FPA158" s="53"/>
      <c r="FPB158" s="53"/>
      <c r="FPC158" s="53"/>
      <c r="FPD158" s="53"/>
      <c r="FPE158" s="53"/>
      <c r="FPF158" s="53"/>
      <c r="FPG158" s="53"/>
      <c r="FPH158" s="53"/>
      <c r="FPI158" s="53"/>
      <c r="FPJ158" s="53"/>
      <c r="FPK158" s="53"/>
      <c r="FPL158" s="53"/>
      <c r="FPM158" s="53"/>
      <c r="FPN158" s="53"/>
      <c r="FPO158" s="53"/>
      <c r="FPP158" s="53"/>
      <c r="FPQ158" s="53"/>
      <c r="FPR158" s="53"/>
      <c r="FPS158" s="53"/>
      <c r="FPT158" s="53"/>
      <c r="FPU158" s="53"/>
      <c r="FPV158" s="53"/>
      <c r="FPW158" s="53"/>
      <c r="FPX158" s="53"/>
      <c r="FPY158" s="53"/>
      <c r="FPZ158" s="53"/>
      <c r="FQA158" s="53"/>
      <c r="FQB158" s="53"/>
      <c r="FQC158" s="53"/>
      <c r="FQD158" s="53"/>
      <c r="FQE158" s="53"/>
      <c r="FQF158" s="53"/>
      <c r="FQG158" s="53"/>
      <c r="FQH158" s="53"/>
      <c r="FQI158" s="53"/>
      <c r="FQJ158" s="53"/>
      <c r="FQK158" s="53"/>
      <c r="FQL158" s="53"/>
      <c r="FQM158" s="53"/>
      <c r="FQN158" s="53"/>
      <c r="FQO158" s="53"/>
      <c r="FQP158" s="53"/>
      <c r="FQQ158" s="53"/>
      <c r="FQR158" s="53"/>
      <c r="FQS158" s="53"/>
      <c r="FQT158" s="53"/>
      <c r="FQU158" s="53"/>
      <c r="FQV158" s="53"/>
      <c r="FQW158" s="53"/>
      <c r="FQX158" s="53"/>
      <c r="FQY158" s="53"/>
      <c r="FQZ158" s="53"/>
      <c r="FRA158" s="53"/>
      <c r="FRB158" s="53"/>
      <c r="FRC158" s="53"/>
      <c r="FRD158" s="53"/>
      <c r="FRE158" s="53"/>
      <c r="FRF158" s="53"/>
      <c r="FRG158" s="53"/>
      <c r="FRH158" s="53"/>
      <c r="FRI158" s="53"/>
      <c r="FRJ158" s="53"/>
      <c r="FRK158" s="53"/>
      <c r="FRL158" s="53"/>
      <c r="FRM158" s="53"/>
      <c r="FRN158" s="53"/>
      <c r="FRO158" s="53"/>
      <c r="FRP158" s="53"/>
      <c r="FRQ158" s="53"/>
      <c r="FRR158" s="53"/>
      <c r="FRS158" s="53"/>
      <c r="FRT158" s="53"/>
      <c r="FRU158" s="53"/>
      <c r="FRV158" s="53"/>
      <c r="FRW158" s="53"/>
      <c r="FRX158" s="53"/>
      <c r="FRY158" s="53"/>
      <c r="FRZ158" s="53"/>
      <c r="FSA158" s="53"/>
      <c r="FSB158" s="53"/>
      <c r="FSC158" s="53"/>
      <c r="FSD158" s="53"/>
      <c r="FSE158" s="53"/>
      <c r="FSF158" s="53"/>
      <c r="FSG158" s="53"/>
      <c r="FSH158" s="53"/>
      <c r="FSI158" s="53"/>
      <c r="FSJ158" s="53"/>
      <c r="FSK158" s="53"/>
      <c r="FSL158" s="53"/>
      <c r="FSM158" s="53"/>
      <c r="FSN158" s="53"/>
      <c r="FSO158" s="53"/>
      <c r="FSP158" s="53"/>
      <c r="FSQ158" s="53"/>
      <c r="FSR158" s="53"/>
      <c r="FSS158" s="53"/>
      <c r="FST158" s="53"/>
      <c r="FSU158" s="53"/>
      <c r="FSV158" s="53"/>
      <c r="FSW158" s="53"/>
      <c r="FSX158" s="53"/>
      <c r="FSY158" s="53"/>
      <c r="FSZ158" s="53"/>
      <c r="FTA158" s="53"/>
      <c r="FTB158" s="53"/>
      <c r="FTC158" s="53"/>
      <c r="FTD158" s="53"/>
      <c r="FTE158" s="53"/>
      <c r="FTF158" s="53"/>
      <c r="FTG158" s="53"/>
      <c r="FTH158" s="53"/>
      <c r="FTI158" s="53"/>
      <c r="FTJ158" s="53"/>
      <c r="FTK158" s="53"/>
      <c r="FTL158" s="53"/>
      <c r="FTM158" s="53"/>
      <c r="FTN158" s="53"/>
      <c r="FTO158" s="53"/>
      <c r="FTP158" s="53"/>
      <c r="FTQ158" s="53"/>
      <c r="FTR158" s="53"/>
      <c r="FTS158" s="53"/>
      <c r="FTT158" s="53"/>
      <c r="FTU158" s="53"/>
      <c r="FTV158" s="53"/>
      <c r="FTW158" s="53"/>
      <c r="FTX158" s="53"/>
      <c r="FTY158" s="53"/>
      <c r="FTZ158" s="53"/>
      <c r="FUA158" s="53"/>
      <c r="FUB158" s="53"/>
      <c r="FUC158" s="53"/>
      <c r="FUD158" s="53"/>
      <c r="FUE158" s="53"/>
      <c r="FUF158" s="53"/>
      <c r="FUG158" s="53"/>
      <c r="FUH158" s="53"/>
      <c r="FUI158" s="53"/>
      <c r="FUJ158" s="53"/>
      <c r="FUK158" s="53"/>
      <c r="FUL158" s="53"/>
      <c r="FUM158" s="53"/>
      <c r="FUN158" s="53"/>
      <c r="FUO158" s="53"/>
      <c r="FUP158" s="53"/>
      <c r="FUQ158" s="53"/>
      <c r="FUR158" s="53"/>
      <c r="FUS158" s="53"/>
      <c r="FUT158" s="53"/>
      <c r="FUU158" s="53"/>
      <c r="FUV158" s="53"/>
      <c r="FUW158" s="53"/>
      <c r="FUX158" s="53"/>
      <c r="FUY158" s="53"/>
      <c r="FUZ158" s="53"/>
      <c r="FVA158" s="53"/>
      <c r="FVB158" s="53"/>
      <c r="FVC158" s="53"/>
      <c r="FVD158" s="53"/>
      <c r="FVE158" s="53"/>
      <c r="FVF158" s="53"/>
      <c r="FVG158" s="53"/>
      <c r="FVH158" s="53"/>
      <c r="FVI158" s="53"/>
      <c r="FVJ158" s="53"/>
      <c r="FVK158" s="53"/>
      <c r="FVL158" s="53"/>
      <c r="FVM158" s="53"/>
      <c r="FVN158" s="53"/>
      <c r="FVO158" s="53"/>
      <c r="FVP158" s="53"/>
      <c r="FVQ158" s="53"/>
      <c r="FVR158" s="53"/>
      <c r="FVS158" s="53"/>
      <c r="FVT158" s="53"/>
      <c r="FVU158" s="53"/>
      <c r="FVV158" s="53"/>
      <c r="FVW158" s="53"/>
      <c r="FVX158" s="53"/>
      <c r="FVY158" s="53"/>
      <c r="FVZ158" s="53"/>
      <c r="FWA158" s="53"/>
      <c r="FWB158" s="53"/>
      <c r="FWC158" s="53"/>
      <c r="FWD158" s="53"/>
      <c r="FWE158" s="53"/>
      <c r="FWF158" s="53"/>
      <c r="FWG158" s="53"/>
      <c r="FWH158" s="53"/>
      <c r="FWI158" s="53"/>
      <c r="FWJ158" s="53"/>
      <c r="FWK158" s="53"/>
      <c r="FWL158" s="53"/>
      <c r="FWM158" s="53"/>
      <c r="FWN158" s="53"/>
      <c r="FWO158" s="53"/>
      <c r="FWP158" s="53"/>
      <c r="FWQ158" s="53"/>
      <c r="FWR158" s="53"/>
      <c r="FWS158" s="53"/>
      <c r="FWT158" s="53"/>
      <c r="FWU158" s="53"/>
      <c r="FWV158" s="53"/>
      <c r="FWW158" s="53"/>
      <c r="FWX158" s="53"/>
      <c r="FWY158" s="53"/>
      <c r="FWZ158" s="53"/>
      <c r="FXA158" s="53"/>
      <c r="FXB158" s="53"/>
      <c r="FXC158" s="53"/>
      <c r="FXD158" s="53"/>
      <c r="FXE158" s="53"/>
      <c r="FXF158" s="53"/>
      <c r="FXG158" s="53"/>
      <c r="FXH158" s="53"/>
      <c r="FXI158" s="53"/>
      <c r="FXJ158" s="53"/>
      <c r="FXK158" s="53"/>
      <c r="FXL158" s="53"/>
      <c r="FXM158" s="53"/>
      <c r="FXN158" s="53"/>
      <c r="FXO158" s="53"/>
      <c r="FXP158" s="53"/>
      <c r="FXQ158" s="53"/>
      <c r="FXR158" s="53"/>
      <c r="FXS158" s="53"/>
      <c r="FXT158" s="53"/>
      <c r="FXU158" s="53"/>
      <c r="FXV158" s="53"/>
      <c r="FXW158" s="53"/>
      <c r="FXX158" s="53"/>
      <c r="FXY158" s="53"/>
      <c r="FXZ158" s="53"/>
      <c r="FYA158" s="53"/>
      <c r="FYB158" s="53"/>
      <c r="FYC158" s="53"/>
      <c r="FYD158" s="53"/>
      <c r="FYE158" s="53"/>
      <c r="FYF158" s="53"/>
      <c r="FYG158" s="53"/>
      <c r="FYH158" s="53"/>
      <c r="FYI158" s="53"/>
      <c r="FYJ158" s="53"/>
      <c r="FYK158" s="53"/>
      <c r="FYL158" s="53"/>
      <c r="FYM158" s="53"/>
      <c r="FYN158" s="53"/>
      <c r="FYO158" s="53"/>
      <c r="FYP158" s="53"/>
      <c r="FYQ158" s="53"/>
      <c r="FYR158" s="53"/>
      <c r="FYS158" s="53"/>
      <c r="FYT158" s="53"/>
      <c r="FYU158" s="53"/>
      <c r="FYV158" s="53"/>
      <c r="FYW158" s="53"/>
      <c r="FYX158" s="53"/>
      <c r="FYY158" s="53"/>
      <c r="FYZ158" s="53"/>
      <c r="FZA158" s="53"/>
      <c r="FZB158" s="53"/>
      <c r="FZC158" s="53"/>
      <c r="FZD158" s="53"/>
      <c r="FZE158" s="53"/>
      <c r="FZF158" s="53"/>
      <c r="FZG158" s="53"/>
      <c r="FZH158" s="53"/>
      <c r="FZI158" s="53"/>
      <c r="FZJ158" s="53"/>
      <c r="FZK158" s="53"/>
      <c r="FZL158" s="53"/>
      <c r="FZM158" s="53"/>
      <c r="FZN158" s="53"/>
      <c r="FZO158" s="53"/>
      <c r="FZP158" s="53"/>
      <c r="FZQ158" s="53"/>
      <c r="FZR158" s="53"/>
      <c r="FZS158" s="53"/>
      <c r="FZT158" s="53"/>
      <c r="FZU158" s="53"/>
      <c r="FZV158" s="53"/>
      <c r="FZW158" s="53"/>
      <c r="FZX158" s="53"/>
      <c r="FZY158" s="53"/>
      <c r="FZZ158" s="53"/>
      <c r="GAA158" s="53"/>
      <c r="GAB158" s="53"/>
      <c r="GAC158" s="53"/>
      <c r="GAD158" s="53"/>
      <c r="GAE158" s="53"/>
      <c r="GAF158" s="53"/>
      <c r="GAG158" s="53"/>
      <c r="GAH158" s="53"/>
      <c r="GAI158" s="53"/>
      <c r="GAJ158" s="53"/>
      <c r="GAK158" s="53"/>
      <c r="GAL158" s="53"/>
      <c r="GAM158" s="53"/>
      <c r="GAN158" s="53"/>
      <c r="GAO158" s="53"/>
      <c r="GAP158" s="53"/>
      <c r="GAQ158" s="53"/>
      <c r="GAR158" s="53"/>
      <c r="GAS158" s="53"/>
      <c r="GAT158" s="53"/>
      <c r="GAU158" s="53"/>
      <c r="GAV158" s="53"/>
      <c r="GAW158" s="53"/>
      <c r="GAX158" s="53"/>
      <c r="GAY158" s="53"/>
      <c r="GAZ158" s="53"/>
      <c r="GBA158" s="53"/>
      <c r="GBB158" s="53"/>
      <c r="GBC158" s="53"/>
      <c r="GBD158" s="53"/>
      <c r="GBE158" s="53"/>
      <c r="GBF158" s="53"/>
      <c r="GBG158" s="53"/>
      <c r="GBH158" s="53"/>
      <c r="GBI158" s="53"/>
      <c r="GBJ158" s="53"/>
      <c r="GBK158" s="53"/>
      <c r="GBL158" s="53"/>
      <c r="GBM158" s="53"/>
      <c r="GBN158" s="53"/>
      <c r="GBO158" s="53"/>
      <c r="GBP158" s="53"/>
      <c r="GBQ158" s="53"/>
      <c r="GBR158" s="53"/>
      <c r="GBS158" s="53"/>
      <c r="GBT158" s="53"/>
      <c r="GBU158" s="53"/>
      <c r="GBV158" s="53"/>
      <c r="GBW158" s="53"/>
      <c r="GBX158" s="53"/>
      <c r="GBY158" s="53"/>
      <c r="GBZ158" s="53"/>
      <c r="GCA158" s="53"/>
      <c r="GCB158" s="53"/>
      <c r="GCC158" s="53"/>
      <c r="GCD158" s="53"/>
      <c r="GCE158" s="53"/>
      <c r="GCF158" s="53"/>
      <c r="GCG158" s="53"/>
      <c r="GCH158" s="53"/>
      <c r="GCI158" s="53"/>
      <c r="GCJ158" s="53"/>
      <c r="GCK158" s="53"/>
      <c r="GCL158" s="53"/>
      <c r="GCM158" s="53"/>
      <c r="GCN158" s="53"/>
      <c r="GCO158" s="53"/>
      <c r="GCP158" s="53"/>
      <c r="GCQ158" s="53"/>
      <c r="GCR158" s="53"/>
      <c r="GCS158" s="53"/>
      <c r="GCT158" s="53"/>
      <c r="GCU158" s="53"/>
      <c r="GCV158" s="53"/>
      <c r="GCW158" s="53"/>
      <c r="GCX158" s="53"/>
      <c r="GCY158" s="53"/>
      <c r="GCZ158" s="53"/>
      <c r="GDA158" s="53"/>
      <c r="GDB158" s="53"/>
      <c r="GDC158" s="53"/>
      <c r="GDD158" s="53"/>
      <c r="GDE158" s="53"/>
      <c r="GDF158" s="53"/>
      <c r="GDG158" s="53"/>
      <c r="GDH158" s="53"/>
      <c r="GDI158" s="53"/>
      <c r="GDJ158" s="53"/>
      <c r="GDK158" s="53"/>
      <c r="GDL158" s="53"/>
      <c r="GDM158" s="53"/>
      <c r="GDN158" s="53"/>
      <c r="GDO158" s="53"/>
      <c r="GDP158" s="53"/>
      <c r="GDQ158" s="53"/>
      <c r="GDR158" s="53"/>
      <c r="GDS158" s="53"/>
      <c r="GDT158" s="53"/>
      <c r="GDU158" s="53"/>
      <c r="GDV158" s="53"/>
      <c r="GDW158" s="53"/>
      <c r="GDX158" s="53"/>
      <c r="GDY158" s="53"/>
      <c r="GDZ158" s="53"/>
      <c r="GEA158" s="53"/>
      <c r="GEB158" s="53"/>
      <c r="GEC158" s="53"/>
      <c r="GED158" s="53"/>
      <c r="GEE158" s="53"/>
      <c r="GEF158" s="53"/>
      <c r="GEG158" s="53"/>
      <c r="GEH158" s="53"/>
      <c r="GEI158" s="53"/>
      <c r="GEJ158" s="53"/>
      <c r="GEK158" s="53"/>
      <c r="GEL158" s="53"/>
      <c r="GEM158" s="53"/>
      <c r="GEN158" s="53"/>
      <c r="GEO158" s="53"/>
      <c r="GEP158" s="53"/>
      <c r="GEQ158" s="53"/>
      <c r="GER158" s="53"/>
      <c r="GES158" s="53"/>
      <c r="GET158" s="53"/>
      <c r="GEU158" s="53"/>
      <c r="GEV158" s="53"/>
      <c r="GEW158" s="53"/>
      <c r="GEX158" s="53"/>
      <c r="GEY158" s="53"/>
      <c r="GEZ158" s="53"/>
      <c r="GFA158" s="53"/>
      <c r="GFB158" s="53"/>
      <c r="GFC158" s="53"/>
      <c r="GFD158" s="53"/>
      <c r="GFE158" s="53"/>
      <c r="GFF158" s="53"/>
      <c r="GFG158" s="53"/>
      <c r="GFH158" s="53"/>
      <c r="GFI158" s="53"/>
      <c r="GFJ158" s="53"/>
      <c r="GFK158" s="53"/>
      <c r="GFL158" s="53"/>
      <c r="GFM158" s="53"/>
      <c r="GFN158" s="53"/>
      <c r="GFO158" s="53"/>
      <c r="GFP158" s="53"/>
      <c r="GFQ158" s="53"/>
      <c r="GFR158" s="53"/>
      <c r="GFS158" s="53"/>
      <c r="GFT158" s="53"/>
      <c r="GFU158" s="53"/>
      <c r="GFV158" s="53"/>
      <c r="GFW158" s="53"/>
      <c r="GFX158" s="53"/>
      <c r="GFY158" s="53"/>
      <c r="GFZ158" s="53"/>
      <c r="GGA158" s="53"/>
      <c r="GGB158" s="53"/>
      <c r="GGC158" s="53"/>
      <c r="GGD158" s="53"/>
      <c r="GGE158" s="53"/>
      <c r="GGF158" s="53"/>
      <c r="GGG158" s="53"/>
      <c r="GGH158" s="53"/>
      <c r="GGI158" s="53"/>
      <c r="GGJ158" s="53"/>
      <c r="GGK158" s="53"/>
      <c r="GGL158" s="53"/>
      <c r="GGM158" s="53"/>
      <c r="GGN158" s="53"/>
      <c r="GGO158" s="53"/>
      <c r="GGP158" s="53"/>
      <c r="GGQ158" s="53"/>
      <c r="GGR158" s="53"/>
      <c r="GGS158" s="53"/>
      <c r="GGT158" s="53"/>
      <c r="GGU158" s="53"/>
      <c r="GGV158" s="53"/>
      <c r="GGW158" s="53"/>
      <c r="GGX158" s="53"/>
      <c r="GGY158" s="53"/>
      <c r="GGZ158" s="53"/>
      <c r="GHA158" s="53"/>
      <c r="GHB158" s="53"/>
      <c r="GHC158" s="53"/>
      <c r="GHD158" s="53"/>
      <c r="GHE158" s="53"/>
      <c r="GHF158" s="53"/>
      <c r="GHG158" s="53"/>
      <c r="GHH158" s="53"/>
      <c r="GHI158" s="53"/>
      <c r="GHJ158" s="53"/>
      <c r="GHK158" s="53"/>
      <c r="GHL158" s="53"/>
      <c r="GHM158" s="53"/>
      <c r="GHN158" s="53"/>
      <c r="GHO158" s="53"/>
      <c r="GHP158" s="53"/>
      <c r="GHQ158" s="53"/>
      <c r="GHR158" s="53"/>
      <c r="GHS158" s="53"/>
      <c r="GHT158" s="53"/>
      <c r="GHU158" s="53"/>
      <c r="GHV158" s="53"/>
      <c r="GHW158" s="53"/>
      <c r="GHX158" s="53"/>
      <c r="GHY158" s="53"/>
      <c r="GHZ158" s="53"/>
      <c r="GIA158" s="53"/>
      <c r="GIB158" s="53"/>
      <c r="GIC158" s="53"/>
      <c r="GID158" s="53"/>
      <c r="GIE158" s="53"/>
      <c r="GIF158" s="53"/>
      <c r="GIG158" s="53"/>
      <c r="GIH158" s="53"/>
      <c r="GII158" s="53"/>
      <c r="GIJ158" s="53"/>
      <c r="GIK158" s="53"/>
      <c r="GIL158" s="53"/>
      <c r="GIM158" s="53"/>
      <c r="GIN158" s="53"/>
      <c r="GIO158" s="53"/>
      <c r="GIP158" s="53"/>
      <c r="GIQ158" s="53"/>
      <c r="GIR158" s="53"/>
      <c r="GIS158" s="53"/>
      <c r="GIT158" s="53"/>
      <c r="GIU158" s="53"/>
      <c r="GIV158" s="53"/>
      <c r="GIW158" s="53"/>
      <c r="GIX158" s="53"/>
      <c r="GIY158" s="53"/>
      <c r="GIZ158" s="53"/>
      <c r="GJA158" s="53"/>
      <c r="GJB158" s="53"/>
      <c r="GJC158" s="53"/>
      <c r="GJD158" s="53"/>
      <c r="GJE158" s="53"/>
      <c r="GJF158" s="53"/>
      <c r="GJG158" s="53"/>
      <c r="GJH158" s="53"/>
      <c r="GJI158" s="53"/>
      <c r="GJJ158" s="53"/>
      <c r="GJK158" s="53"/>
      <c r="GJL158" s="53"/>
      <c r="GJM158" s="53"/>
      <c r="GJN158" s="53"/>
      <c r="GJO158" s="53"/>
      <c r="GJP158" s="53"/>
      <c r="GJQ158" s="53"/>
      <c r="GJR158" s="53"/>
      <c r="GJS158" s="53"/>
      <c r="GJT158" s="53"/>
      <c r="GJU158" s="53"/>
      <c r="GJV158" s="53"/>
      <c r="GJW158" s="53"/>
      <c r="GJX158" s="53"/>
      <c r="GJY158" s="53"/>
      <c r="GJZ158" s="53"/>
      <c r="GKA158" s="53"/>
      <c r="GKB158" s="53"/>
      <c r="GKC158" s="53"/>
      <c r="GKD158" s="53"/>
      <c r="GKE158" s="53"/>
      <c r="GKF158" s="53"/>
      <c r="GKG158" s="53"/>
      <c r="GKH158" s="53"/>
      <c r="GKI158" s="53"/>
      <c r="GKJ158" s="53"/>
      <c r="GKK158" s="53"/>
      <c r="GKL158" s="53"/>
      <c r="GKM158" s="53"/>
      <c r="GKN158" s="53"/>
      <c r="GKO158" s="53"/>
      <c r="GKP158" s="53"/>
      <c r="GKQ158" s="53"/>
      <c r="GKR158" s="53"/>
      <c r="GKS158" s="53"/>
      <c r="GKT158" s="53"/>
      <c r="GKU158" s="53"/>
      <c r="GKV158" s="53"/>
      <c r="GKW158" s="53"/>
      <c r="GKX158" s="53"/>
      <c r="GKY158" s="53"/>
      <c r="GKZ158" s="53"/>
      <c r="GLA158" s="53"/>
      <c r="GLB158" s="53"/>
      <c r="GLC158" s="53"/>
      <c r="GLD158" s="53"/>
      <c r="GLE158" s="53"/>
      <c r="GLF158" s="53"/>
      <c r="GLG158" s="53"/>
      <c r="GLH158" s="53"/>
      <c r="GLI158" s="53"/>
      <c r="GLJ158" s="53"/>
      <c r="GLK158" s="53"/>
      <c r="GLL158" s="53"/>
      <c r="GLM158" s="53"/>
      <c r="GLN158" s="53"/>
      <c r="GLO158" s="53"/>
      <c r="GLP158" s="53"/>
      <c r="GLQ158" s="53"/>
      <c r="GLR158" s="53"/>
      <c r="GLS158" s="53"/>
      <c r="GLT158" s="53"/>
      <c r="GLU158" s="53"/>
      <c r="GLV158" s="53"/>
      <c r="GLW158" s="53"/>
      <c r="GLX158" s="53"/>
      <c r="GLY158" s="53"/>
      <c r="GLZ158" s="53"/>
      <c r="GMA158" s="53"/>
      <c r="GMB158" s="53"/>
      <c r="GMC158" s="53"/>
      <c r="GMD158" s="53"/>
      <c r="GME158" s="53"/>
      <c r="GMF158" s="53"/>
      <c r="GMG158" s="53"/>
      <c r="GMH158" s="53"/>
      <c r="GMI158" s="53"/>
      <c r="GMJ158" s="53"/>
      <c r="GMK158" s="53"/>
      <c r="GML158" s="53"/>
      <c r="GMM158" s="53"/>
      <c r="GMN158" s="53"/>
      <c r="GMO158" s="53"/>
      <c r="GMP158" s="53"/>
      <c r="GMQ158" s="53"/>
      <c r="GMR158" s="53"/>
      <c r="GMS158" s="53"/>
      <c r="GMT158" s="53"/>
      <c r="GMU158" s="53"/>
      <c r="GMV158" s="53"/>
      <c r="GMW158" s="53"/>
      <c r="GMX158" s="53"/>
      <c r="GMY158" s="53"/>
      <c r="GMZ158" s="53"/>
      <c r="GNA158" s="53"/>
      <c r="GNB158" s="53"/>
      <c r="GNC158" s="53"/>
      <c r="GND158" s="53"/>
      <c r="GNE158" s="53"/>
      <c r="GNF158" s="53"/>
      <c r="GNG158" s="53"/>
      <c r="GNH158" s="53"/>
      <c r="GNI158" s="53"/>
      <c r="GNJ158" s="53"/>
      <c r="GNK158" s="53"/>
      <c r="GNL158" s="53"/>
      <c r="GNM158" s="53"/>
      <c r="GNN158" s="53"/>
      <c r="GNO158" s="53"/>
      <c r="GNP158" s="53"/>
      <c r="GNQ158" s="53"/>
      <c r="GNR158" s="53"/>
      <c r="GNS158" s="53"/>
      <c r="GNT158" s="53"/>
      <c r="GNU158" s="53"/>
      <c r="GNV158" s="53"/>
      <c r="GNW158" s="53"/>
      <c r="GNX158" s="53"/>
      <c r="GNY158" s="53"/>
      <c r="GNZ158" s="53"/>
      <c r="GOA158" s="53"/>
      <c r="GOB158" s="53"/>
      <c r="GOC158" s="53"/>
      <c r="GOD158" s="53"/>
      <c r="GOE158" s="53"/>
      <c r="GOF158" s="53"/>
      <c r="GOG158" s="53"/>
      <c r="GOH158" s="53"/>
      <c r="GOI158" s="53"/>
      <c r="GOJ158" s="53"/>
      <c r="GOK158" s="53"/>
      <c r="GOL158" s="53"/>
      <c r="GOM158" s="53"/>
      <c r="GON158" s="53"/>
      <c r="GOO158" s="53"/>
      <c r="GOP158" s="53"/>
      <c r="GOQ158" s="53"/>
      <c r="GOR158" s="53"/>
      <c r="GOS158" s="53"/>
      <c r="GOT158" s="53"/>
      <c r="GOU158" s="53"/>
      <c r="GOV158" s="53"/>
      <c r="GOW158" s="53"/>
      <c r="GOX158" s="53"/>
      <c r="GOY158" s="53"/>
      <c r="GOZ158" s="53"/>
      <c r="GPA158" s="53"/>
      <c r="GPB158" s="53"/>
      <c r="GPC158" s="53"/>
      <c r="GPD158" s="53"/>
      <c r="GPE158" s="53"/>
      <c r="GPF158" s="53"/>
      <c r="GPG158" s="53"/>
      <c r="GPH158" s="53"/>
      <c r="GPI158" s="53"/>
      <c r="GPJ158" s="53"/>
      <c r="GPK158" s="53"/>
      <c r="GPL158" s="53"/>
      <c r="GPM158" s="53"/>
      <c r="GPN158" s="53"/>
      <c r="GPO158" s="53"/>
      <c r="GPP158" s="53"/>
      <c r="GPQ158" s="53"/>
      <c r="GPR158" s="53"/>
      <c r="GPS158" s="53"/>
      <c r="GPT158" s="53"/>
      <c r="GPU158" s="53"/>
      <c r="GPV158" s="53"/>
      <c r="GPW158" s="53"/>
      <c r="GPX158" s="53"/>
      <c r="GPY158" s="53"/>
      <c r="GPZ158" s="53"/>
      <c r="GQA158" s="53"/>
      <c r="GQB158" s="53"/>
      <c r="GQC158" s="53"/>
      <c r="GQD158" s="53"/>
      <c r="GQE158" s="53"/>
      <c r="GQF158" s="53"/>
      <c r="GQG158" s="53"/>
      <c r="GQH158" s="53"/>
      <c r="GQI158" s="53"/>
      <c r="GQJ158" s="53"/>
      <c r="GQK158" s="53"/>
      <c r="GQL158" s="53"/>
      <c r="GQM158" s="53"/>
      <c r="GQN158" s="53"/>
      <c r="GQO158" s="53"/>
      <c r="GQP158" s="53"/>
      <c r="GQQ158" s="53"/>
      <c r="GQR158" s="53"/>
      <c r="GQS158" s="53"/>
      <c r="GQT158" s="53"/>
      <c r="GQU158" s="53"/>
      <c r="GQV158" s="53"/>
      <c r="GQW158" s="53"/>
      <c r="GQX158" s="53"/>
      <c r="GQY158" s="53"/>
      <c r="GQZ158" s="53"/>
      <c r="GRA158" s="53"/>
      <c r="GRB158" s="53"/>
      <c r="GRC158" s="53"/>
      <c r="GRD158" s="53"/>
      <c r="GRE158" s="53"/>
      <c r="GRF158" s="53"/>
      <c r="GRG158" s="53"/>
      <c r="GRH158" s="53"/>
      <c r="GRI158" s="53"/>
      <c r="GRJ158" s="53"/>
      <c r="GRK158" s="53"/>
      <c r="GRL158" s="53"/>
      <c r="GRM158" s="53"/>
      <c r="GRN158" s="53"/>
      <c r="GRO158" s="53"/>
      <c r="GRP158" s="53"/>
      <c r="GRQ158" s="53"/>
      <c r="GRR158" s="53"/>
      <c r="GRS158" s="53"/>
      <c r="GRT158" s="53"/>
      <c r="GRU158" s="53"/>
      <c r="GRV158" s="53"/>
      <c r="GRW158" s="53"/>
      <c r="GRX158" s="53"/>
      <c r="GRY158" s="53"/>
      <c r="GRZ158" s="53"/>
      <c r="GSA158" s="53"/>
      <c r="GSB158" s="53"/>
      <c r="GSC158" s="53"/>
      <c r="GSD158" s="53"/>
      <c r="GSE158" s="53"/>
      <c r="GSF158" s="53"/>
      <c r="GSG158" s="53"/>
      <c r="GSH158" s="53"/>
      <c r="GSI158" s="53"/>
      <c r="GSJ158" s="53"/>
      <c r="GSK158" s="53"/>
      <c r="GSL158" s="53"/>
      <c r="GSM158" s="53"/>
      <c r="GSN158" s="53"/>
      <c r="GSO158" s="53"/>
      <c r="GSP158" s="53"/>
      <c r="GSQ158" s="53"/>
      <c r="GSR158" s="53"/>
      <c r="GSS158" s="53"/>
      <c r="GST158" s="53"/>
      <c r="GSU158" s="53"/>
      <c r="GSV158" s="53"/>
      <c r="GSW158" s="53"/>
      <c r="GSX158" s="53"/>
      <c r="GSY158" s="53"/>
      <c r="GSZ158" s="53"/>
      <c r="GTA158" s="53"/>
      <c r="GTB158" s="53"/>
      <c r="GTC158" s="53"/>
      <c r="GTD158" s="53"/>
      <c r="GTE158" s="53"/>
      <c r="GTF158" s="53"/>
      <c r="GTG158" s="53"/>
      <c r="GTH158" s="53"/>
      <c r="GTI158" s="53"/>
      <c r="GTJ158" s="53"/>
      <c r="GTK158" s="53"/>
      <c r="GTL158" s="53"/>
      <c r="GTM158" s="53"/>
      <c r="GTN158" s="53"/>
      <c r="GTO158" s="53"/>
      <c r="GTP158" s="53"/>
      <c r="GTQ158" s="53"/>
      <c r="GTR158" s="53"/>
      <c r="GTS158" s="53"/>
      <c r="GTT158" s="53"/>
      <c r="GTU158" s="53"/>
      <c r="GTV158" s="53"/>
      <c r="GTW158" s="53"/>
      <c r="GTX158" s="53"/>
      <c r="GTY158" s="53"/>
      <c r="GTZ158" s="53"/>
      <c r="GUA158" s="53"/>
      <c r="GUB158" s="53"/>
      <c r="GUC158" s="53"/>
      <c r="GUD158" s="53"/>
      <c r="GUE158" s="53"/>
      <c r="GUF158" s="53"/>
      <c r="GUG158" s="53"/>
      <c r="GUH158" s="53"/>
      <c r="GUI158" s="53"/>
      <c r="GUJ158" s="53"/>
      <c r="GUK158" s="53"/>
      <c r="GUL158" s="53"/>
      <c r="GUM158" s="53"/>
      <c r="GUN158" s="53"/>
      <c r="GUO158" s="53"/>
      <c r="GUP158" s="53"/>
      <c r="GUQ158" s="53"/>
      <c r="GUR158" s="53"/>
      <c r="GUS158" s="53"/>
      <c r="GUT158" s="53"/>
      <c r="GUU158" s="53"/>
      <c r="GUV158" s="53"/>
      <c r="GUW158" s="53"/>
      <c r="GUX158" s="53"/>
      <c r="GUY158" s="53"/>
      <c r="GUZ158" s="53"/>
      <c r="GVA158" s="53"/>
      <c r="GVB158" s="53"/>
      <c r="GVC158" s="53"/>
      <c r="GVD158" s="53"/>
      <c r="GVE158" s="53"/>
      <c r="GVF158" s="53"/>
      <c r="GVG158" s="53"/>
      <c r="GVH158" s="53"/>
      <c r="GVI158" s="53"/>
      <c r="GVJ158" s="53"/>
      <c r="GVK158" s="53"/>
      <c r="GVL158" s="53"/>
      <c r="GVM158" s="53"/>
      <c r="GVN158" s="53"/>
      <c r="GVO158" s="53"/>
      <c r="GVP158" s="53"/>
      <c r="GVQ158" s="53"/>
      <c r="GVR158" s="53"/>
      <c r="GVS158" s="53"/>
      <c r="GVT158" s="53"/>
      <c r="GVU158" s="53"/>
      <c r="GVV158" s="53"/>
      <c r="GVW158" s="53"/>
      <c r="GVX158" s="53"/>
      <c r="GVY158" s="53"/>
      <c r="GVZ158" s="53"/>
      <c r="GWA158" s="53"/>
      <c r="GWB158" s="53"/>
      <c r="GWC158" s="53"/>
      <c r="GWD158" s="53"/>
      <c r="GWE158" s="53"/>
      <c r="GWF158" s="53"/>
      <c r="GWG158" s="53"/>
      <c r="GWH158" s="53"/>
      <c r="GWI158" s="53"/>
      <c r="GWJ158" s="53"/>
      <c r="GWK158" s="53"/>
      <c r="GWL158" s="53"/>
      <c r="GWM158" s="53"/>
      <c r="GWN158" s="53"/>
      <c r="GWO158" s="53"/>
      <c r="GWP158" s="53"/>
      <c r="GWQ158" s="53"/>
      <c r="GWR158" s="53"/>
      <c r="GWS158" s="53"/>
      <c r="GWT158" s="53"/>
      <c r="GWU158" s="53"/>
      <c r="GWV158" s="53"/>
      <c r="GWW158" s="53"/>
      <c r="GWX158" s="53"/>
      <c r="GWY158" s="53"/>
      <c r="GWZ158" s="53"/>
      <c r="GXA158" s="53"/>
      <c r="GXB158" s="53"/>
      <c r="GXC158" s="53"/>
      <c r="GXD158" s="53"/>
      <c r="GXE158" s="53"/>
      <c r="GXF158" s="53"/>
      <c r="GXG158" s="53"/>
      <c r="GXH158" s="53"/>
      <c r="GXI158" s="53"/>
      <c r="GXJ158" s="53"/>
      <c r="GXK158" s="53"/>
      <c r="GXL158" s="53"/>
      <c r="GXM158" s="53"/>
      <c r="GXN158" s="53"/>
      <c r="GXO158" s="53"/>
      <c r="GXP158" s="53"/>
      <c r="GXQ158" s="53"/>
      <c r="GXR158" s="53"/>
      <c r="GXS158" s="53"/>
      <c r="GXT158" s="53"/>
      <c r="GXU158" s="53"/>
      <c r="GXV158" s="53"/>
      <c r="GXW158" s="53"/>
      <c r="GXX158" s="53"/>
      <c r="GXY158" s="53"/>
      <c r="GXZ158" s="53"/>
      <c r="GYA158" s="53"/>
      <c r="GYB158" s="53"/>
      <c r="GYC158" s="53"/>
      <c r="GYD158" s="53"/>
      <c r="GYE158" s="53"/>
      <c r="GYF158" s="53"/>
      <c r="GYG158" s="53"/>
      <c r="GYH158" s="53"/>
      <c r="GYI158" s="53"/>
      <c r="GYJ158" s="53"/>
      <c r="GYK158" s="53"/>
      <c r="GYL158" s="53"/>
      <c r="GYM158" s="53"/>
      <c r="GYN158" s="53"/>
      <c r="GYO158" s="53"/>
      <c r="GYP158" s="53"/>
      <c r="GYQ158" s="53"/>
      <c r="GYR158" s="53"/>
      <c r="GYS158" s="53"/>
      <c r="GYT158" s="53"/>
      <c r="GYU158" s="53"/>
      <c r="GYV158" s="53"/>
      <c r="GYW158" s="53"/>
      <c r="GYX158" s="53"/>
      <c r="GYY158" s="53"/>
      <c r="GYZ158" s="53"/>
      <c r="GZA158" s="53"/>
      <c r="GZB158" s="53"/>
      <c r="GZC158" s="53"/>
      <c r="GZD158" s="53"/>
      <c r="GZE158" s="53"/>
      <c r="GZF158" s="53"/>
      <c r="GZG158" s="53"/>
      <c r="GZH158" s="53"/>
      <c r="GZI158" s="53"/>
      <c r="GZJ158" s="53"/>
      <c r="GZK158" s="53"/>
      <c r="GZL158" s="53"/>
      <c r="GZM158" s="53"/>
      <c r="GZN158" s="53"/>
      <c r="GZO158" s="53"/>
      <c r="GZP158" s="53"/>
      <c r="GZQ158" s="53"/>
      <c r="GZR158" s="53"/>
      <c r="GZS158" s="53"/>
      <c r="GZT158" s="53"/>
      <c r="GZU158" s="53"/>
      <c r="GZV158" s="53"/>
      <c r="GZW158" s="53"/>
      <c r="GZX158" s="53"/>
      <c r="GZY158" s="53"/>
      <c r="GZZ158" s="53"/>
      <c r="HAA158" s="53"/>
      <c r="HAB158" s="53"/>
      <c r="HAC158" s="53"/>
      <c r="HAD158" s="53"/>
      <c r="HAE158" s="53"/>
      <c r="HAF158" s="53"/>
      <c r="HAG158" s="53"/>
      <c r="HAH158" s="53"/>
      <c r="HAI158" s="53"/>
      <c r="HAJ158" s="53"/>
      <c r="HAK158" s="53"/>
      <c r="HAL158" s="53"/>
      <c r="HAM158" s="53"/>
      <c r="HAN158" s="53"/>
      <c r="HAO158" s="53"/>
      <c r="HAP158" s="53"/>
      <c r="HAQ158" s="53"/>
      <c r="HAR158" s="53"/>
      <c r="HAS158" s="53"/>
      <c r="HAT158" s="53"/>
      <c r="HAU158" s="53"/>
      <c r="HAV158" s="53"/>
      <c r="HAW158" s="53"/>
      <c r="HAX158" s="53"/>
      <c r="HAY158" s="53"/>
      <c r="HAZ158" s="53"/>
      <c r="HBA158" s="53"/>
      <c r="HBB158" s="53"/>
      <c r="HBC158" s="53"/>
      <c r="HBD158" s="53"/>
      <c r="HBE158" s="53"/>
      <c r="HBF158" s="53"/>
      <c r="HBG158" s="53"/>
      <c r="HBH158" s="53"/>
      <c r="HBI158" s="53"/>
      <c r="HBJ158" s="53"/>
      <c r="HBK158" s="53"/>
      <c r="HBL158" s="53"/>
      <c r="HBM158" s="53"/>
      <c r="HBN158" s="53"/>
      <c r="HBO158" s="53"/>
      <c r="HBP158" s="53"/>
      <c r="HBQ158" s="53"/>
      <c r="HBR158" s="53"/>
      <c r="HBS158" s="53"/>
      <c r="HBT158" s="53"/>
      <c r="HBU158" s="53"/>
      <c r="HBV158" s="53"/>
      <c r="HBW158" s="53"/>
      <c r="HBX158" s="53"/>
      <c r="HBY158" s="53"/>
      <c r="HBZ158" s="53"/>
      <c r="HCA158" s="53"/>
      <c r="HCB158" s="53"/>
      <c r="HCC158" s="53"/>
      <c r="HCD158" s="53"/>
      <c r="HCE158" s="53"/>
      <c r="HCF158" s="53"/>
      <c r="HCG158" s="53"/>
      <c r="HCH158" s="53"/>
      <c r="HCI158" s="53"/>
      <c r="HCJ158" s="53"/>
      <c r="HCK158" s="53"/>
      <c r="HCL158" s="53"/>
      <c r="HCM158" s="53"/>
      <c r="HCN158" s="53"/>
      <c r="HCO158" s="53"/>
      <c r="HCP158" s="53"/>
      <c r="HCQ158" s="53"/>
      <c r="HCR158" s="53"/>
      <c r="HCS158" s="53"/>
      <c r="HCT158" s="53"/>
      <c r="HCU158" s="53"/>
      <c r="HCV158" s="53"/>
      <c r="HCW158" s="53"/>
      <c r="HCX158" s="53"/>
      <c r="HCY158" s="53"/>
      <c r="HCZ158" s="53"/>
      <c r="HDA158" s="53"/>
      <c r="HDB158" s="53"/>
      <c r="HDC158" s="53"/>
      <c r="HDD158" s="53"/>
      <c r="HDE158" s="53"/>
      <c r="HDF158" s="53"/>
      <c r="HDG158" s="53"/>
      <c r="HDH158" s="53"/>
      <c r="HDI158" s="53"/>
      <c r="HDJ158" s="53"/>
      <c r="HDK158" s="53"/>
      <c r="HDL158" s="53"/>
      <c r="HDM158" s="53"/>
      <c r="HDN158" s="53"/>
      <c r="HDO158" s="53"/>
      <c r="HDP158" s="53"/>
      <c r="HDQ158" s="53"/>
      <c r="HDR158" s="53"/>
      <c r="HDS158" s="53"/>
      <c r="HDT158" s="53"/>
      <c r="HDU158" s="53"/>
      <c r="HDV158" s="53"/>
      <c r="HDW158" s="53"/>
      <c r="HDX158" s="53"/>
      <c r="HDY158" s="53"/>
      <c r="HDZ158" s="53"/>
      <c r="HEA158" s="53"/>
      <c r="HEB158" s="53"/>
      <c r="HEC158" s="53"/>
      <c r="HED158" s="53"/>
      <c r="HEE158" s="53"/>
      <c r="HEF158" s="53"/>
      <c r="HEG158" s="53"/>
      <c r="HEH158" s="53"/>
      <c r="HEI158" s="53"/>
      <c r="HEJ158" s="53"/>
      <c r="HEK158" s="53"/>
      <c r="HEL158" s="53"/>
      <c r="HEM158" s="53"/>
      <c r="HEN158" s="53"/>
      <c r="HEO158" s="53"/>
      <c r="HEP158" s="53"/>
      <c r="HEQ158" s="53"/>
      <c r="HER158" s="53"/>
      <c r="HES158" s="53"/>
      <c r="HET158" s="53"/>
      <c r="HEU158" s="53"/>
      <c r="HEV158" s="53"/>
      <c r="HEW158" s="53"/>
      <c r="HEX158" s="53"/>
      <c r="HEY158" s="53"/>
      <c r="HEZ158" s="53"/>
      <c r="HFA158" s="53"/>
      <c r="HFB158" s="53"/>
      <c r="HFC158" s="53"/>
      <c r="HFD158" s="53"/>
      <c r="HFE158" s="53"/>
      <c r="HFF158" s="53"/>
      <c r="HFG158" s="53"/>
      <c r="HFH158" s="53"/>
      <c r="HFI158" s="53"/>
      <c r="HFJ158" s="53"/>
      <c r="HFK158" s="53"/>
      <c r="HFL158" s="53"/>
      <c r="HFM158" s="53"/>
      <c r="HFN158" s="53"/>
      <c r="HFO158" s="53"/>
      <c r="HFP158" s="53"/>
      <c r="HFQ158" s="53"/>
      <c r="HFR158" s="53"/>
      <c r="HFS158" s="53"/>
      <c r="HFT158" s="53"/>
      <c r="HFU158" s="53"/>
      <c r="HFV158" s="53"/>
      <c r="HFW158" s="53"/>
      <c r="HFX158" s="53"/>
      <c r="HFY158" s="53"/>
      <c r="HFZ158" s="53"/>
      <c r="HGA158" s="53"/>
      <c r="HGB158" s="53"/>
      <c r="HGC158" s="53"/>
      <c r="HGD158" s="53"/>
      <c r="HGE158" s="53"/>
      <c r="HGF158" s="53"/>
      <c r="HGG158" s="53"/>
      <c r="HGH158" s="53"/>
      <c r="HGI158" s="53"/>
      <c r="HGJ158" s="53"/>
      <c r="HGK158" s="53"/>
      <c r="HGL158" s="53"/>
      <c r="HGM158" s="53"/>
      <c r="HGN158" s="53"/>
      <c r="HGO158" s="53"/>
      <c r="HGP158" s="53"/>
      <c r="HGQ158" s="53"/>
      <c r="HGR158" s="53"/>
      <c r="HGS158" s="53"/>
      <c r="HGT158" s="53"/>
      <c r="HGU158" s="53"/>
      <c r="HGV158" s="53"/>
      <c r="HGW158" s="53"/>
      <c r="HGX158" s="53"/>
      <c r="HGY158" s="53"/>
      <c r="HGZ158" s="53"/>
      <c r="HHA158" s="53"/>
      <c r="HHB158" s="53"/>
      <c r="HHC158" s="53"/>
      <c r="HHD158" s="53"/>
      <c r="HHE158" s="53"/>
      <c r="HHF158" s="53"/>
      <c r="HHG158" s="53"/>
      <c r="HHH158" s="53"/>
      <c r="HHI158" s="53"/>
      <c r="HHJ158" s="53"/>
      <c r="HHK158" s="53"/>
      <c r="HHL158" s="53"/>
      <c r="HHM158" s="53"/>
      <c r="HHN158" s="53"/>
      <c r="HHO158" s="53"/>
      <c r="HHP158" s="53"/>
      <c r="HHQ158" s="53"/>
      <c r="HHR158" s="53"/>
      <c r="HHS158" s="53"/>
      <c r="HHT158" s="53"/>
      <c r="HHU158" s="53"/>
      <c r="HHV158" s="53"/>
      <c r="HHW158" s="53"/>
      <c r="HHX158" s="53"/>
      <c r="HHY158" s="53"/>
      <c r="HHZ158" s="53"/>
      <c r="HIA158" s="53"/>
      <c r="HIB158" s="53"/>
      <c r="HIC158" s="53"/>
      <c r="HID158" s="53"/>
      <c r="HIE158" s="53"/>
      <c r="HIF158" s="53"/>
      <c r="HIG158" s="53"/>
      <c r="HIH158" s="53"/>
      <c r="HII158" s="53"/>
      <c r="HIJ158" s="53"/>
      <c r="HIK158" s="53"/>
      <c r="HIL158" s="53"/>
      <c r="HIM158" s="53"/>
      <c r="HIN158" s="53"/>
      <c r="HIO158" s="53"/>
      <c r="HIP158" s="53"/>
      <c r="HIQ158" s="53"/>
      <c r="HIR158" s="53"/>
      <c r="HIS158" s="53"/>
      <c r="HIT158" s="53"/>
      <c r="HIU158" s="53"/>
      <c r="HIV158" s="53"/>
      <c r="HIW158" s="53"/>
      <c r="HIX158" s="53"/>
      <c r="HIY158" s="53"/>
      <c r="HIZ158" s="53"/>
      <c r="HJA158" s="53"/>
      <c r="HJB158" s="53"/>
      <c r="HJC158" s="53"/>
      <c r="HJD158" s="53"/>
      <c r="HJE158" s="53"/>
      <c r="HJF158" s="53"/>
      <c r="HJG158" s="53"/>
      <c r="HJH158" s="53"/>
      <c r="HJI158" s="53"/>
      <c r="HJJ158" s="53"/>
      <c r="HJK158" s="53"/>
      <c r="HJL158" s="53"/>
      <c r="HJM158" s="53"/>
      <c r="HJN158" s="53"/>
      <c r="HJO158" s="53"/>
      <c r="HJP158" s="53"/>
      <c r="HJQ158" s="53"/>
      <c r="HJR158" s="53"/>
      <c r="HJS158" s="53"/>
      <c r="HJT158" s="53"/>
      <c r="HJU158" s="53"/>
      <c r="HJV158" s="53"/>
      <c r="HJW158" s="53"/>
      <c r="HJX158" s="53"/>
      <c r="HJY158" s="53"/>
      <c r="HJZ158" s="53"/>
      <c r="HKA158" s="53"/>
      <c r="HKB158" s="53"/>
      <c r="HKC158" s="53"/>
      <c r="HKD158" s="53"/>
      <c r="HKE158" s="53"/>
      <c r="HKF158" s="53"/>
      <c r="HKG158" s="53"/>
      <c r="HKH158" s="53"/>
      <c r="HKI158" s="53"/>
      <c r="HKJ158" s="53"/>
      <c r="HKK158" s="53"/>
      <c r="HKL158" s="53"/>
      <c r="HKM158" s="53"/>
      <c r="HKN158" s="53"/>
      <c r="HKO158" s="53"/>
      <c r="HKP158" s="53"/>
      <c r="HKQ158" s="53"/>
      <c r="HKR158" s="53"/>
      <c r="HKS158" s="53"/>
      <c r="HKT158" s="53"/>
      <c r="HKU158" s="53"/>
      <c r="HKV158" s="53"/>
      <c r="HKW158" s="53"/>
      <c r="HKX158" s="53"/>
      <c r="HKY158" s="53"/>
      <c r="HKZ158" s="53"/>
      <c r="HLA158" s="53"/>
      <c r="HLB158" s="53"/>
      <c r="HLC158" s="53"/>
      <c r="HLD158" s="53"/>
      <c r="HLE158" s="53"/>
      <c r="HLF158" s="53"/>
      <c r="HLG158" s="53"/>
      <c r="HLH158" s="53"/>
      <c r="HLI158" s="53"/>
      <c r="HLJ158" s="53"/>
      <c r="HLK158" s="53"/>
      <c r="HLL158" s="53"/>
      <c r="HLM158" s="53"/>
      <c r="HLN158" s="53"/>
      <c r="HLO158" s="53"/>
      <c r="HLP158" s="53"/>
      <c r="HLQ158" s="53"/>
      <c r="HLR158" s="53"/>
      <c r="HLS158" s="53"/>
      <c r="HLT158" s="53"/>
      <c r="HLU158" s="53"/>
      <c r="HLV158" s="53"/>
      <c r="HLW158" s="53"/>
      <c r="HLX158" s="53"/>
      <c r="HLY158" s="53"/>
      <c r="HLZ158" s="53"/>
      <c r="HMA158" s="53"/>
      <c r="HMB158" s="53"/>
      <c r="HMC158" s="53"/>
      <c r="HMD158" s="53"/>
      <c r="HME158" s="53"/>
      <c r="HMF158" s="53"/>
      <c r="HMG158" s="53"/>
      <c r="HMH158" s="53"/>
      <c r="HMI158" s="53"/>
      <c r="HMJ158" s="53"/>
      <c r="HMK158" s="53"/>
      <c r="HML158" s="53"/>
      <c r="HMM158" s="53"/>
      <c r="HMN158" s="53"/>
      <c r="HMO158" s="53"/>
      <c r="HMP158" s="53"/>
      <c r="HMQ158" s="53"/>
      <c r="HMR158" s="53"/>
      <c r="HMS158" s="53"/>
      <c r="HMT158" s="53"/>
      <c r="HMU158" s="53"/>
      <c r="HMV158" s="53"/>
      <c r="HMW158" s="53"/>
      <c r="HMX158" s="53"/>
      <c r="HMY158" s="53"/>
      <c r="HMZ158" s="53"/>
      <c r="HNA158" s="53"/>
      <c r="HNB158" s="53"/>
      <c r="HNC158" s="53"/>
      <c r="HND158" s="53"/>
      <c r="HNE158" s="53"/>
      <c r="HNF158" s="53"/>
      <c r="HNG158" s="53"/>
      <c r="HNH158" s="53"/>
      <c r="HNI158" s="53"/>
      <c r="HNJ158" s="53"/>
      <c r="HNK158" s="53"/>
      <c r="HNL158" s="53"/>
      <c r="HNM158" s="53"/>
      <c r="HNN158" s="53"/>
      <c r="HNO158" s="53"/>
      <c r="HNP158" s="53"/>
      <c r="HNQ158" s="53"/>
      <c r="HNR158" s="53"/>
      <c r="HNS158" s="53"/>
      <c r="HNT158" s="53"/>
      <c r="HNU158" s="53"/>
      <c r="HNV158" s="53"/>
      <c r="HNW158" s="53"/>
      <c r="HNX158" s="53"/>
      <c r="HNY158" s="53"/>
      <c r="HNZ158" s="53"/>
      <c r="HOA158" s="53"/>
      <c r="HOB158" s="53"/>
      <c r="HOC158" s="53"/>
      <c r="HOD158" s="53"/>
      <c r="HOE158" s="53"/>
      <c r="HOF158" s="53"/>
      <c r="HOG158" s="53"/>
      <c r="HOH158" s="53"/>
      <c r="HOI158" s="53"/>
      <c r="HOJ158" s="53"/>
      <c r="HOK158" s="53"/>
      <c r="HOL158" s="53"/>
      <c r="HOM158" s="53"/>
      <c r="HON158" s="53"/>
      <c r="HOO158" s="53"/>
      <c r="HOP158" s="53"/>
      <c r="HOQ158" s="53"/>
      <c r="HOR158" s="53"/>
      <c r="HOS158" s="53"/>
      <c r="HOT158" s="53"/>
      <c r="HOU158" s="53"/>
      <c r="HOV158" s="53"/>
      <c r="HOW158" s="53"/>
      <c r="HOX158" s="53"/>
      <c r="HOY158" s="53"/>
      <c r="HOZ158" s="53"/>
      <c r="HPA158" s="53"/>
      <c r="HPB158" s="53"/>
      <c r="HPC158" s="53"/>
      <c r="HPD158" s="53"/>
      <c r="HPE158" s="53"/>
      <c r="HPF158" s="53"/>
      <c r="HPG158" s="53"/>
      <c r="HPH158" s="53"/>
      <c r="HPI158" s="53"/>
      <c r="HPJ158" s="53"/>
      <c r="HPK158" s="53"/>
      <c r="HPL158" s="53"/>
      <c r="HPM158" s="53"/>
      <c r="HPN158" s="53"/>
      <c r="HPO158" s="53"/>
      <c r="HPP158" s="53"/>
      <c r="HPQ158" s="53"/>
      <c r="HPR158" s="53"/>
      <c r="HPS158" s="53"/>
      <c r="HPT158" s="53"/>
      <c r="HPU158" s="53"/>
      <c r="HPV158" s="53"/>
      <c r="HPW158" s="53"/>
      <c r="HPX158" s="53"/>
      <c r="HPY158" s="53"/>
      <c r="HPZ158" s="53"/>
      <c r="HQA158" s="53"/>
      <c r="HQB158" s="53"/>
      <c r="HQC158" s="53"/>
      <c r="HQD158" s="53"/>
      <c r="HQE158" s="53"/>
      <c r="HQF158" s="53"/>
      <c r="HQG158" s="53"/>
      <c r="HQH158" s="53"/>
      <c r="HQI158" s="53"/>
      <c r="HQJ158" s="53"/>
      <c r="HQK158" s="53"/>
      <c r="HQL158" s="53"/>
      <c r="HQM158" s="53"/>
      <c r="HQN158" s="53"/>
      <c r="HQO158" s="53"/>
      <c r="HQP158" s="53"/>
      <c r="HQQ158" s="53"/>
      <c r="HQR158" s="53"/>
      <c r="HQS158" s="53"/>
      <c r="HQT158" s="53"/>
      <c r="HQU158" s="53"/>
      <c r="HQV158" s="53"/>
      <c r="HQW158" s="53"/>
      <c r="HQX158" s="53"/>
      <c r="HQY158" s="53"/>
      <c r="HQZ158" s="53"/>
      <c r="HRA158" s="53"/>
      <c r="HRB158" s="53"/>
      <c r="HRC158" s="53"/>
      <c r="HRD158" s="53"/>
      <c r="HRE158" s="53"/>
      <c r="HRF158" s="53"/>
      <c r="HRG158" s="53"/>
      <c r="HRH158" s="53"/>
      <c r="HRI158" s="53"/>
      <c r="HRJ158" s="53"/>
      <c r="HRK158" s="53"/>
      <c r="HRL158" s="53"/>
      <c r="HRM158" s="53"/>
      <c r="HRN158" s="53"/>
      <c r="HRO158" s="53"/>
      <c r="HRP158" s="53"/>
      <c r="HRQ158" s="53"/>
      <c r="HRR158" s="53"/>
      <c r="HRS158" s="53"/>
      <c r="HRT158" s="53"/>
      <c r="HRU158" s="53"/>
      <c r="HRV158" s="53"/>
      <c r="HRW158" s="53"/>
      <c r="HRX158" s="53"/>
      <c r="HRY158" s="53"/>
      <c r="HRZ158" s="53"/>
      <c r="HSA158" s="53"/>
      <c r="HSB158" s="53"/>
      <c r="HSC158" s="53"/>
      <c r="HSD158" s="53"/>
      <c r="HSE158" s="53"/>
      <c r="HSF158" s="53"/>
      <c r="HSG158" s="53"/>
      <c r="HSH158" s="53"/>
      <c r="HSI158" s="53"/>
      <c r="HSJ158" s="53"/>
      <c r="HSK158" s="53"/>
      <c r="HSL158" s="53"/>
      <c r="HSM158" s="53"/>
      <c r="HSN158" s="53"/>
      <c r="HSO158" s="53"/>
      <c r="HSP158" s="53"/>
      <c r="HSQ158" s="53"/>
      <c r="HSR158" s="53"/>
      <c r="HSS158" s="53"/>
      <c r="HST158" s="53"/>
      <c r="HSU158" s="53"/>
      <c r="HSV158" s="53"/>
      <c r="HSW158" s="53"/>
      <c r="HSX158" s="53"/>
      <c r="HSY158" s="53"/>
      <c r="HSZ158" s="53"/>
      <c r="HTA158" s="53"/>
      <c r="HTB158" s="53"/>
      <c r="HTC158" s="53"/>
      <c r="HTD158" s="53"/>
      <c r="HTE158" s="53"/>
      <c r="HTF158" s="53"/>
      <c r="HTG158" s="53"/>
      <c r="HTH158" s="53"/>
      <c r="HTI158" s="53"/>
      <c r="HTJ158" s="53"/>
      <c r="HTK158" s="53"/>
      <c r="HTL158" s="53"/>
      <c r="HTM158" s="53"/>
      <c r="HTN158" s="53"/>
      <c r="HTO158" s="53"/>
      <c r="HTP158" s="53"/>
      <c r="HTQ158" s="53"/>
      <c r="HTR158" s="53"/>
      <c r="HTS158" s="53"/>
      <c r="HTT158" s="53"/>
      <c r="HTU158" s="53"/>
      <c r="HTV158" s="53"/>
      <c r="HTW158" s="53"/>
      <c r="HTX158" s="53"/>
      <c r="HTY158" s="53"/>
      <c r="HTZ158" s="53"/>
      <c r="HUA158" s="53"/>
      <c r="HUB158" s="53"/>
      <c r="HUC158" s="53"/>
      <c r="HUD158" s="53"/>
      <c r="HUE158" s="53"/>
      <c r="HUF158" s="53"/>
      <c r="HUG158" s="53"/>
      <c r="HUH158" s="53"/>
      <c r="HUI158" s="53"/>
      <c r="HUJ158" s="53"/>
      <c r="HUK158" s="53"/>
      <c r="HUL158" s="53"/>
      <c r="HUM158" s="53"/>
      <c r="HUN158" s="53"/>
      <c r="HUO158" s="53"/>
      <c r="HUP158" s="53"/>
      <c r="HUQ158" s="53"/>
      <c r="HUR158" s="53"/>
      <c r="HUS158" s="53"/>
      <c r="HUT158" s="53"/>
      <c r="HUU158" s="53"/>
      <c r="HUV158" s="53"/>
      <c r="HUW158" s="53"/>
      <c r="HUX158" s="53"/>
      <c r="HUY158" s="53"/>
      <c r="HUZ158" s="53"/>
      <c r="HVA158" s="53"/>
      <c r="HVB158" s="53"/>
      <c r="HVC158" s="53"/>
      <c r="HVD158" s="53"/>
      <c r="HVE158" s="53"/>
      <c r="HVF158" s="53"/>
      <c r="HVG158" s="53"/>
      <c r="HVH158" s="53"/>
      <c r="HVI158" s="53"/>
      <c r="HVJ158" s="53"/>
      <c r="HVK158" s="53"/>
      <c r="HVL158" s="53"/>
      <c r="HVM158" s="53"/>
      <c r="HVN158" s="53"/>
      <c r="HVO158" s="53"/>
      <c r="HVP158" s="53"/>
      <c r="HVQ158" s="53"/>
      <c r="HVR158" s="53"/>
      <c r="HVS158" s="53"/>
      <c r="HVT158" s="53"/>
      <c r="HVU158" s="53"/>
      <c r="HVV158" s="53"/>
      <c r="HVW158" s="53"/>
      <c r="HVX158" s="53"/>
      <c r="HVY158" s="53"/>
      <c r="HVZ158" s="53"/>
      <c r="HWA158" s="53"/>
      <c r="HWB158" s="53"/>
      <c r="HWC158" s="53"/>
      <c r="HWD158" s="53"/>
      <c r="HWE158" s="53"/>
      <c r="HWF158" s="53"/>
      <c r="HWG158" s="53"/>
      <c r="HWH158" s="53"/>
      <c r="HWI158" s="53"/>
      <c r="HWJ158" s="53"/>
      <c r="HWK158" s="53"/>
      <c r="HWL158" s="53"/>
      <c r="HWM158" s="53"/>
      <c r="HWN158" s="53"/>
      <c r="HWO158" s="53"/>
      <c r="HWP158" s="53"/>
      <c r="HWQ158" s="53"/>
      <c r="HWR158" s="53"/>
      <c r="HWS158" s="53"/>
      <c r="HWT158" s="53"/>
      <c r="HWU158" s="53"/>
      <c r="HWV158" s="53"/>
      <c r="HWW158" s="53"/>
      <c r="HWX158" s="53"/>
      <c r="HWY158" s="53"/>
      <c r="HWZ158" s="53"/>
      <c r="HXA158" s="53"/>
      <c r="HXB158" s="53"/>
      <c r="HXC158" s="53"/>
      <c r="HXD158" s="53"/>
      <c r="HXE158" s="53"/>
      <c r="HXF158" s="53"/>
      <c r="HXG158" s="53"/>
      <c r="HXH158" s="53"/>
      <c r="HXI158" s="53"/>
      <c r="HXJ158" s="53"/>
      <c r="HXK158" s="53"/>
      <c r="HXL158" s="53"/>
      <c r="HXM158" s="53"/>
      <c r="HXN158" s="53"/>
      <c r="HXO158" s="53"/>
      <c r="HXP158" s="53"/>
      <c r="HXQ158" s="53"/>
      <c r="HXR158" s="53"/>
      <c r="HXS158" s="53"/>
      <c r="HXT158" s="53"/>
      <c r="HXU158" s="53"/>
      <c r="HXV158" s="53"/>
      <c r="HXW158" s="53"/>
      <c r="HXX158" s="53"/>
      <c r="HXY158" s="53"/>
      <c r="HXZ158" s="53"/>
      <c r="HYA158" s="53"/>
      <c r="HYB158" s="53"/>
      <c r="HYC158" s="53"/>
      <c r="HYD158" s="53"/>
      <c r="HYE158" s="53"/>
      <c r="HYF158" s="53"/>
      <c r="HYG158" s="53"/>
      <c r="HYH158" s="53"/>
      <c r="HYI158" s="53"/>
      <c r="HYJ158" s="53"/>
      <c r="HYK158" s="53"/>
      <c r="HYL158" s="53"/>
      <c r="HYM158" s="53"/>
      <c r="HYN158" s="53"/>
      <c r="HYO158" s="53"/>
      <c r="HYP158" s="53"/>
      <c r="HYQ158" s="53"/>
      <c r="HYR158" s="53"/>
      <c r="HYS158" s="53"/>
      <c r="HYT158" s="53"/>
      <c r="HYU158" s="53"/>
      <c r="HYV158" s="53"/>
      <c r="HYW158" s="53"/>
      <c r="HYX158" s="53"/>
      <c r="HYY158" s="53"/>
      <c r="HYZ158" s="53"/>
      <c r="HZA158" s="53"/>
      <c r="HZB158" s="53"/>
      <c r="HZC158" s="53"/>
      <c r="HZD158" s="53"/>
      <c r="HZE158" s="53"/>
      <c r="HZF158" s="53"/>
      <c r="HZG158" s="53"/>
      <c r="HZH158" s="53"/>
      <c r="HZI158" s="53"/>
      <c r="HZJ158" s="53"/>
      <c r="HZK158" s="53"/>
      <c r="HZL158" s="53"/>
      <c r="HZM158" s="53"/>
      <c r="HZN158" s="53"/>
      <c r="HZO158" s="53"/>
      <c r="HZP158" s="53"/>
      <c r="HZQ158" s="53"/>
      <c r="HZR158" s="53"/>
      <c r="HZS158" s="53"/>
      <c r="HZT158" s="53"/>
      <c r="HZU158" s="53"/>
      <c r="HZV158" s="53"/>
      <c r="HZW158" s="53"/>
      <c r="HZX158" s="53"/>
      <c r="HZY158" s="53"/>
      <c r="HZZ158" s="53"/>
      <c r="IAA158" s="53"/>
      <c r="IAB158" s="53"/>
      <c r="IAC158" s="53"/>
      <c r="IAD158" s="53"/>
      <c r="IAE158" s="53"/>
      <c r="IAF158" s="53"/>
      <c r="IAG158" s="53"/>
      <c r="IAH158" s="53"/>
      <c r="IAI158" s="53"/>
      <c r="IAJ158" s="53"/>
      <c r="IAK158" s="53"/>
      <c r="IAL158" s="53"/>
      <c r="IAM158" s="53"/>
      <c r="IAN158" s="53"/>
      <c r="IAO158" s="53"/>
      <c r="IAP158" s="53"/>
      <c r="IAQ158" s="53"/>
      <c r="IAR158" s="53"/>
      <c r="IAS158" s="53"/>
      <c r="IAT158" s="53"/>
      <c r="IAU158" s="53"/>
      <c r="IAV158" s="53"/>
      <c r="IAW158" s="53"/>
      <c r="IAX158" s="53"/>
      <c r="IAY158" s="53"/>
      <c r="IAZ158" s="53"/>
      <c r="IBA158" s="53"/>
      <c r="IBB158" s="53"/>
      <c r="IBC158" s="53"/>
      <c r="IBD158" s="53"/>
      <c r="IBE158" s="53"/>
      <c r="IBF158" s="53"/>
      <c r="IBG158" s="53"/>
      <c r="IBH158" s="53"/>
      <c r="IBI158" s="53"/>
      <c r="IBJ158" s="53"/>
      <c r="IBK158" s="53"/>
      <c r="IBL158" s="53"/>
      <c r="IBM158" s="53"/>
      <c r="IBN158" s="53"/>
      <c r="IBO158" s="53"/>
      <c r="IBP158" s="53"/>
      <c r="IBQ158" s="53"/>
      <c r="IBR158" s="53"/>
      <c r="IBS158" s="53"/>
      <c r="IBT158" s="53"/>
      <c r="IBU158" s="53"/>
      <c r="IBV158" s="53"/>
      <c r="IBW158" s="53"/>
      <c r="IBX158" s="53"/>
      <c r="IBY158" s="53"/>
      <c r="IBZ158" s="53"/>
      <c r="ICA158" s="53"/>
      <c r="ICB158" s="53"/>
      <c r="ICC158" s="53"/>
      <c r="ICD158" s="53"/>
      <c r="ICE158" s="53"/>
      <c r="ICF158" s="53"/>
      <c r="ICG158" s="53"/>
      <c r="ICH158" s="53"/>
      <c r="ICI158" s="53"/>
      <c r="ICJ158" s="53"/>
      <c r="ICK158" s="53"/>
      <c r="ICL158" s="53"/>
      <c r="ICM158" s="53"/>
      <c r="ICN158" s="53"/>
      <c r="ICO158" s="53"/>
      <c r="ICP158" s="53"/>
      <c r="ICQ158" s="53"/>
      <c r="ICR158" s="53"/>
      <c r="ICS158" s="53"/>
      <c r="ICT158" s="53"/>
      <c r="ICU158" s="53"/>
      <c r="ICV158" s="53"/>
      <c r="ICW158" s="53"/>
      <c r="ICX158" s="53"/>
      <c r="ICY158" s="53"/>
      <c r="ICZ158" s="53"/>
      <c r="IDA158" s="53"/>
      <c r="IDB158" s="53"/>
      <c r="IDC158" s="53"/>
      <c r="IDD158" s="53"/>
      <c r="IDE158" s="53"/>
      <c r="IDF158" s="53"/>
      <c r="IDG158" s="53"/>
      <c r="IDH158" s="53"/>
      <c r="IDI158" s="53"/>
      <c r="IDJ158" s="53"/>
      <c r="IDK158" s="53"/>
      <c r="IDL158" s="53"/>
      <c r="IDM158" s="53"/>
      <c r="IDN158" s="53"/>
      <c r="IDO158" s="53"/>
      <c r="IDP158" s="53"/>
      <c r="IDQ158" s="53"/>
      <c r="IDR158" s="53"/>
      <c r="IDS158" s="53"/>
      <c r="IDT158" s="53"/>
      <c r="IDU158" s="53"/>
      <c r="IDV158" s="53"/>
      <c r="IDW158" s="53"/>
      <c r="IDX158" s="53"/>
      <c r="IDY158" s="53"/>
      <c r="IDZ158" s="53"/>
      <c r="IEA158" s="53"/>
      <c r="IEB158" s="53"/>
      <c r="IEC158" s="53"/>
      <c r="IED158" s="53"/>
      <c r="IEE158" s="53"/>
      <c r="IEF158" s="53"/>
      <c r="IEG158" s="53"/>
      <c r="IEH158" s="53"/>
      <c r="IEI158" s="53"/>
      <c r="IEJ158" s="53"/>
      <c r="IEK158" s="53"/>
      <c r="IEL158" s="53"/>
      <c r="IEM158" s="53"/>
      <c r="IEN158" s="53"/>
      <c r="IEO158" s="53"/>
      <c r="IEP158" s="53"/>
      <c r="IEQ158" s="53"/>
      <c r="IER158" s="53"/>
      <c r="IES158" s="53"/>
      <c r="IET158" s="53"/>
      <c r="IEU158" s="53"/>
      <c r="IEV158" s="53"/>
      <c r="IEW158" s="53"/>
      <c r="IEX158" s="53"/>
      <c r="IEY158" s="53"/>
      <c r="IEZ158" s="53"/>
      <c r="IFA158" s="53"/>
      <c r="IFB158" s="53"/>
      <c r="IFC158" s="53"/>
      <c r="IFD158" s="53"/>
      <c r="IFE158" s="53"/>
      <c r="IFF158" s="53"/>
      <c r="IFG158" s="53"/>
      <c r="IFH158" s="53"/>
      <c r="IFI158" s="53"/>
      <c r="IFJ158" s="53"/>
      <c r="IFK158" s="53"/>
      <c r="IFL158" s="53"/>
      <c r="IFM158" s="53"/>
      <c r="IFN158" s="53"/>
      <c r="IFO158" s="53"/>
      <c r="IFP158" s="53"/>
      <c r="IFQ158" s="53"/>
      <c r="IFR158" s="53"/>
      <c r="IFS158" s="53"/>
      <c r="IFT158" s="53"/>
      <c r="IFU158" s="53"/>
      <c r="IFV158" s="53"/>
      <c r="IFW158" s="53"/>
      <c r="IFX158" s="53"/>
      <c r="IFY158" s="53"/>
      <c r="IFZ158" s="53"/>
      <c r="IGA158" s="53"/>
      <c r="IGB158" s="53"/>
      <c r="IGC158" s="53"/>
      <c r="IGD158" s="53"/>
      <c r="IGE158" s="53"/>
      <c r="IGF158" s="53"/>
      <c r="IGG158" s="53"/>
      <c r="IGH158" s="53"/>
      <c r="IGI158" s="53"/>
      <c r="IGJ158" s="53"/>
      <c r="IGK158" s="53"/>
      <c r="IGL158" s="53"/>
      <c r="IGM158" s="53"/>
      <c r="IGN158" s="53"/>
      <c r="IGO158" s="53"/>
      <c r="IGP158" s="53"/>
      <c r="IGQ158" s="53"/>
      <c r="IGR158" s="53"/>
      <c r="IGS158" s="53"/>
      <c r="IGT158" s="53"/>
      <c r="IGU158" s="53"/>
      <c r="IGV158" s="53"/>
      <c r="IGW158" s="53"/>
      <c r="IGX158" s="53"/>
      <c r="IGY158" s="53"/>
      <c r="IGZ158" s="53"/>
      <c r="IHA158" s="53"/>
      <c r="IHB158" s="53"/>
      <c r="IHC158" s="53"/>
      <c r="IHD158" s="53"/>
      <c r="IHE158" s="53"/>
      <c r="IHF158" s="53"/>
      <c r="IHG158" s="53"/>
      <c r="IHH158" s="53"/>
      <c r="IHI158" s="53"/>
      <c r="IHJ158" s="53"/>
      <c r="IHK158" s="53"/>
      <c r="IHL158" s="53"/>
      <c r="IHM158" s="53"/>
      <c r="IHN158" s="53"/>
      <c r="IHO158" s="53"/>
      <c r="IHP158" s="53"/>
      <c r="IHQ158" s="53"/>
      <c r="IHR158" s="53"/>
      <c r="IHS158" s="53"/>
      <c r="IHT158" s="53"/>
      <c r="IHU158" s="53"/>
      <c r="IHV158" s="53"/>
      <c r="IHW158" s="53"/>
      <c r="IHX158" s="53"/>
      <c r="IHY158" s="53"/>
      <c r="IHZ158" s="53"/>
      <c r="IIA158" s="53"/>
      <c r="IIB158" s="53"/>
      <c r="IIC158" s="53"/>
      <c r="IID158" s="53"/>
      <c r="IIE158" s="53"/>
      <c r="IIF158" s="53"/>
      <c r="IIG158" s="53"/>
      <c r="IIH158" s="53"/>
      <c r="III158" s="53"/>
      <c r="IIJ158" s="53"/>
      <c r="IIK158" s="53"/>
      <c r="IIL158" s="53"/>
      <c r="IIM158" s="53"/>
      <c r="IIN158" s="53"/>
      <c r="IIO158" s="53"/>
      <c r="IIP158" s="53"/>
      <c r="IIQ158" s="53"/>
      <c r="IIR158" s="53"/>
      <c r="IIS158" s="53"/>
      <c r="IIT158" s="53"/>
      <c r="IIU158" s="53"/>
      <c r="IIV158" s="53"/>
      <c r="IIW158" s="53"/>
      <c r="IIX158" s="53"/>
      <c r="IIY158" s="53"/>
      <c r="IIZ158" s="53"/>
      <c r="IJA158" s="53"/>
      <c r="IJB158" s="53"/>
      <c r="IJC158" s="53"/>
      <c r="IJD158" s="53"/>
      <c r="IJE158" s="53"/>
      <c r="IJF158" s="53"/>
      <c r="IJG158" s="53"/>
      <c r="IJH158" s="53"/>
      <c r="IJI158" s="53"/>
      <c r="IJJ158" s="53"/>
      <c r="IJK158" s="53"/>
      <c r="IJL158" s="53"/>
      <c r="IJM158" s="53"/>
      <c r="IJN158" s="53"/>
      <c r="IJO158" s="53"/>
      <c r="IJP158" s="53"/>
      <c r="IJQ158" s="53"/>
      <c r="IJR158" s="53"/>
      <c r="IJS158" s="53"/>
      <c r="IJT158" s="53"/>
      <c r="IJU158" s="53"/>
      <c r="IJV158" s="53"/>
      <c r="IJW158" s="53"/>
      <c r="IJX158" s="53"/>
      <c r="IJY158" s="53"/>
      <c r="IJZ158" s="53"/>
      <c r="IKA158" s="53"/>
      <c r="IKB158" s="53"/>
      <c r="IKC158" s="53"/>
      <c r="IKD158" s="53"/>
      <c r="IKE158" s="53"/>
      <c r="IKF158" s="53"/>
      <c r="IKG158" s="53"/>
      <c r="IKH158" s="53"/>
      <c r="IKI158" s="53"/>
      <c r="IKJ158" s="53"/>
      <c r="IKK158" s="53"/>
      <c r="IKL158" s="53"/>
      <c r="IKM158" s="53"/>
      <c r="IKN158" s="53"/>
      <c r="IKO158" s="53"/>
      <c r="IKP158" s="53"/>
      <c r="IKQ158" s="53"/>
      <c r="IKR158" s="53"/>
      <c r="IKS158" s="53"/>
      <c r="IKT158" s="53"/>
      <c r="IKU158" s="53"/>
      <c r="IKV158" s="53"/>
      <c r="IKW158" s="53"/>
      <c r="IKX158" s="53"/>
      <c r="IKY158" s="53"/>
      <c r="IKZ158" s="53"/>
      <c r="ILA158" s="53"/>
      <c r="ILB158" s="53"/>
      <c r="ILC158" s="53"/>
      <c r="ILD158" s="53"/>
      <c r="ILE158" s="53"/>
      <c r="ILF158" s="53"/>
      <c r="ILG158" s="53"/>
      <c r="ILH158" s="53"/>
      <c r="ILI158" s="53"/>
      <c r="ILJ158" s="53"/>
      <c r="ILK158" s="53"/>
      <c r="ILL158" s="53"/>
      <c r="ILM158" s="53"/>
      <c r="ILN158" s="53"/>
      <c r="ILO158" s="53"/>
      <c r="ILP158" s="53"/>
      <c r="ILQ158" s="53"/>
      <c r="ILR158" s="53"/>
      <c r="ILS158" s="53"/>
      <c r="ILT158" s="53"/>
      <c r="ILU158" s="53"/>
      <c r="ILV158" s="53"/>
      <c r="ILW158" s="53"/>
      <c r="ILX158" s="53"/>
      <c r="ILY158" s="53"/>
      <c r="ILZ158" s="53"/>
      <c r="IMA158" s="53"/>
      <c r="IMB158" s="53"/>
      <c r="IMC158" s="53"/>
      <c r="IMD158" s="53"/>
      <c r="IME158" s="53"/>
      <c r="IMF158" s="53"/>
      <c r="IMG158" s="53"/>
      <c r="IMH158" s="53"/>
      <c r="IMI158" s="53"/>
      <c r="IMJ158" s="53"/>
      <c r="IMK158" s="53"/>
      <c r="IML158" s="53"/>
      <c r="IMM158" s="53"/>
      <c r="IMN158" s="53"/>
      <c r="IMO158" s="53"/>
      <c r="IMP158" s="53"/>
      <c r="IMQ158" s="53"/>
      <c r="IMR158" s="53"/>
      <c r="IMS158" s="53"/>
      <c r="IMT158" s="53"/>
      <c r="IMU158" s="53"/>
      <c r="IMV158" s="53"/>
      <c r="IMW158" s="53"/>
      <c r="IMX158" s="53"/>
      <c r="IMY158" s="53"/>
      <c r="IMZ158" s="53"/>
      <c r="INA158" s="53"/>
      <c r="INB158" s="53"/>
      <c r="INC158" s="53"/>
      <c r="IND158" s="53"/>
      <c r="INE158" s="53"/>
      <c r="INF158" s="53"/>
      <c r="ING158" s="53"/>
      <c r="INH158" s="53"/>
      <c r="INI158" s="53"/>
      <c r="INJ158" s="53"/>
      <c r="INK158" s="53"/>
      <c r="INL158" s="53"/>
      <c r="INM158" s="53"/>
      <c r="INN158" s="53"/>
      <c r="INO158" s="53"/>
      <c r="INP158" s="53"/>
      <c r="INQ158" s="53"/>
      <c r="INR158" s="53"/>
      <c r="INS158" s="53"/>
      <c r="INT158" s="53"/>
      <c r="INU158" s="53"/>
      <c r="INV158" s="53"/>
      <c r="INW158" s="53"/>
      <c r="INX158" s="53"/>
      <c r="INY158" s="53"/>
      <c r="INZ158" s="53"/>
      <c r="IOA158" s="53"/>
      <c r="IOB158" s="53"/>
      <c r="IOC158" s="53"/>
      <c r="IOD158" s="53"/>
      <c r="IOE158" s="53"/>
      <c r="IOF158" s="53"/>
      <c r="IOG158" s="53"/>
      <c r="IOH158" s="53"/>
      <c r="IOI158" s="53"/>
      <c r="IOJ158" s="53"/>
      <c r="IOK158" s="53"/>
      <c r="IOL158" s="53"/>
      <c r="IOM158" s="53"/>
      <c r="ION158" s="53"/>
      <c r="IOO158" s="53"/>
      <c r="IOP158" s="53"/>
      <c r="IOQ158" s="53"/>
      <c r="IOR158" s="53"/>
      <c r="IOS158" s="53"/>
      <c r="IOT158" s="53"/>
      <c r="IOU158" s="53"/>
      <c r="IOV158" s="53"/>
      <c r="IOW158" s="53"/>
      <c r="IOX158" s="53"/>
      <c r="IOY158" s="53"/>
      <c r="IOZ158" s="53"/>
      <c r="IPA158" s="53"/>
      <c r="IPB158" s="53"/>
      <c r="IPC158" s="53"/>
      <c r="IPD158" s="53"/>
      <c r="IPE158" s="53"/>
      <c r="IPF158" s="53"/>
      <c r="IPG158" s="53"/>
      <c r="IPH158" s="53"/>
      <c r="IPI158" s="53"/>
      <c r="IPJ158" s="53"/>
      <c r="IPK158" s="53"/>
      <c r="IPL158" s="53"/>
      <c r="IPM158" s="53"/>
      <c r="IPN158" s="53"/>
      <c r="IPO158" s="53"/>
      <c r="IPP158" s="53"/>
      <c r="IPQ158" s="53"/>
      <c r="IPR158" s="53"/>
      <c r="IPS158" s="53"/>
      <c r="IPT158" s="53"/>
      <c r="IPU158" s="53"/>
      <c r="IPV158" s="53"/>
      <c r="IPW158" s="53"/>
      <c r="IPX158" s="53"/>
      <c r="IPY158" s="53"/>
      <c r="IPZ158" s="53"/>
      <c r="IQA158" s="53"/>
      <c r="IQB158" s="53"/>
      <c r="IQC158" s="53"/>
      <c r="IQD158" s="53"/>
      <c r="IQE158" s="53"/>
      <c r="IQF158" s="53"/>
      <c r="IQG158" s="53"/>
      <c r="IQH158" s="53"/>
      <c r="IQI158" s="53"/>
      <c r="IQJ158" s="53"/>
      <c r="IQK158" s="53"/>
      <c r="IQL158" s="53"/>
      <c r="IQM158" s="53"/>
      <c r="IQN158" s="53"/>
      <c r="IQO158" s="53"/>
      <c r="IQP158" s="53"/>
      <c r="IQQ158" s="53"/>
      <c r="IQR158" s="53"/>
      <c r="IQS158" s="53"/>
      <c r="IQT158" s="53"/>
      <c r="IQU158" s="53"/>
      <c r="IQV158" s="53"/>
      <c r="IQW158" s="53"/>
      <c r="IQX158" s="53"/>
      <c r="IQY158" s="53"/>
      <c r="IQZ158" s="53"/>
      <c r="IRA158" s="53"/>
      <c r="IRB158" s="53"/>
      <c r="IRC158" s="53"/>
      <c r="IRD158" s="53"/>
      <c r="IRE158" s="53"/>
      <c r="IRF158" s="53"/>
      <c r="IRG158" s="53"/>
      <c r="IRH158" s="53"/>
      <c r="IRI158" s="53"/>
      <c r="IRJ158" s="53"/>
      <c r="IRK158" s="53"/>
      <c r="IRL158" s="53"/>
      <c r="IRM158" s="53"/>
      <c r="IRN158" s="53"/>
      <c r="IRO158" s="53"/>
      <c r="IRP158" s="53"/>
      <c r="IRQ158" s="53"/>
      <c r="IRR158" s="53"/>
      <c r="IRS158" s="53"/>
      <c r="IRT158" s="53"/>
      <c r="IRU158" s="53"/>
      <c r="IRV158" s="53"/>
      <c r="IRW158" s="53"/>
      <c r="IRX158" s="53"/>
      <c r="IRY158" s="53"/>
      <c r="IRZ158" s="53"/>
      <c r="ISA158" s="53"/>
      <c r="ISB158" s="53"/>
      <c r="ISC158" s="53"/>
      <c r="ISD158" s="53"/>
      <c r="ISE158" s="53"/>
      <c r="ISF158" s="53"/>
      <c r="ISG158" s="53"/>
      <c r="ISH158" s="53"/>
      <c r="ISI158" s="53"/>
      <c r="ISJ158" s="53"/>
      <c r="ISK158" s="53"/>
      <c r="ISL158" s="53"/>
      <c r="ISM158" s="53"/>
      <c r="ISN158" s="53"/>
      <c r="ISO158" s="53"/>
      <c r="ISP158" s="53"/>
      <c r="ISQ158" s="53"/>
      <c r="ISR158" s="53"/>
      <c r="ISS158" s="53"/>
      <c r="IST158" s="53"/>
      <c r="ISU158" s="53"/>
      <c r="ISV158" s="53"/>
      <c r="ISW158" s="53"/>
      <c r="ISX158" s="53"/>
      <c r="ISY158" s="53"/>
      <c r="ISZ158" s="53"/>
      <c r="ITA158" s="53"/>
      <c r="ITB158" s="53"/>
      <c r="ITC158" s="53"/>
      <c r="ITD158" s="53"/>
      <c r="ITE158" s="53"/>
      <c r="ITF158" s="53"/>
      <c r="ITG158" s="53"/>
      <c r="ITH158" s="53"/>
      <c r="ITI158" s="53"/>
      <c r="ITJ158" s="53"/>
      <c r="ITK158" s="53"/>
      <c r="ITL158" s="53"/>
      <c r="ITM158" s="53"/>
      <c r="ITN158" s="53"/>
      <c r="ITO158" s="53"/>
      <c r="ITP158" s="53"/>
      <c r="ITQ158" s="53"/>
      <c r="ITR158" s="53"/>
      <c r="ITS158" s="53"/>
      <c r="ITT158" s="53"/>
      <c r="ITU158" s="53"/>
      <c r="ITV158" s="53"/>
      <c r="ITW158" s="53"/>
      <c r="ITX158" s="53"/>
      <c r="ITY158" s="53"/>
      <c r="ITZ158" s="53"/>
      <c r="IUA158" s="53"/>
      <c r="IUB158" s="53"/>
      <c r="IUC158" s="53"/>
      <c r="IUD158" s="53"/>
      <c r="IUE158" s="53"/>
      <c r="IUF158" s="53"/>
      <c r="IUG158" s="53"/>
      <c r="IUH158" s="53"/>
      <c r="IUI158" s="53"/>
      <c r="IUJ158" s="53"/>
      <c r="IUK158" s="53"/>
      <c r="IUL158" s="53"/>
      <c r="IUM158" s="53"/>
      <c r="IUN158" s="53"/>
      <c r="IUO158" s="53"/>
      <c r="IUP158" s="53"/>
      <c r="IUQ158" s="53"/>
      <c r="IUR158" s="53"/>
      <c r="IUS158" s="53"/>
      <c r="IUT158" s="53"/>
      <c r="IUU158" s="53"/>
      <c r="IUV158" s="53"/>
      <c r="IUW158" s="53"/>
      <c r="IUX158" s="53"/>
      <c r="IUY158" s="53"/>
      <c r="IUZ158" s="53"/>
      <c r="IVA158" s="53"/>
      <c r="IVB158" s="53"/>
      <c r="IVC158" s="53"/>
      <c r="IVD158" s="53"/>
      <c r="IVE158" s="53"/>
      <c r="IVF158" s="53"/>
      <c r="IVG158" s="53"/>
      <c r="IVH158" s="53"/>
      <c r="IVI158" s="53"/>
      <c r="IVJ158" s="53"/>
      <c r="IVK158" s="53"/>
      <c r="IVL158" s="53"/>
      <c r="IVM158" s="53"/>
      <c r="IVN158" s="53"/>
      <c r="IVO158" s="53"/>
      <c r="IVP158" s="53"/>
      <c r="IVQ158" s="53"/>
      <c r="IVR158" s="53"/>
      <c r="IVS158" s="53"/>
      <c r="IVT158" s="53"/>
      <c r="IVU158" s="53"/>
      <c r="IVV158" s="53"/>
      <c r="IVW158" s="53"/>
      <c r="IVX158" s="53"/>
      <c r="IVY158" s="53"/>
      <c r="IVZ158" s="53"/>
      <c r="IWA158" s="53"/>
      <c r="IWB158" s="53"/>
      <c r="IWC158" s="53"/>
      <c r="IWD158" s="53"/>
      <c r="IWE158" s="53"/>
      <c r="IWF158" s="53"/>
      <c r="IWG158" s="53"/>
      <c r="IWH158" s="53"/>
      <c r="IWI158" s="53"/>
      <c r="IWJ158" s="53"/>
      <c r="IWK158" s="53"/>
      <c r="IWL158" s="53"/>
      <c r="IWM158" s="53"/>
      <c r="IWN158" s="53"/>
      <c r="IWO158" s="53"/>
      <c r="IWP158" s="53"/>
      <c r="IWQ158" s="53"/>
      <c r="IWR158" s="53"/>
      <c r="IWS158" s="53"/>
      <c r="IWT158" s="53"/>
      <c r="IWU158" s="53"/>
      <c r="IWV158" s="53"/>
      <c r="IWW158" s="53"/>
      <c r="IWX158" s="53"/>
      <c r="IWY158" s="53"/>
      <c r="IWZ158" s="53"/>
      <c r="IXA158" s="53"/>
      <c r="IXB158" s="53"/>
      <c r="IXC158" s="53"/>
      <c r="IXD158" s="53"/>
      <c r="IXE158" s="53"/>
      <c r="IXF158" s="53"/>
      <c r="IXG158" s="53"/>
      <c r="IXH158" s="53"/>
      <c r="IXI158" s="53"/>
      <c r="IXJ158" s="53"/>
      <c r="IXK158" s="53"/>
      <c r="IXL158" s="53"/>
      <c r="IXM158" s="53"/>
      <c r="IXN158" s="53"/>
      <c r="IXO158" s="53"/>
      <c r="IXP158" s="53"/>
      <c r="IXQ158" s="53"/>
      <c r="IXR158" s="53"/>
      <c r="IXS158" s="53"/>
      <c r="IXT158" s="53"/>
      <c r="IXU158" s="53"/>
      <c r="IXV158" s="53"/>
      <c r="IXW158" s="53"/>
      <c r="IXX158" s="53"/>
      <c r="IXY158" s="53"/>
      <c r="IXZ158" s="53"/>
      <c r="IYA158" s="53"/>
      <c r="IYB158" s="53"/>
      <c r="IYC158" s="53"/>
      <c r="IYD158" s="53"/>
      <c r="IYE158" s="53"/>
      <c r="IYF158" s="53"/>
      <c r="IYG158" s="53"/>
      <c r="IYH158" s="53"/>
      <c r="IYI158" s="53"/>
      <c r="IYJ158" s="53"/>
      <c r="IYK158" s="53"/>
      <c r="IYL158" s="53"/>
      <c r="IYM158" s="53"/>
      <c r="IYN158" s="53"/>
      <c r="IYO158" s="53"/>
      <c r="IYP158" s="53"/>
      <c r="IYQ158" s="53"/>
      <c r="IYR158" s="53"/>
      <c r="IYS158" s="53"/>
      <c r="IYT158" s="53"/>
      <c r="IYU158" s="53"/>
      <c r="IYV158" s="53"/>
      <c r="IYW158" s="53"/>
      <c r="IYX158" s="53"/>
      <c r="IYY158" s="53"/>
      <c r="IYZ158" s="53"/>
      <c r="IZA158" s="53"/>
      <c r="IZB158" s="53"/>
      <c r="IZC158" s="53"/>
      <c r="IZD158" s="53"/>
      <c r="IZE158" s="53"/>
      <c r="IZF158" s="53"/>
      <c r="IZG158" s="53"/>
      <c r="IZH158" s="53"/>
      <c r="IZI158" s="53"/>
      <c r="IZJ158" s="53"/>
      <c r="IZK158" s="53"/>
      <c r="IZL158" s="53"/>
      <c r="IZM158" s="53"/>
      <c r="IZN158" s="53"/>
      <c r="IZO158" s="53"/>
      <c r="IZP158" s="53"/>
      <c r="IZQ158" s="53"/>
      <c r="IZR158" s="53"/>
      <c r="IZS158" s="53"/>
      <c r="IZT158" s="53"/>
      <c r="IZU158" s="53"/>
      <c r="IZV158" s="53"/>
      <c r="IZW158" s="53"/>
      <c r="IZX158" s="53"/>
      <c r="IZY158" s="53"/>
      <c r="IZZ158" s="53"/>
      <c r="JAA158" s="53"/>
      <c r="JAB158" s="53"/>
      <c r="JAC158" s="53"/>
      <c r="JAD158" s="53"/>
      <c r="JAE158" s="53"/>
      <c r="JAF158" s="53"/>
      <c r="JAG158" s="53"/>
      <c r="JAH158" s="53"/>
      <c r="JAI158" s="53"/>
      <c r="JAJ158" s="53"/>
      <c r="JAK158" s="53"/>
      <c r="JAL158" s="53"/>
      <c r="JAM158" s="53"/>
      <c r="JAN158" s="53"/>
      <c r="JAO158" s="53"/>
      <c r="JAP158" s="53"/>
      <c r="JAQ158" s="53"/>
      <c r="JAR158" s="53"/>
      <c r="JAS158" s="53"/>
      <c r="JAT158" s="53"/>
      <c r="JAU158" s="53"/>
      <c r="JAV158" s="53"/>
      <c r="JAW158" s="53"/>
      <c r="JAX158" s="53"/>
      <c r="JAY158" s="53"/>
      <c r="JAZ158" s="53"/>
      <c r="JBA158" s="53"/>
      <c r="JBB158" s="53"/>
      <c r="JBC158" s="53"/>
      <c r="JBD158" s="53"/>
      <c r="JBE158" s="53"/>
      <c r="JBF158" s="53"/>
      <c r="JBG158" s="53"/>
      <c r="JBH158" s="53"/>
      <c r="JBI158" s="53"/>
      <c r="JBJ158" s="53"/>
      <c r="JBK158" s="53"/>
      <c r="JBL158" s="53"/>
      <c r="JBM158" s="53"/>
      <c r="JBN158" s="53"/>
      <c r="JBO158" s="53"/>
      <c r="JBP158" s="53"/>
      <c r="JBQ158" s="53"/>
      <c r="JBR158" s="53"/>
      <c r="JBS158" s="53"/>
      <c r="JBT158" s="53"/>
      <c r="JBU158" s="53"/>
      <c r="JBV158" s="53"/>
      <c r="JBW158" s="53"/>
      <c r="JBX158" s="53"/>
      <c r="JBY158" s="53"/>
      <c r="JBZ158" s="53"/>
      <c r="JCA158" s="53"/>
      <c r="JCB158" s="53"/>
      <c r="JCC158" s="53"/>
      <c r="JCD158" s="53"/>
      <c r="JCE158" s="53"/>
      <c r="JCF158" s="53"/>
      <c r="JCG158" s="53"/>
      <c r="JCH158" s="53"/>
      <c r="JCI158" s="53"/>
      <c r="JCJ158" s="53"/>
      <c r="JCK158" s="53"/>
      <c r="JCL158" s="53"/>
      <c r="JCM158" s="53"/>
      <c r="JCN158" s="53"/>
      <c r="JCO158" s="53"/>
      <c r="JCP158" s="53"/>
      <c r="JCQ158" s="53"/>
      <c r="JCR158" s="53"/>
      <c r="JCS158" s="53"/>
      <c r="JCT158" s="53"/>
      <c r="JCU158" s="53"/>
      <c r="JCV158" s="53"/>
      <c r="JCW158" s="53"/>
      <c r="JCX158" s="53"/>
      <c r="JCY158" s="53"/>
      <c r="JCZ158" s="53"/>
      <c r="JDA158" s="53"/>
      <c r="JDB158" s="53"/>
      <c r="JDC158" s="53"/>
      <c r="JDD158" s="53"/>
      <c r="JDE158" s="53"/>
      <c r="JDF158" s="53"/>
      <c r="JDG158" s="53"/>
      <c r="JDH158" s="53"/>
      <c r="JDI158" s="53"/>
      <c r="JDJ158" s="53"/>
      <c r="JDK158" s="53"/>
      <c r="JDL158" s="53"/>
      <c r="JDM158" s="53"/>
      <c r="JDN158" s="53"/>
      <c r="JDO158" s="53"/>
      <c r="JDP158" s="53"/>
      <c r="JDQ158" s="53"/>
      <c r="JDR158" s="53"/>
      <c r="JDS158" s="53"/>
      <c r="JDT158" s="53"/>
      <c r="JDU158" s="53"/>
      <c r="JDV158" s="53"/>
      <c r="JDW158" s="53"/>
      <c r="JDX158" s="53"/>
      <c r="JDY158" s="53"/>
      <c r="JDZ158" s="53"/>
      <c r="JEA158" s="53"/>
      <c r="JEB158" s="53"/>
      <c r="JEC158" s="53"/>
      <c r="JED158" s="53"/>
      <c r="JEE158" s="53"/>
      <c r="JEF158" s="53"/>
      <c r="JEG158" s="53"/>
      <c r="JEH158" s="53"/>
      <c r="JEI158" s="53"/>
      <c r="JEJ158" s="53"/>
      <c r="JEK158" s="53"/>
      <c r="JEL158" s="53"/>
      <c r="JEM158" s="53"/>
      <c r="JEN158" s="53"/>
      <c r="JEO158" s="53"/>
      <c r="JEP158" s="53"/>
      <c r="JEQ158" s="53"/>
      <c r="JER158" s="53"/>
      <c r="JES158" s="53"/>
      <c r="JET158" s="53"/>
      <c r="JEU158" s="53"/>
      <c r="JEV158" s="53"/>
      <c r="JEW158" s="53"/>
      <c r="JEX158" s="53"/>
      <c r="JEY158" s="53"/>
      <c r="JEZ158" s="53"/>
      <c r="JFA158" s="53"/>
      <c r="JFB158" s="53"/>
      <c r="JFC158" s="53"/>
      <c r="JFD158" s="53"/>
      <c r="JFE158" s="53"/>
      <c r="JFF158" s="53"/>
      <c r="JFG158" s="53"/>
      <c r="JFH158" s="53"/>
      <c r="JFI158" s="53"/>
      <c r="JFJ158" s="53"/>
      <c r="JFK158" s="53"/>
      <c r="JFL158" s="53"/>
      <c r="JFM158" s="53"/>
      <c r="JFN158" s="53"/>
      <c r="JFO158" s="53"/>
      <c r="JFP158" s="53"/>
      <c r="JFQ158" s="53"/>
      <c r="JFR158" s="53"/>
      <c r="JFS158" s="53"/>
      <c r="JFT158" s="53"/>
      <c r="JFU158" s="53"/>
      <c r="JFV158" s="53"/>
      <c r="JFW158" s="53"/>
      <c r="JFX158" s="53"/>
      <c r="JFY158" s="53"/>
      <c r="JFZ158" s="53"/>
      <c r="JGA158" s="53"/>
      <c r="JGB158" s="53"/>
      <c r="JGC158" s="53"/>
      <c r="JGD158" s="53"/>
      <c r="JGE158" s="53"/>
      <c r="JGF158" s="53"/>
      <c r="JGG158" s="53"/>
      <c r="JGH158" s="53"/>
      <c r="JGI158" s="53"/>
      <c r="JGJ158" s="53"/>
      <c r="JGK158" s="53"/>
      <c r="JGL158" s="53"/>
      <c r="JGM158" s="53"/>
      <c r="JGN158" s="53"/>
      <c r="JGO158" s="53"/>
      <c r="JGP158" s="53"/>
      <c r="JGQ158" s="53"/>
      <c r="JGR158" s="53"/>
      <c r="JGS158" s="53"/>
      <c r="JGT158" s="53"/>
      <c r="JGU158" s="53"/>
      <c r="JGV158" s="53"/>
      <c r="JGW158" s="53"/>
      <c r="JGX158" s="53"/>
      <c r="JGY158" s="53"/>
      <c r="JGZ158" s="53"/>
      <c r="JHA158" s="53"/>
      <c r="JHB158" s="53"/>
      <c r="JHC158" s="53"/>
      <c r="JHD158" s="53"/>
      <c r="JHE158" s="53"/>
      <c r="JHF158" s="53"/>
      <c r="JHG158" s="53"/>
      <c r="JHH158" s="53"/>
      <c r="JHI158" s="53"/>
      <c r="JHJ158" s="53"/>
      <c r="JHK158" s="53"/>
      <c r="JHL158" s="53"/>
      <c r="JHM158" s="53"/>
      <c r="JHN158" s="53"/>
      <c r="JHO158" s="53"/>
      <c r="JHP158" s="53"/>
      <c r="JHQ158" s="53"/>
      <c r="JHR158" s="53"/>
      <c r="JHS158" s="53"/>
      <c r="JHT158" s="53"/>
      <c r="JHU158" s="53"/>
      <c r="JHV158" s="53"/>
      <c r="JHW158" s="53"/>
      <c r="JHX158" s="53"/>
      <c r="JHY158" s="53"/>
      <c r="JHZ158" s="53"/>
      <c r="JIA158" s="53"/>
      <c r="JIB158" s="53"/>
      <c r="JIC158" s="53"/>
      <c r="JID158" s="53"/>
      <c r="JIE158" s="53"/>
      <c r="JIF158" s="53"/>
      <c r="JIG158" s="53"/>
      <c r="JIH158" s="53"/>
      <c r="JII158" s="53"/>
      <c r="JIJ158" s="53"/>
      <c r="JIK158" s="53"/>
      <c r="JIL158" s="53"/>
      <c r="JIM158" s="53"/>
      <c r="JIN158" s="53"/>
      <c r="JIO158" s="53"/>
      <c r="JIP158" s="53"/>
      <c r="JIQ158" s="53"/>
      <c r="JIR158" s="53"/>
      <c r="JIS158" s="53"/>
      <c r="JIT158" s="53"/>
      <c r="JIU158" s="53"/>
      <c r="JIV158" s="53"/>
      <c r="JIW158" s="53"/>
      <c r="JIX158" s="53"/>
      <c r="JIY158" s="53"/>
      <c r="JIZ158" s="53"/>
      <c r="JJA158" s="53"/>
      <c r="JJB158" s="53"/>
      <c r="JJC158" s="53"/>
      <c r="JJD158" s="53"/>
      <c r="JJE158" s="53"/>
      <c r="JJF158" s="53"/>
      <c r="JJG158" s="53"/>
      <c r="JJH158" s="53"/>
      <c r="JJI158" s="53"/>
      <c r="JJJ158" s="53"/>
      <c r="JJK158" s="53"/>
      <c r="JJL158" s="53"/>
      <c r="JJM158" s="53"/>
      <c r="JJN158" s="53"/>
      <c r="JJO158" s="53"/>
      <c r="JJP158" s="53"/>
      <c r="JJQ158" s="53"/>
      <c r="JJR158" s="53"/>
      <c r="JJS158" s="53"/>
      <c r="JJT158" s="53"/>
      <c r="JJU158" s="53"/>
      <c r="JJV158" s="53"/>
      <c r="JJW158" s="53"/>
      <c r="JJX158" s="53"/>
      <c r="JJY158" s="53"/>
      <c r="JJZ158" s="53"/>
      <c r="JKA158" s="53"/>
      <c r="JKB158" s="53"/>
      <c r="JKC158" s="53"/>
      <c r="JKD158" s="53"/>
      <c r="JKE158" s="53"/>
      <c r="JKF158" s="53"/>
      <c r="JKG158" s="53"/>
      <c r="JKH158" s="53"/>
      <c r="JKI158" s="53"/>
      <c r="JKJ158" s="53"/>
      <c r="JKK158" s="53"/>
      <c r="JKL158" s="53"/>
      <c r="JKM158" s="53"/>
      <c r="JKN158" s="53"/>
      <c r="JKO158" s="53"/>
      <c r="JKP158" s="53"/>
      <c r="JKQ158" s="53"/>
      <c r="JKR158" s="53"/>
      <c r="JKS158" s="53"/>
      <c r="JKT158" s="53"/>
      <c r="JKU158" s="53"/>
      <c r="JKV158" s="53"/>
      <c r="JKW158" s="53"/>
      <c r="JKX158" s="53"/>
      <c r="JKY158" s="53"/>
      <c r="JKZ158" s="53"/>
      <c r="JLA158" s="53"/>
      <c r="JLB158" s="53"/>
      <c r="JLC158" s="53"/>
      <c r="JLD158" s="53"/>
      <c r="JLE158" s="53"/>
      <c r="JLF158" s="53"/>
      <c r="JLG158" s="53"/>
      <c r="JLH158" s="53"/>
      <c r="JLI158" s="53"/>
      <c r="JLJ158" s="53"/>
      <c r="JLK158" s="53"/>
      <c r="JLL158" s="53"/>
      <c r="JLM158" s="53"/>
      <c r="JLN158" s="53"/>
      <c r="JLO158" s="53"/>
      <c r="JLP158" s="53"/>
      <c r="JLQ158" s="53"/>
      <c r="JLR158" s="53"/>
      <c r="JLS158" s="53"/>
      <c r="JLT158" s="53"/>
      <c r="JLU158" s="53"/>
      <c r="JLV158" s="53"/>
      <c r="JLW158" s="53"/>
      <c r="JLX158" s="53"/>
      <c r="JLY158" s="53"/>
      <c r="JLZ158" s="53"/>
      <c r="JMA158" s="53"/>
      <c r="JMB158" s="53"/>
      <c r="JMC158" s="53"/>
      <c r="JMD158" s="53"/>
      <c r="JME158" s="53"/>
      <c r="JMF158" s="53"/>
      <c r="JMG158" s="53"/>
      <c r="JMH158" s="53"/>
      <c r="JMI158" s="53"/>
      <c r="JMJ158" s="53"/>
      <c r="JMK158" s="53"/>
      <c r="JML158" s="53"/>
      <c r="JMM158" s="53"/>
      <c r="JMN158" s="53"/>
      <c r="JMO158" s="53"/>
      <c r="JMP158" s="53"/>
      <c r="JMQ158" s="53"/>
      <c r="JMR158" s="53"/>
      <c r="JMS158" s="53"/>
      <c r="JMT158" s="53"/>
      <c r="JMU158" s="53"/>
      <c r="JMV158" s="53"/>
      <c r="JMW158" s="53"/>
      <c r="JMX158" s="53"/>
      <c r="JMY158" s="53"/>
      <c r="JMZ158" s="53"/>
      <c r="JNA158" s="53"/>
      <c r="JNB158" s="53"/>
      <c r="JNC158" s="53"/>
      <c r="JND158" s="53"/>
      <c r="JNE158" s="53"/>
      <c r="JNF158" s="53"/>
      <c r="JNG158" s="53"/>
      <c r="JNH158" s="53"/>
      <c r="JNI158" s="53"/>
      <c r="JNJ158" s="53"/>
      <c r="JNK158" s="53"/>
      <c r="JNL158" s="53"/>
      <c r="JNM158" s="53"/>
      <c r="JNN158" s="53"/>
      <c r="JNO158" s="53"/>
      <c r="JNP158" s="53"/>
      <c r="JNQ158" s="53"/>
      <c r="JNR158" s="53"/>
      <c r="JNS158" s="53"/>
      <c r="JNT158" s="53"/>
      <c r="JNU158" s="53"/>
      <c r="JNV158" s="53"/>
      <c r="JNW158" s="53"/>
      <c r="JNX158" s="53"/>
      <c r="JNY158" s="53"/>
      <c r="JNZ158" s="53"/>
      <c r="JOA158" s="53"/>
      <c r="JOB158" s="53"/>
      <c r="JOC158" s="53"/>
      <c r="JOD158" s="53"/>
      <c r="JOE158" s="53"/>
      <c r="JOF158" s="53"/>
      <c r="JOG158" s="53"/>
      <c r="JOH158" s="53"/>
      <c r="JOI158" s="53"/>
      <c r="JOJ158" s="53"/>
      <c r="JOK158" s="53"/>
      <c r="JOL158" s="53"/>
      <c r="JOM158" s="53"/>
      <c r="JON158" s="53"/>
      <c r="JOO158" s="53"/>
      <c r="JOP158" s="53"/>
      <c r="JOQ158" s="53"/>
      <c r="JOR158" s="53"/>
      <c r="JOS158" s="53"/>
      <c r="JOT158" s="53"/>
      <c r="JOU158" s="53"/>
      <c r="JOV158" s="53"/>
      <c r="JOW158" s="53"/>
      <c r="JOX158" s="53"/>
      <c r="JOY158" s="53"/>
      <c r="JOZ158" s="53"/>
      <c r="JPA158" s="53"/>
      <c r="JPB158" s="53"/>
      <c r="JPC158" s="53"/>
      <c r="JPD158" s="53"/>
      <c r="JPE158" s="53"/>
      <c r="JPF158" s="53"/>
      <c r="JPG158" s="53"/>
      <c r="JPH158" s="53"/>
      <c r="JPI158" s="53"/>
      <c r="JPJ158" s="53"/>
      <c r="JPK158" s="53"/>
      <c r="JPL158" s="53"/>
      <c r="JPM158" s="53"/>
      <c r="JPN158" s="53"/>
      <c r="JPO158" s="53"/>
      <c r="JPP158" s="53"/>
      <c r="JPQ158" s="53"/>
      <c r="JPR158" s="53"/>
      <c r="JPS158" s="53"/>
      <c r="JPT158" s="53"/>
      <c r="JPU158" s="53"/>
      <c r="JPV158" s="53"/>
      <c r="JPW158" s="53"/>
      <c r="JPX158" s="53"/>
      <c r="JPY158" s="53"/>
      <c r="JPZ158" s="53"/>
      <c r="JQA158" s="53"/>
      <c r="JQB158" s="53"/>
      <c r="JQC158" s="53"/>
      <c r="JQD158" s="53"/>
      <c r="JQE158" s="53"/>
      <c r="JQF158" s="53"/>
      <c r="JQG158" s="53"/>
      <c r="JQH158" s="53"/>
      <c r="JQI158" s="53"/>
      <c r="JQJ158" s="53"/>
      <c r="JQK158" s="53"/>
      <c r="JQL158" s="53"/>
      <c r="JQM158" s="53"/>
      <c r="JQN158" s="53"/>
      <c r="JQO158" s="53"/>
      <c r="JQP158" s="53"/>
      <c r="JQQ158" s="53"/>
      <c r="JQR158" s="53"/>
      <c r="JQS158" s="53"/>
      <c r="JQT158" s="53"/>
      <c r="JQU158" s="53"/>
      <c r="JQV158" s="53"/>
      <c r="JQW158" s="53"/>
      <c r="JQX158" s="53"/>
      <c r="JQY158" s="53"/>
      <c r="JQZ158" s="53"/>
      <c r="JRA158" s="53"/>
      <c r="JRB158" s="53"/>
      <c r="JRC158" s="53"/>
      <c r="JRD158" s="53"/>
      <c r="JRE158" s="53"/>
      <c r="JRF158" s="53"/>
      <c r="JRG158" s="53"/>
      <c r="JRH158" s="53"/>
      <c r="JRI158" s="53"/>
      <c r="JRJ158" s="53"/>
      <c r="JRK158" s="53"/>
      <c r="JRL158" s="53"/>
      <c r="JRM158" s="53"/>
      <c r="JRN158" s="53"/>
      <c r="JRO158" s="53"/>
      <c r="JRP158" s="53"/>
      <c r="JRQ158" s="53"/>
      <c r="JRR158" s="53"/>
      <c r="JRS158" s="53"/>
      <c r="JRT158" s="53"/>
      <c r="JRU158" s="53"/>
      <c r="JRV158" s="53"/>
      <c r="JRW158" s="53"/>
      <c r="JRX158" s="53"/>
      <c r="JRY158" s="53"/>
      <c r="JRZ158" s="53"/>
      <c r="JSA158" s="53"/>
      <c r="JSB158" s="53"/>
      <c r="JSC158" s="53"/>
      <c r="JSD158" s="53"/>
      <c r="JSE158" s="53"/>
      <c r="JSF158" s="53"/>
      <c r="JSG158" s="53"/>
      <c r="JSH158" s="53"/>
      <c r="JSI158" s="53"/>
      <c r="JSJ158" s="53"/>
      <c r="JSK158" s="53"/>
      <c r="JSL158" s="53"/>
      <c r="JSM158" s="53"/>
      <c r="JSN158" s="53"/>
      <c r="JSO158" s="53"/>
      <c r="JSP158" s="53"/>
      <c r="JSQ158" s="53"/>
      <c r="JSR158" s="53"/>
      <c r="JSS158" s="53"/>
      <c r="JST158" s="53"/>
      <c r="JSU158" s="53"/>
      <c r="JSV158" s="53"/>
      <c r="JSW158" s="53"/>
      <c r="JSX158" s="53"/>
      <c r="JSY158" s="53"/>
      <c r="JSZ158" s="53"/>
      <c r="JTA158" s="53"/>
      <c r="JTB158" s="53"/>
      <c r="JTC158" s="53"/>
      <c r="JTD158" s="53"/>
      <c r="JTE158" s="53"/>
      <c r="JTF158" s="53"/>
      <c r="JTG158" s="53"/>
      <c r="JTH158" s="53"/>
      <c r="JTI158" s="53"/>
      <c r="JTJ158" s="53"/>
      <c r="JTK158" s="53"/>
      <c r="JTL158" s="53"/>
      <c r="JTM158" s="53"/>
      <c r="JTN158" s="53"/>
      <c r="JTO158" s="53"/>
      <c r="JTP158" s="53"/>
      <c r="JTQ158" s="53"/>
      <c r="JTR158" s="53"/>
      <c r="JTS158" s="53"/>
      <c r="JTT158" s="53"/>
      <c r="JTU158" s="53"/>
      <c r="JTV158" s="53"/>
      <c r="JTW158" s="53"/>
      <c r="JTX158" s="53"/>
      <c r="JTY158" s="53"/>
      <c r="JTZ158" s="53"/>
      <c r="JUA158" s="53"/>
      <c r="JUB158" s="53"/>
      <c r="JUC158" s="53"/>
      <c r="JUD158" s="53"/>
      <c r="JUE158" s="53"/>
      <c r="JUF158" s="53"/>
      <c r="JUG158" s="53"/>
      <c r="JUH158" s="53"/>
      <c r="JUI158" s="53"/>
      <c r="JUJ158" s="53"/>
      <c r="JUK158" s="53"/>
      <c r="JUL158" s="53"/>
      <c r="JUM158" s="53"/>
      <c r="JUN158" s="53"/>
      <c r="JUO158" s="53"/>
      <c r="JUP158" s="53"/>
      <c r="JUQ158" s="53"/>
      <c r="JUR158" s="53"/>
      <c r="JUS158" s="53"/>
      <c r="JUT158" s="53"/>
      <c r="JUU158" s="53"/>
      <c r="JUV158" s="53"/>
      <c r="JUW158" s="53"/>
      <c r="JUX158" s="53"/>
      <c r="JUY158" s="53"/>
      <c r="JUZ158" s="53"/>
      <c r="JVA158" s="53"/>
      <c r="JVB158" s="53"/>
      <c r="JVC158" s="53"/>
      <c r="JVD158" s="53"/>
      <c r="JVE158" s="53"/>
      <c r="JVF158" s="53"/>
      <c r="JVG158" s="53"/>
      <c r="JVH158" s="53"/>
      <c r="JVI158" s="53"/>
      <c r="JVJ158" s="53"/>
      <c r="JVK158" s="53"/>
      <c r="JVL158" s="53"/>
      <c r="JVM158" s="53"/>
      <c r="JVN158" s="53"/>
      <c r="JVO158" s="53"/>
      <c r="JVP158" s="53"/>
      <c r="JVQ158" s="53"/>
      <c r="JVR158" s="53"/>
      <c r="JVS158" s="53"/>
      <c r="JVT158" s="53"/>
      <c r="JVU158" s="53"/>
      <c r="JVV158" s="53"/>
      <c r="JVW158" s="53"/>
      <c r="JVX158" s="53"/>
      <c r="JVY158" s="53"/>
      <c r="JVZ158" s="53"/>
      <c r="JWA158" s="53"/>
      <c r="JWB158" s="53"/>
      <c r="JWC158" s="53"/>
      <c r="JWD158" s="53"/>
      <c r="JWE158" s="53"/>
      <c r="JWF158" s="53"/>
      <c r="JWG158" s="53"/>
      <c r="JWH158" s="53"/>
      <c r="JWI158" s="53"/>
      <c r="JWJ158" s="53"/>
      <c r="JWK158" s="53"/>
      <c r="JWL158" s="53"/>
      <c r="JWM158" s="53"/>
      <c r="JWN158" s="53"/>
      <c r="JWO158" s="53"/>
      <c r="JWP158" s="53"/>
      <c r="JWQ158" s="53"/>
      <c r="JWR158" s="53"/>
      <c r="JWS158" s="53"/>
      <c r="JWT158" s="53"/>
      <c r="JWU158" s="53"/>
      <c r="JWV158" s="53"/>
      <c r="JWW158" s="53"/>
      <c r="JWX158" s="53"/>
      <c r="JWY158" s="53"/>
      <c r="JWZ158" s="53"/>
      <c r="JXA158" s="53"/>
      <c r="JXB158" s="53"/>
      <c r="JXC158" s="53"/>
      <c r="JXD158" s="53"/>
      <c r="JXE158" s="53"/>
      <c r="JXF158" s="53"/>
      <c r="JXG158" s="53"/>
      <c r="JXH158" s="53"/>
      <c r="JXI158" s="53"/>
      <c r="JXJ158" s="53"/>
      <c r="JXK158" s="53"/>
      <c r="JXL158" s="53"/>
      <c r="JXM158" s="53"/>
      <c r="JXN158" s="53"/>
      <c r="JXO158" s="53"/>
      <c r="JXP158" s="53"/>
      <c r="JXQ158" s="53"/>
      <c r="JXR158" s="53"/>
      <c r="JXS158" s="53"/>
      <c r="JXT158" s="53"/>
      <c r="JXU158" s="53"/>
      <c r="JXV158" s="53"/>
      <c r="JXW158" s="53"/>
      <c r="JXX158" s="53"/>
      <c r="JXY158" s="53"/>
      <c r="JXZ158" s="53"/>
      <c r="JYA158" s="53"/>
      <c r="JYB158" s="53"/>
      <c r="JYC158" s="53"/>
      <c r="JYD158" s="53"/>
      <c r="JYE158" s="53"/>
      <c r="JYF158" s="53"/>
      <c r="JYG158" s="53"/>
      <c r="JYH158" s="53"/>
      <c r="JYI158" s="53"/>
      <c r="JYJ158" s="53"/>
      <c r="JYK158" s="53"/>
      <c r="JYL158" s="53"/>
      <c r="JYM158" s="53"/>
      <c r="JYN158" s="53"/>
      <c r="JYO158" s="53"/>
      <c r="JYP158" s="53"/>
      <c r="JYQ158" s="53"/>
      <c r="JYR158" s="53"/>
      <c r="JYS158" s="53"/>
      <c r="JYT158" s="53"/>
      <c r="JYU158" s="53"/>
      <c r="JYV158" s="53"/>
      <c r="JYW158" s="53"/>
      <c r="JYX158" s="53"/>
      <c r="JYY158" s="53"/>
      <c r="JYZ158" s="53"/>
      <c r="JZA158" s="53"/>
      <c r="JZB158" s="53"/>
      <c r="JZC158" s="53"/>
      <c r="JZD158" s="53"/>
      <c r="JZE158" s="53"/>
      <c r="JZF158" s="53"/>
      <c r="JZG158" s="53"/>
      <c r="JZH158" s="53"/>
      <c r="JZI158" s="53"/>
      <c r="JZJ158" s="53"/>
      <c r="JZK158" s="53"/>
      <c r="JZL158" s="53"/>
      <c r="JZM158" s="53"/>
      <c r="JZN158" s="53"/>
      <c r="JZO158" s="53"/>
      <c r="JZP158" s="53"/>
      <c r="JZQ158" s="53"/>
      <c r="JZR158" s="53"/>
      <c r="JZS158" s="53"/>
      <c r="JZT158" s="53"/>
      <c r="JZU158" s="53"/>
      <c r="JZV158" s="53"/>
      <c r="JZW158" s="53"/>
      <c r="JZX158" s="53"/>
      <c r="JZY158" s="53"/>
      <c r="JZZ158" s="53"/>
      <c r="KAA158" s="53"/>
      <c r="KAB158" s="53"/>
      <c r="KAC158" s="53"/>
      <c r="KAD158" s="53"/>
      <c r="KAE158" s="53"/>
      <c r="KAF158" s="53"/>
      <c r="KAG158" s="53"/>
      <c r="KAH158" s="53"/>
      <c r="KAI158" s="53"/>
      <c r="KAJ158" s="53"/>
      <c r="KAK158" s="53"/>
      <c r="KAL158" s="53"/>
      <c r="KAM158" s="53"/>
      <c r="KAN158" s="53"/>
      <c r="KAO158" s="53"/>
      <c r="KAP158" s="53"/>
      <c r="KAQ158" s="53"/>
      <c r="KAR158" s="53"/>
      <c r="KAS158" s="53"/>
      <c r="KAT158" s="53"/>
      <c r="KAU158" s="53"/>
      <c r="KAV158" s="53"/>
      <c r="KAW158" s="53"/>
      <c r="KAX158" s="53"/>
      <c r="KAY158" s="53"/>
      <c r="KAZ158" s="53"/>
      <c r="KBA158" s="53"/>
      <c r="KBB158" s="53"/>
      <c r="KBC158" s="53"/>
      <c r="KBD158" s="53"/>
      <c r="KBE158" s="53"/>
      <c r="KBF158" s="53"/>
      <c r="KBG158" s="53"/>
      <c r="KBH158" s="53"/>
      <c r="KBI158" s="53"/>
      <c r="KBJ158" s="53"/>
      <c r="KBK158" s="53"/>
      <c r="KBL158" s="53"/>
      <c r="KBM158" s="53"/>
      <c r="KBN158" s="53"/>
      <c r="KBO158" s="53"/>
      <c r="KBP158" s="53"/>
      <c r="KBQ158" s="53"/>
      <c r="KBR158" s="53"/>
      <c r="KBS158" s="53"/>
      <c r="KBT158" s="53"/>
      <c r="KBU158" s="53"/>
      <c r="KBV158" s="53"/>
      <c r="KBW158" s="53"/>
      <c r="KBX158" s="53"/>
      <c r="KBY158" s="53"/>
      <c r="KBZ158" s="53"/>
      <c r="KCA158" s="53"/>
      <c r="KCB158" s="53"/>
      <c r="KCC158" s="53"/>
      <c r="KCD158" s="53"/>
      <c r="KCE158" s="53"/>
      <c r="KCF158" s="53"/>
      <c r="KCG158" s="53"/>
      <c r="KCH158" s="53"/>
      <c r="KCI158" s="53"/>
      <c r="KCJ158" s="53"/>
      <c r="KCK158" s="53"/>
      <c r="KCL158" s="53"/>
      <c r="KCM158" s="53"/>
      <c r="KCN158" s="53"/>
      <c r="KCO158" s="53"/>
      <c r="KCP158" s="53"/>
      <c r="KCQ158" s="53"/>
      <c r="KCR158" s="53"/>
      <c r="KCS158" s="53"/>
      <c r="KCT158" s="53"/>
      <c r="KCU158" s="53"/>
      <c r="KCV158" s="53"/>
      <c r="KCW158" s="53"/>
      <c r="KCX158" s="53"/>
      <c r="KCY158" s="53"/>
      <c r="KCZ158" s="53"/>
      <c r="KDA158" s="53"/>
      <c r="KDB158" s="53"/>
      <c r="KDC158" s="53"/>
      <c r="KDD158" s="53"/>
      <c r="KDE158" s="53"/>
      <c r="KDF158" s="53"/>
      <c r="KDG158" s="53"/>
      <c r="KDH158" s="53"/>
      <c r="KDI158" s="53"/>
      <c r="KDJ158" s="53"/>
      <c r="KDK158" s="53"/>
      <c r="KDL158" s="53"/>
      <c r="KDM158" s="53"/>
      <c r="KDN158" s="53"/>
      <c r="KDO158" s="53"/>
      <c r="KDP158" s="53"/>
      <c r="KDQ158" s="53"/>
      <c r="KDR158" s="53"/>
      <c r="KDS158" s="53"/>
      <c r="KDT158" s="53"/>
      <c r="KDU158" s="53"/>
      <c r="KDV158" s="53"/>
      <c r="KDW158" s="53"/>
      <c r="KDX158" s="53"/>
      <c r="KDY158" s="53"/>
      <c r="KDZ158" s="53"/>
      <c r="KEA158" s="53"/>
      <c r="KEB158" s="53"/>
      <c r="KEC158" s="53"/>
      <c r="KED158" s="53"/>
      <c r="KEE158" s="53"/>
      <c r="KEF158" s="53"/>
      <c r="KEG158" s="53"/>
      <c r="KEH158" s="53"/>
      <c r="KEI158" s="53"/>
      <c r="KEJ158" s="53"/>
      <c r="KEK158" s="53"/>
      <c r="KEL158" s="53"/>
      <c r="KEM158" s="53"/>
      <c r="KEN158" s="53"/>
      <c r="KEO158" s="53"/>
      <c r="KEP158" s="53"/>
      <c r="KEQ158" s="53"/>
      <c r="KER158" s="53"/>
      <c r="KES158" s="53"/>
      <c r="KET158" s="53"/>
      <c r="KEU158" s="53"/>
      <c r="KEV158" s="53"/>
      <c r="KEW158" s="53"/>
      <c r="KEX158" s="53"/>
      <c r="KEY158" s="53"/>
      <c r="KEZ158" s="53"/>
      <c r="KFA158" s="53"/>
      <c r="KFB158" s="53"/>
      <c r="KFC158" s="53"/>
      <c r="KFD158" s="53"/>
      <c r="KFE158" s="53"/>
      <c r="KFF158" s="53"/>
      <c r="KFG158" s="53"/>
      <c r="KFH158" s="53"/>
      <c r="KFI158" s="53"/>
      <c r="KFJ158" s="53"/>
      <c r="KFK158" s="53"/>
      <c r="KFL158" s="53"/>
      <c r="KFM158" s="53"/>
      <c r="KFN158" s="53"/>
      <c r="KFO158" s="53"/>
      <c r="KFP158" s="53"/>
      <c r="KFQ158" s="53"/>
      <c r="KFR158" s="53"/>
      <c r="KFS158" s="53"/>
      <c r="KFT158" s="53"/>
      <c r="KFU158" s="53"/>
      <c r="KFV158" s="53"/>
      <c r="KFW158" s="53"/>
      <c r="KFX158" s="53"/>
      <c r="KFY158" s="53"/>
      <c r="KFZ158" s="53"/>
      <c r="KGA158" s="53"/>
      <c r="KGB158" s="53"/>
      <c r="KGC158" s="53"/>
      <c r="KGD158" s="53"/>
      <c r="KGE158" s="53"/>
      <c r="KGF158" s="53"/>
      <c r="KGG158" s="53"/>
      <c r="KGH158" s="53"/>
      <c r="KGI158" s="53"/>
      <c r="KGJ158" s="53"/>
      <c r="KGK158" s="53"/>
      <c r="KGL158" s="53"/>
      <c r="KGM158" s="53"/>
      <c r="KGN158" s="53"/>
      <c r="KGO158" s="53"/>
      <c r="KGP158" s="53"/>
      <c r="KGQ158" s="53"/>
      <c r="KGR158" s="53"/>
      <c r="KGS158" s="53"/>
      <c r="KGT158" s="53"/>
      <c r="KGU158" s="53"/>
      <c r="KGV158" s="53"/>
      <c r="KGW158" s="53"/>
      <c r="KGX158" s="53"/>
      <c r="KGY158" s="53"/>
      <c r="KGZ158" s="53"/>
      <c r="KHA158" s="53"/>
      <c r="KHB158" s="53"/>
      <c r="KHC158" s="53"/>
      <c r="KHD158" s="53"/>
      <c r="KHE158" s="53"/>
      <c r="KHF158" s="53"/>
      <c r="KHG158" s="53"/>
      <c r="KHH158" s="53"/>
      <c r="KHI158" s="53"/>
      <c r="KHJ158" s="53"/>
      <c r="KHK158" s="53"/>
      <c r="KHL158" s="53"/>
      <c r="KHM158" s="53"/>
      <c r="KHN158" s="53"/>
      <c r="KHO158" s="53"/>
      <c r="KHP158" s="53"/>
      <c r="KHQ158" s="53"/>
      <c r="KHR158" s="53"/>
      <c r="KHS158" s="53"/>
      <c r="KHT158" s="53"/>
      <c r="KHU158" s="53"/>
      <c r="KHV158" s="53"/>
      <c r="KHW158" s="53"/>
      <c r="KHX158" s="53"/>
      <c r="KHY158" s="53"/>
      <c r="KHZ158" s="53"/>
      <c r="KIA158" s="53"/>
      <c r="KIB158" s="53"/>
      <c r="KIC158" s="53"/>
      <c r="KID158" s="53"/>
      <c r="KIE158" s="53"/>
      <c r="KIF158" s="53"/>
      <c r="KIG158" s="53"/>
      <c r="KIH158" s="53"/>
      <c r="KII158" s="53"/>
      <c r="KIJ158" s="53"/>
      <c r="KIK158" s="53"/>
      <c r="KIL158" s="53"/>
      <c r="KIM158" s="53"/>
      <c r="KIN158" s="53"/>
      <c r="KIO158" s="53"/>
      <c r="KIP158" s="53"/>
      <c r="KIQ158" s="53"/>
      <c r="KIR158" s="53"/>
      <c r="KIS158" s="53"/>
      <c r="KIT158" s="53"/>
      <c r="KIU158" s="53"/>
      <c r="KIV158" s="53"/>
      <c r="KIW158" s="53"/>
      <c r="KIX158" s="53"/>
      <c r="KIY158" s="53"/>
      <c r="KIZ158" s="53"/>
      <c r="KJA158" s="53"/>
      <c r="KJB158" s="53"/>
      <c r="KJC158" s="53"/>
      <c r="KJD158" s="53"/>
      <c r="KJE158" s="53"/>
      <c r="KJF158" s="53"/>
      <c r="KJG158" s="53"/>
      <c r="KJH158" s="53"/>
      <c r="KJI158" s="53"/>
      <c r="KJJ158" s="53"/>
      <c r="KJK158" s="53"/>
      <c r="KJL158" s="53"/>
      <c r="KJM158" s="53"/>
      <c r="KJN158" s="53"/>
      <c r="KJO158" s="53"/>
      <c r="KJP158" s="53"/>
      <c r="KJQ158" s="53"/>
      <c r="KJR158" s="53"/>
      <c r="KJS158" s="53"/>
      <c r="KJT158" s="53"/>
      <c r="KJU158" s="53"/>
      <c r="KJV158" s="53"/>
      <c r="KJW158" s="53"/>
      <c r="KJX158" s="53"/>
      <c r="KJY158" s="53"/>
      <c r="KJZ158" s="53"/>
      <c r="KKA158" s="53"/>
      <c r="KKB158" s="53"/>
      <c r="KKC158" s="53"/>
      <c r="KKD158" s="53"/>
      <c r="KKE158" s="53"/>
      <c r="KKF158" s="53"/>
      <c r="KKG158" s="53"/>
      <c r="KKH158" s="53"/>
      <c r="KKI158" s="53"/>
      <c r="KKJ158" s="53"/>
      <c r="KKK158" s="53"/>
      <c r="KKL158" s="53"/>
      <c r="KKM158" s="53"/>
      <c r="KKN158" s="53"/>
      <c r="KKO158" s="53"/>
      <c r="KKP158" s="53"/>
      <c r="KKQ158" s="53"/>
      <c r="KKR158" s="53"/>
      <c r="KKS158" s="53"/>
      <c r="KKT158" s="53"/>
      <c r="KKU158" s="53"/>
      <c r="KKV158" s="53"/>
      <c r="KKW158" s="53"/>
      <c r="KKX158" s="53"/>
      <c r="KKY158" s="53"/>
      <c r="KKZ158" s="53"/>
      <c r="KLA158" s="53"/>
      <c r="KLB158" s="53"/>
      <c r="KLC158" s="53"/>
      <c r="KLD158" s="53"/>
      <c r="KLE158" s="53"/>
      <c r="KLF158" s="53"/>
      <c r="KLG158" s="53"/>
      <c r="KLH158" s="53"/>
      <c r="KLI158" s="53"/>
      <c r="KLJ158" s="53"/>
      <c r="KLK158" s="53"/>
      <c r="KLL158" s="53"/>
      <c r="KLM158" s="53"/>
      <c r="KLN158" s="53"/>
      <c r="KLO158" s="53"/>
      <c r="KLP158" s="53"/>
      <c r="KLQ158" s="53"/>
      <c r="KLR158" s="53"/>
      <c r="KLS158" s="53"/>
      <c r="KLT158" s="53"/>
      <c r="KLU158" s="53"/>
      <c r="KLV158" s="53"/>
      <c r="KLW158" s="53"/>
      <c r="KLX158" s="53"/>
      <c r="KLY158" s="53"/>
      <c r="KLZ158" s="53"/>
      <c r="KMA158" s="53"/>
      <c r="KMB158" s="53"/>
      <c r="KMC158" s="53"/>
      <c r="KMD158" s="53"/>
      <c r="KME158" s="53"/>
      <c r="KMF158" s="53"/>
      <c r="KMG158" s="53"/>
      <c r="KMH158" s="53"/>
      <c r="KMI158" s="53"/>
      <c r="KMJ158" s="53"/>
      <c r="KMK158" s="53"/>
      <c r="KML158" s="53"/>
      <c r="KMM158" s="53"/>
      <c r="KMN158" s="53"/>
      <c r="KMO158" s="53"/>
      <c r="KMP158" s="53"/>
      <c r="KMQ158" s="53"/>
      <c r="KMR158" s="53"/>
      <c r="KMS158" s="53"/>
      <c r="KMT158" s="53"/>
      <c r="KMU158" s="53"/>
      <c r="KMV158" s="53"/>
      <c r="KMW158" s="53"/>
      <c r="KMX158" s="53"/>
      <c r="KMY158" s="53"/>
      <c r="KMZ158" s="53"/>
      <c r="KNA158" s="53"/>
      <c r="KNB158" s="53"/>
      <c r="KNC158" s="53"/>
      <c r="KND158" s="53"/>
      <c r="KNE158" s="53"/>
      <c r="KNF158" s="53"/>
      <c r="KNG158" s="53"/>
      <c r="KNH158" s="53"/>
      <c r="KNI158" s="53"/>
      <c r="KNJ158" s="53"/>
      <c r="KNK158" s="53"/>
      <c r="KNL158" s="53"/>
      <c r="KNM158" s="53"/>
      <c r="KNN158" s="53"/>
      <c r="KNO158" s="53"/>
      <c r="KNP158" s="53"/>
      <c r="KNQ158" s="53"/>
      <c r="KNR158" s="53"/>
      <c r="KNS158" s="53"/>
      <c r="KNT158" s="53"/>
      <c r="KNU158" s="53"/>
      <c r="KNV158" s="53"/>
      <c r="KNW158" s="53"/>
      <c r="KNX158" s="53"/>
      <c r="KNY158" s="53"/>
      <c r="KNZ158" s="53"/>
      <c r="KOA158" s="53"/>
      <c r="KOB158" s="53"/>
      <c r="KOC158" s="53"/>
      <c r="KOD158" s="53"/>
      <c r="KOE158" s="53"/>
      <c r="KOF158" s="53"/>
      <c r="KOG158" s="53"/>
      <c r="KOH158" s="53"/>
      <c r="KOI158" s="53"/>
      <c r="KOJ158" s="53"/>
      <c r="KOK158" s="53"/>
      <c r="KOL158" s="53"/>
      <c r="KOM158" s="53"/>
      <c r="KON158" s="53"/>
      <c r="KOO158" s="53"/>
      <c r="KOP158" s="53"/>
      <c r="KOQ158" s="53"/>
      <c r="KOR158" s="53"/>
      <c r="KOS158" s="53"/>
      <c r="KOT158" s="53"/>
      <c r="KOU158" s="53"/>
      <c r="KOV158" s="53"/>
      <c r="KOW158" s="53"/>
      <c r="KOX158" s="53"/>
      <c r="KOY158" s="53"/>
      <c r="KOZ158" s="53"/>
      <c r="KPA158" s="53"/>
      <c r="KPB158" s="53"/>
      <c r="KPC158" s="53"/>
      <c r="KPD158" s="53"/>
      <c r="KPE158" s="53"/>
      <c r="KPF158" s="53"/>
      <c r="KPG158" s="53"/>
      <c r="KPH158" s="53"/>
      <c r="KPI158" s="53"/>
      <c r="KPJ158" s="53"/>
      <c r="KPK158" s="53"/>
      <c r="KPL158" s="53"/>
      <c r="KPM158" s="53"/>
      <c r="KPN158" s="53"/>
      <c r="KPO158" s="53"/>
      <c r="KPP158" s="53"/>
      <c r="KPQ158" s="53"/>
      <c r="KPR158" s="53"/>
      <c r="KPS158" s="53"/>
      <c r="KPT158" s="53"/>
      <c r="KPU158" s="53"/>
      <c r="KPV158" s="53"/>
      <c r="KPW158" s="53"/>
      <c r="KPX158" s="53"/>
      <c r="KPY158" s="53"/>
      <c r="KPZ158" s="53"/>
      <c r="KQA158" s="53"/>
      <c r="KQB158" s="53"/>
      <c r="KQC158" s="53"/>
      <c r="KQD158" s="53"/>
      <c r="KQE158" s="53"/>
      <c r="KQF158" s="53"/>
      <c r="KQG158" s="53"/>
      <c r="KQH158" s="53"/>
      <c r="KQI158" s="53"/>
      <c r="KQJ158" s="53"/>
      <c r="KQK158" s="53"/>
      <c r="KQL158" s="53"/>
      <c r="KQM158" s="53"/>
      <c r="KQN158" s="53"/>
      <c r="KQO158" s="53"/>
      <c r="KQP158" s="53"/>
      <c r="KQQ158" s="53"/>
      <c r="KQR158" s="53"/>
      <c r="KQS158" s="53"/>
      <c r="KQT158" s="53"/>
      <c r="KQU158" s="53"/>
      <c r="KQV158" s="53"/>
      <c r="KQW158" s="53"/>
      <c r="KQX158" s="53"/>
      <c r="KQY158" s="53"/>
      <c r="KQZ158" s="53"/>
      <c r="KRA158" s="53"/>
      <c r="KRB158" s="53"/>
      <c r="KRC158" s="53"/>
      <c r="KRD158" s="53"/>
      <c r="KRE158" s="53"/>
      <c r="KRF158" s="53"/>
      <c r="KRG158" s="53"/>
      <c r="KRH158" s="53"/>
      <c r="KRI158" s="53"/>
      <c r="KRJ158" s="53"/>
      <c r="KRK158" s="53"/>
      <c r="KRL158" s="53"/>
      <c r="KRM158" s="53"/>
      <c r="KRN158" s="53"/>
      <c r="KRO158" s="53"/>
      <c r="KRP158" s="53"/>
      <c r="KRQ158" s="53"/>
      <c r="KRR158" s="53"/>
      <c r="KRS158" s="53"/>
      <c r="KRT158" s="53"/>
      <c r="KRU158" s="53"/>
      <c r="KRV158" s="53"/>
      <c r="KRW158" s="53"/>
      <c r="KRX158" s="53"/>
      <c r="KRY158" s="53"/>
      <c r="KRZ158" s="53"/>
      <c r="KSA158" s="53"/>
      <c r="KSB158" s="53"/>
      <c r="KSC158" s="53"/>
      <c r="KSD158" s="53"/>
      <c r="KSE158" s="53"/>
      <c r="KSF158" s="53"/>
      <c r="KSG158" s="53"/>
      <c r="KSH158" s="53"/>
      <c r="KSI158" s="53"/>
      <c r="KSJ158" s="53"/>
      <c r="KSK158" s="53"/>
      <c r="KSL158" s="53"/>
      <c r="KSM158" s="53"/>
      <c r="KSN158" s="53"/>
      <c r="KSO158" s="53"/>
      <c r="KSP158" s="53"/>
      <c r="KSQ158" s="53"/>
      <c r="KSR158" s="53"/>
      <c r="KSS158" s="53"/>
      <c r="KST158" s="53"/>
      <c r="KSU158" s="53"/>
      <c r="KSV158" s="53"/>
      <c r="KSW158" s="53"/>
      <c r="KSX158" s="53"/>
      <c r="KSY158" s="53"/>
      <c r="KSZ158" s="53"/>
      <c r="KTA158" s="53"/>
      <c r="KTB158" s="53"/>
      <c r="KTC158" s="53"/>
      <c r="KTD158" s="53"/>
      <c r="KTE158" s="53"/>
      <c r="KTF158" s="53"/>
      <c r="KTG158" s="53"/>
      <c r="KTH158" s="53"/>
      <c r="KTI158" s="53"/>
      <c r="KTJ158" s="53"/>
      <c r="KTK158" s="53"/>
      <c r="KTL158" s="53"/>
      <c r="KTM158" s="53"/>
      <c r="KTN158" s="53"/>
      <c r="KTO158" s="53"/>
      <c r="KTP158" s="53"/>
      <c r="KTQ158" s="53"/>
      <c r="KTR158" s="53"/>
      <c r="KTS158" s="53"/>
      <c r="KTT158" s="53"/>
      <c r="KTU158" s="53"/>
      <c r="KTV158" s="53"/>
      <c r="KTW158" s="53"/>
      <c r="KTX158" s="53"/>
      <c r="KTY158" s="53"/>
      <c r="KTZ158" s="53"/>
      <c r="KUA158" s="53"/>
      <c r="KUB158" s="53"/>
      <c r="KUC158" s="53"/>
      <c r="KUD158" s="53"/>
      <c r="KUE158" s="53"/>
      <c r="KUF158" s="53"/>
      <c r="KUG158" s="53"/>
      <c r="KUH158" s="53"/>
      <c r="KUI158" s="53"/>
      <c r="KUJ158" s="53"/>
      <c r="KUK158" s="53"/>
      <c r="KUL158" s="53"/>
      <c r="KUM158" s="53"/>
      <c r="KUN158" s="53"/>
      <c r="KUO158" s="53"/>
      <c r="KUP158" s="53"/>
      <c r="KUQ158" s="53"/>
      <c r="KUR158" s="53"/>
      <c r="KUS158" s="53"/>
      <c r="KUT158" s="53"/>
      <c r="KUU158" s="53"/>
      <c r="KUV158" s="53"/>
      <c r="KUW158" s="53"/>
      <c r="KUX158" s="53"/>
      <c r="KUY158" s="53"/>
      <c r="KUZ158" s="53"/>
      <c r="KVA158" s="53"/>
      <c r="KVB158" s="53"/>
      <c r="KVC158" s="53"/>
      <c r="KVD158" s="53"/>
      <c r="KVE158" s="53"/>
      <c r="KVF158" s="53"/>
      <c r="KVG158" s="53"/>
      <c r="KVH158" s="53"/>
      <c r="KVI158" s="53"/>
      <c r="KVJ158" s="53"/>
      <c r="KVK158" s="53"/>
      <c r="KVL158" s="53"/>
      <c r="KVM158" s="53"/>
      <c r="KVN158" s="53"/>
      <c r="KVO158" s="53"/>
      <c r="KVP158" s="53"/>
      <c r="KVQ158" s="53"/>
      <c r="KVR158" s="53"/>
      <c r="KVS158" s="53"/>
      <c r="KVT158" s="53"/>
      <c r="KVU158" s="53"/>
      <c r="KVV158" s="53"/>
      <c r="KVW158" s="53"/>
      <c r="KVX158" s="53"/>
      <c r="KVY158" s="53"/>
      <c r="KVZ158" s="53"/>
      <c r="KWA158" s="53"/>
      <c r="KWB158" s="53"/>
      <c r="KWC158" s="53"/>
      <c r="KWD158" s="53"/>
      <c r="KWE158" s="53"/>
      <c r="KWF158" s="53"/>
      <c r="KWG158" s="53"/>
      <c r="KWH158" s="53"/>
      <c r="KWI158" s="53"/>
      <c r="KWJ158" s="53"/>
      <c r="KWK158" s="53"/>
      <c r="KWL158" s="53"/>
      <c r="KWM158" s="53"/>
      <c r="KWN158" s="53"/>
      <c r="KWO158" s="53"/>
      <c r="KWP158" s="53"/>
      <c r="KWQ158" s="53"/>
      <c r="KWR158" s="53"/>
      <c r="KWS158" s="53"/>
      <c r="KWT158" s="53"/>
      <c r="KWU158" s="53"/>
      <c r="KWV158" s="53"/>
      <c r="KWW158" s="53"/>
      <c r="KWX158" s="53"/>
      <c r="KWY158" s="53"/>
      <c r="KWZ158" s="53"/>
      <c r="KXA158" s="53"/>
      <c r="KXB158" s="53"/>
      <c r="KXC158" s="53"/>
      <c r="KXD158" s="53"/>
      <c r="KXE158" s="53"/>
      <c r="KXF158" s="53"/>
      <c r="KXG158" s="53"/>
      <c r="KXH158" s="53"/>
      <c r="KXI158" s="53"/>
      <c r="KXJ158" s="53"/>
      <c r="KXK158" s="53"/>
      <c r="KXL158" s="53"/>
      <c r="KXM158" s="53"/>
      <c r="KXN158" s="53"/>
      <c r="KXO158" s="53"/>
      <c r="KXP158" s="53"/>
      <c r="KXQ158" s="53"/>
      <c r="KXR158" s="53"/>
      <c r="KXS158" s="53"/>
      <c r="KXT158" s="53"/>
      <c r="KXU158" s="53"/>
      <c r="KXV158" s="53"/>
      <c r="KXW158" s="53"/>
      <c r="KXX158" s="53"/>
      <c r="KXY158" s="53"/>
      <c r="KXZ158" s="53"/>
      <c r="KYA158" s="53"/>
      <c r="KYB158" s="53"/>
      <c r="KYC158" s="53"/>
      <c r="KYD158" s="53"/>
      <c r="KYE158" s="53"/>
      <c r="KYF158" s="53"/>
      <c r="KYG158" s="53"/>
      <c r="KYH158" s="53"/>
      <c r="KYI158" s="53"/>
      <c r="KYJ158" s="53"/>
      <c r="KYK158" s="53"/>
      <c r="KYL158" s="53"/>
      <c r="KYM158" s="53"/>
      <c r="KYN158" s="53"/>
      <c r="KYO158" s="53"/>
      <c r="KYP158" s="53"/>
      <c r="KYQ158" s="53"/>
      <c r="KYR158" s="53"/>
      <c r="KYS158" s="53"/>
      <c r="KYT158" s="53"/>
      <c r="KYU158" s="53"/>
      <c r="KYV158" s="53"/>
      <c r="KYW158" s="53"/>
      <c r="KYX158" s="53"/>
      <c r="KYY158" s="53"/>
      <c r="KYZ158" s="53"/>
      <c r="KZA158" s="53"/>
      <c r="KZB158" s="53"/>
      <c r="KZC158" s="53"/>
      <c r="KZD158" s="53"/>
      <c r="KZE158" s="53"/>
      <c r="KZF158" s="53"/>
      <c r="KZG158" s="53"/>
      <c r="KZH158" s="53"/>
      <c r="KZI158" s="53"/>
      <c r="KZJ158" s="53"/>
      <c r="KZK158" s="53"/>
      <c r="KZL158" s="53"/>
      <c r="KZM158" s="53"/>
      <c r="KZN158" s="53"/>
      <c r="KZO158" s="53"/>
      <c r="KZP158" s="53"/>
      <c r="KZQ158" s="53"/>
      <c r="KZR158" s="53"/>
      <c r="KZS158" s="53"/>
      <c r="KZT158" s="53"/>
      <c r="KZU158" s="53"/>
      <c r="KZV158" s="53"/>
      <c r="KZW158" s="53"/>
      <c r="KZX158" s="53"/>
      <c r="KZY158" s="53"/>
      <c r="KZZ158" s="53"/>
      <c r="LAA158" s="53"/>
      <c r="LAB158" s="53"/>
      <c r="LAC158" s="53"/>
      <c r="LAD158" s="53"/>
      <c r="LAE158" s="53"/>
      <c r="LAF158" s="53"/>
      <c r="LAG158" s="53"/>
      <c r="LAH158" s="53"/>
      <c r="LAI158" s="53"/>
      <c r="LAJ158" s="53"/>
      <c r="LAK158" s="53"/>
      <c r="LAL158" s="53"/>
      <c r="LAM158" s="53"/>
      <c r="LAN158" s="53"/>
      <c r="LAO158" s="53"/>
      <c r="LAP158" s="53"/>
      <c r="LAQ158" s="53"/>
      <c r="LAR158" s="53"/>
      <c r="LAS158" s="53"/>
      <c r="LAT158" s="53"/>
      <c r="LAU158" s="53"/>
      <c r="LAV158" s="53"/>
      <c r="LAW158" s="53"/>
      <c r="LAX158" s="53"/>
      <c r="LAY158" s="53"/>
      <c r="LAZ158" s="53"/>
      <c r="LBA158" s="53"/>
      <c r="LBB158" s="53"/>
      <c r="LBC158" s="53"/>
      <c r="LBD158" s="53"/>
      <c r="LBE158" s="53"/>
      <c r="LBF158" s="53"/>
      <c r="LBG158" s="53"/>
      <c r="LBH158" s="53"/>
      <c r="LBI158" s="53"/>
      <c r="LBJ158" s="53"/>
      <c r="LBK158" s="53"/>
      <c r="LBL158" s="53"/>
      <c r="LBM158" s="53"/>
      <c r="LBN158" s="53"/>
      <c r="LBO158" s="53"/>
      <c r="LBP158" s="53"/>
      <c r="LBQ158" s="53"/>
      <c r="LBR158" s="53"/>
      <c r="LBS158" s="53"/>
      <c r="LBT158" s="53"/>
      <c r="LBU158" s="53"/>
      <c r="LBV158" s="53"/>
      <c r="LBW158" s="53"/>
      <c r="LBX158" s="53"/>
      <c r="LBY158" s="53"/>
      <c r="LBZ158" s="53"/>
      <c r="LCA158" s="53"/>
      <c r="LCB158" s="53"/>
      <c r="LCC158" s="53"/>
      <c r="LCD158" s="53"/>
      <c r="LCE158" s="53"/>
      <c r="LCF158" s="53"/>
      <c r="LCG158" s="53"/>
      <c r="LCH158" s="53"/>
      <c r="LCI158" s="53"/>
      <c r="LCJ158" s="53"/>
      <c r="LCK158" s="53"/>
      <c r="LCL158" s="53"/>
      <c r="LCM158" s="53"/>
      <c r="LCN158" s="53"/>
      <c r="LCO158" s="53"/>
      <c r="LCP158" s="53"/>
      <c r="LCQ158" s="53"/>
      <c r="LCR158" s="53"/>
      <c r="LCS158" s="53"/>
      <c r="LCT158" s="53"/>
      <c r="LCU158" s="53"/>
      <c r="LCV158" s="53"/>
      <c r="LCW158" s="53"/>
      <c r="LCX158" s="53"/>
      <c r="LCY158" s="53"/>
      <c r="LCZ158" s="53"/>
      <c r="LDA158" s="53"/>
      <c r="LDB158" s="53"/>
      <c r="LDC158" s="53"/>
      <c r="LDD158" s="53"/>
      <c r="LDE158" s="53"/>
      <c r="LDF158" s="53"/>
      <c r="LDG158" s="53"/>
      <c r="LDH158" s="53"/>
      <c r="LDI158" s="53"/>
      <c r="LDJ158" s="53"/>
      <c r="LDK158" s="53"/>
      <c r="LDL158" s="53"/>
      <c r="LDM158" s="53"/>
      <c r="LDN158" s="53"/>
      <c r="LDO158" s="53"/>
      <c r="LDP158" s="53"/>
      <c r="LDQ158" s="53"/>
      <c r="LDR158" s="53"/>
      <c r="LDS158" s="53"/>
      <c r="LDT158" s="53"/>
      <c r="LDU158" s="53"/>
      <c r="LDV158" s="53"/>
      <c r="LDW158" s="53"/>
      <c r="LDX158" s="53"/>
      <c r="LDY158" s="53"/>
      <c r="LDZ158" s="53"/>
      <c r="LEA158" s="53"/>
      <c r="LEB158" s="53"/>
      <c r="LEC158" s="53"/>
      <c r="LED158" s="53"/>
      <c r="LEE158" s="53"/>
      <c r="LEF158" s="53"/>
      <c r="LEG158" s="53"/>
      <c r="LEH158" s="53"/>
      <c r="LEI158" s="53"/>
      <c r="LEJ158" s="53"/>
      <c r="LEK158" s="53"/>
      <c r="LEL158" s="53"/>
      <c r="LEM158" s="53"/>
      <c r="LEN158" s="53"/>
      <c r="LEO158" s="53"/>
      <c r="LEP158" s="53"/>
      <c r="LEQ158" s="53"/>
      <c r="LER158" s="53"/>
      <c r="LES158" s="53"/>
      <c r="LET158" s="53"/>
      <c r="LEU158" s="53"/>
      <c r="LEV158" s="53"/>
      <c r="LEW158" s="53"/>
      <c r="LEX158" s="53"/>
      <c r="LEY158" s="53"/>
      <c r="LEZ158" s="53"/>
      <c r="LFA158" s="53"/>
      <c r="LFB158" s="53"/>
      <c r="LFC158" s="53"/>
      <c r="LFD158" s="53"/>
      <c r="LFE158" s="53"/>
      <c r="LFF158" s="53"/>
      <c r="LFG158" s="53"/>
      <c r="LFH158" s="53"/>
      <c r="LFI158" s="53"/>
      <c r="LFJ158" s="53"/>
      <c r="LFK158" s="53"/>
      <c r="LFL158" s="53"/>
      <c r="LFM158" s="53"/>
      <c r="LFN158" s="53"/>
      <c r="LFO158" s="53"/>
      <c r="LFP158" s="53"/>
      <c r="LFQ158" s="53"/>
      <c r="LFR158" s="53"/>
      <c r="LFS158" s="53"/>
      <c r="LFT158" s="53"/>
      <c r="LFU158" s="53"/>
      <c r="LFV158" s="53"/>
      <c r="LFW158" s="53"/>
      <c r="LFX158" s="53"/>
      <c r="LFY158" s="53"/>
      <c r="LFZ158" s="53"/>
      <c r="LGA158" s="53"/>
      <c r="LGB158" s="53"/>
      <c r="LGC158" s="53"/>
      <c r="LGD158" s="53"/>
      <c r="LGE158" s="53"/>
      <c r="LGF158" s="53"/>
      <c r="LGG158" s="53"/>
      <c r="LGH158" s="53"/>
      <c r="LGI158" s="53"/>
      <c r="LGJ158" s="53"/>
      <c r="LGK158" s="53"/>
      <c r="LGL158" s="53"/>
      <c r="LGM158" s="53"/>
      <c r="LGN158" s="53"/>
      <c r="LGO158" s="53"/>
      <c r="LGP158" s="53"/>
      <c r="LGQ158" s="53"/>
      <c r="LGR158" s="53"/>
      <c r="LGS158" s="53"/>
      <c r="LGT158" s="53"/>
      <c r="LGU158" s="53"/>
      <c r="LGV158" s="53"/>
      <c r="LGW158" s="53"/>
      <c r="LGX158" s="53"/>
      <c r="LGY158" s="53"/>
      <c r="LGZ158" s="53"/>
      <c r="LHA158" s="53"/>
      <c r="LHB158" s="53"/>
      <c r="LHC158" s="53"/>
      <c r="LHD158" s="53"/>
      <c r="LHE158" s="53"/>
      <c r="LHF158" s="53"/>
      <c r="LHG158" s="53"/>
      <c r="LHH158" s="53"/>
      <c r="LHI158" s="53"/>
      <c r="LHJ158" s="53"/>
      <c r="LHK158" s="53"/>
      <c r="LHL158" s="53"/>
      <c r="LHM158" s="53"/>
      <c r="LHN158" s="53"/>
      <c r="LHO158" s="53"/>
      <c r="LHP158" s="53"/>
      <c r="LHQ158" s="53"/>
      <c r="LHR158" s="53"/>
      <c r="LHS158" s="53"/>
      <c r="LHT158" s="53"/>
      <c r="LHU158" s="53"/>
      <c r="LHV158" s="53"/>
      <c r="LHW158" s="53"/>
      <c r="LHX158" s="53"/>
      <c r="LHY158" s="53"/>
      <c r="LHZ158" s="53"/>
      <c r="LIA158" s="53"/>
      <c r="LIB158" s="53"/>
      <c r="LIC158" s="53"/>
      <c r="LID158" s="53"/>
      <c r="LIE158" s="53"/>
      <c r="LIF158" s="53"/>
      <c r="LIG158" s="53"/>
      <c r="LIH158" s="53"/>
      <c r="LII158" s="53"/>
      <c r="LIJ158" s="53"/>
      <c r="LIK158" s="53"/>
      <c r="LIL158" s="53"/>
      <c r="LIM158" s="53"/>
      <c r="LIN158" s="53"/>
      <c r="LIO158" s="53"/>
      <c r="LIP158" s="53"/>
      <c r="LIQ158" s="53"/>
      <c r="LIR158" s="53"/>
      <c r="LIS158" s="53"/>
      <c r="LIT158" s="53"/>
      <c r="LIU158" s="53"/>
      <c r="LIV158" s="53"/>
      <c r="LIW158" s="53"/>
      <c r="LIX158" s="53"/>
      <c r="LIY158" s="53"/>
      <c r="LIZ158" s="53"/>
      <c r="LJA158" s="53"/>
      <c r="LJB158" s="53"/>
      <c r="LJC158" s="53"/>
      <c r="LJD158" s="53"/>
      <c r="LJE158" s="53"/>
      <c r="LJF158" s="53"/>
      <c r="LJG158" s="53"/>
      <c r="LJH158" s="53"/>
      <c r="LJI158" s="53"/>
      <c r="LJJ158" s="53"/>
      <c r="LJK158" s="53"/>
      <c r="LJL158" s="53"/>
      <c r="LJM158" s="53"/>
      <c r="LJN158" s="53"/>
      <c r="LJO158" s="53"/>
      <c r="LJP158" s="53"/>
      <c r="LJQ158" s="53"/>
      <c r="LJR158" s="53"/>
      <c r="LJS158" s="53"/>
      <c r="LJT158" s="53"/>
      <c r="LJU158" s="53"/>
      <c r="LJV158" s="53"/>
      <c r="LJW158" s="53"/>
      <c r="LJX158" s="53"/>
      <c r="LJY158" s="53"/>
      <c r="LJZ158" s="53"/>
      <c r="LKA158" s="53"/>
      <c r="LKB158" s="53"/>
      <c r="LKC158" s="53"/>
      <c r="LKD158" s="53"/>
      <c r="LKE158" s="53"/>
      <c r="LKF158" s="53"/>
      <c r="LKG158" s="53"/>
      <c r="LKH158" s="53"/>
      <c r="LKI158" s="53"/>
      <c r="LKJ158" s="53"/>
      <c r="LKK158" s="53"/>
      <c r="LKL158" s="53"/>
      <c r="LKM158" s="53"/>
      <c r="LKN158" s="53"/>
      <c r="LKO158" s="53"/>
      <c r="LKP158" s="53"/>
      <c r="LKQ158" s="53"/>
      <c r="LKR158" s="53"/>
      <c r="LKS158" s="53"/>
      <c r="LKT158" s="53"/>
      <c r="LKU158" s="53"/>
      <c r="LKV158" s="53"/>
      <c r="LKW158" s="53"/>
      <c r="LKX158" s="53"/>
      <c r="LKY158" s="53"/>
      <c r="LKZ158" s="53"/>
      <c r="LLA158" s="53"/>
      <c r="LLB158" s="53"/>
      <c r="LLC158" s="53"/>
      <c r="LLD158" s="53"/>
      <c r="LLE158" s="53"/>
      <c r="LLF158" s="53"/>
      <c r="LLG158" s="53"/>
      <c r="LLH158" s="53"/>
      <c r="LLI158" s="53"/>
      <c r="LLJ158" s="53"/>
      <c r="LLK158" s="53"/>
      <c r="LLL158" s="53"/>
      <c r="LLM158" s="53"/>
      <c r="LLN158" s="53"/>
      <c r="LLO158" s="53"/>
      <c r="LLP158" s="53"/>
      <c r="LLQ158" s="53"/>
      <c r="LLR158" s="53"/>
      <c r="LLS158" s="53"/>
      <c r="LLT158" s="53"/>
      <c r="LLU158" s="53"/>
      <c r="LLV158" s="53"/>
      <c r="LLW158" s="53"/>
      <c r="LLX158" s="53"/>
      <c r="LLY158" s="53"/>
      <c r="LLZ158" s="53"/>
      <c r="LMA158" s="53"/>
      <c r="LMB158" s="53"/>
      <c r="LMC158" s="53"/>
      <c r="LMD158" s="53"/>
      <c r="LME158" s="53"/>
      <c r="LMF158" s="53"/>
      <c r="LMG158" s="53"/>
      <c r="LMH158" s="53"/>
      <c r="LMI158" s="53"/>
      <c r="LMJ158" s="53"/>
      <c r="LMK158" s="53"/>
      <c r="LML158" s="53"/>
      <c r="LMM158" s="53"/>
      <c r="LMN158" s="53"/>
      <c r="LMO158" s="53"/>
      <c r="LMP158" s="53"/>
      <c r="LMQ158" s="53"/>
      <c r="LMR158" s="53"/>
      <c r="LMS158" s="53"/>
      <c r="LMT158" s="53"/>
      <c r="LMU158" s="53"/>
      <c r="LMV158" s="53"/>
      <c r="LMW158" s="53"/>
      <c r="LMX158" s="53"/>
      <c r="LMY158" s="53"/>
      <c r="LMZ158" s="53"/>
      <c r="LNA158" s="53"/>
      <c r="LNB158" s="53"/>
      <c r="LNC158" s="53"/>
      <c r="LND158" s="53"/>
      <c r="LNE158" s="53"/>
      <c r="LNF158" s="53"/>
      <c r="LNG158" s="53"/>
      <c r="LNH158" s="53"/>
      <c r="LNI158" s="53"/>
      <c r="LNJ158" s="53"/>
      <c r="LNK158" s="53"/>
      <c r="LNL158" s="53"/>
      <c r="LNM158" s="53"/>
      <c r="LNN158" s="53"/>
      <c r="LNO158" s="53"/>
      <c r="LNP158" s="53"/>
      <c r="LNQ158" s="53"/>
      <c r="LNR158" s="53"/>
      <c r="LNS158" s="53"/>
      <c r="LNT158" s="53"/>
      <c r="LNU158" s="53"/>
      <c r="LNV158" s="53"/>
      <c r="LNW158" s="53"/>
      <c r="LNX158" s="53"/>
      <c r="LNY158" s="53"/>
      <c r="LNZ158" s="53"/>
      <c r="LOA158" s="53"/>
      <c r="LOB158" s="53"/>
      <c r="LOC158" s="53"/>
      <c r="LOD158" s="53"/>
      <c r="LOE158" s="53"/>
      <c r="LOF158" s="53"/>
      <c r="LOG158" s="53"/>
      <c r="LOH158" s="53"/>
      <c r="LOI158" s="53"/>
      <c r="LOJ158" s="53"/>
      <c r="LOK158" s="53"/>
      <c r="LOL158" s="53"/>
      <c r="LOM158" s="53"/>
      <c r="LON158" s="53"/>
      <c r="LOO158" s="53"/>
      <c r="LOP158" s="53"/>
      <c r="LOQ158" s="53"/>
      <c r="LOR158" s="53"/>
      <c r="LOS158" s="53"/>
      <c r="LOT158" s="53"/>
      <c r="LOU158" s="53"/>
      <c r="LOV158" s="53"/>
      <c r="LOW158" s="53"/>
      <c r="LOX158" s="53"/>
      <c r="LOY158" s="53"/>
      <c r="LOZ158" s="53"/>
      <c r="LPA158" s="53"/>
      <c r="LPB158" s="53"/>
      <c r="LPC158" s="53"/>
      <c r="LPD158" s="53"/>
      <c r="LPE158" s="53"/>
      <c r="LPF158" s="53"/>
      <c r="LPG158" s="53"/>
      <c r="LPH158" s="53"/>
      <c r="LPI158" s="53"/>
      <c r="LPJ158" s="53"/>
      <c r="LPK158" s="53"/>
      <c r="LPL158" s="53"/>
      <c r="LPM158" s="53"/>
      <c r="LPN158" s="53"/>
      <c r="LPO158" s="53"/>
      <c r="LPP158" s="53"/>
      <c r="LPQ158" s="53"/>
      <c r="LPR158" s="53"/>
      <c r="LPS158" s="53"/>
      <c r="LPT158" s="53"/>
      <c r="LPU158" s="53"/>
      <c r="LPV158" s="53"/>
      <c r="LPW158" s="53"/>
      <c r="LPX158" s="53"/>
      <c r="LPY158" s="53"/>
      <c r="LPZ158" s="53"/>
      <c r="LQA158" s="53"/>
      <c r="LQB158" s="53"/>
      <c r="LQC158" s="53"/>
      <c r="LQD158" s="53"/>
      <c r="LQE158" s="53"/>
      <c r="LQF158" s="53"/>
      <c r="LQG158" s="53"/>
      <c r="LQH158" s="53"/>
      <c r="LQI158" s="53"/>
      <c r="LQJ158" s="53"/>
      <c r="LQK158" s="53"/>
      <c r="LQL158" s="53"/>
      <c r="LQM158" s="53"/>
      <c r="LQN158" s="53"/>
      <c r="LQO158" s="53"/>
      <c r="LQP158" s="53"/>
      <c r="LQQ158" s="53"/>
      <c r="LQR158" s="53"/>
      <c r="LQS158" s="53"/>
      <c r="LQT158" s="53"/>
      <c r="LQU158" s="53"/>
      <c r="LQV158" s="53"/>
      <c r="LQW158" s="53"/>
      <c r="LQX158" s="53"/>
      <c r="LQY158" s="53"/>
      <c r="LQZ158" s="53"/>
      <c r="LRA158" s="53"/>
      <c r="LRB158" s="53"/>
      <c r="LRC158" s="53"/>
      <c r="LRD158" s="53"/>
      <c r="LRE158" s="53"/>
      <c r="LRF158" s="53"/>
      <c r="LRG158" s="53"/>
      <c r="LRH158" s="53"/>
      <c r="LRI158" s="53"/>
      <c r="LRJ158" s="53"/>
      <c r="LRK158" s="53"/>
      <c r="LRL158" s="53"/>
      <c r="LRM158" s="53"/>
      <c r="LRN158" s="53"/>
      <c r="LRO158" s="53"/>
      <c r="LRP158" s="53"/>
      <c r="LRQ158" s="53"/>
      <c r="LRR158" s="53"/>
      <c r="LRS158" s="53"/>
      <c r="LRT158" s="53"/>
      <c r="LRU158" s="53"/>
      <c r="LRV158" s="53"/>
      <c r="LRW158" s="53"/>
      <c r="LRX158" s="53"/>
      <c r="LRY158" s="53"/>
      <c r="LRZ158" s="53"/>
      <c r="LSA158" s="53"/>
      <c r="LSB158" s="53"/>
      <c r="LSC158" s="53"/>
      <c r="LSD158" s="53"/>
      <c r="LSE158" s="53"/>
      <c r="LSF158" s="53"/>
      <c r="LSG158" s="53"/>
      <c r="LSH158" s="53"/>
      <c r="LSI158" s="53"/>
      <c r="LSJ158" s="53"/>
      <c r="LSK158" s="53"/>
      <c r="LSL158" s="53"/>
      <c r="LSM158" s="53"/>
      <c r="LSN158" s="53"/>
      <c r="LSO158" s="53"/>
      <c r="LSP158" s="53"/>
      <c r="LSQ158" s="53"/>
      <c r="LSR158" s="53"/>
      <c r="LSS158" s="53"/>
      <c r="LST158" s="53"/>
      <c r="LSU158" s="53"/>
      <c r="LSV158" s="53"/>
      <c r="LSW158" s="53"/>
      <c r="LSX158" s="53"/>
      <c r="LSY158" s="53"/>
      <c r="LSZ158" s="53"/>
      <c r="LTA158" s="53"/>
      <c r="LTB158" s="53"/>
      <c r="LTC158" s="53"/>
      <c r="LTD158" s="53"/>
      <c r="LTE158" s="53"/>
      <c r="LTF158" s="53"/>
      <c r="LTG158" s="53"/>
      <c r="LTH158" s="53"/>
      <c r="LTI158" s="53"/>
      <c r="LTJ158" s="53"/>
      <c r="LTK158" s="53"/>
      <c r="LTL158" s="53"/>
      <c r="LTM158" s="53"/>
      <c r="LTN158" s="53"/>
      <c r="LTO158" s="53"/>
      <c r="LTP158" s="53"/>
      <c r="LTQ158" s="53"/>
      <c r="LTR158" s="53"/>
      <c r="LTS158" s="53"/>
      <c r="LTT158" s="53"/>
      <c r="LTU158" s="53"/>
      <c r="LTV158" s="53"/>
      <c r="LTW158" s="53"/>
      <c r="LTX158" s="53"/>
      <c r="LTY158" s="53"/>
      <c r="LTZ158" s="53"/>
      <c r="LUA158" s="53"/>
      <c r="LUB158" s="53"/>
      <c r="LUC158" s="53"/>
      <c r="LUD158" s="53"/>
      <c r="LUE158" s="53"/>
      <c r="LUF158" s="53"/>
      <c r="LUG158" s="53"/>
      <c r="LUH158" s="53"/>
      <c r="LUI158" s="53"/>
      <c r="LUJ158" s="53"/>
      <c r="LUK158" s="53"/>
      <c r="LUL158" s="53"/>
      <c r="LUM158" s="53"/>
      <c r="LUN158" s="53"/>
      <c r="LUO158" s="53"/>
      <c r="LUP158" s="53"/>
      <c r="LUQ158" s="53"/>
      <c r="LUR158" s="53"/>
      <c r="LUS158" s="53"/>
      <c r="LUT158" s="53"/>
      <c r="LUU158" s="53"/>
      <c r="LUV158" s="53"/>
      <c r="LUW158" s="53"/>
      <c r="LUX158" s="53"/>
      <c r="LUY158" s="53"/>
      <c r="LUZ158" s="53"/>
      <c r="LVA158" s="53"/>
      <c r="LVB158" s="53"/>
      <c r="LVC158" s="53"/>
      <c r="LVD158" s="53"/>
      <c r="LVE158" s="53"/>
      <c r="LVF158" s="53"/>
      <c r="LVG158" s="53"/>
      <c r="LVH158" s="53"/>
      <c r="LVI158" s="53"/>
      <c r="LVJ158" s="53"/>
      <c r="LVK158" s="53"/>
      <c r="LVL158" s="53"/>
      <c r="LVM158" s="53"/>
      <c r="LVN158" s="53"/>
      <c r="LVO158" s="53"/>
      <c r="LVP158" s="53"/>
      <c r="LVQ158" s="53"/>
      <c r="LVR158" s="53"/>
      <c r="LVS158" s="53"/>
      <c r="LVT158" s="53"/>
      <c r="LVU158" s="53"/>
      <c r="LVV158" s="53"/>
      <c r="LVW158" s="53"/>
      <c r="LVX158" s="53"/>
      <c r="LVY158" s="53"/>
      <c r="LVZ158" s="53"/>
      <c r="LWA158" s="53"/>
      <c r="LWB158" s="53"/>
      <c r="LWC158" s="53"/>
      <c r="LWD158" s="53"/>
      <c r="LWE158" s="53"/>
      <c r="LWF158" s="53"/>
      <c r="LWG158" s="53"/>
      <c r="LWH158" s="53"/>
      <c r="LWI158" s="53"/>
      <c r="LWJ158" s="53"/>
      <c r="LWK158" s="53"/>
      <c r="LWL158" s="53"/>
      <c r="LWM158" s="53"/>
      <c r="LWN158" s="53"/>
      <c r="LWO158" s="53"/>
      <c r="LWP158" s="53"/>
      <c r="LWQ158" s="53"/>
      <c r="LWR158" s="53"/>
      <c r="LWS158" s="53"/>
      <c r="LWT158" s="53"/>
      <c r="LWU158" s="53"/>
      <c r="LWV158" s="53"/>
      <c r="LWW158" s="53"/>
      <c r="LWX158" s="53"/>
      <c r="LWY158" s="53"/>
      <c r="LWZ158" s="53"/>
      <c r="LXA158" s="53"/>
      <c r="LXB158" s="53"/>
      <c r="LXC158" s="53"/>
      <c r="LXD158" s="53"/>
      <c r="LXE158" s="53"/>
      <c r="LXF158" s="53"/>
      <c r="LXG158" s="53"/>
      <c r="LXH158" s="53"/>
      <c r="LXI158" s="53"/>
      <c r="LXJ158" s="53"/>
      <c r="LXK158" s="53"/>
      <c r="LXL158" s="53"/>
      <c r="LXM158" s="53"/>
      <c r="LXN158" s="53"/>
      <c r="LXO158" s="53"/>
      <c r="LXP158" s="53"/>
      <c r="LXQ158" s="53"/>
      <c r="LXR158" s="53"/>
      <c r="LXS158" s="53"/>
      <c r="LXT158" s="53"/>
      <c r="LXU158" s="53"/>
      <c r="LXV158" s="53"/>
      <c r="LXW158" s="53"/>
      <c r="LXX158" s="53"/>
      <c r="LXY158" s="53"/>
      <c r="LXZ158" s="53"/>
      <c r="LYA158" s="53"/>
      <c r="LYB158" s="53"/>
      <c r="LYC158" s="53"/>
      <c r="LYD158" s="53"/>
      <c r="LYE158" s="53"/>
      <c r="LYF158" s="53"/>
      <c r="LYG158" s="53"/>
      <c r="LYH158" s="53"/>
      <c r="LYI158" s="53"/>
      <c r="LYJ158" s="53"/>
      <c r="LYK158" s="53"/>
      <c r="LYL158" s="53"/>
      <c r="LYM158" s="53"/>
      <c r="LYN158" s="53"/>
      <c r="LYO158" s="53"/>
      <c r="LYP158" s="53"/>
      <c r="LYQ158" s="53"/>
      <c r="LYR158" s="53"/>
      <c r="LYS158" s="53"/>
      <c r="LYT158" s="53"/>
      <c r="LYU158" s="53"/>
      <c r="LYV158" s="53"/>
      <c r="LYW158" s="53"/>
      <c r="LYX158" s="53"/>
      <c r="LYY158" s="53"/>
      <c r="LYZ158" s="53"/>
      <c r="LZA158" s="53"/>
      <c r="LZB158" s="53"/>
      <c r="LZC158" s="53"/>
      <c r="LZD158" s="53"/>
      <c r="LZE158" s="53"/>
      <c r="LZF158" s="53"/>
      <c r="LZG158" s="53"/>
      <c r="LZH158" s="53"/>
      <c r="LZI158" s="53"/>
      <c r="LZJ158" s="53"/>
      <c r="LZK158" s="53"/>
      <c r="LZL158" s="53"/>
      <c r="LZM158" s="53"/>
      <c r="LZN158" s="53"/>
      <c r="LZO158" s="53"/>
      <c r="LZP158" s="53"/>
      <c r="LZQ158" s="53"/>
      <c r="LZR158" s="53"/>
      <c r="LZS158" s="53"/>
      <c r="LZT158" s="53"/>
      <c r="LZU158" s="53"/>
      <c r="LZV158" s="53"/>
      <c r="LZW158" s="53"/>
      <c r="LZX158" s="53"/>
      <c r="LZY158" s="53"/>
      <c r="LZZ158" s="53"/>
      <c r="MAA158" s="53"/>
      <c r="MAB158" s="53"/>
      <c r="MAC158" s="53"/>
      <c r="MAD158" s="53"/>
      <c r="MAE158" s="53"/>
      <c r="MAF158" s="53"/>
      <c r="MAG158" s="53"/>
      <c r="MAH158" s="53"/>
      <c r="MAI158" s="53"/>
      <c r="MAJ158" s="53"/>
      <c r="MAK158" s="53"/>
      <c r="MAL158" s="53"/>
      <c r="MAM158" s="53"/>
      <c r="MAN158" s="53"/>
      <c r="MAO158" s="53"/>
      <c r="MAP158" s="53"/>
      <c r="MAQ158" s="53"/>
      <c r="MAR158" s="53"/>
      <c r="MAS158" s="53"/>
      <c r="MAT158" s="53"/>
      <c r="MAU158" s="53"/>
      <c r="MAV158" s="53"/>
      <c r="MAW158" s="53"/>
      <c r="MAX158" s="53"/>
      <c r="MAY158" s="53"/>
      <c r="MAZ158" s="53"/>
      <c r="MBA158" s="53"/>
      <c r="MBB158" s="53"/>
      <c r="MBC158" s="53"/>
      <c r="MBD158" s="53"/>
      <c r="MBE158" s="53"/>
      <c r="MBF158" s="53"/>
      <c r="MBG158" s="53"/>
      <c r="MBH158" s="53"/>
      <c r="MBI158" s="53"/>
      <c r="MBJ158" s="53"/>
      <c r="MBK158" s="53"/>
      <c r="MBL158" s="53"/>
      <c r="MBM158" s="53"/>
      <c r="MBN158" s="53"/>
      <c r="MBO158" s="53"/>
      <c r="MBP158" s="53"/>
      <c r="MBQ158" s="53"/>
      <c r="MBR158" s="53"/>
      <c r="MBS158" s="53"/>
      <c r="MBT158" s="53"/>
      <c r="MBU158" s="53"/>
      <c r="MBV158" s="53"/>
      <c r="MBW158" s="53"/>
      <c r="MBX158" s="53"/>
      <c r="MBY158" s="53"/>
      <c r="MBZ158" s="53"/>
      <c r="MCA158" s="53"/>
      <c r="MCB158" s="53"/>
      <c r="MCC158" s="53"/>
      <c r="MCD158" s="53"/>
      <c r="MCE158" s="53"/>
      <c r="MCF158" s="53"/>
      <c r="MCG158" s="53"/>
      <c r="MCH158" s="53"/>
      <c r="MCI158" s="53"/>
      <c r="MCJ158" s="53"/>
      <c r="MCK158" s="53"/>
      <c r="MCL158" s="53"/>
      <c r="MCM158" s="53"/>
      <c r="MCN158" s="53"/>
      <c r="MCO158" s="53"/>
      <c r="MCP158" s="53"/>
      <c r="MCQ158" s="53"/>
      <c r="MCR158" s="53"/>
      <c r="MCS158" s="53"/>
      <c r="MCT158" s="53"/>
      <c r="MCU158" s="53"/>
      <c r="MCV158" s="53"/>
      <c r="MCW158" s="53"/>
      <c r="MCX158" s="53"/>
      <c r="MCY158" s="53"/>
      <c r="MCZ158" s="53"/>
      <c r="MDA158" s="53"/>
      <c r="MDB158" s="53"/>
      <c r="MDC158" s="53"/>
      <c r="MDD158" s="53"/>
      <c r="MDE158" s="53"/>
      <c r="MDF158" s="53"/>
      <c r="MDG158" s="53"/>
      <c r="MDH158" s="53"/>
      <c r="MDI158" s="53"/>
      <c r="MDJ158" s="53"/>
      <c r="MDK158" s="53"/>
      <c r="MDL158" s="53"/>
      <c r="MDM158" s="53"/>
      <c r="MDN158" s="53"/>
      <c r="MDO158" s="53"/>
      <c r="MDP158" s="53"/>
      <c r="MDQ158" s="53"/>
      <c r="MDR158" s="53"/>
      <c r="MDS158" s="53"/>
      <c r="MDT158" s="53"/>
      <c r="MDU158" s="53"/>
      <c r="MDV158" s="53"/>
      <c r="MDW158" s="53"/>
      <c r="MDX158" s="53"/>
      <c r="MDY158" s="53"/>
      <c r="MDZ158" s="53"/>
      <c r="MEA158" s="53"/>
      <c r="MEB158" s="53"/>
      <c r="MEC158" s="53"/>
      <c r="MED158" s="53"/>
      <c r="MEE158" s="53"/>
      <c r="MEF158" s="53"/>
      <c r="MEG158" s="53"/>
      <c r="MEH158" s="53"/>
      <c r="MEI158" s="53"/>
      <c r="MEJ158" s="53"/>
      <c r="MEK158" s="53"/>
      <c r="MEL158" s="53"/>
      <c r="MEM158" s="53"/>
      <c r="MEN158" s="53"/>
      <c r="MEO158" s="53"/>
      <c r="MEP158" s="53"/>
      <c r="MEQ158" s="53"/>
      <c r="MER158" s="53"/>
      <c r="MES158" s="53"/>
      <c r="MET158" s="53"/>
      <c r="MEU158" s="53"/>
      <c r="MEV158" s="53"/>
      <c r="MEW158" s="53"/>
      <c r="MEX158" s="53"/>
      <c r="MEY158" s="53"/>
      <c r="MEZ158" s="53"/>
      <c r="MFA158" s="53"/>
      <c r="MFB158" s="53"/>
      <c r="MFC158" s="53"/>
      <c r="MFD158" s="53"/>
      <c r="MFE158" s="53"/>
      <c r="MFF158" s="53"/>
      <c r="MFG158" s="53"/>
      <c r="MFH158" s="53"/>
      <c r="MFI158" s="53"/>
      <c r="MFJ158" s="53"/>
      <c r="MFK158" s="53"/>
      <c r="MFL158" s="53"/>
      <c r="MFM158" s="53"/>
      <c r="MFN158" s="53"/>
      <c r="MFO158" s="53"/>
      <c r="MFP158" s="53"/>
      <c r="MFQ158" s="53"/>
      <c r="MFR158" s="53"/>
      <c r="MFS158" s="53"/>
      <c r="MFT158" s="53"/>
      <c r="MFU158" s="53"/>
      <c r="MFV158" s="53"/>
      <c r="MFW158" s="53"/>
      <c r="MFX158" s="53"/>
      <c r="MFY158" s="53"/>
      <c r="MFZ158" s="53"/>
      <c r="MGA158" s="53"/>
      <c r="MGB158" s="53"/>
      <c r="MGC158" s="53"/>
      <c r="MGD158" s="53"/>
      <c r="MGE158" s="53"/>
      <c r="MGF158" s="53"/>
      <c r="MGG158" s="53"/>
      <c r="MGH158" s="53"/>
      <c r="MGI158" s="53"/>
      <c r="MGJ158" s="53"/>
      <c r="MGK158" s="53"/>
      <c r="MGL158" s="53"/>
      <c r="MGM158" s="53"/>
      <c r="MGN158" s="53"/>
      <c r="MGO158" s="53"/>
      <c r="MGP158" s="53"/>
      <c r="MGQ158" s="53"/>
      <c r="MGR158" s="53"/>
      <c r="MGS158" s="53"/>
      <c r="MGT158" s="53"/>
      <c r="MGU158" s="53"/>
      <c r="MGV158" s="53"/>
      <c r="MGW158" s="53"/>
      <c r="MGX158" s="53"/>
      <c r="MGY158" s="53"/>
      <c r="MGZ158" s="53"/>
      <c r="MHA158" s="53"/>
      <c r="MHB158" s="53"/>
      <c r="MHC158" s="53"/>
      <c r="MHD158" s="53"/>
      <c r="MHE158" s="53"/>
      <c r="MHF158" s="53"/>
      <c r="MHG158" s="53"/>
      <c r="MHH158" s="53"/>
      <c r="MHI158" s="53"/>
      <c r="MHJ158" s="53"/>
      <c r="MHK158" s="53"/>
      <c r="MHL158" s="53"/>
      <c r="MHM158" s="53"/>
      <c r="MHN158" s="53"/>
      <c r="MHO158" s="53"/>
      <c r="MHP158" s="53"/>
      <c r="MHQ158" s="53"/>
      <c r="MHR158" s="53"/>
      <c r="MHS158" s="53"/>
      <c r="MHT158" s="53"/>
      <c r="MHU158" s="53"/>
      <c r="MHV158" s="53"/>
      <c r="MHW158" s="53"/>
      <c r="MHX158" s="53"/>
      <c r="MHY158" s="53"/>
      <c r="MHZ158" s="53"/>
      <c r="MIA158" s="53"/>
      <c r="MIB158" s="53"/>
      <c r="MIC158" s="53"/>
      <c r="MID158" s="53"/>
      <c r="MIE158" s="53"/>
      <c r="MIF158" s="53"/>
      <c r="MIG158" s="53"/>
      <c r="MIH158" s="53"/>
      <c r="MII158" s="53"/>
      <c r="MIJ158" s="53"/>
      <c r="MIK158" s="53"/>
      <c r="MIL158" s="53"/>
      <c r="MIM158" s="53"/>
      <c r="MIN158" s="53"/>
      <c r="MIO158" s="53"/>
      <c r="MIP158" s="53"/>
      <c r="MIQ158" s="53"/>
      <c r="MIR158" s="53"/>
      <c r="MIS158" s="53"/>
      <c r="MIT158" s="53"/>
      <c r="MIU158" s="53"/>
      <c r="MIV158" s="53"/>
      <c r="MIW158" s="53"/>
      <c r="MIX158" s="53"/>
      <c r="MIY158" s="53"/>
      <c r="MIZ158" s="53"/>
      <c r="MJA158" s="53"/>
      <c r="MJB158" s="53"/>
      <c r="MJC158" s="53"/>
      <c r="MJD158" s="53"/>
      <c r="MJE158" s="53"/>
      <c r="MJF158" s="53"/>
      <c r="MJG158" s="53"/>
      <c r="MJH158" s="53"/>
      <c r="MJI158" s="53"/>
      <c r="MJJ158" s="53"/>
      <c r="MJK158" s="53"/>
      <c r="MJL158" s="53"/>
      <c r="MJM158" s="53"/>
      <c r="MJN158" s="53"/>
      <c r="MJO158" s="53"/>
      <c r="MJP158" s="53"/>
      <c r="MJQ158" s="53"/>
      <c r="MJR158" s="53"/>
      <c r="MJS158" s="53"/>
      <c r="MJT158" s="53"/>
      <c r="MJU158" s="53"/>
      <c r="MJV158" s="53"/>
      <c r="MJW158" s="53"/>
      <c r="MJX158" s="53"/>
      <c r="MJY158" s="53"/>
      <c r="MJZ158" s="53"/>
      <c r="MKA158" s="53"/>
      <c r="MKB158" s="53"/>
      <c r="MKC158" s="53"/>
      <c r="MKD158" s="53"/>
      <c r="MKE158" s="53"/>
      <c r="MKF158" s="53"/>
      <c r="MKG158" s="53"/>
      <c r="MKH158" s="53"/>
      <c r="MKI158" s="53"/>
      <c r="MKJ158" s="53"/>
      <c r="MKK158" s="53"/>
      <c r="MKL158" s="53"/>
      <c r="MKM158" s="53"/>
      <c r="MKN158" s="53"/>
      <c r="MKO158" s="53"/>
      <c r="MKP158" s="53"/>
      <c r="MKQ158" s="53"/>
      <c r="MKR158" s="53"/>
      <c r="MKS158" s="53"/>
      <c r="MKT158" s="53"/>
      <c r="MKU158" s="53"/>
      <c r="MKV158" s="53"/>
      <c r="MKW158" s="53"/>
      <c r="MKX158" s="53"/>
      <c r="MKY158" s="53"/>
      <c r="MKZ158" s="53"/>
      <c r="MLA158" s="53"/>
      <c r="MLB158" s="53"/>
      <c r="MLC158" s="53"/>
      <c r="MLD158" s="53"/>
      <c r="MLE158" s="53"/>
      <c r="MLF158" s="53"/>
      <c r="MLG158" s="53"/>
      <c r="MLH158" s="53"/>
      <c r="MLI158" s="53"/>
      <c r="MLJ158" s="53"/>
      <c r="MLK158" s="53"/>
      <c r="MLL158" s="53"/>
      <c r="MLM158" s="53"/>
      <c r="MLN158" s="53"/>
      <c r="MLO158" s="53"/>
      <c r="MLP158" s="53"/>
      <c r="MLQ158" s="53"/>
      <c r="MLR158" s="53"/>
      <c r="MLS158" s="53"/>
      <c r="MLT158" s="53"/>
      <c r="MLU158" s="53"/>
      <c r="MLV158" s="53"/>
      <c r="MLW158" s="53"/>
      <c r="MLX158" s="53"/>
      <c r="MLY158" s="53"/>
      <c r="MLZ158" s="53"/>
      <c r="MMA158" s="53"/>
      <c r="MMB158" s="53"/>
      <c r="MMC158" s="53"/>
      <c r="MMD158" s="53"/>
      <c r="MME158" s="53"/>
      <c r="MMF158" s="53"/>
      <c r="MMG158" s="53"/>
      <c r="MMH158" s="53"/>
      <c r="MMI158" s="53"/>
      <c r="MMJ158" s="53"/>
      <c r="MMK158" s="53"/>
      <c r="MML158" s="53"/>
      <c r="MMM158" s="53"/>
      <c r="MMN158" s="53"/>
      <c r="MMO158" s="53"/>
      <c r="MMP158" s="53"/>
      <c r="MMQ158" s="53"/>
      <c r="MMR158" s="53"/>
      <c r="MMS158" s="53"/>
      <c r="MMT158" s="53"/>
      <c r="MMU158" s="53"/>
      <c r="MMV158" s="53"/>
      <c r="MMW158" s="53"/>
      <c r="MMX158" s="53"/>
      <c r="MMY158" s="53"/>
      <c r="MMZ158" s="53"/>
      <c r="MNA158" s="53"/>
      <c r="MNB158" s="53"/>
      <c r="MNC158" s="53"/>
      <c r="MND158" s="53"/>
      <c r="MNE158" s="53"/>
      <c r="MNF158" s="53"/>
      <c r="MNG158" s="53"/>
      <c r="MNH158" s="53"/>
      <c r="MNI158" s="53"/>
      <c r="MNJ158" s="53"/>
      <c r="MNK158" s="53"/>
      <c r="MNL158" s="53"/>
      <c r="MNM158" s="53"/>
      <c r="MNN158" s="53"/>
      <c r="MNO158" s="53"/>
      <c r="MNP158" s="53"/>
      <c r="MNQ158" s="53"/>
      <c r="MNR158" s="53"/>
      <c r="MNS158" s="53"/>
      <c r="MNT158" s="53"/>
      <c r="MNU158" s="53"/>
      <c r="MNV158" s="53"/>
      <c r="MNW158" s="53"/>
      <c r="MNX158" s="53"/>
      <c r="MNY158" s="53"/>
      <c r="MNZ158" s="53"/>
      <c r="MOA158" s="53"/>
      <c r="MOB158" s="53"/>
      <c r="MOC158" s="53"/>
      <c r="MOD158" s="53"/>
      <c r="MOE158" s="53"/>
      <c r="MOF158" s="53"/>
      <c r="MOG158" s="53"/>
      <c r="MOH158" s="53"/>
      <c r="MOI158" s="53"/>
      <c r="MOJ158" s="53"/>
      <c r="MOK158" s="53"/>
      <c r="MOL158" s="53"/>
      <c r="MOM158" s="53"/>
      <c r="MON158" s="53"/>
      <c r="MOO158" s="53"/>
      <c r="MOP158" s="53"/>
      <c r="MOQ158" s="53"/>
      <c r="MOR158" s="53"/>
      <c r="MOS158" s="53"/>
      <c r="MOT158" s="53"/>
      <c r="MOU158" s="53"/>
      <c r="MOV158" s="53"/>
      <c r="MOW158" s="53"/>
      <c r="MOX158" s="53"/>
      <c r="MOY158" s="53"/>
      <c r="MOZ158" s="53"/>
      <c r="MPA158" s="53"/>
      <c r="MPB158" s="53"/>
      <c r="MPC158" s="53"/>
      <c r="MPD158" s="53"/>
      <c r="MPE158" s="53"/>
      <c r="MPF158" s="53"/>
      <c r="MPG158" s="53"/>
      <c r="MPH158" s="53"/>
      <c r="MPI158" s="53"/>
      <c r="MPJ158" s="53"/>
      <c r="MPK158" s="53"/>
      <c r="MPL158" s="53"/>
      <c r="MPM158" s="53"/>
      <c r="MPN158" s="53"/>
      <c r="MPO158" s="53"/>
      <c r="MPP158" s="53"/>
      <c r="MPQ158" s="53"/>
      <c r="MPR158" s="53"/>
      <c r="MPS158" s="53"/>
      <c r="MPT158" s="53"/>
      <c r="MPU158" s="53"/>
      <c r="MPV158" s="53"/>
      <c r="MPW158" s="53"/>
      <c r="MPX158" s="53"/>
      <c r="MPY158" s="53"/>
      <c r="MPZ158" s="53"/>
      <c r="MQA158" s="53"/>
      <c r="MQB158" s="53"/>
      <c r="MQC158" s="53"/>
      <c r="MQD158" s="53"/>
      <c r="MQE158" s="53"/>
      <c r="MQF158" s="53"/>
      <c r="MQG158" s="53"/>
      <c r="MQH158" s="53"/>
      <c r="MQI158" s="53"/>
      <c r="MQJ158" s="53"/>
      <c r="MQK158" s="53"/>
      <c r="MQL158" s="53"/>
      <c r="MQM158" s="53"/>
      <c r="MQN158" s="53"/>
      <c r="MQO158" s="53"/>
      <c r="MQP158" s="53"/>
      <c r="MQQ158" s="53"/>
      <c r="MQR158" s="53"/>
      <c r="MQS158" s="53"/>
      <c r="MQT158" s="53"/>
      <c r="MQU158" s="53"/>
      <c r="MQV158" s="53"/>
      <c r="MQW158" s="53"/>
      <c r="MQX158" s="53"/>
      <c r="MQY158" s="53"/>
      <c r="MQZ158" s="53"/>
      <c r="MRA158" s="53"/>
      <c r="MRB158" s="53"/>
      <c r="MRC158" s="53"/>
      <c r="MRD158" s="53"/>
      <c r="MRE158" s="53"/>
      <c r="MRF158" s="53"/>
      <c r="MRG158" s="53"/>
      <c r="MRH158" s="53"/>
      <c r="MRI158" s="53"/>
      <c r="MRJ158" s="53"/>
      <c r="MRK158" s="53"/>
      <c r="MRL158" s="53"/>
      <c r="MRM158" s="53"/>
      <c r="MRN158" s="53"/>
      <c r="MRO158" s="53"/>
      <c r="MRP158" s="53"/>
      <c r="MRQ158" s="53"/>
      <c r="MRR158" s="53"/>
      <c r="MRS158" s="53"/>
      <c r="MRT158" s="53"/>
      <c r="MRU158" s="53"/>
      <c r="MRV158" s="53"/>
      <c r="MRW158" s="53"/>
      <c r="MRX158" s="53"/>
      <c r="MRY158" s="53"/>
      <c r="MRZ158" s="53"/>
      <c r="MSA158" s="53"/>
      <c r="MSB158" s="53"/>
      <c r="MSC158" s="53"/>
      <c r="MSD158" s="53"/>
      <c r="MSE158" s="53"/>
      <c r="MSF158" s="53"/>
      <c r="MSG158" s="53"/>
      <c r="MSH158" s="53"/>
      <c r="MSI158" s="53"/>
      <c r="MSJ158" s="53"/>
      <c r="MSK158" s="53"/>
      <c r="MSL158" s="53"/>
      <c r="MSM158" s="53"/>
      <c r="MSN158" s="53"/>
      <c r="MSO158" s="53"/>
      <c r="MSP158" s="53"/>
      <c r="MSQ158" s="53"/>
      <c r="MSR158" s="53"/>
      <c r="MSS158" s="53"/>
      <c r="MST158" s="53"/>
      <c r="MSU158" s="53"/>
      <c r="MSV158" s="53"/>
      <c r="MSW158" s="53"/>
      <c r="MSX158" s="53"/>
      <c r="MSY158" s="53"/>
      <c r="MSZ158" s="53"/>
      <c r="MTA158" s="53"/>
      <c r="MTB158" s="53"/>
      <c r="MTC158" s="53"/>
      <c r="MTD158" s="53"/>
      <c r="MTE158" s="53"/>
      <c r="MTF158" s="53"/>
      <c r="MTG158" s="53"/>
      <c r="MTH158" s="53"/>
      <c r="MTI158" s="53"/>
      <c r="MTJ158" s="53"/>
      <c r="MTK158" s="53"/>
      <c r="MTL158" s="53"/>
      <c r="MTM158" s="53"/>
      <c r="MTN158" s="53"/>
      <c r="MTO158" s="53"/>
      <c r="MTP158" s="53"/>
      <c r="MTQ158" s="53"/>
      <c r="MTR158" s="53"/>
      <c r="MTS158" s="53"/>
      <c r="MTT158" s="53"/>
      <c r="MTU158" s="53"/>
      <c r="MTV158" s="53"/>
      <c r="MTW158" s="53"/>
      <c r="MTX158" s="53"/>
      <c r="MTY158" s="53"/>
      <c r="MTZ158" s="53"/>
      <c r="MUA158" s="53"/>
      <c r="MUB158" s="53"/>
      <c r="MUC158" s="53"/>
      <c r="MUD158" s="53"/>
      <c r="MUE158" s="53"/>
      <c r="MUF158" s="53"/>
      <c r="MUG158" s="53"/>
      <c r="MUH158" s="53"/>
      <c r="MUI158" s="53"/>
      <c r="MUJ158" s="53"/>
      <c r="MUK158" s="53"/>
      <c r="MUL158" s="53"/>
      <c r="MUM158" s="53"/>
      <c r="MUN158" s="53"/>
      <c r="MUO158" s="53"/>
      <c r="MUP158" s="53"/>
      <c r="MUQ158" s="53"/>
      <c r="MUR158" s="53"/>
      <c r="MUS158" s="53"/>
      <c r="MUT158" s="53"/>
      <c r="MUU158" s="53"/>
      <c r="MUV158" s="53"/>
      <c r="MUW158" s="53"/>
      <c r="MUX158" s="53"/>
      <c r="MUY158" s="53"/>
      <c r="MUZ158" s="53"/>
      <c r="MVA158" s="53"/>
      <c r="MVB158" s="53"/>
      <c r="MVC158" s="53"/>
      <c r="MVD158" s="53"/>
      <c r="MVE158" s="53"/>
      <c r="MVF158" s="53"/>
      <c r="MVG158" s="53"/>
      <c r="MVH158" s="53"/>
      <c r="MVI158" s="53"/>
      <c r="MVJ158" s="53"/>
      <c r="MVK158" s="53"/>
      <c r="MVL158" s="53"/>
      <c r="MVM158" s="53"/>
      <c r="MVN158" s="53"/>
      <c r="MVO158" s="53"/>
      <c r="MVP158" s="53"/>
      <c r="MVQ158" s="53"/>
      <c r="MVR158" s="53"/>
      <c r="MVS158" s="53"/>
      <c r="MVT158" s="53"/>
      <c r="MVU158" s="53"/>
      <c r="MVV158" s="53"/>
      <c r="MVW158" s="53"/>
      <c r="MVX158" s="53"/>
      <c r="MVY158" s="53"/>
      <c r="MVZ158" s="53"/>
      <c r="MWA158" s="53"/>
      <c r="MWB158" s="53"/>
      <c r="MWC158" s="53"/>
      <c r="MWD158" s="53"/>
      <c r="MWE158" s="53"/>
      <c r="MWF158" s="53"/>
      <c r="MWG158" s="53"/>
      <c r="MWH158" s="53"/>
      <c r="MWI158" s="53"/>
      <c r="MWJ158" s="53"/>
      <c r="MWK158" s="53"/>
      <c r="MWL158" s="53"/>
      <c r="MWM158" s="53"/>
      <c r="MWN158" s="53"/>
      <c r="MWO158" s="53"/>
      <c r="MWP158" s="53"/>
      <c r="MWQ158" s="53"/>
      <c r="MWR158" s="53"/>
      <c r="MWS158" s="53"/>
      <c r="MWT158" s="53"/>
      <c r="MWU158" s="53"/>
      <c r="MWV158" s="53"/>
      <c r="MWW158" s="53"/>
      <c r="MWX158" s="53"/>
      <c r="MWY158" s="53"/>
      <c r="MWZ158" s="53"/>
      <c r="MXA158" s="53"/>
      <c r="MXB158" s="53"/>
      <c r="MXC158" s="53"/>
      <c r="MXD158" s="53"/>
      <c r="MXE158" s="53"/>
      <c r="MXF158" s="53"/>
      <c r="MXG158" s="53"/>
      <c r="MXH158" s="53"/>
      <c r="MXI158" s="53"/>
      <c r="MXJ158" s="53"/>
      <c r="MXK158" s="53"/>
      <c r="MXL158" s="53"/>
      <c r="MXM158" s="53"/>
      <c r="MXN158" s="53"/>
      <c r="MXO158" s="53"/>
      <c r="MXP158" s="53"/>
      <c r="MXQ158" s="53"/>
      <c r="MXR158" s="53"/>
      <c r="MXS158" s="53"/>
      <c r="MXT158" s="53"/>
      <c r="MXU158" s="53"/>
      <c r="MXV158" s="53"/>
      <c r="MXW158" s="53"/>
      <c r="MXX158" s="53"/>
      <c r="MXY158" s="53"/>
      <c r="MXZ158" s="53"/>
      <c r="MYA158" s="53"/>
      <c r="MYB158" s="53"/>
      <c r="MYC158" s="53"/>
      <c r="MYD158" s="53"/>
      <c r="MYE158" s="53"/>
      <c r="MYF158" s="53"/>
      <c r="MYG158" s="53"/>
      <c r="MYH158" s="53"/>
      <c r="MYI158" s="53"/>
      <c r="MYJ158" s="53"/>
      <c r="MYK158" s="53"/>
      <c r="MYL158" s="53"/>
      <c r="MYM158" s="53"/>
      <c r="MYN158" s="53"/>
      <c r="MYO158" s="53"/>
      <c r="MYP158" s="53"/>
      <c r="MYQ158" s="53"/>
      <c r="MYR158" s="53"/>
      <c r="MYS158" s="53"/>
      <c r="MYT158" s="53"/>
      <c r="MYU158" s="53"/>
      <c r="MYV158" s="53"/>
      <c r="MYW158" s="53"/>
      <c r="MYX158" s="53"/>
      <c r="MYY158" s="53"/>
      <c r="MYZ158" s="53"/>
      <c r="MZA158" s="53"/>
      <c r="MZB158" s="53"/>
      <c r="MZC158" s="53"/>
      <c r="MZD158" s="53"/>
      <c r="MZE158" s="53"/>
      <c r="MZF158" s="53"/>
      <c r="MZG158" s="53"/>
      <c r="MZH158" s="53"/>
      <c r="MZI158" s="53"/>
      <c r="MZJ158" s="53"/>
      <c r="MZK158" s="53"/>
      <c r="MZL158" s="53"/>
      <c r="MZM158" s="53"/>
      <c r="MZN158" s="53"/>
      <c r="MZO158" s="53"/>
      <c r="MZP158" s="53"/>
      <c r="MZQ158" s="53"/>
      <c r="MZR158" s="53"/>
      <c r="MZS158" s="53"/>
      <c r="MZT158" s="53"/>
      <c r="MZU158" s="53"/>
      <c r="MZV158" s="53"/>
      <c r="MZW158" s="53"/>
      <c r="MZX158" s="53"/>
      <c r="MZY158" s="53"/>
      <c r="MZZ158" s="53"/>
      <c r="NAA158" s="53"/>
      <c r="NAB158" s="53"/>
      <c r="NAC158" s="53"/>
      <c r="NAD158" s="53"/>
      <c r="NAE158" s="53"/>
      <c r="NAF158" s="53"/>
      <c r="NAG158" s="53"/>
      <c r="NAH158" s="53"/>
      <c r="NAI158" s="53"/>
      <c r="NAJ158" s="53"/>
      <c r="NAK158" s="53"/>
      <c r="NAL158" s="53"/>
      <c r="NAM158" s="53"/>
      <c r="NAN158" s="53"/>
      <c r="NAO158" s="53"/>
      <c r="NAP158" s="53"/>
      <c r="NAQ158" s="53"/>
      <c r="NAR158" s="53"/>
      <c r="NAS158" s="53"/>
      <c r="NAT158" s="53"/>
      <c r="NAU158" s="53"/>
      <c r="NAV158" s="53"/>
      <c r="NAW158" s="53"/>
      <c r="NAX158" s="53"/>
      <c r="NAY158" s="53"/>
      <c r="NAZ158" s="53"/>
      <c r="NBA158" s="53"/>
      <c r="NBB158" s="53"/>
      <c r="NBC158" s="53"/>
      <c r="NBD158" s="53"/>
      <c r="NBE158" s="53"/>
      <c r="NBF158" s="53"/>
      <c r="NBG158" s="53"/>
      <c r="NBH158" s="53"/>
      <c r="NBI158" s="53"/>
      <c r="NBJ158" s="53"/>
      <c r="NBK158" s="53"/>
      <c r="NBL158" s="53"/>
      <c r="NBM158" s="53"/>
      <c r="NBN158" s="53"/>
      <c r="NBO158" s="53"/>
      <c r="NBP158" s="53"/>
      <c r="NBQ158" s="53"/>
      <c r="NBR158" s="53"/>
      <c r="NBS158" s="53"/>
      <c r="NBT158" s="53"/>
      <c r="NBU158" s="53"/>
      <c r="NBV158" s="53"/>
      <c r="NBW158" s="53"/>
      <c r="NBX158" s="53"/>
      <c r="NBY158" s="53"/>
      <c r="NBZ158" s="53"/>
      <c r="NCA158" s="53"/>
      <c r="NCB158" s="53"/>
      <c r="NCC158" s="53"/>
      <c r="NCD158" s="53"/>
      <c r="NCE158" s="53"/>
      <c r="NCF158" s="53"/>
      <c r="NCG158" s="53"/>
      <c r="NCH158" s="53"/>
      <c r="NCI158" s="53"/>
      <c r="NCJ158" s="53"/>
      <c r="NCK158" s="53"/>
      <c r="NCL158" s="53"/>
      <c r="NCM158" s="53"/>
      <c r="NCN158" s="53"/>
      <c r="NCO158" s="53"/>
      <c r="NCP158" s="53"/>
      <c r="NCQ158" s="53"/>
      <c r="NCR158" s="53"/>
      <c r="NCS158" s="53"/>
      <c r="NCT158" s="53"/>
      <c r="NCU158" s="53"/>
      <c r="NCV158" s="53"/>
      <c r="NCW158" s="53"/>
      <c r="NCX158" s="53"/>
      <c r="NCY158" s="53"/>
      <c r="NCZ158" s="53"/>
      <c r="NDA158" s="53"/>
      <c r="NDB158" s="53"/>
      <c r="NDC158" s="53"/>
      <c r="NDD158" s="53"/>
      <c r="NDE158" s="53"/>
      <c r="NDF158" s="53"/>
      <c r="NDG158" s="53"/>
      <c r="NDH158" s="53"/>
      <c r="NDI158" s="53"/>
      <c r="NDJ158" s="53"/>
      <c r="NDK158" s="53"/>
      <c r="NDL158" s="53"/>
      <c r="NDM158" s="53"/>
      <c r="NDN158" s="53"/>
      <c r="NDO158" s="53"/>
      <c r="NDP158" s="53"/>
      <c r="NDQ158" s="53"/>
      <c r="NDR158" s="53"/>
      <c r="NDS158" s="53"/>
      <c r="NDT158" s="53"/>
      <c r="NDU158" s="53"/>
      <c r="NDV158" s="53"/>
      <c r="NDW158" s="53"/>
      <c r="NDX158" s="53"/>
      <c r="NDY158" s="53"/>
      <c r="NDZ158" s="53"/>
      <c r="NEA158" s="53"/>
      <c r="NEB158" s="53"/>
      <c r="NEC158" s="53"/>
      <c r="NED158" s="53"/>
      <c r="NEE158" s="53"/>
      <c r="NEF158" s="53"/>
      <c r="NEG158" s="53"/>
      <c r="NEH158" s="53"/>
      <c r="NEI158" s="53"/>
      <c r="NEJ158" s="53"/>
      <c r="NEK158" s="53"/>
      <c r="NEL158" s="53"/>
      <c r="NEM158" s="53"/>
      <c r="NEN158" s="53"/>
      <c r="NEO158" s="53"/>
      <c r="NEP158" s="53"/>
      <c r="NEQ158" s="53"/>
      <c r="NER158" s="53"/>
      <c r="NES158" s="53"/>
      <c r="NET158" s="53"/>
      <c r="NEU158" s="53"/>
      <c r="NEV158" s="53"/>
      <c r="NEW158" s="53"/>
      <c r="NEX158" s="53"/>
      <c r="NEY158" s="53"/>
      <c r="NEZ158" s="53"/>
      <c r="NFA158" s="53"/>
      <c r="NFB158" s="53"/>
      <c r="NFC158" s="53"/>
      <c r="NFD158" s="53"/>
      <c r="NFE158" s="53"/>
      <c r="NFF158" s="53"/>
      <c r="NFG158" s="53"/>
      <c r="NFH158" s="53"/>
      <c r="NFI158" s="53"/>
      <c r="NFJ158" s="53"/>
      <c r="NFK158" s="53"/>
      <c r="NFL158" s="53"/>
      <c r="NFM158" s="53"/>
      <c r="NFN158" s="53"/>
      <c r="NFO158" s="53"/>
      <c r="NFP158" s="53"/>
      <c r="NFQ158" s="53"/>
      <c r="NFR158" s="53"/>
      <c r="NFS158" s="53"/>
      <c r="NFT158" s="53"/>
      <c r="NFU158" s="53"/>
      <c r="NFV158" s="53"/>
      <c r="NFW158" s="53"/>
      <c r="NFX158" s="53"/>
      <c r="NFY158" s="53"/>
      <c r="NFZ158" s="53"/>
      <c r="NGA158" s="53"/>
      <c r="NGB158" s="53"/>
      <c r="NGC158" s="53"/>
      <c r="NGD158" s="53"/>
      <c r="NGE158" s="53"/>
      <c r="NGF158" s="53"/>
      <c r="NGG158" s="53"/>
      <c r="NGH158" s="53"/>
      <c r="NGI158" s="53"/>
      <c r="NGJ158" s="53"/>
      <c r="NGK158" s="53"/>
      <c r="NGL158" s="53"/>
      <c r="NGM158" s="53"/>
      <c r="NGN158" s="53"/>
      <c r="NGO158" s="53"/>
      <c r="NGP158" s="53"/>
      <c r="NGQ158" s="53"/>
      <c r="NGR158" s="53"/>
      <c r="NGS158" s="53"/>
      <c r="NGT158" s="53"/>
      <c r="NGU158" s="53"/>
      <c r="NGV158" s="53"/>
      <c r="NGW158" s="53"/>
      <c r="NGX158" s="53"/>
      <c r="NGY158" s="53"/>
      <c r="NGZ158" s="53"/>
      <c r="NHA158" s="53"/>
      <c r="NHB158" s="53"/>
      <c r="NHC158" s="53"/>
      <c r="NHD158" s="53"/>
      <c r="NHE158" s="53"/>
      <c r="NHF158" s="53"/>
      <c r="NHG158" s="53"/>
      <c r="NHH158" s="53"/>
      <c r="NHI158" s="53"/>
      <c r="NHJ158" s="53"/>
      <c r="NHK158" s="53"/>
      <c r="NHL158" s="53"/>
      <c r="NHM158" s="53"/>
      <c r="NHN158" s="53"/>
      <c r="NHO158" s="53"/>
      <c r="NHP158" s="53"/>
      <c r="NHQ158" s="53"/>
      <c r="NHR158" s="53"/>
      <c r="NHS158" s="53"/>
      <c r="NHT158" s="53"/>
      <c r="NHU158" s="53"/>
      <c r="NHV158" s="53"/>
      <c r="NHW158" s="53"/>
      <c r="NHX158" s="53"/>
      <c r="NHY158" s="53"/>
      <c r="NHZ158" s="53"/>
      <c r="NIA158" s="53"/>
      <c r="NIB158" s="53"/>
      <c r="NIC158" s="53"/>
      <c r="NID158" s="53"/>
      <c r="NIE158" s="53"/>
      <c r="NIF158" s="53"/>
      <c r="NIG158" s="53"/>
      <c r="NIH158" s="53"/>
      <c r="NII158" s="53"/>
      <c r="NIJ158" s="53"/>
      <c r="NIK158" s="53"/>
      <c r="NIL158" s="53"/>
      <c r="NIM158" s="53"/>
      <c r="NIN158" s="53"/>
      <c r="NIO158" s="53"/>
      <c r="NIP158" s="53"/>
      <c r="NIQ158" s="53"/>
      <c r="NIR158" s="53"/>
      <c r="NIS158" s="53"/>
      <c r="NIT158" s="53"/>
      <c r="NIU158" s="53"/>
      <c r="NIV158" s="53"/>
      <c r="NIW158" s="53"/>
      <c r="NIX158" s="53"/>
      <c r="NIY158" s="53"/>
      <c r="NIZ158" s="53"/>
      <c r="NJA158" s="53"/>
      <c r="NJB158" s="53"/>
      <c r="NJC158" s="53"/>
      <c r="NJD158" s="53"/>
      <c r="NJE158" s="53"/>
      <c r="NJF158" s="53"/>
      <c r="NJG158" s="53"/>
      <c r="NJH158" s="53"/>
      <c r="NJI158" s="53"/>
      <c r="NJJ158" s="53"/>
      <c r="NJK158" s="53"/>
      <c r="NJL158" s="53"/>
      <c r="NJM158" s="53"/>
      <c r="NJN158" s="53"/>
      <c r="NJO158" s="53"/>
      <c r="NJP158" s="53"/>
      <c r="NJQ158" s="53"/>
      <c r="NJR158" s="53"/>
      <c r="NJS158" s="53"/>
      <c r="NJT158" s="53"/>
      <c r="NJU158" s="53"/>
      <c r="NJV158" s="53"/>
      <c r="NJW158" s="53"/>
      <c r="NJX158" s="53"/>
      <c r="NJY158" s="53"/>
      <c r="NJZ158" s="53"/>
      <c r="NKA158" s="53"/>
      <c r="NKB158" s="53"/>
      <c r="NKC158" s="53"/>
      <c r="NKD158" s="53"/>
      <c r="NKE158" s="53"/>
      <c r="NKF158" s="53"/>
      <c r="NKG158" s="53"/>
      <c r="NKH158" s="53"/>
      <c r="NKI158" s="53"/>
      <c r="NKJ158" s="53"/>
      <c r="NKK158" s="53"/>
      <c r="NKL158" s="53"/>
      <c r="NKM158" s="53"/>
      <c r="NKN158" s="53"/>
      <c r="NKO158" s="53"/>
      <c r="NKP158" s="53"/>
      <c r="NKQ158" s="53"/>
      <c r="NKR158" s="53"/>
      <c r="NKS158" s="53"/>
      <c r="NKT158" s="53"/>
      <c r="NKU158" s="53"/>
      <c r="NKV158" s="53"/>
      <c r="NKW158" s="53"/>
      <c r="NKX158" s="53"/>
      <c r="NKY158" s="53"/>
      <c r="NKZ158" s="53"/>
      <c r="NLA158" s="53"/>
      <c r="NLB158" s="53"/>
      <c r="NLC158" s="53"/>
      <c r="NLD158" s="53"/>
      <c r="NLE158" s="53"/>
      <c r="NLF158" s="53"/>
      <c r="NLG158" s="53"/>
      <c r="NLH158" s="53"/>
      <c r="NLI158" s="53"/>
      <c r="NLJ158" s="53"/>
      <c r="NLK158" s="53"/>
      <c r="NLL158" s="53"/>
      <c r="NLM158" s="53"/>
      <c r="NLN158" s="53"/>
      <c r="NLO158" s="53"/>
      <c r="NLP158" s="53"/>
      <c r="NLQ158" s="53"/>
      <c r="NLR158" s="53"/>
      <c r="NLS158" s="53"/>
      <c r="NLT158" s="53"/>
      <c r="NLU158" s="53"/>
      <c r="NLV158" s="53"/>
      <c r="NLW158" s="53"/>
      <c r="NLX158" s="53"/>
      <c r="NLY158" s="53"/>
      <c r="NLZ158" s="53"/>
      <c r="NMA158" s="53"/>
      <c r="NMB158" s="53"/>
      <c r="NMC158" s="53"/>
      <c r="NMD158" s="53"/>
      <c r="NME158" s="53"/>
      <c r="NMF158" s="53"/>
      <c r="NMG158" s="53"/>
      <c r="NMH158" s="53"/>
      <c r="NMI158" s="53"/>
      <c r="NMJ158" s="53"/>
      <c r="NMK158" s="53"/>
      <c r="NML158" s="53"/>
      <c r="NMM158" s="53"/>
      <c r="NMN158" s="53"/>
      <c r="NMO158" s="53"/>
      <c r="NMP158" s="53"/>
      <c r="NMQ158" s="53"/>
      <c r="NMR158" s="53"/>
      <c r="NMS158" s="53"/>
      <c r="NMT158" s="53"/>
      <c r="NMU158" s="53"/>
      <c r="NMV158" s="53"/>
      <c r="NMW158" s="53"/>
      <c r="NMX158" s="53"/>
      <c r="NMY158" s="53"/>
      <c r="NMZ158" s="53"/>
      <c r="NNA158" s="53"/>
      <c r="NNB158" s="53"/>
      <c r="NNC158" s="53"/>
      <c r="NND158" s="53"/>
      <c r="NNE158" s="53"/>
      <c r="NNF158" s="53"/>
      <c r="NNG158" s="53"/>
      <c r="NNH158" s="53"/>
      <c r="NNI158" s="53"/>
      <c r="NNJ158" s="53"/>
      <c r="NNK158" s="53"/>
      <c r="NNL158" s="53"/>
      <c r="NNM158" s="53"/>
      <c r="NNN158" s="53"/>
      <c r="NNO158" s="53"/>
      <c r="NNP158" s="53"/>
      <c r="NNQ158" s="53"/>
      <c r="NNR158" s="53"/>
      <c r="NNS158" s="53"/>
      <c r="NNT158" s="53"/>
      <c r="NNU158" s="53"/>
      <c r="NNV158" s="53"/>
      <c r="NNW158" s="53"/>
      <c r="NNX158" s="53"/>
      <c r="NNY158" s="53"/>
      <c r="NNZ158" s="53"/>
      <c r="NOA158" s="53"/>
      <c r="NOB158" s="53"/>
      <c r="NOC158" s="53"/>
      <c r="NOD158" s="53"/>
      <c r="NOE158" s="53"/>
      <c r="NOF158" s="53"/>
      <c r="NOG158" s="53"/>
      <c r="NOH158" s="53"/>
      <c r="NOI158" s="53"/>
      <c r="NOJ158" s="53"/>
      <c r="NOK158" s="53"/>
      <c r="NOL158" s="53"/>
      <c r="NOM158" s="53"/>
      <c r="NON158" s="53"/>
      <c r="NOO158" s="53"/>
      <c r="NOP158" s="53"/>
      <c r="NOQ158" s="53"/>
      <c r="NOR158" s="53"/>
      <c r="NOS158" s="53"/>
      <c r="NOT158" s="53"/>
      <c r="NOU158" s="53"/>
      <c r="NOV158" s="53"/>
      <c r="NOW158" s="53"/>
      <c r="NOX158" s="53"/>
      <c r="NOY158" s="53"/>
      <c r="NOZ158" s="53"/>
      <c r="NPA158" s="53"/>
      <c r="NPB158" s="53"/>
      <c r="NPC158" s="53"/>
      <c r="NPD158" s="53"/>
      <c r="NPE158" s="53"/>
      <c r="NPF158" s="53"/>
      <c r="NPG158" s="53"/>
      <c r="NPH158" s="53"/>
      <c r="NPI158" s="53"/>
      <c r="NPJ158" s="53"/>
      <c r="NPK158" s="53"/>
      <c r="NPL158" s="53"/>
      <c r="NPM158" s="53"/>
      <c r="NPN158" s="53"/>
      <c r="NPO158" s="53"/>
      <c r="NPP158" s="53"/>
      <c r="NPQ158" s="53"/>
      <c r="NPR158" s="53"/>
      <c r="NPS158" s="53"/>
      <c r="NPT158" s="53"/>
      <c r="NPU158" s="53"/>
      <c r="NPV158" s="53"/>
      <c r="NPW158" s="53"/>
      <c r="NPX158" s="53"/>
      <c r="NPY158" s="53"/>
      <c r="NPZ158" s="53"/>
      <c r="NQA158" s="53"/>
      <c r="NQB158" s="53"/>
      <c r="NQC158" s="53"/>
      <c r="NQD158" s="53"/>
      <c r="NQE158" s="53"/>
      <c r="NQF158" s="53"/>
      <c r="NQG158" s="53"/>
      <c r="NQH158" s="53"/>
      <c r="NQI158" s="53"/>
      <c r="NQJ158" s="53"/>
      <c r="NQK158" s="53"/>
      <c r="NQL158" s="53"/>
      <c r="NQM158" s="53"/>
      <c r="NQN158" s="53"/>
      <c r="NQO158" s="53"/>
      <c r="NQP158" s="53"/>
      <c r="NQQ158" s="53"/>
      <c r="NQR158" s="53"/>
      <c r="NQS158" s="53"/>
      <c r="NQT158" s="53"/>
      <c r="NQU158" s="53"/>
      <c r="NQV158" s="53"/>
      <c r="NQW158" s="53"/>
      <c r="NQX158" s="53"/>
      <c r="NQY158" s="53"/>
      <c r="NQZ158" s="53"/>
      <c r="NRA158" s="53"/>
      <c r="NRB158" s="53"/>
      <c r="NRC158" s="53"/>
      <c r="NRD158" s="53"/>
      <c r="NRE158" s="53"/>
      <c r="NRF158" s="53"/>
      <c r="NRG158" s="53"/>
      <c r="NRH158" s="53"/>
      <c r="NRI158" s="53"/>
      <c r="NRJ158" s="53"/>
      <c r="NRK158" s="53"/>
      <c r="NRL158" s="53"/>
      <c r="NRM158" s="53"/>
      <c r="NRN158" s="53"/>
      <c r="NRO158" s="53"/>
      <c r="NRP158" s="53"/>
      <c r="NRQ158" s="53"/>
      <c r="NRR158" s="53"/>
      <c r="NRS158" s="53"/>
      <c r="NRT158" s="53"/>
      <c r="NRU158" s="53"/>
      <c r="NRV158" s="53"/>
      <c r="NRW158" s="53"/>
      <c r="NRX158" s="53"/>
      <c r="NRY158" s="53"/>
      <c r="NRZ158" s="53"/>
      <c r="NSA158" s="53"/>
      <c r="NSB158" s="53"/>
      <c r="NSC158" s="53"/>
      <c r="NSD158" s="53"/>
      <c r="NSE158" s="53"/>
      <c r="NSF158" s="53"/>
      <c r="NSG158" s="53"/>
      <c r="NSH158" s="53"/>
      <c r="NSI158" s="53"/>
      <c r="NSJ158" s="53"/>
      <c r="NSK158" s="53"/>
      <c r="NSL158" s="53"/>
      <c r="NSM158" s="53"/>
      <c r="NSN158" s="53"/>
      <c r="NSO158" s="53"/>
      <c r="NSP158" s="53"/>
      <c r="NSQ158" s="53"/>
      <c r="NSR158" s="53"/>
      <c r="NSS158" s="53"/>
      <c r="NST158" s="53"/>
      <c r="NSU158" s="53"/>
      <c r="NSV158" s="53"/>
      <c r="NSW158" s="53"/>
      <c r="NSX158" s="53"/>
      <c r="NSY158" s="53"/>
      <c r="NSZ158" s="53"/>
      <c r="NTA158" s="53"/>
      <c r="NTB158" s="53"/>
      <c r="NTC158" s="53"/>
      <c r="NTD158" s="53"/>
      <c r="NTE158" s="53"/>
      <c r="NTF158" s="53"/>
      <c r="NTG158" s="53"/>
      <c r="NTH158" s="53"/>
      <c r="NTI158" s="53"/>
      <c r="NTJ158" s="53"/>
      <c r="NTK158" s="53"/>
      <c r="NTL158" s="53"/>
      <c r="NTM158" s="53"/>
      <c r="NTN158" s="53"/>
      <c r="NTO158" s="53"/>
      <c r="NTP158" s="53"/>
      <c r="NTQ158" s="53"/>
      <c r="NTR158" s="53"/>
      <c r="NTS158" s="53"/>
      <c r="NTT158" s="53"/>
      <c r="NTU158" s="53"/>
      <c r="NTV158" s="53"/>
      <c r="NTW158" s="53"/>
      <c r="NTX158" s="53"/>
      <c r="NTY158" s="53"/>
      <c r="NTZ158" s="53"/>
      <c r="NUA158" s="53"/>
      <c r="NUB158" s="53"/>
      <c r="NUC158" s="53"/>
      <c r="NUD158" s="53"/>
      <c r="NUE158" s="53"/>
      <c r="NUF158" s="53"/>
      <c r="NUG158" s="53"/>
      <c r="NUH158" s="53"/>
      <c r="NUI158" s="53"/>
      <c r="NUJ158" s="53"/>
      <c r="NUK158" s="53"/>
      <c r="NUL158" s="53"/>
      <c r="NUM158" s="53"/>
      <c r="NUN158" s="53"/>
      <c r="NUO158" s="53"/>
      <c r="NUP158" s="53"/>
      <c r="NUQ158" s="53"/>
      <c r="NUR158" s="53"/>
      <c r="NUS158" s="53"/>
      <c r="NUT158" s="53"/>
      <c r="NUU158" s="53"/>
      <c r="NUV158" s="53"/>
      <c r="NUW158" s="53"/>
      <c r="NUX158" s="53"/>
      <c r="NUY158" s="53"/>
      <c r="NUZ158" s="53"/>
      <c r="NVA158" s="53"/>
      <c r="NVB158" s="53"/>
      <c r="NVC158" s="53"/>
      <c r="NVD158" s="53"/>
      <c r="NVE158" s="53"/>
      <c r="NVF158" s="53"/>
      <c r="NVG158" s="53"/>
      <c r="NVH158" s="53"/>
      <c r="NVI158" s="53"/>
      <c r="NVJ158" s="53"/>
      <c r="NVK158" s="53"/>
      <c r="NVL158" s="53"/>
      <c r="NVM158" s="53"/>
      <c r="NVN158" s="53"/>
      <c r="NVO158" s="53"/>
      <c r="NVP158" s="53"/>
      <c r="NVQ158" s="53"/>
      <c r="NVR158" s="53"/>
      <c r="NVS158" s="53"/>
      <c r="NVT158" s="53"/>
      <c r="NVU158" s="53"/>
      <c r="NVV158" s="53"/>
      <c r="NVW158" s="53"/>
      <c r="NVX158" s="53"/>
      <c r="NVY158" s="53"/>
      <c r="NVZ158" s="53"/>
      <c r="NWA158" s="53"/>
      <c r="NWB158" s="53"/>
      <c r="NWC158" s="53"/>
      <c r="NWD158" s="53"/>
      <c r="NWE158" s="53"/>
      <c r="NWF158" s="53"/>
      <c r="NWG158" s="53"/>
      <c r="NWH158" s="53"/>
      <c r="NWI158" s="53"/>
      <c r="NWJ158" s="53"/>
      <c r="NWK158" s="53"/>
      <c r="NWL158" s="53"/>
      <c r="NWM158" s="53"/>
      <c r="NWN158" s="53"/>
      <c r="NWO158" s="53"/>
      <c r="NWP158" s="53"/>
      <c r="NWQ158" s="53"/>
      <c r="NWR158" s="53"/>
      <c r="NWS158" s="53"/>
      <c r="NWT158" s="53"/>
      <c r="NWU158" s="53"/>
      <c r="NWV158" s="53"/>
      <c r="NWW158" s="53"/>
      <c r="NWX158" s="53"/>
      <c r="NWY158" s="53"/>
      <c r="NWZ158" s="53"/>
      <c r="NXA158" s="53"/>
      <c r="NXB158" s="53"/>
      <c r="NXC158" s="53"/>
      <c r="NXD158" s="53"/>
      <c r="NXE158" s="53"/>
      <c r="NXF158" s="53"/>
      <c r="NXG158" s="53"/>
      <c r="NXH158" s="53"/>
      <c r="NXI158" s="53"/>
      <c r="NXJ158" s="53"/>
      <c r="NXK158" s="53"/>
      <c r="NXL158" s="53"/>
      <c r="NXM158" s="53"/>
      <c r="NXN158" s="53"/>
      <c r="NXO158" s="53"/>
      <c r="NXP158" s="53"/>
      <c r="NXQ158" s="53"/>
      <c r="NXR158" s="53"/>
      <c r="NXS158" s="53"/>
      <c r="NXT158" s="53"/>
      <c r="NXU158" s="53"/>
      <c r="NXV158" s="53"/>
      <c r="NXW158" s="53"/>
      <c r="NXX158" s="53"/>
      <c r="NXY158" s="53"/>
      <c r="NXZ158" s="53"/>
      <c r="NYA158" s="53"/>
      <c r="NYB158" s="53"/>
      <c r="NYC158" s="53"/>
      <c r="NYD158" s="53"/>
      <c r="NYE158" s="53"/>
      <c r="NYF158" s="53"/>
      <c r="NYG158" s="53"/>
      <c r="NYH158" s="53"/>
      <c r="NYI158" s="53"/>
      <c r="NYJ158" s="53"/>
      <c r="NYK158" s="53"/>
      <c r="NYL158" s="53"/>
      <c r="NYM158" s="53"/>
      <c r="NYN158" s="53"/>
      <c r="NYO158" s="53"/>
      <c r="NYP158" s="53"/>
      <c r="NYQ158" s="53"/>
      <c r="NYR158" s="53"/>
      <c r="NYS158" s="53"/>
      <c r="NYT158" s="53"/>
      <c r="NYU158" s="53"/>
      <c r="NYV158" s="53"/>
      <c r="NYW158" s="53"/>
      <c r="NYX158" s="53"/>
      <c r="NYY158" s="53"/>
      <c r="NYZ158" s="53"/>
      <c r="NZA158" s="53"/>
      <c r="NZB158" s="53"/>
      <c r="NZC158" s="53"/>
      <c r="NZD158" s="53"/>
      <c r="NZE158" s="53"/>
      <c r="NZF158" s="53"/>
      <c r="NZG158" s="53"/>
      <c r="NZH158" s="53"/>
      <c r="NZI158" s="53"/>
      <c r="NZJ158" s="53"/>
      <c r="NZK158" s="53"/>
      <c r="NZL158" s="53"/>
      <c r="NZM158" s="53"/>
      <c r="NZN158" s="53"/>
      <c r="NZO158" s="53"/>
      <c r="NZP158" s="53"/>
      <c r="NZQ158" s="53"/>
      <c r="NZR158" s="53"/>
      <c r="NZS158" s="53"/>
      <c r="NZT158" s="53"/>
      <c r="NZU158" s="53"/>
      <c r="NZV158" s="53"/>
      <c r="NZW158" s="53"/>
      <c r="NZX158" s="53"/>
      <c r="NZY158" s="53"/>
      <c r="NZZ158" s="53"/>
      <c r="OAA158" s="53"/>
      <c r="OAB158" s="53"/>
      <c r="OAC158" s="53"/>
      <c r="OAD158" s="53"/>
      <c r="OAE158" s="53"/>
      <c r="OAF158" s="53"/>
      <c r="OAG158" s="53"/>
      <c r="OAH158" s="53"/>
      <c r="OAI158" s="53"/>
      <c r="OAJ158" s="53"/>
      <c r="OAK158" s="53"/>
      <c r="OAL158" s="53"/>
      <c r="OAM158" s="53"/>
      <c r="OAN158" s="53"/>
      <c r="OAO158" s="53"/>
      <c r="OAP158" s="53"/>
      <c r="OAQ158" s="53"/>
      <c r="OAR158" s="53"/>
      <c r="OAS158" s="53"/>
      <c r="OAT158" s="53"/>
      <c r="OAU158" s="53"/>
      <c r="OAV158" s="53"/>
      <c r="OAW158" s="53"/>
      <c r="OAX158" s="53"/>
      <c r="OAY158" s="53"/>
      <c r="OAZ158" s="53"/>
      <c r="OBA158" s="53"/>
      <c r="OBB158" s="53"/>
      <c r="OBC158" s="53"/>
      <c r="OBD158" s="53"/>
      <c r="OBE158" s="53"/>
      <c r="OBF158" s="53"/>
      <c r="OBG158" s="53"/>
      <c r="OBH158" s="53"/>
      <c r="OBI158" s="53"/>
      <c r="OBJ158" s="53"/>
      <c r="OBK158" s="53"/>
      <c r="OBL158" s="53"/>
      <c r="OBM158" s="53"/>
      <c r="OBN158" s="53"/>
      <c r="OBO158" s="53"/>
      <c r="OBP158" s="53"/>
      <c r="OBQ158" s="53"/>
      <c r="OBR158" s="53"/>
      <c r="OBS158" s="53"/>
      <c r="OBT158" s="53"/>
      <c r="OBU158" s="53"/>
      <c r="OBV158" s="53"/>
      <c r="OBW158" s="53"/>
      <c r="OBX158" s="53"/>
      <c r="OBY158" s="53"/>
      <c r="OBZ158" s="53"/>
      <c r="OCA158" s="53"/>
      <c r="OCB158" s="53"/>
      <c r="OCC158" s="53"/>
      <c r="OCD158" s="53"/>
      <c r="OCE158" s="53"/>
      <c r="OCF158" s="53"/>
      <c r="OCG158" s="53"/>
      <c r="OCH158" s="53"/>
      <c r="OCI158" s="53"/>
      <c r="OCJ158" s="53"/>
      <c r="OCK158" s="53"/>
      <c r="OCL158" s="53"/>
      <c r="OCM158" s="53"/>
      <c r="OCN158" s="53"/>
      <c r="OCO158" s="53"/>
      <c r="OCP158" s="53"/>
      <c r="OCQ158" s="53"/>
      <c r="OCR158" s="53"/>
      <c r="OCS158" s="53"/>
      <c r="OCT158" s="53"/>
      <c r="OCU158" s="53"/>
      <c r="OCV158" s="53"/>
      <c r="OCW158" s="53"/>
      <c r="OCX158" s="53"/>
      <c r="OCY158" s="53"/>
      <c r="OCZ158" s="53"/>
      <c r="ODA158" s="53"/>
      <c r="ODB158" s="53"/>
      <c r="ODC158" s="53"/>
      <c r="ODD158" s="53"/>
      <c r="ODE158" s="53"/>
      <c r="ODF158" s="53"/>
      <c r="ODG158" s="53"/>
      <c r="ODH158" s="53"/>
      <c r="ODI158" s="53"/>
      <c r="ODJ158" s="53"/>
      <c r="ODK158" s="53"/>
      <c r="ODL158" s="53"/>
      <c r="ODM158" s="53"/>
      <c r="ODN158" s="53"/>
      <c r="ODO158" s="53"/>
      <c r="ODP158" s="53"/>
      <c r="ODQ158" s="53"/>
      <c r="ODR158" s="53"/>
      <c r="ODS158" s="53"/>
      <c r="ODT158" s="53"/>
      <c r="ODU158" s="53"/>
      <c r="ODV158" s="53"/>
      <c r="ODW158" s="53"/>
      <c r="ODX158" s="53"/>
      <c r="ODY158" s="53"/>
      <c r="ODZ158" s="53"/>
      <c r="OEA158" s="53"/>
      <c r="OEB158" s="53"/>
      <c r="OEC158" s="53"/>
      <c r="OED158" s="53"/>
      <c r="OEE158" s="53"/>
      <c r="OEF158" s="53"/>
      <c r="OEG158" s="53"/>
      <c r="OEH158" s="53"/>
      <c r="OEI158" s="53"/>
      <c r="OEJ158" s="53"/>
      <c r="OEK158" s="53"/>
      <c r="OEL158" s="53"/>
      <c r="OEM158" s="53"/>
      <c r="OEN158" s="53"/>
      <c r="OEO158" s="53"/>
      <c r="OEP158" s="53"/>
      <c r="OEQ158" s="53"/>
      <c r="OER158" s="53"/>
      <c r="OES158" s="53"/>
      <c r="OET158" s="53"/>
      <c r="OEU158" s="53"/>
      <c r="OEV158" s="53"/>
      <c r="OEW158" s="53"/>
      <c r="OEX158" s="53"/>
      <c r="OEY158" s="53"/>
      <c r="OEZ158" s="53"/>
      <c r="OFA158" s="53"/>
      <c r="OFB158" s="53"/>
      <c r="OFC158" s="53"/>
      <c r="OFD158" s="53"/>
      <c r="OFE158" s="53"/>
      <c r="OFF158" s="53"/>
      <c r="OFG158" s="53"/>
      <c r="OFH158" s="53"/>
      <c r="OFI158" s="53"/>
      <c r="OFJ158" s="53"/>
      <c r="OFK158" s="53"/>
      <c r="OFL158" s="53"/>
      <c r="OFM158" s="53"/>
      <c r="OFN158" s="53"/>
      <c r="OFO158" s="53"/>
      <c r="OFP158" s="53"/>
      <c r="OFQ158" s="53"/>
      <c r="OFR158" s="53"/>
      <c r="OFS158" s="53"/>
      <c r="OFT158" s="53"/>
      <c r="OFU158" s="53"/>
      <c r="OFV158" s="53"/>
      <c r="OFW158" s="53"/>
      <c r="OFX158" s="53"/>
      <c r="OFY158" s="53"/>
      <c r="OFZ158" s="53"/>
      <c r="OGA158" s="53"/>
      <c r="OGB158" s="53"/>
      <c r="OGC158" s="53"/>
      <c r="OGD158" s="53"/>
      <c r="OGE158" s="53"/>
      <c r="OGF158" s="53"/>
      <c r="OGG158" s="53"/>
      <c r="OGH158" s="53"/>
      <c r="OGI158" s="53"/>
      <c r="OGJ158" s="53"/>
      <c r="OGK158" s="53"/>
      <c r="OGL158" s="53"/>
      <c r="OGM158" s="53"/>
      <c r="OGN158" s="53"/>
      <c r="OGO158" s="53"/>
      <c r="OGP158" s="53"/>
      <c r="OGQ158" s="53"/>
      <c r="OGR158" s="53"/>
      <c r="OGS158" s="53"/>
      <c r="OGT158" s="53"/>
      <c r="OGU158" s="53"/>
      <c r="OGV158" s="53"/>
      <c r="OGW158" s="53"/>
      <c r="OGX158" s="53"/>
      <c r="OGY158" s="53"/>
      <c r="OGZ158" s="53"/>
      <c r="OHA158" s="53"/>
      <c r="OHB158" s="53"/>
      <c r="OHC158" s="53"/>
      <c r="OHD158" s="53"/>
      <c r="OHE158" s="53"/>
      <c r="OHF158" s="53"/>
      <c r="OHG158" s="53"/>
      <c r="OHH158" s="53"/>
      <c r="OHI158" s="53"/>
      <c r="OHJ158" s="53"/>
      <c r="OHK158" s="53"/>
      <c r="OHL158" s="53"/>
      <c r="OHM158" s="53"/>
      <c r="OHN158" s="53"/>
      <c r="OHO158" s="53"/>
      <c r="OHP158" s="53"/>
      <c r="OHQ158" s="53"/>
      <c r="OHR158" s="53"/>
      <c r="OHS158" s="53"/>
      <c r="OHT158" s="53"/>
      <c r="OHU158" s="53"/>
      <c r="OHV158" s="53"/>
      <c r="OHW158" s="53"/>
      <c r="OHX158" s="53"/>
      <c r="OHY158" s="53"/>
      <c r="OHZ158" s="53"/>
      <c r="OIA158" s="53"/>
      <c r="OIB158" s="53"/>
      <c r="OIC158" s="53"/>
      <c r="OID158" s="53"/>
      <c r="OIE158" s="53"/>
      <c r="OIF158" s="53"/>
      <c r="OIG158" s="53"/>
      <c r="OIH158" s="53"/>
      <c r="OII158" s="53"/>
      <c r="OIJ158" s="53"/>
      <c r="OIK158" s="53"/>
      <c r="OIL158" s="53"/>
      <c r="OIM158" s="53"/>
      <c r="OIN158" s="53"/>
      <c r="OIO158" s="53"/>
      <c r="OIP158" s="53"/>
      <c r="OIQ158" s="53"/>
      <c r="OIR158" s="53"/>
      <c r="OIS158" s="53"/>
      <c r="OIT158" s="53"/>
      <c r="OIU158" s="53"/>
      <c r="OIV158" s="53"/>
      <c r="OIW158" s="53"/>
      <c r="OIX158" s="53"/>
      <c r="OIY158" s="53"/>
      <c r="OIZ158" s="53"/>
      <c r="OJA158" s="53"/>
      <c r="OJB158" s="53"/>
      <c r="OJC158" s="53"/>
      <c r="OJD158" s="53"/>
      <c r="OJE158" s="53"/>
      <c r="OJF158" s="53"/>
      <c r="OJG158" s="53"/>
      <c r="OJH158" s="53"/>
      <c r="OJI158" s="53"/>
      <c r="OJJ158" s="53"/>
      <c r="OJK158" s="53"/>
      <c r="OJL158" s="53"/>
      <c r="OJM158" s="53"/>
      <c r="OJN158" s="53"/>
      <c r="OJO158" s="53"/>
      <c r="OJP158" s="53"/>
      <c r="OJQ158" s="53"/>
      <c r="OJR158" s="53"/>
      <c r="OJS158" s="53"/>
      <c r="OJT158" s="53"/>
      <c r="OJU158" s="53"/>
      <c r="OJV158" s="53"/>
      <c r="OJW158" s="53"/>
      <c r="OJX158" s="53"/>
      <c r="OJY158" s="53"/>
      <c r="OJZ158" s="53"/>
      <c r="OKA158" s="53"/>
      <c r="OKB158" s="53"/>
      <c r="OKC158" s="53"/>
      <c r="OKD158" s="53"/>
      <c r="OKE158" s="53"/>
      <c r="OKF158" s="53"/>
      <c r="OKG158" s="53"/>
      <c r="OKH158" s="53"/>
      <c r="OKI158" s="53"/>
      <c r="OKJ158" s="53"/>
      <c r="OKK158" s="53"/>
      <c r="OKL158" s="53"/>
      <c r="OKM158" s="53"/>
      <c r="OKN158" s="53"/>
      <c r="OKO158" s="53"/>
      <c r="OKP158" s="53"/>
      <c r="OKQ158" s="53"/>
      <c r="OKR158" s="53"/>
      <c r="OKS158" s="53"/>
      <c r="OKT158" s="53"/>
      <c r="OKU158" s="53"/>
      <c r="OKV158" s="53"/>
      <c r="OKW158" s="53"/>
      <c r="OKX158" s="53"/>
      <c r="OKY158" s="53"/>
      <c r="OKZ158" s="53"/>
      <c r="OLA158" s="53"/>
      <c r="OLB158" s="53"/>
      <c r="OLC158" s="53"/>
      <c r="OLD158" s="53"/>
      <c r="OLE158" s="53"/>
      <c r="OLF158" s="53"/>
      <c r="OLG158" s="53"/>
      <c r="OLH158" s="53"/>
      <c r="OLI158" s="53"/>
      <c r="OLJ158" s="53"/>
      <c r="OLK158" s="53"/>
      <c r="OLL158" s="53"/>
      <c r="OLM158" s="53"/>
      <c r="OLN158" s="53"/>
      <c r="OLO158" s="53"/>
      <c r="OLP158" s="53"/>
      <c r="OLQ158" s="53"/>
      <c r="OLR158" s="53"/>
      <c r="OLS158" s="53"/>
      <c r="OLT158" s="53"/>
      <c r="OLU158" s="53"/>
      <c r="OLV158" s="53"/>
      <c r="OLW158" s="53"/>
      <c r="OLX158" s="53"/>
      <c r="OLY158" s="53"/>
      <c r="OLZ158" s="53"/>
      <c r="OMA158" s="53"/>
      <c r="OMB158" s="53"/>
      <c r="OMC158" s="53"/>
      <c r="OMD158" s="53"/>
      <c r="OME158" s="53"/>
      <c r="OMF158" s="53"/>
      <c r="OMG158" s="53"/>
      <c r="OMH158" s="53"/>
      <c r="OMI158" s="53"/>
      <c r="OMJ158" s="53"/>
      <c r="OMK158" s="53"/>
      <c r="OML158" s="53"/>
      <c r="OMM158" s="53"/>
      <c r="OMN158" s="53"/>
      <c r="OMO158" s="53"/>
      <c r="OMP158" s="53"/>
      <c r="OMQ158" s="53"/>
      <c r="OMR158" s="53"/>
      <c r="OMS158" s="53"/>
      <c r="OMT158" s="53"/>
      <c r="OMU158" s="53"/>
      <c r="OMV158" s="53"/>
      <c r="OMW158" s="53"/>
      <c r="OMX158" s="53"/>
      <c r="OMY158" s="53"/>
      <c r="OMZ158" s="53"/>
      <c r="ONA158" s="53"/>
      <c r="ONB158" s="53"/>
      <c r="ONC158" s="53"/>
      <c r="OND158" s="53"/>
      <c r="ONE158" s="53"/>
      <c r="ONF158" s="53"/>
      <c r="ONG158" s="53"/>
      <c r="ONH158" s="53"/>
      <c r="ONI158" s="53"/>
      <c r="ONJ158" s="53"/>
      <c r="ONK158" s="53"/>
      <c r="ONL158" s="53"/>
      <c r="ONM158" s="53"/>
      <c r="ONN158" s="53"/>
      <c r="ONO158" s="53"/>
      <c r="ONP158" s="53"/>
      <c r="ONQ158" s="53"/>
      <c r="ONR158" s="53"/>
      <c r="ONS158" s="53"/>
      <c r="ONT158" s="53"/>
      <c r="ONU158" s="53"/>
      <c r="ONV158" s="53"/>
      <c r="ONW158" s="53"/>
      <c r="ONX158" s="53"/>
      <c r="ONY158" s="53"/>
      <c r="ONZ158" s="53"/>
      <c r="OOA158" s="53"/>
      <c r="OOB158" s="53"/>
      <c r="OOC158" s="53"/>
      <c r="OOD158" s="53"/>
      <c r="OOE158" s="53"/>
      <c r="OOF158" s="53"/>
      <c r="OOG158" s="53"/>
      <c r="OOH158" s="53"/>
      <c r="OOI158" s="53"/>
      <c r="OOJ158" s="53"/>
      <c r="OOK158" s="53"/>
      <c r="OOL158" s="53"/>
      <c r="OOM158" s="53"/>
      <c r="OON158" s="53"/>
      <c r="OOO158" s="53"/>
      <c r="OOP158" s="53"/>
      <c r="OOQ158" s="53"/>
      <c r="OOR158" s="53"/>
      <c r="OOS158" s="53"/>
      <c r="OOT158" s="53"/>
      <c r="OOU158" s="53"/>
      <c r="OOV158" s="53"/>
      <c r="OOW158" s="53"/>
      <c r="OOX158" s="53"/>
      <c r="OOY158" s="53"/>
      <c r="OOZ158" s="53"/>
      <c r="OPA158" s="53"/>
      <c r="OPB158" s="53"/>
      <c r="OPC158" s="53"/>
      <c r="OPD158" s="53"/>
      <c r="OPE158" s="53"/>
      <c r="OPF158" s="53"/>
      <c r="OPG158" s="53"/>
      <c r="OPH158" s="53"/>
      <c r="OPI158" s="53"/>
      <c r="OPJ158" s="53"/>
      <c r="OPK158" s="53"/>
      <c r="OPL158" s="53"/>
      <c r="OPM158" s="53"/>
      <c r="OPN158" s="53"/>
      <c r="OPO158" s="53"/>
      <c r="OPP158" s="53"/>
      <c r="OPQ158" s="53"/>
      <c r="OPR158" s="53"/>
      <c r="OPS158" s="53"/>
      <c r="OPT158" s="53"/>
      <c r="OPU158" s="53"/>
      <c r="OPV158" s="53"/>
      <c r="OPW158" s="53"/>
      <c r="OPX158" s="53"/>
      <c r="OPY158" s="53"/>
      <c r="OPZ158" s="53"/>
      <c r="OQA158" s="53"/>
      <c r="OQB158" s="53"/>
      <c r="OQC158" s="53"/>
      <c r="OQD158" s="53"/>
      <c r="OQE158" s="53"/>
      <c r="OQF158" s="53"/>
      <c r="OQG158" s="53"/>
      <c r="OQH158" s="53"/>
      <c r="OQI158" s="53"/>
      <c r="OQJ158" s="53"/>
      <c r="OQK158" s="53"/>
      <c r="OQL158" s="53"/>
      <c r="OQM158" s="53"/>
      <c r="OQN158" s="53"/>
      <c r="OQO158" s="53"/>
      <c r="OQP158" s="53"/>
      <c r="OQQ158" s="53"/>
      <c r="OQR158" s="53"/>
      <c r="OQS158" s="53"/>
      <c r="OQT158" s="53"/>
      <c r="OQU158" s="53"/>
      <c r="OQV158" s="53"/>
      <c r="OQW158" s="53"/>
      <c r="OQX158" s="53"/>
      <c r="OQY158" s="53"/>
      <c r="OQZ158" s="53"/>
      <c r="ORA158" s="53"/>
      <c r="ORB158" s="53"/>
      <c r="ORC158" s="53"/>
      <c r="ORD158" s="53"/>
      <c r="ORE158" s="53"/>
      <c r="ORF158" s="53"/>
      <c r="ORG158" s="53"/>
      <c r="ORH158" s="53"/>
      <c r="ORI158" s="53"/>
      <c r="ORJ158" s="53"/>
      <c r="ORK158" s="53"/>
      <c r="ORL158" s="53"/>
      <c r="ORM158" s="53"/>
      <c r="ORN158" s="53"/>
      <c r="ORO158" s="53"/>
      <c r="ORP158" s="53"/>
      <c r="ORQ158" s="53"/>
      <c r="ORR158" s="53"/>
      <c r="ORS158" s="53"/>
      <c r="ORT158" s="53"/>
      <c r="ORU158" s="53"/>
      <c r="ORV158" s="53"/>
      <c r="ORW158" s="53"/>
      <c r="ORX158" s="53"/>
      <c r="ORY158" s="53"/>
      <c r="ORZ158" s="53"/>
      <c r="OSA158" s="53"/>
      <c r="OSB158" s="53"/>
      <c r="OSC158" s="53"/>
      <c r="OSD158" s="53"/>
      <c r="OSE158" s="53"/>
      <c r="OSF158" s="53"/>
      <c r="OSG158" s="53"/>
      <c r="OSH158" s="53"/>
      <c r="OSI158" s="53"/>
      <c r="OSJ158" s="53"/>
      <c r="OSK158" s="53"/>
      <c r="OSL158" s="53"/>
      <c r="OSM158" s="53"/>
      <c r="OSN158" s="53"/>
      <c r="OSO158" s="53"/>
      <c r="OSP158" s="53"/>
      <c r="OSQ158" s="53"/>
      <c r="OSR158" s="53"/>
      <c r="OSS158" s="53"/>
      <c r="OST158" s="53"/>
      <c r="OSU158" s="53"/>
      <c r="OSV158" s="53"/>
      <c r="OSW158" s="53"/>
      <c r="OSX158" s="53"/>
      <c r="OSY158" s="53"/>
      <c r="OSZ158" s="53"/>
      <c r="OTA158" s="53"/>
      <c r="OTB158" s="53"/>
      <c r="OTC158" s="53"/>
      <c r="OTD158" s="53"/>
      <c r="OTE158" s="53"/>
      <c r="OTF158" s="53"/>
      <c r="OTG158" s="53"/>
      <c r="OTH158" s="53"/>
      <c r="OTI158" s="53"/>
      <c r="OTJ158" s="53"/>
      <c r="OTK158" s="53"/>
      <c r="OTL158" s="53"/>
      <c r="OTM158" s="53"/>
      <c r="OTN158" s="53"/>
      <c r="OTO158" s="53"/>
      <c r="OTP158" s="53"/>
      <c r="OTQ158" s="53"/>
      <c r="OTR158" s="53"/>
      <c r="OTS158" s="53"/>
      <c r="OTT158" s="53"/>
      <c r="OTU158" s="53"/>
      <c r="OTV158" s="53"/>
      <c r="OTW158" s="53"/>
      <c r="OTX158" s="53"/>
      <c r="OTY158" s="53"/>
      <c r="OTZ158" s="53"/>
      <c r="OUA158" s="53"/>
      <c r="OUB158" s="53"/>
      <c r="OUC158" s="53"/>
      <c r="OUD158" s="53"/>
      <c r="OUE158" s="53"/>
      <c r="OUF158" s="53"/>
      <c r="OUG158" s="53"/>
      <c r="OUH158" s="53"/>
      <c r="OUI158" s="53"/>
      <c r="OUJ158" s="53"/>
      <c r="OUK158" s="53"/>
      <c r="OUL158" s="53"/>
      <c r="OUM158" s="53"/>
      <c r="OUN158" s="53"/>
      <c r="OUO158" s="53"/>
      <c r="OUP158" s="53"/>
      <c r="OUQ158" s="53"/>
      <c r="OUR158" s="53"/>
      <c r="OUS158" s="53"/>
      <c r="OUT158" s="53"/>
      <c r="OUU158" s="53"/>
      <c r="OUV158" s="53"/>
      <c r="OUW158" s="53"/>
      <c r="OUX158" s="53"/>
      <c r="OUY158" s="53"/>
      <c r="OUZ158" s="53"/>
      <c r="OVA158" s="53"/>
      <c r="OVB158" s="53"/>
      <c r="OVC158" s="53"/>
      <c r="OVD158" s="53"/>
      <c r="OVE158" s="53"/>
      <c r="OVF158" s="53"/>
      <c r="OVG158" s="53"/>
      <c r="OVH158" s="53"/>
      <c r="OVI158" s="53"/>
      <c r="OVJ158" s="53"/>
      <c r="OVK158" s="53"/>
      <c r="OVL158" s="53"/>
      <c r="OVM158" s="53"/>
      <c r="OVN158" s="53"/>
      <c r="OVO158" s="53"/>
      <c r="OVP158" s="53"/>
      <c r="OVQ158" s="53"/>
      <c r="OVR158" s="53"/>
      <c r="OVS158" s="53"/>
      <c r="OVT158" s="53"/>
      <c r="OVU158" s="53"/>
      <c r="OVV158" s="53"/>
      <c r="OVW158" s="53"/>
      <c r="OVX158" s="53"/>
      <c r="OVY158" s="53"/>
      <c r="OVZ158" s="53"/>
      <c r="OWA158" s="53"/>
      <c r="OWB158" s="53"/>
      <c r="OWC158" s="53"/>
      <c r="OWD158" s="53"/>
      <c r="OWE158" s="53"/>
      <c r="OWF158" s="53"/>
      <c r="OWG158" s="53"/>
      <c r="OWH158" s="53"/>
      <c r="OWI158" s="53"/>
      <c r="OWJ158" s="53"/>
      <c r="OWK158" s="53"/>
      <c r="OWL158" s="53"/>
      <c r="OWM158" s="53"/>
      <c r="OWN158" s="53"/>
      <c r="OWO158" s="53"/>
      <c r="OWP158" s="53"/>
      <c r="OWQ158" s="53"/>
      <c r="OWR158" s="53"/>
      <c r="OWS158" s="53"/>
      <c r="OWT158" s="53"/>
      <c r="OWU158" s="53"/>
      <c r="OWV158" s="53"/>
      <c r="OWW158" s="53"/>
      <c r="OWX158" s="53"/>
      <c r="OWY158" s="53"/>
      <c r="OWZ158" s="53"/>
      <c r="OXA158" s="53"/>
      <c r="OXB158" s="53"/>
      <c r="OXC158" s="53"/>
      <c r="OXD158" s="53"/>
      <c r="OXE158" s="53"/>
      <c r="OXF158" s="53"/>
      <c r="OXG158" s="53"/>
      <c r="OXH158" s="53"/>
      <c r="OXI158" s="53"/>
      <c r="OXJ158" s="53"/>
      <c r="OXK158" s="53"/>
      <c r="OXL158" s="53"/>
      <c r="OXM158" s="53"/>
      <c r="OXN158" s="53"/>
      <c r="OXO158" s="53"/>
      <c r="OXP158" s="53"/>
      <c r="OXQ158" s="53"/>
      <c r="OXR158" s="53"/>
      <c r="OXS158" s="53"/>
      <c r="OXT158" s="53"/>
      <c r="OXU158" s="53"/>
      <c r="OXV158" s="53"/>
      <c r="OXW158" s="53"/>
      <c r="OXX158" s="53"/>
      <c r="OXY158" s="53"/>
      <c r="OXZ158" s="53"/>
      <c r="OYA158" s="53"/>
      <c r="OYB158" s="53"/>
      <c r="OYC158" s="53"/>
      <c r="OYD158" s="53"/>
      <c r="OYE158" s="53"/>
      <c r="OYF158" s="53"/>
      <c r="OYG158" s="53"/>
      <c r="OYH158" s="53"/>
      <c r="OYI158" s="53"/>
      <c r="OYJ158" s="53"/>
      <c r="OYK158" s="53"/>
      <c r="OYL158" s="53"/>
      <c r="OYM158" s="53"/>
      <c r="OYN158" s="53"/>
      <c r="OYO158" s="53"/>
      <c r="OYP158" s="53"/>
      <c r="OYQ158" s="53"/>
      <c r="OYR158" s="53"/>
      <c r="OYS158" s="53"/>
      <c r="OYT158" s="53"/>
      <c r="OYU158" s="53"/>
      <c r="OYV158" s="53"/>
      <c r="OYW158" s="53"/>
      <c r="OYX158" s="53"/>
      <c r="OYY158" s="53"/>
      <c r="OYZ158" s="53"/>
      <c r="OZA158" s="53"/>
      <c r="OZB158" s="53"/>
      <c r="OZC158" s="53"/>
      <c r="OZD158" s="53"/>
      <c r="OZE158" s="53"/>
      <c r="OZF158" s="53"/>
      <c r="OZG158" s="53"/>
      <c r="OZH158" s="53"/>
      <c r="OZI158" s="53"/>
      <c r="OZJ158" s="53"/>
      <c r="OZK158" s="53"/>
      <c r="OZL158" s="53"/>
      <c r="OZM158" s="53"/>
      <c r="OZN158" s="53"/>
      <c r="OZO158" s="53"/>
      <c r="OZP158" s="53"/>
      <c r="OZQ158" s="53"/>
      <c r="OZR158" s="53"/>
      <c r="OZS158" s="53"/>
      <c r="OZT158" s="53"/>
      <c r="OZU158" s="53"/>
      <c r="OZV158" s="53"/>
      <c r="OZW158" s="53"/>
      <c r="OZX158" s="53"/>
      <c r="OZY158" s="53"/>
      <c r="OZZ158" s="53"/>
      <c r="PAA158" s="53"/>
      <c r="PAB158" s="53"/>
      <c r="PAC158" s="53"/>
      <c r="PAD158" s="53"/>
      <c r="PAE158" s="53"/>
      <c r="PAF158" s="53"/>
      <c r="PAG158" s="53"/>
      <c r="PAH158" s="53"/>
      <c r="PAI158" s="53"/>
      <c r="PAJ158" s="53"/>
      <c r="PAK158" s="53"/>
      <c r="PAL158" s="53"/>
      <c r="PAM158" s="53"/>
      <c r="PAN158" s="53"/>
      <c r="PAO158" s="53"/>
      <c r="PAP158" s="53"/>
      <c r="PAQ158" s="53"/>
      <c r="PAR158" s="53"/>
      <c r="PAS158" s="53"/>
      <c r="PAT158" s="53"/>
      <c r="PAU158" s="53"/>
      <c r="PAV158" s="53"/>
      <c r="PAW158" s="53"/>
      <c r="PAX158" s="53"/>
      <c r="PAY158" s="53"/>
      <c r="PAZ158" s="53"/>
      <c r="PBA158" s="53"/>
      <c r="PBB158" s="53"/>
      <c r="PBC158" s="53"/>
      <c r="PBD158" s="53"/>
      <c r="PBE158" s="53"/>
      <c r="PBF158" s="53"/>
      <c r="PBG158" s="53"/>
      <c r="PBH158" s="53"/>
      <c r="PBI158" s="53"/>
      <c r="PBJ158" s="53"/>
      <c r="PBK158" s="53"/>
      <c r="PBL158" s="53"/>
      <c r="PBM158" s="53"/>
      <c r="PBN158" s="53"/>
      <c r="PBO158" s="53"/>
      <c r="PBP158" s="53"/>
      <c r="PBQ158" s="53"/>
      <c r="PBR158" s="53"/>
      <c r="PBS158" s="53"/>
      <c r="PBT158" s="53"/>
      <c r="PBU158" s="53"/>
      <c r="PBV158" s="53"/>
      <c r="PBW158" s="53"/>
      <c r="PBX158" s="53"/>
      <c r="PBY158" s="53"/>
      <c r="PBZ158" s="53"/>
      <c r="PCA158" s="53"/>
      <c r="PCB158" s="53"/>
      <c r="PCC158" s="53"/>
      <c r="PCD158" s="53"/>
      <c r="PCE158" s="53"/>
      <c r="PCF158" s="53"/>
      <c r="PCG158" s="53"/>
      <c r="PCH158" s="53"/>
      <c r="PCI158" s="53"/>
      <c r="PCJ158" s="53"/>
      <c r="PCK158" s="53"/>
      <c r="PCL158" s="53"/>
      <c r="PCM158" s="53"/>
      <c r="PCN158" s="53"/>
      <c r="PCO158" s="53"/>
      <c r="PCP158" s="53"/>
      <c r="PCQ158" s="53"/>
      <c r="PCR158" s="53"/>
      <c r="PCS158" s="53"/>
      <c r="PCT158" s="53"/>
      <c r="PCU158" s="53"/>
      <c r="PCV158" s="53"/>
      <c r="PCW158" s="53"/>
      <c r="PCX158" s="53"/>
      <c r="PCY158" s="53"/>
      <c r="PCZ158" s="53"/>
      <c r="PDA158" s="53"/>
      <c r="PDB158" s="53"/>
      <c r="PDC158" s="53"/>
      <c r="PDD158" s="53"/>
      <c r="PDE158" s="53"/>
      <c r="PDF158" s="53"/>
      <c r="PDG158" s="53"/>
      <c r="PDH158" s="53"/>
      <c r="PDI158" s="53"/>
      <c r="PDJ158" s="53"/>
      <c r="PDK158" s="53"/>
      <c r="PDL158" s="53"/>
      <c r="PDM158" s="53"/>
      <c r="PDN158" s="53"/>
      <c r="PDO158" s="53"/>
      <c r="PDP158" s="53"/>
      <c r="PDQ158" s="53"/>
      <c r="PDR158" s="53"/>
      <c r="PDS158" s="53"/>
      <c r="PDT158" s="53"/>
      <c r="PDU158" s="53"/>
      <c r="PDV158" s="53"/>
      <c r="PDW158" s="53"/>
      <c r="PDX158" s="53"/>
      <c r="PDY158" s="53"/>
      <c r="PDZ158" s="53"/>
      <c r="PEA158" s="53"/>
      <c r="PEB158" s="53"/>
      <c r="PEC158" s="53"/>
      <c r="PED158" s="53"/>
      <c r="PEE158" s="53"/>
      <c r="PEF158" s="53"/>
      <c r="PEG158" s="53"/>
      <c r="PEH158" s="53"/>
      <c r="PEI158" s="53"/>
      <c r="PEJ158" s="53"/>
      <c r="PEK158" s="53"/>
      <c r="PEL158" s="53"/>
      <c r="PEM158" s="53"/>
      <c r="PEN158" s="53"/>
      <c r="PEO158" s="53"/>
      <c r="PEP158" s="53"/>
      <c r="PEQ158" s="53"/>
      <c r="PER158" s="53"/>
      <c r="PES158" s="53"/>
      <c r="PET158" s="53"/>
      <c r="PEU158" s="53"/>
      <c r="PEV158" s="53"/>
      <c r="PEW158" s="53"/>
      <c r="PEX158" s="53"/>
      <c r="PEY158" s="53"/>
      <c r="PEZ158" s="53"/>
      <c r="PFA158" s="53"/>
      <c r="PFB158" s="53"/>
      <c r="PFC158" s="53"/>
      <c r="PFD158" s="53"/>
      <c r="PFE158" s="53"/>
      <c r="PFF158" s="53"/>
      <c r="PFG158" s="53"/>
      <c r="PFH158" s="53"/>
      <c r="PFI158" s="53"/>
      <c r="PFJ158" s="53"/>
      <c r="PFK158" s="53"/>
      <c r="PFL158" s="53"/>
      <c r="PFM158" s="53"/>
      <c r="PFN158" s="53"/>
      <c r="PFO158" s="53"/>
      <c r="PFP158" s="53"/>
      <c r="PFQ158" s="53"/>
      <c r="PFR158" s="53"/>
      <c r="PFS158" s="53"/>
      <c r="PFT158" s="53"/>
      <c r="PFU158" s="53"/>
      <c r="PFV158" s="53"/>
      <c r="PFW158" s="53"/>
      <c r="PFX158" s="53"/>
      <c r="PFY158" s="53"/>
      <c r="PFZ158" s="53"/>
      <c r="PGA158" s="53"/>
      <c r="PGB158" s="53"/>
      <c r="PGC158" s="53"/>
      <c r="PGD158" s="53"/>
      <c r="PGE158" s="53"/>
      <c r="PGF158" s="53"/>
      <c r="PGG158" s="53"/>
      <c r="PGH158" s="53"/>
      <c r="PGI158" s="53"/>
      <c r="PGJ158" s="53"/>
      <c r="PGK158" s="53"/>
      <c r="PGL158" s="53"/>
      <c r="PGM158" s="53"/>
      <c r="PGN158" s="53"/>
      <c r="PGO158" s="53"/>
      <c r="PGP158" s="53"/>
      <c r="PGQ158" s="53"/>
      <c r="PGR158" s="53"/>
      <c r="PGS158" s="53"/>
      <c r="PGT158" s="53"/>
      <c r="PGU158" s="53"/>
      <c r="PGV158" s="53"/>
      <c r="PGW158" s="53"/>
      <c r="PGX158" s="53"/>
      <c r="PGY158" s="53"/>
      <c r="PGZ158" s="53"/>
      <c r="PHA158" s="53"/>
      <c r="PHB158" s="53"/>
      <c r="PHC158" s="53"/>
      <c r="PHD158" s="53"/>
      <c r="PHE158" s="53"/>
      <c r="PHF158" s="53"/>
      <c r="PHG158" s="53"/>
      <c r="PHH158" s="53"/>
      <c r="PHI158" s="53"/>
      <c r="PHJ158" s="53"/>
      <c r="PHK158" s="53"/>
      <c r="PHL158" s="53"/>
      <c r="PHM158" s="53"/>
      <c r="PHN158" s="53"/>
      <c r="PHO158" s="53"/>
      <c r="PHP158" s="53"/>
      <c r="PHQ158" s="53"/>
      <c r="PHR158" s="53"/>
      <c r="PHS158" s="53"/>
      <c r="PHT158" s="53"/>
      <c r="PHU158" s="53"/>
      <c r="PHV158" s="53"/>
      <c r="PHW158" s="53"/>
      <c r="PHX158" s="53"/>
      <c r="PHY158" s="53"/>
      <c r="PHZ158" s="53"/>
      <c r="PIA158" s="53"/>
      <c r="PIB158" s="53"/>
      <c r="PIC158" s="53"/>
      <c r="PID158" s="53"/>
      <c r="PIE158" s="53"/>
      <c r="PIF158" s="53"/>
      <c r="PIG158" s="53"/>
      <c r="PIH158" s="53"/>
      <c r="PII158" s="53"/>
      <c r="PIJ158" s="53"/>
      <c r="PIK158" s="53"/>
      <c r="PIL158" s="53"/>
      <c r="PIM158" s="53"/>
      <c r="PIN158" s="53"/>
      <c r="PIO158" s="53"/>
      <c r="PIP158" s="53"/>
      <c r="PIQ158" s="53"/>
      <c r="PIR158" s="53"/>
      <c r="PIS158" s="53"/>
      <c r="PIT158" s="53"/>
      <c r="PIU158" s="53"/>
      <c r="PIV158" s="53"/>
      <c r="PIW158" s="53"/>
      <c r="PIX158" s="53"/>
      <c r="PIY158" s="53"/>
      <c r="PIZ158" s="53"/>
      <c r="PJA158" s="53"/>
      <c r="PJB158" s="53"/>
      <c r="PJC158" s="53"/>
      <c r="PJD158" s="53"/>
      <c r="PJE158" s="53"/>
      <c r="PJF158" s="53"/>
      <c r="PJG158" s="53"/>
      <c r="PJH158" s="53"/>
      <c r="PJI158" s="53"/>
      <c r="PJJ158" s="53"/>
      <c r="PJK158" s="53"/>
      <c r="PJL158" s="53"/>
      <c r="PJM158" s="53"/>
      <c r="PJN158" s="53"/>
      <c r="PJO158" s="53"/>
      <c r="PJP158" s="53"/>
      <c r="PJQ158" s="53"/>
      <c r="PJR158" s="53"/>
      <c r="PJS158" s="53"/>
      <c r="PJT158" s="53"/>
      <c r="PJU158" s="53"/>
      <c r="PJV158" s="53"/>
      <c r="PJW158" s="53"/>
      <c r="PJX158" s="53"/>
      <c r="PJY158" s="53"/>
      <c r="PJZ158" s="53"/>
      <c r="PKA158" s="53"/>
      <c r="PKB158" s="53"/>
      <c r="PKC158" s="53"/>
      <c r="PKD158" s="53"/>
      <c r="PKE158" s="53"/>
      <c r="PKF158" s="53"/>
      <c r="PKG158" s="53"/>
      <c r="PKH158" s="53"/>
      <c r="PKI158" s="53"/>
      <c r="PKJ158" s="53"/>
      <c r="PKK158" s="53"/>
      <c r="PKL158" s="53"/>
      <c r="PKM158" s="53"/>
      <c r="PKN158" s="53"/>
      <c r="PKO158" s="53"/>
      <c r="PKP158" s="53"/>
      <c r="PKQ158" s="53"/>
      <c r="PKR158" s="53"/>
      <c r="PKS158" s="53"/>
      <c r="PKT158" s="53"/>
      <c r="PKU158" s="53"/>
      <c r="PKV158" s="53"/>
      <c r="PKW158" s="53"/>
      <c r="PKX158" s="53"/>
      <c r="PKY158" s="53"/>
      <c r="PKZ158" s="53"/>
      <c r="PLA158" s="53"/>
      <c r="PLB158" s="53"/>
      <c r="PLC158" s="53"/>
      <c r="PLD158" s="53"/>
      <c r="PLE158" s="53"/>
      <c r="PLF158" s="53"/>
      <c r="PLG158" s="53"/>
      <c r="PLH158" s="53"/>
      <c r="PLI158" s="53"/>
      <c r="PLJ158" s="53"/>
      <c r="PLK158" s="53"/>
      <c r="PLL158" s="53"/>
      <c r="PLM158" s="53"/>
      <c r="PLN158" s="53"/>
      <c r="PLO158" s="53"/>
      <c r="PLP158" s="53"/>
      <c r="PLQ158" s="53"/>
      <c r="PLR158" s="53"/>
      <c r="PLS158" s="53"/>
      <c r="PLT158" s="53"/>
      <c r="PLU158" s="53"/>
      <c r="PLV158" s="53"/>
      <c r="PLW158" s="53"/>
      <c r="PLX158" s="53"/>
      <c r="PLY158" s="53"/>
      <c r="PLZ158" s="53"/>
      <c r="PMA158" s="53"/>
      <c r="PMB158" s="53"/>
      <c r="PMC158" s="53"/>
      <c r="PMD158" s="53"/>
      <c r="PME158" s="53"/>
      <c r="PMF158" s="53"/>
      <c r="PMG158" s="53"/>
      <c r="PMH158" s="53"/>
      <c r="PMI158" s="53"/>
      <c r="PMJ158" s="53"/>
      <c r="PMK158" s="53"/>
      <c r="PML158" s="53"/>
      <c r="PMM158" s="53"/>
      <c r="PMN158" s="53"/>
      <c r="PMO158" s="53"/>
      <c r="PMP158" s="53"/>
      <c r="PMQ158" s="53"/>
      <c r="PMR158" s="53"/>
      <c r="PMS158" s="53"/>
      <c r="PMT158" s="53"/>
      <c r="PMU158" s="53"/>
      <c r="PMV158" s="53"/>
      <c r="PMW158" s="53"/>
      <c r="PMX158" s="53"/>
      <c r="PMY158" s="53"/>
      <c r="PMZ158" s="53"/>
      <c r="PNA158" s="53"/>
      <c r="PNB158" s="53"/>
      <c r="PNC158" s="53"/>
      <c r="PND158" s="53"/>
      <c r="PNE158" s="53"/>
      <c r="PNF158" s="53"/>
      <c r="PNG158" s="53"/>
      <c r="PNH158" s="53"/>
      <c r="PNI158" s="53"/>
      <c r="PNJ158" s="53"/>
      <c r="PNK158" s="53"/>
      <c r="PNL158" s="53"/>
      <c r="PNM158" s="53"/>
      <c r="PNN158" s="53"/>
      <c r="PNO158" s="53"/>
      <c r="PNP158" s="53"/>
      <c r="PNQ158" s="53"/>
      <c r="PNR158" s="53"/>
      <c r="PNS158" s="53"/>
      <c r="PNT158" s="53"/>
      <c r="PNU158" s="53"/>
      <c r="PNV158" s="53"/>
      <c r="PNW158" s="53"/>
      <c r="PNX158" s="53"/>
      <c r="PNY158" s="53"/>
      <c r="PNZ158" s="53"/>
      <c r="POA158" s="53"/>
      <c r="POB158" s="53"/>
      <c r="POC158" s="53"/>
      <c r="POD158" s="53"/>
      <c r="POE158" s="53"/>
      <c r="POF158" s="53"/>
      <c r="POG158" s="53"/>
      <c r="POH158" s="53"/>
      <c r="POI158" s="53"/>
      <c r="POJ158" s="53"/>
      <c r="POK158" s="53"/>
      <c r="POL158" s="53"/>
      <c r="POM158" s="53"/>
      <c r="PON158" s="53"/>
      <c r="POO158" s="53"/>
      <c r="POP158" s="53"/>
      <c r="POQ158" s="53"/>
      <c r="POR158" s="53"/>
      <c r="POS158" s="53"/>
      <c r="POT158" s="53"/>
      <c r="POU158" s="53"/>
      <c r="POV158" s="53"/>
      <c r="POW158" s="53"/>
      <c r="POX158" s="53"/>
      <c r="POY158" s="53"/>
      <c r="POZ158" s="53"/>
      <c r="PPA158" s="53"/>
      <c r="PPB158" s="53"/>
      <c r="PPC158" s="53"/>
      <c r="PPD158" s="53"/>
      <c r="PPE158" s="53"/>
      <c r="PPF158" s="53"/>
      <c r="PPG158" s="53"/>
      <c r="PPH158" s="53"/>
      <c r="PPI158" s="53"/>
      <c r="PPJ158" s="53"/>
      <c r="PPK158" s="53"/>
      <c r="PPL158" s="53"/>
      <c r="PPM158" s="53"/>
      <c r="PPN158" s="53"/>
      <c r="PPO158" s="53"/>
      <c r="PPP158" s="53"/>
      <c r="PPQ158" s="53"/>
      <c r="PPR158" s="53"/>
      <c r="PPS158" s="53"/>
      <c r="PPT158" s="53"/>
      <c r="PPU158" s="53"/>
      <c r="PPV158" s="53"/>
      <c r="PPW158" s="53"/>
      <c r="PPX158" s="53"/>
      <c r="PPY158" s="53"/>
      <c r="PPZ158" s="53"/>
      <c r="PQA158" s="53"/>
      <c r="PQB158" s="53"/>
      <c r="PQC158" s="53"/>
      <c r="PQD158" s="53"/>
      <c r="PQE158" s="53"/>
      <c r="PQF158" s="53"/>
      <c r="PQG158" s="53"/>
      <c r="PQH158" s="53"/>
      <c r="PQI158" s="53"/>
      <c r="PQJ158" s="53"/>
      <c r="PQK158" s="53"/>
      <c r="PQL158" s="53"/>
      <c r="PQM158" s="53"/>
      <c r="PQN158" s="53"/>
      <c r="PQO158" s="53"/>
      <c r="PQP158" s="53"/>
      <c r="PQQ158" s="53"/>
      <c r="PQR158" s="53"/>
      <c r="PQS158" s="53"/>
      <c r="PQT158" s="53"/>
      <c r="PQU158" s="53"/>
      <c r="PQV158" s="53"/>
      <c r="PQW158" s="53"/>
      <c r="PQX158" s="53"/>
      <c r="PQY158" s="53"/>
      <c r="PQZ158" s="53"/>
      <c r="PRA158" s="53"/>
      <c r="PRB158" s="53"/>
      <c r="PRC158" s="53"/>
      <c r="PRD158" s="53"/>
      <c r="PRE158" s="53"/>
      <c r="PRF158" s="53"/>
      <c r="PRG158" s="53"/>
      <c r="PRH158" s="53"/>
      <c r="PRI158" s="53"/>
      <c r="PRJ158" s="53"/>
      <c r="PRK158" s="53"/>
      <c r="PRL158" s="53"/>
      <c r="PRM158" s="53"/>
      <c r="PRN158" s="53"/>
      <c r="PRO158" s="53"/>
      <c r="PRP158" s="53"/>
      <c r="PRQ158" s="53"/>
      <c r="PRR158" s="53"/>
      <c r="PRS158" s="53"/>
      <c r="PRT158" s="53"/>
      <c r="PRU158" s="53"/>
      <c r="PRV158" s="53"/>
      <c r="PRW158" s="53"/>
      <c r="PRX158" s="53"/>
      <c r="PRY158" s="53"/>
      <c r="PRZ158" s="53"/>
      <c r="PSA158" s="53"/>
      <c r="PSB158" s="53"/>
      <c r="PSC158" s="53"/>
      <c r="PSD158" s="53"/>
      <c r="PSE158" s="53"/>
      <c r="PSF158" s="53"/>
      <c r="PSG158" s="53"/>
      <c r="PSH158" s="53"/>
      <c r="PSI158" s="53"/>
      <c r="PSJ158" s="53"/>
      <c r="PSK158" s="53"/>
      <c r="PSL158" s="53"/>
      <c r="PSM158" s="53"/>
      <c r="PSN158" s="53"/>
      <c r="PSO158" s="53"/>
      <c r="PSP158" s="53"/>
      <c r="PSQ158" s="53"/>
      <c r="PSR158" s="53"/>
      <c r="PSS158" s="53"/>
      <c r="PST158" s="53"/>
      <c r="PSU158" s="53"/>
      <c r="PSV158" s="53"/>
      <c r="PSW158" s="53"/>
      <c r="PSX158" s="53"/>
      <c r="PSY158" s="53"/>
      <c r="PSZ158" s="53"/>
      <c r="PTA158" s="53"/>
      <c r="PTB158" s="53"/>
      <c r="PTC158" s="53"/>
      <c r="PTD158" s="53"/>
      <c r="PTE158" s="53"/>
      <c r="PTF158" s="53"/>
      <c r="PTG158" s="53"/>
      <c r="PTH158" s="53"/>
      <c r="PTI158" s="53"/>
      <c r="PTJ158" s="53"/>
      <c r="PTK158" s="53"/>
      <c r="PTL158" s="53"/>
      <c r="PTM158" s="53"/>
      <c r="PTN158" s="53"/>
      <c r="PTO158" s="53"/>
      <c r="PTP158" s="53"/>
      <c r="PTQ158" s="53"/>
      <c r="PTR158" s="53"/>
      <c r="PTS158" s="53"/>
      <c r="PTT158" s="53"/>
      <c r="PTU158" s="53"/>
      <c r="PTV158" s="53"/>
      <c r="PTW158" s="53"/>
      <c r="PTX158" s="53"/>
      <c r="PTY158" s="53"/>
      <c r="PTZ158" s="53"/>
      <c r="PUA158" s="53"/>
      <c r="PUB158" s="53"/>
      <c r="PUC158" s="53"/>
      <c r="PUD158" s="53"/>
      <c r="PUE158" s="53"/>
      <c r="PUF158" s="53"/>
      <c r="PUG158" s="53"/>
      <c r="PUH158" s="53"/>
      <c r="PUI158" s="53"/>
      <c r="PUJ158" s="53"/>
      <c r="PUK158" s="53"/>
      <c r="PUL158" s="53"/>
      <c r="PUM158" s="53"/>
      <c r="PUN158" s="53"/>
      <c r="PUO158" s="53"/>
      <c r="PUP158" s="53"/>
      <c r="PUQ158" s="53"/>
      <c r="PUR158" s="53"/>
      <c r="PUS158" s="53"/>
      <c r="PUT158" s="53"/>
      <c r="PUU158" s="53"/>
      <c r="PUV158" s="53"/>
      <c r="PUW158" s="53"/>
      <c r="PUX158" s="53"/>
      <c r="PUY158" s="53"/>
      <c r="PUZ158" s="53"/>
      <c r="PVA158" s="53"/>
      <c r="PVB158" s="53"/>
      <c r="PVC158" s="53"/>
      <c r="PVD158" s="53"/>
      <c r="PVE158" s="53"/>
      <c r="PVF158" s="53"/>
      <c r="PVG158" s="53"/>
      <c r="PVH158" s="53"/>
      <c r="PVI158" s="53"/>
      <c r="PVJ158" s="53"/>
      <c r="PVK158" s="53"/>
      <c r="PVL158" s="53"/>
      <c r="PVM158" s="53"/>
      <c r="PVN158" s="53"/>
      <c r="PVO158" s="53"/>
      <c r="PVP158" s="53"/>
      <c r="PVQ158" s="53"/>
      <c r="PVR158" s="53"/>
      <c r="PVS158" s="53"/>
      <c r="PVT158" s="53"/>
      <c r="PVU158" s="53"/>
      <c r="PVV158" s="53"/>
      <c r="PVW158" s="53"/>
      <c r="PVX158" s="53"/>
      <c r="PVY158" s="53"/>
      <c r="PVZ158" s="53"/>
      <c r="PWA158" s="53"/>
      <c r="PWB158" s="53"/>
      <c r="PWC158" s="53"/>
      <c r="PWD158" s="53"/>
      <c r="PWE158" s="53"/>
      <c r="PWF158" s="53"/>
      <c r="PWG158" s="53"/>
      <c r="PWH158" s="53"/>
      <c r="PWI158" s="53"/>
      <c r="PWJ158" s="53"/>
      <c r="PWK158" s="53"/>
      <c r="PWL158" s="53"/>
      <c r="PWM158" s="53"/>
      <c r="PWN158" s="53"/>
      <c r="PWO158" s="53"/>
      <c r="PWP158" s="53"/>
      <c r="PWQ158" s="53"/>
      <c r="PWR158" s="53"/>
      <c r="PWS158" s="53"/>
      <c r="PWT158" s="53"/>
      <c r="PWU158" s="53"/>
      <c r="PWV158" s="53"/>
      <c r="PWW158" s="53"/>
      <c r="PWX158" s="53"/>
      <c r="PWY158" s="53"/>
      <c r="PWZ158" s="53"/>
      <c r="PXA158" s="53"/>
      <c r="PXB158" s="53"/>
      <c r="PXC158" s="53"/>
      <c r="PXD158" s="53"/>
      <c r="PXE158" s="53"/>
      <c r="PXF158" s="53"/>
      <c r="PXG158" s="53"/>
      <c r="PXH158" s="53"/>
      <c r="PXI158" s="53"/>
      <c r="PXJ158" s="53"/>
      <c r="PXK158" s="53"/>
      <c r="PXL158" s="53"/>
      <c r="PXM158" s="53"/>
      <c r="PXN158" s="53"/>
      <c r="PXO158" s="53"/>
      <c r="PXP158" s="53"/>
      <c r="PXQ158" s="53"/>
      <c r="PXR158" s="53"/>
      <c r="PXS158" s="53"/>
      <c r="PXT158" s="53"/>
      <c r="PXU158" s="53"/>
      <c r="PXV158" s="53"/>
      <c r="PXW158" s="53"/>
      <c r="PXX158" s="53"/>
      <c r="PXY158" s="53"/>
      <c r="PXZ158" s="53"/>
      <c r="PYA158" s="53"/>
      <c r="PYB158" s="53"/>
      <c r="PYC158" s="53"/>
      <c r="PYD158" s="53"/>
      <c r="PYE158" s="53"/>
      <c r="PYF158" s="53"/>
      <c r="PYG158" s="53"/>
      <c r="PYH158" s="53"/>
      <c r="PYI158" s="53"/>
      <c r="PYJ158" s="53"/>
      <c r="PYK158" s="53"/>
      <c r="PYL158" s="53"/>
      <c r="PYM158" s="53"/>
      <c r="PYN158" s="53"/>
      <c r="PYO158" s="53"/>
      <c r="PYP158" s="53"/>
      <c r="PYQ158" s="53"/>
      <c r="PYR158" s="53"/>
      <c r="PYS158" s="53"/>
      <c r="PYT158" s="53"/>
      <c r="PYU158" s="53"/>
      <c r="PYV158" s="53"/>
      <c r="PYW158" s="53"/>
      <c r="PYX158" s="53"/>
      <c r="PYY158" s="53"/>
      <c r="PYZ158" s="53"/>
      <c r="PZA158" s="53"/>
      <c r="PZB158" s="53"/>
      <c r="PZC158" s="53"/>
      <c r="PZD158" s="53"/>
      <c r="PZE158" s="53"/>
      <c r="PZF158" s="53"/>
      <c r="PZG158" s="53"/>
      <c r="PZH158" s="53"/>
      <c r="PZI158" s="53"/>
      <c r="PZJ158" s="53"/>
      <c r="PZK158" s="53"/>
      <c r="PZL158" s="53"/>
      <c r="PZM158" s="53"/>
      <c r="PZN158" s="53"/>
      <c r="PZO158" s="53"/>
      <c r="PZP158" s="53"/>
      <c r="PZQ158" s="53"/>
      <c r="PZR158" s="53"/>
      <c r="PZS158" s="53"/>
      <c r="PZT158" s="53"/>
      <c r="PZU158" s="53"/>
      <c r="PZV158" s="53"/>
      <c r="PZW158" s="53"/>
      <c r="PZX158" s="53"/>
      <c r="PZY158" s="53"/>
      <c r="PZZ158" s="53"/>
      <c r="QAA158" s="53"/>
      <c r="QAB158" s="53"/>
      <c r="QAC158" s="53"/>
      <c r="QAD158" s="53"/>
      <c r="QAE158" s="53"/>
      <c r="QAF158" s="53"/>
      <c r="QAG158" s="53"/>
      <c r="QAH158" s="53"/>
      <c r="QAI158" s="53"/>
      <c r="QAJ158" s="53"/>
      <c r="QAK158" s="53"/>
      <c r="QAL158" s="53"/>
      <c r="QAM158" s="53"/>
      <c r="QAN158" s="53"/>
      <c r="QAO158" s="53"/>
      <c r="QAP158" s="53"/>
      <c r="QAQ158" s="53"/>
      <c r="QAR158" s="53"/>
      <c r="QAS158" s="53"/>
      <c r="QAT158" s="53"/>
      <c r="QAU158" s="53"/>
      <c r="QAV158" s="53"/>
      <c r="QAW158" s="53"/>
      <c r="QAX158" s="53"/>
      <c r="QAY158" s="53"/>
      <c r="QAZ158" s="53"/>
      <c r="QBA158" s="53"/>
      <c r="QBB158" s="53"/>
      <c r="QBC158" s="53"/>
      <c r="QBD158" s="53"/>
      <c r="QBE158" s="53"/>
      <c r="QBF158" s="53"/>
      <c r="QBG158" s="53"/>
      <c r="QBH158" s="53"/>
      <c r="QBI158" s="53"/>
      <c r="QBJ158" s="53"/>
      <c r="QBK158" s="53"/>
      <c r="QBL158" s="53"/>
      <c r="QBM158" s="53"/>
      <c r="QBN158" s="53"/>
      <c r="QBO158" s="53"/>
      <c r="QBP158" s="53"/>
      <c r="QBQ158" s="53"/>
      <c r="QBR158" s="53"/>
      <c r="QBS158" s="53"/>
      <c r="QBT158" s="53"/>
      <c r="QBU158" s="53"/>
      <c r="QBV158" s="53"/>
      <c r="QBW158" s="53"/>
      <c r="QBX158" s="53"/>
      <c r="QBY158" s="53"/>
      <c r="QBZ158" s="53"/>
      <c r="QCA158" s="53"/>
      <c r="QCB158" s="53"/>
      <c r="QCC158" s="53"/>
      <c r="QCD158" s="53"/>
      <c r="QCE158" s="53"/>
      <c r="QCF158" s="53"/>
      <c r="QCG158" s="53"/>
      <c r="QCH158" s="53"/>
      <c r="QCI158" s="53"/>
      <c r="QCJ158" s="53"/>
      <c r="QCK158" s="53"/>
      <c r="QCL158" s="53"/>
      <c r="QCM158" s="53"/>
      <c r="QCN158" s="53"/>
      <c r="QCO158" s="53"/>
      <c r="QCP158" s="53"/>
      <c r="QCQ158" s="53"/>
      <c r="QCR158" s="53"/>
      <c r="QCS158" s="53"/>
      <c r="QCT158" s="53"/>
      <c r="QCU158" s="53"/>
      <c r="QCV158" s="53"/>
      <c r="QCW158" s="53"/>
      <c r="QCX158" s="53"/>
      <c r="QCY158" s="53"/>
      <c r="QCZ158" s="53"/>
      <c r="QDA158" s="53"/>
      <c r="QDB158" s="53"/>
      <c r="QDC158" s="53"/>
      <c r="QDD158" s="53"/>
      <c r="QDE158" s="53"/>
      <c r="QDF158" s="53"/>
      <c r="QDG158" s="53"/>
      <c r="QDH158" s="53"/>
      <c r="QDI158" s="53"/>
      <c r="QDJ158" s="53"/>
      <c r="QDK158" s="53"/>
      <c r="QDL158" s="53"/>
      <c r="QDM158" s="53"/>
      <c r="QDN158" s="53"/>
      <c r="QDO158" s="53"/>
      <c r="QDP158" s="53"/>
      <c r="QDQ158" s="53"/>
      <c r="QDR158" s="53"/>
      <c r="QDS158" s="53"/>
      <c r="QDT158" s="53"/>
      <c r="QDU158" s="53"/>
      <c r="QDV158" s="53"/>
      <c r="QDW158" s="53"/>
      <c r="QDX158" s="53"/>
      <c r="QDY158" s="53"/>
      <c r="QDZ158" s="53"/>
      <c r="QEA158" s="53"/>
      <c r="QEB158" s="53"/>
      <c r="QEC158" s="53"/>
      <c r="QED158" s="53"/>
      <c r="QEE158" s="53"/>
      <c r="QEF158" s="53"/>
      <c r="QEG158" s="53"/>
      <c r="QEH158" s="53"/>
      <c r="QEI158" s="53"/>
      <c r="QEJ158" s="53"/>
      <c r="QEK158" s="53"/>
      <c r="QEL158" s="53"/>
      <c r="QEM158" s="53"/>
      <c r="QEN158" s="53"/>
      <c r="QEO158" s="53"/>
      <c r="QEP158" s="53"/>
      <c r="QEQ158" s="53"/>
      <c r="QER158" s="53"/>
      <c r="QES158" s="53"/>
      <c r="QET158" s="53"/>
      <c r="QEU158" s="53"/>
      <c r="QEV158" s="53"/>
      <c r="QEW158" s="53"/>
      <c r="QEX158" s="53"/>
      <c r="QEY158" s="53"/>
      <c r="QEZ158" s="53"/>
      <c r="QFA158" s="53"/>
      <c r="QFB158" s="53"/>
      <c r="QFC158" s="53"/>
      <c r="QFD158" s="53"/>
      <c r="QFE158" s="53"/>
      <c r="QFF158" s="53"/>
      <c r="QFG158" s="53"/>
      <c r="QFH158" s="53"/>
      <c r="QFI158" s="53"/>
      <c r="QFJ158" s="53"/>
      <c r="QFK158" s="53"/>
      <c r="QFL158" s="53"/>
      <c r="QFM158" s="53"/>
      <c r="QFN158" s="53"/>
      <c r="QFO158" s="53"/>
      <c r="QFP158" s="53"/>
      <c r="QFQ158" s="53"/>
      <c r="QFR158" s="53"/>
      <c r="QFS158" s="53"/>
      <c r="QFT158" s="53"/>
      <c r="QFU158" s="53"/>
      <c r="QFV158" s="53"/>
      <c r="QFW158" s="53"/>
      <c r="QFX158" s="53"/>
      <c r="QFY158" s="53"/>
      <c r="QFZ158" s="53"/>
      <c r="QGA158" s="53"/>
      <c r="QGB158" s="53"/>
      <c r="QGC158" s="53"/>
      <c r="QGD158" s="53"/>
      <c r="QGE158" s="53"/>
      <c r="QGF158" s="53"/>
      <c r="QGG158" s="53"/>
      <c r="QGH158" s="53"/>
      <c r="QGI158" s="53"/>
      <c r="QGJ158" s="53"/>
      <c r="QGK158" s="53"/>
      <c r="QGL158" s="53"/>
      <c r="QGM158" s="53"/>
      <c r="QGN158" s="53"/>
      <c r="QGO158" s="53"/>
      <c r="QGP158" s="53"/>
      <c r="QGQ158" s="53"/>
      <c r="QGR158" s="53"/>
      <c r="QGS158" s="53"/>
      <c r="QGT158" s="53"/>
      <c r="QGU158" s="53"/>
      <c r="QGV158" s="53"/>
      <c r="QGW158" s="53"/>
      <c r="QGX158" s="53"/>
      <c r="QGY158" s="53"/>
      <c r="QGZ158" s="53"/>
      <c r="QHA158" s="53"/>
      <c r="QHB158" s="53"/>
      <c r="QHC158" s="53"/>
      <c r="QHD158" s="53"/>
      <c r="QHE158" s="53"/>
      <c r="QHF158" s="53"/>
      <c r="QHG158" s="53"/>
      <c r="QHH158" s="53"/>
      <c r="QHI158" s="53"/>
      <c r="QHJ158" s="53"/>
      <c r="QHK158" s="53"/>
      <c r="QHL158" s="53"/>
      <c r="QHM158" s="53"/>
      <c r="QHN158" s="53"/>
      <c r="QHO158" s="53"/>
      <c r="QHP158" s="53"/>
      <c r="QHQ158" s="53"/>
      <c r="QHR158" s="53"/>
      <c r="QHS158" s="53"/>
      <c r="QHT158" s="53"/>
      <c r="QHU158" s="53"/>
      <c r="QHV158" s="53"/>
      <c r="QHW158" s="53"/>
      <c r="QHX158" s="53"/>
      <c r="QHY158" s="53"/>
      <c r="QHZ158" s="53"/>
      <c r="QIA158" s="53"/>
      <c r="QIB158" s="53"/>
      <c r="QIC158" s="53"/>
      <c r="QID158" s="53"/>
      <c r="QIE158" s="53"/>
      <c r="QIF158" s="53"/>
      <c r="QIG158" s="53"/>
      <c r="QIH158" s="53"/>
      <c r="QII158" s="53"/>
      <c r="QIJ158" s="53"/>
      <c r="QIK158" s="53"/>
      <c r="QIL158" s="53"/>
      <c r="QIM158" s="53"/>
      <c r="QIN158" s="53"/>
      <c r="QIO158" s="53"/>
      <c r="QIP158" s="53"/>
      <c r="QIQ158" s="53"/>
      <c r="QIR158" s="53"/>
      <c r="QIS158" s="53"/>
      <c r="QIT158" s="53"/>
      <c r="QIU158" s="53"/>
      <c r="QIV158" s="53"/>
      <c r="QIW158" s="53"/>
      <c r="QIX158" s="53"/>
      <c r="QIY158" s="53"/>
      <c r="QIZ158" s="53"/>
      <c r="QJA158" s="53"/>
      <c r="QJB158" s="53"/>
      <c r="QJC158" s="53"/>
      <c r="QJD158" s="53"/>
      <c r="QJE158" s="53"/>
      <c r="QJF158" s="53"/>
      <c r="QJG158" s="53"/>
      <c r="QJH158" s="53"/>
      <c r="QJI158" s="53"/>
      <c r="QJJ158" s="53"/>
      <c r="QJK158" s="53"/>
      <c r="QJL158" s="53"/>
      <c r="QJM158" s="53"/>
      <c r="QJN158" s="53"/>
      <c r="QJO158" s="53"/>
      <c r="QJP158" s="53"/>
      <c r="QJQ158" s="53"/>
      <c r="QJR158" s="53"/>
      <c r="QJS158" s="53"/>
      <c r="QJT158" s="53"/>
      <c r="QJU158" s="53"/>
      <c r="QJV158" s="53"/>
      <c r="QJW158" s="53"/>
      <c r="QJX158" s="53"/>
      <c r="QJY158" s="53"/>
      <c r="QJZ158" s="53"/>
      <c r="QKA158" s="53"/>
      <c r="QKB158" s="53"/>
      <c r="QKC158" s="53"/>
      <c r="QKD158" s="53"/>
      <c r="QKE158" s="53"/>
      <c r="QKF158" s="53"/>
      <c r="QKG158" s="53"/>
      <c r="QKH158" s="53"/>
      <c r="QKI158" s="53"/>
      <c r="QKJ158" s="53"/>
      <c r="QKK158" s="53"/>
      <c r="QKL158" s="53"/>
      <c r="QKM158" s="53"/>
      <c r="QKN158" s="53"/>
      <c r="QKO158" s="53"/>
      <c r="QKP158" s="53"/>
      <c r="QKQ158" s="53"/>
      <c r="QKR158" s="53"/>
      <c r="QKS158" s="53"/>
      <c r="QKT158" s="53"/>
      <c r="QKU158" s="53"/>
      <c r="QKV158" s="53"/>
      <c r="QKW158" s="53"/>
      <c r="QKX158" s="53"/>
      <c r="QKY158" s="53"/>
      <c r="QKZ158" s="53"/>
      <c r="QLA158" s="53"/>
      <c r="QLB158" s="53"/>
      <c r="QLC158" s="53"/>
      <c r="QLD158" s="53"/>
      <c r="QLE158" s="53"/>
      <c r="QLF158" s="53"/>
      <c r="QLG158" s="53"/>
      <c r="QLH158" s="53"/>
      <c r="QLI158" s="53"/>
      <c r="QLJ158" s="53"/>
      <c r="QLK158" s="53"/>
      <c r="QLL158" s="53"/>
      <c r="QLM158" s="53"/>
      <c r="QLN158" s="53"/>
      <c r="QLO158" s="53"/>
      <c r="QLP158" s="53"/>
      <c r="QLQ158" s="53"/>
      <c r="QLR158" s="53"/>
      <c r="QLS158" s="53"/>
      <c r="QLT158" s="53"/>
      <c r="QLU158" s="53"/>
      <c r="QLV158" s="53"/>
      <c r="QLW158" s="53"/>
      <c r="QLX158" s="53"/>
      <c r="QLY158" s="53"/>
      <c r="QLZ158" s="53"/>
      <c r="QMA158" s="53"/>
      <c r="QMB158" s="53"/>
      <c r="QMC158" s="53"/>
      <c r="QMD158" s="53"/>
      <c r="QME158" s="53"/>
      <c r="QMF158" s="53"/>
      <c r="QMG158" s="53"/>
      <c r="QMH158" s="53"/>
      <c r="QMI158" s="53"/>
      <c r="QMJ158" s="53"/>
      <c r="QMK158" s="53"/>
      <c r="QML158" s="53"/>
      <c r="QMM158" s="53"/>
      <c r="QMN158" s="53"/>
      <c r="QMO158" s="53"/>
      <c r="QMP158" s="53"/>
      <c r="QMQ158" s="53"/>
      <c r="QMR158" s="53"/>
      <c r="QMS158" s="53"/>
      <c r="QMT158" s="53"/>
      <c r="QMU158" s="53"/>
      <c r="QMV158" s="53"/>
      <c r="QMW158" s="53"/>
      <c r="QMX158" s="53"/>
      <c r="QMY158" s="53"/>
      <c r="QMZ158" s="53"/>
      <c r="QNA158" s="53"/>
      <c r="QNB158" s="53"/>
      <c r="QNC158" s="53"/>
      <c r="QND158" s="53"/>
      <c r="QNE158" s="53"/>
      <c r="QNF158" s="53"/>
      <c r="QNG158" s="53"/>
      <c r="QNH158" s="53"/>
      <c r="QNI158" s="53"/>
      <c r="QNJ158" s="53"/>
      <c r="QNK158" s="53"/>
      <c r="QNL158" s="53"/>
      <c r="QNM158" s="53"/>
      <c r="QNN158" s="53"/>
      <c r="QNO158" s="53"/>
      <c r="QNP158" s="53"/>
      <c r="QNQ158" s="53"/>
      <c r="QNR158" s="53"/>
      <c r="QNS158" s="53"/>
      <c r="QNT158" s="53"/>
      <c r="QNU158" s="53"/>
      <c r="QNV158" s="53"/>
      <c r="QNW158" s="53"/>
      <c r="QNX158" s="53"/>
      <c r="QNY158" s="53"/>
      <c r="QNZ158" s="53"/>
      <c r="QOA158" s="53"/>
      <c r="QOB158" s="53"/>
      <c r="QOC158" s="53"/>
      <c r="QOD158" s="53"/>
      <c r="QOE158" s="53"/>
      <c r="QOF158" s="53"/>
      <c r="QOG158" s="53"/>
      <c r="QOH158" s="53"/>
      <c r="QOI158" s="53"/>
      <c r="QOJ158" s="53"/>
      <c r="QOK158" s="53"/>
      <c r="QOL158" s="53"/>
      <c r="QOM158" s="53"/>
      <c r="QON158" s="53"/>
      <c r="QOO158" s="53"/>
      <c r="QOP158" s="53"/>
      <c r="QOQ158" s="53"/>
      <c r="QOR158" s="53"/>
      <c r="QOS158" s="53"/>
      <c r="QOT158" s="53"/>
      <c r="QOU158" s="53"/>
      <c r="QOV158" s="53"/>
      <c r="QOW158" s="53"/>
      <c r="QOX158" s="53"/>
      <c r="QOY158" s="53"/>
      <c r="QOZ158" s="53"/>
      <c r="QPA158" s="53"/>
      <c r="QPB158" s="53"/>
      <c r="QPC158" s="53"/>
      <c r="QPD158" s="53"/>
      <c r="QPE158" s="53"/>
      <c r="QPF158" s="53"/>
      <c r="QPG158" s="53"/>
      <c r="QPH158" s="53"/>
      <c r="QPI158" s="53"/>
      <c r="QPJ158" s="53"/>
      <c r="QPK158" s="53"/>
      <c r="QPL158" s="53"/>
      <c r="QPM158" s="53"/>
      <c r="QPN158" s="53"/>
      <c r="QPO158" s="53"/>
      <c r="QPP158" s="53"/>
      <c r="QPQ158" s="53"/>
      <c r="QPR158" s="53"/>
      <c r="QPS158" s="53"/>
      <c r="QPT158" s="53"/>
      <c r="QPU158" s="53"/>
      <c r="QPV158" s="53"/>
      <c r="QPW158" s="53"/>
      <c r="QPX158" s="53"/>
      <c r="QPY158" s="53"/>
      <c r="QPZ158" s="53"/>
      <c r="QQA158" s="53"/>
      <c r="QQB158" s="53"/>
      <c r="QQC158" s="53"/>
      <c r="QQD158" s="53"/>
      <c r="QQE158" s="53"/>
      <c r="QQF158" s="53"/>
      <c r="QQG158" s="53"/>
      <c r="QQH158" s="53"/>
      <c r="QQI158" s="53"/>
      <c r="QQJ158" s="53"/>
      <c r="QQK158" s="53"/>
      <c r="QQL158" s="53"/>
      <c r="QQM158" s="53"/>
      <c r="QQN158" s="53"/>
      <c r="QQO158" s="53"/>
      <c r="QQP158" s="53"/>
      <c r="QQQ158" s="53"/>
      <c r="QQR158" s="53"/>
      <c r="QQS158" s="53"/>
      <c r="QQT158" s="53"/>
      <c r="QQU158" s="53"/>
      <c r="QQV158" s="53"/>
      <c r="QQW158" s="53"/>
      <c r="QQX158" s="53"/>
      <c r="QQY158" s="53"/>
      <c r="QQZ158" s="53"/>
      <c r="QRA158" s="53"/>
      <c r="QRB158" s="53"/>
      <c r="QRC158" s="53"/>
      <c r="QRD158" s="53"/>
      <c r="QRE158" s="53"/>
      <c r="QRF158" s="53"/>
      <c r="QRG158" s="53"/>
      <c r="QRH158" s="53"/>
      <c r="QRI158" s="53"/>
      <c r="QRJ158" s="53"/>
      <c r="QRK158" s="53"/>
      <c r="QRL158" s="53"/>
      <c r="QRM158" s="53"/>
      <c r="QRN158" s="53"/>
      <c r="QRO158" s="53"/>
      <c r="QRP158" s="53"/>
      <c r="QRQ158" s="53"/>
      <c r="QRR158" s="53"/>
      <c r="QRS158" s="53"/>
      <c r="QRT158" s="53"/>
      <c r="QRU158" s="53"/>
      <c r="QRV158" s="53"/>
      <c r="QRW158" s="53"/>
      <c r="QRX158" s="53"/>
      <c r="QRY158" s="53"/>
      <c r="QRZ158" s="53"/>
      <c r="QSA158" s="53"/>
      <c r="QSB158" s="53"/>
      <c r="QSC158" s="53"/>
      <c r="QSD158" s="53"/>
      <c r="QSE158" s="53"/>
      <c r="QSF158" s="53"/>
      <c r="QSG158" s="53"/>
      <c r="QSH158" s="53"/>
      <c r="QSI158" s="53"/>
      <c r="QSJ158" s="53"/>
      <c r="QSK158" s="53"/>
      <c r="QSL158" s="53"/>
      <c r="QSM158" s="53"/>
      <c r="QSN158" s="53"/>
      <c r="QSO158" s="53"/>
      <c r="QSP158" s="53"/>
      <c r="QSQ158" s="53"/>
      <c r="QSR158" s="53"/>
      <c r="QSS158" s="53"/>
      <c r="QST158" s="53"/>
      <c r="QSU158" s="53"/>
      <c r="QSV158" s="53"/>
      <c r="QSW158" s="53"/>
      <c r="QSX158" s="53"/>
      <c r="QSY158" s="53"/>
      <c r="QSZ158" s="53"/>
      <c r="QTA158" s="53"/>
      <c r="QTB158" s="53"/>
      <c r="QTC158" s="53"/>
      <c r="QTD158" s="53"/>
      <c r="QTE158" s="53"/>
      <c r="QTF158" s="53"/>
      <c r="QTG158" s="53"/>
      <c r="QTH158" s="53"/>
      <c r="QTI158" s="53"/>
      <c r="QTJ158" s="53"/>
      <c r="QTK158" s="53"/>
      <c r="QTL158" s="53"/>
      <c r="QTM158" s="53"/>
      <c r="QTN158" s="53"/>
      <c r="QTO158" s="53"/>
      <c r="QTP158" s="53"/>
      <c r="QTQ158" s="53"/>
      <c r="QTR158" s="53"/>
      <c r="QTS158" s="53"/>
      <c r="QTT158" s="53"/>
      <c r="QTU158" s="53"/>
      <c r="QTV158" s="53"/>
      <c r="QTW158" s="53"/>
      <c r="QTX158" s="53"/>
      <c r="QTY158" s="53"/>
      <c r="QTZ158" s="53"/>
      <c r="QUA158" s="53"/>
      <c r="QUB158" s="53"/>
      <c r="QUC158" s="53"/>
      <c r="QUD158" s="53"/>
      <c r="QUE158" s="53"/>
      <c r="QUF158" s="53"/>
      <c r="QUG158" s="53"/>
      <c r="QUH158" s="53"/>
      <c r="QUI158" s="53"/>
      <c r="QUJ158" s="53"/>
      <c r="QUK158" s="53"/>
      <c r="QUL158" s="53"/>
      <c r="QUM158" s="53"/>
      <c r="QUN158" s="53"/>
      <c r="QUO158" s="53"/>
      <c r="QUP158" s="53"/>
      <c r="QUQ158" s="53"/>
      <c r="QUR158" s="53"/>
      <c r="QUS158" s="53"/>
      <c r="QUT158" s="53"/>
      <c r="QUU158" s="53"/>
      <c r="QUV158" s="53"/>
      <c r="QUW158" s="53"/>
      <c r="QUX158" s="53"/>
      <c r="QUY158" s="53"/>
      <c r="QUZ158" s="53"/>
      <c r="QVA158" s="53"/>
      <c r="QVB158" s="53"/>
      <c r="QVC158" s="53"/>
      <c r="QVD158" s="53"/>
      <c r="QVE158" s="53"/>
      <c r="QVF158" s="53"/>
      <c r="QVG158" s="53"/>
      <c r="QVH158" s="53"/>
      <c r="QVI158" s="53"/>
      <c r="QVJ158" s="53"/>
      <c r="QVK158" s="53"/>
      <c r="QVL158" s="53"/>
      <c r="QVM158" s="53"/>
      <c r="QVN158" s="53"/>
      <c r="QVO158" s="53"/>
      <c r="QVP158" s="53"/>
      <c r="QVQ158" s="53"/>
      <c r="QVR158" s="53"/>
      <c r="QVS158" s="53"/>
      <c r="QVT158" s="53"/>
      <c r="QVU158" s="53"/>
      <c r="QVV158" s="53"/>
      <c r="QVW158" s="53"/>
      <c r="QVX158" s="53"/>
      <c r="QVY158" s="53"/>
      <c r="QVZ158" s="53"/>
      <c r="QWA158" s="53"/>
      <c r="QWB158" s="53"/>
      <c r="QWC158" s="53"/>
      <c r="QWD158" s="53"/>
      <c r="QWE158" s="53"/>
      <c r="QWF158" s="53"/>
      <c r="QWG158" s="53"/>
      <c r="QWH158" s="53"/>
      <c r="QWI158" s="53"/>
      <c r="QWJ158" s="53"/>
      <c r="QWK158" s="53"/>
      <c r="QWL158" s="53"/>
      <c r="QWM158" s="53"/>
      <c r="QWN158" s="53"/>
      <c r="QWO158" s="53"/>
      <c r="QWP158" s="53"/>
      <c r="QWQ158" s="53"/>
      <c r="QWR158" s="53"/>
      <c r="QWS158" s="53"/>
      <c r="QWT158" s="53"/>
      <c r="QWU158" s="53"/>
      <c r="QWV158" s="53"/>
      <c r="QWW158" s="53"/>
      <c r="QWX158" s="53"/>
      <c r="QWY158" s="53"/>
      <c r="QWZ158" s="53"/>
      <c r="QXA158" s="53"/>
      <c r="QXB158" s="53"/>
      <c r="QXC158" s="53"/>
      <c r="QXD158" s="53"/>
      <c r="QXE158" s="53"/>
      <c r="QXF158" s="53"/>
      <c r="QXG158" s="53"/>
      <c r="QXH158" s="53"/>
      <c r="QXI158" s="53"/>
      <c r="QXJ158" s="53"/>
      <c r="QXK158" s="53"/>
      <c r="QXL158" s="53"/>
      <c r="QXM158" s="53"/>
      <c r="QXN158" s="53"/>
      <c r="QXO158" s="53"/>
      <c r="QXP158" s="53"/>
      <c r="QXQ158" s="53"/>
      <c r="QXR158" s="53"/>
      <c r="QXS158" s="53"/>
      <c r="QXT158" s="53"/>
      <c r="QXU158" s="53"/>
      <c r="QXV158" s="53"/>
      <c r="QXW158" s="53"/>
      <c r="QXX158" s="53"/>
      <c r="QXY158" s="53"/>
      <c r="QXZ158" s="53"/>
      <c r="QYA158" s="53"/>
      <c r="QYB158" s="53"/>
      <c r="QYC158" s="53"/>
      <c r="QYD158" s="53"/>
      <c r="QYE158" s="53"/>
      <c r="QYF158" s="53"/>
      <c r="QYG158" s="53"/>
      <c r="QYH158" s="53"/>
      <c r="QYI158" s="53"/>
      <c r="QYJ158" s="53"/>
      <c r="QYK158" s="53"/>
      <c r="QYL158" s="53"/>
      <c r="QYM158" s="53"/>
      <c r="QYN158" s="53"/>
      <c r="QYO158" s="53"/>
      <c r="QYP158" s="53"/>
      <c r="QYQ158" s="53"/>
      <c r="QYR158" s="53"/>
      <c r="QYS158" s="53"/>
      <c r="QYT158" s="53"/>
      <c r="QYU158" s="53"/>
      <c r="QYV158" s="53"/>
      <c r="QYW158" s="53"/>
      <c r="QYX158" s="53"/>
      <c r="QYY158" s="53"/>
      <c r="QYZ158" s="53"/>
      <c r="QZA158" s="53"/>
      <c r="QZB158" s="53"/>
      <c r="QZC158" s="53"/>
      <c r="QZD158" s="53"/>
      <c r="QZE158" s="53"/>
      <c r="QZF158" s="53"/>
      <c r="QZG158" s="53"/>
      <c r="QZH158" s="53"/>
      <c r="QZI158" s="53"/>
      <c r="QZJ158" s="53"/>
      <c r="QZK158" s="53"/>
      <c r="QZL158" s="53"/>
      <c r="QZM158" s="53"/>
      <c r="QZN158" s="53"/>
      <c r="QZO158" s="53"/>
      <c r="QZP158" s="53"/>
      <c r="QZQ158" s="53"/>
      <c r="QZR158" s="53"/>
      <c r="QZS158" s="53"/>
      <c r="QZT158" s="53"/>
      <c r="QZU158" s="53"/>
      <c r="QZV158" s="53"/>
      <c r="QZW158" s="53"/>
      <c r="QZX158" s="53"/>
      <c r="QZY158" s="53"/>
      <c r="QZZ158" s="53"/>
      <c r="RAA158" s="53"/>
      <c r="RAB158" s="53"/>
      <c r="RAC158" s="53"/>
      <c r="RAD158" s="53"/>
      <c r="RAE158" s="53"/>
      <c r="RAF158" s="53"/>
      <c r="RAG158" s="53"/>
      <c r="RAH158" s="53"/>
      <c r="RAI158" s="53"/>
      <c r="RAJ158" s="53"/>
      <c r="RAK158" s="53"/>
      <c r="RAL158" s="53"/>
      <c r="RAM158" s="53"/>
      <c r="RAN158" s="53"/>
      <c r="RAO158" s="53"/>
      <c r="RAP158" s="53"/>
      <c r="RAQ158" s="53"/>
      <c r="RAR158" s="53"/>
      <c r="RAS158" s="53"/>
      <c r="RAT158" s="53"/>
      <c r="RAU158" s="53"/>
      <c r="RAV158" s="53"/>
      <c r="RAW158" s="53"/>
      <c r="RAX158" s="53"/>
      <c r="RAY158" s="53"/>
      <c r="RAZ158" s="53"/>
      <c r="RBA158" s="53"/>
      <c r="RBB158" s="53"/>
      <c r="RBC158" s="53"/>
      <c r="RBD158" s="53"/>
      <c r="RBE158" s="53"/>
      <c r="RBF158" s="53"/>
      <c r="RBG158" s="53"/>
      <c r="RBH158" s="53"/>
      <c r="RBI158" s="53"/>
      <c r="RBJ158" s="53"/>
      <c r="RBK158" s="53"/>
      <c r="RBL158" s="53"/>
      <c r="RBM158" s="53"/>
      <c r="RBN158" s="53"/>
      <c r="RBO158" s="53"/>
      <c r="RBP158" s="53"/>
      <c r="RBQ158" s="53"/>
      <c r="RBR158" s="53"/>
      <c r="RBS158" s="53"/>
      <c r="RBT158" s="53"/>
      <c r="RBU158" s="53"/>
      <c r="RBV158" s="53"/>
      <c r="RBW158" s="53"/>
      <c r="RBX158" s="53"/>
      <c r="RBY158" s="53"/>
      <c r="RBZ158" s="53"/>
      <c r="RCA158" s="53"/>
      <c r="RCB158" s="53"/>
      <c r="RCC158" s="53"/>
      <c r="RCD158" s="53"/>
      <c r="RCE158" s="53"/>
      <c r="RCF158" s="53"/>
      <c r="RCG158" s="53"/>
      <c r="RCH158" s="53"/>
      <c r="RCI158" s="53"/>
      <c r="RCJ158" s="53"/>
      <c r="RCK158" s="53"/>
      <c r="RCL158" s="53"/>
      <c r="RCM158" s="53"/>
      <c r="RCN158" s="53"/>
      <c r="RCO158" s="53"/>
      <c r="RCP158" s="53"/>
      <c r="RCQ158" s="53"/>
      <c r="RCR158" s="53"/>
      <c r="RCS158" s="53"/>
      <c r="RCT158" s="53"/>
      <c r="RCU158" s="53"/>
      <c r="RCV158" s="53"/>
      <c r="RCW158" s="53"/>
      <c r="RCX158" s="53"/>
      <c r="RCY158" s="53"/>
      <c r="RCZ158" s="53"/>
      <c r="RDA158" s="53"/>
      <c r="RDB158" s="53"/>
      <c r="RDC158" s="53"/>
      <c r="RDD158" s="53"/>
      <c r="RDE158" s="53"/>
      <c r="RDF158" s="53"/>
      <c r="RDG158" s="53"/>
      <c r="RDH158" s="53"/>
      <c r="RDI158" s="53"/>
      <c r="RDJ158" s="53"/>
      <c r="RDK158" s="53"/>
      <c r="RDL158" s="53"/>
      <c r="RDM158" s="53"/>
      <c r="RDN158" s="53"/>
      <c r="RDO158" s="53"/>
      <c r="RDP158" s="53"/>
      <c r="RDQ158" s="53"/>
      <c r="RDR158" s="53"/>
      <c r="RDS158" s="53"/>
      <c r="RDT158" s="53"/>
      <c r="RDU158" s="53"/>
      <c r="RDV158" s="53"/>
      <c r="RDW158" s="53"/>
      <c r="RDX158" s="53"/>
      <c r="RDY158" s="53"/>
      <c r="RDZ158" s="53"/>
      <c r="REA158" s="53"/>
      <c r="REB158" s="53"/>
      <c r="REC158" s="53"/>
      <c r="RED158" s="53"/>
      <c r="REE158" s="53"/>
      <c r="REF158" s="53"/>
      <c r="REG158" s="53"/>
      <c r="REH158" s="53"/>
      <c r="REI158" s="53"/>
      <c r="REJ158" s="53"/>
      <c r="REK158" s="53"/>
      <c r="REL158" s="53"/>
      <c r="REM158" s="53"/>
      <c r="REN158" s="53"/>
      <c r="REO158" s="53"/>
      <c r="REP158" s="53"/>
      <c r="REQ158" s="53"/>
      <c r="RER158" s="53"/>
      <c r="RES158" s="53"/>
      <c r="RET158" s="53"/>
      <c r="REU158" s="53"/>
      <c r="REV158" s="53"/>
      <c r="REW158" s="53"/>
      <c r="REX158" s="53"/>
      <c r="REY158" s="53"/>
      <c r="REZ158" s="53"/>
      <c r="RFA158" s="53"/>
      <c r="RFB158" s="53"/>
      <c r="RFC158" s="53"/>
      <c r="RFD158" s="53"/>
      <c r="RFE158" s="53"/>
      <c r="RFF158" s="53"/>
      <c r="RFG158" s="53"/>
      <c r="RFH158" s="53"/>
      <c r="RFI158" s="53"/>
      <c r="RFJ158" s="53"/>
      <c r="RFK158" s="53"/>
      <c r="RFL158" s="53"/>
      <c r="RFM158" s="53"/>
      <c r="RFN158" s="53"/>
      <c r="RFO158" s="53"/>
      <c r="RFP158" s="53"/>
      <c r="RFQ158" s="53"/>
      <c r="RFR158" s="53"/>
      <c r="RFS158" s="53"/>
      <c r="RFT158" s="53"/>
      <c r="RFU158" s="53"/>
      <c r="RFV158" s="53"/>
      <c r="RFW158" s="53"/>
      <c r="RFX158" s="53"/>
      <c r="RFY158" s="53"/>
      <c r="RFZ158" s="53"/>
      <c r="RGA158" s="53"/>
      <c r="RGB158" s="53"/>
      <c r="RGC158" s="53"/>
      <c r="RGD158" s="53"/>
      <c r="RGE158" s="53"/>
      <c r="RGF158" s="53"/>
      <c r="RGG158" s="53"/>
      <c r="RGH158" s="53"/>
      <c r="RGI158" s="53"/>
      <c r="RGJ158" s="53"/>
      <c r="RGK158" s="53"/>
      <c r="RGL158" s="53"/>
      <c r="RGM158" s="53"/>
      <c r="RGN158" s="53"/>
      <c r="RGO158" s="53"/>
      <c r="RGP158" s="53"/>
      <c r="RGQ158" s="53"/>
      <c r="RGR158" s="53"/>
      <c r="RGS158" s="53"/>
      <c r="RGT158" s="53"/>
      <c r="RGU158" s="53"/>
      <c r="RGV158" s="53"/>
      <c r="RGW158" s="53"/>
      <c r="RGX158" s="53"/>
      <c r="RGY158" s="53"/>
      <c r="RGZ158" s="53"/>
      <c r="RHA158" s="53"/>
      <c r="RHB158" s="53"/>
      <c r="RHC158" s="53"/>
      <c r="RHD158" s="53"/>
      <c r="RHE158" s="53"/>
      <c r="RHF158" s="53"/>
      <c r="RHG158" s="53"/>
      <c r="RHH158" s="53"/>
      <c r="RHI158" s="53"/>
      <c r="RHJ158" s="53"/>
      <c r="RHK158" s="53"/>
      <c r="RHL158" s="53"/>
      <c r="RHM158" s="53"/>
      <c r="RHN158" s="53"/>
      <c r="RHO158" s="53"/>
      <c r="RHP158" s="53"/>
      <c r="RHQ158" s="53"/>
      <c r="RHR158" s="53"/>
      <c r="RHS158" s="53"/>
      <c r="RHT158" s="53"/>
      <c r="RHU158" s="53"/>
      <c r="RHV158" s="53"/>
      <c r="RHW158" s="53"/>
      <c r="RHX158" s="53"/>
      <c r="RHY158" s="53"/>
      <c r="RHZ158" s="53"/>
      <c r="RIA158" s="53"/>
      <c r="RIB158" s="53"/>
      <c r="RIC158" s="53"/>
      <c r="RID158" s="53"/>
      <c r="RIE158" s="53"/>
      <c r="RIF158" s="53"/>
      <c r="RIG158" s="53"/>
      <c r="RIH158" s="53"/>
      <c r="RII158" s="53"/>
      <c r="RIJ158" s="53"/>
      <c r="RIK158" s="53"/>
      <c r="RIL158" s="53"/>
      <c r="RIM158" s="53"/>
      <c r="RIN158" s="53"/>
      <c r="RIO158" s="53"/>
      <c r="RIP158" s="53"/>
      <c r="RIQ158" s="53"/>
      <c r="RIR158" s="53"/>
      <c r="RIS158" s="53"/>
      <c r="RIT158" s="53"/>
      <c r="RIU158" s="53"/>
      <c r="RIV158" s="53"/>
      <c r="RIW158" s="53"/>
      <c r="RIX158" s="53"/>
      <c r="RIY158" s="53"/>
      <c r="RIZ158" s="53"/>
      <c r="RJA158" s="53"/>
      <c r="RJB158" s="53"/>
      <c r="RJC158" s="53"/>
      <c r="RJD158" s="53"/>
      <c r="RJE158" s="53"/>
      <c r="RJF158" s="53"/>
      <c r="RJG158" s="53"/>
      <c r="RJH158" s="53"/>
      <c r="RJI158" s="53"/>
      <c r="RJJ158" s="53"/>
      <c r="RJK158" s="53"/>
      <c r="RJL158" s="53"/>
      <c r="RJM158" s="53"/>
      <c r="RJN158" s="53"/>
      <c r="RJO158" s="53"/>
      <c r="RJP158" s="53"/>
      <c r="RJQ158" s="53"/>
      <c r="RJR158" s="53"/>
      <c r="RJS158" s="53"/>
      <c r="RJT158" s="53"/>
      <c r="RJU158" s="53"/>
      <c r="RJV158" s="53"/>
      <c r="RJW158" s="53"/>
      <c r="RJX158" s="53"/>
      <c r="RJY158" s="53"/>
      <c r="RJZ158" s="53"/>
      <c r="RKA158" s="53"/>
      <c r="RKB158" s="53"/>
      <c r="RKC158" s="53"/>
      <c r="RKD158" s="53"/>
      <c r="RKE158" s="53"/>
      <c r="RKF158" s="53"/>
      <c r="RKG158" s="53"/>
      <c r="RKH158" s="53"/>
      <c r="RKI158" s="53"/>
      <c r="RKJ158" s="53"/>
      <c r="RKK158" s="53"/>
      <c r="RKL158" s="53"/>
      <c r="RKM158" s="53"/>
      <c r="RKN158" s="53"/>
      <c r="RKO158" s="53"/>
      <c r="RKP158" s="53"/>
      <c r="RKQ158" s="53"/>
      <c r="RKR158" s="53"/>
      <c r="RKS158" s="53"/>
      <c r="RKT158" s="53"/>
      <c r="RKU158" s="53"/>
      <c r="RKV158" s="53"/>
      <c r="RKW158" s="53"/>
      <c r="RKX158" s="53"/>
      <c r="RKY158" s="53"/>
      <c r="RKZ158" s="53"/>
      <c r="RLA158" s="53"/>
      <c r="RLB158" s="53"/>
      <c r="RLC158" s="53"/>
      <c r="RLD158" s="53"/>
      <c r="RLE158" s="53"/>
      <c r="RLF158" s="53"/>
      <c r="RLG158" s="53"/>
      <c r="RLH158" s="53"/>
      <c r="RLI158" s="53"/>
      <c r="RLJ158" s="53"/>
      <c r="RLK158" s="53"/>
      <c r="RLL158" s="53"/>
      <c r="RLM158" s="53"/>
      <c r="RLN158" s="53"/>
      <c r="RLO158" s="53"/>
      <c r="RLP158" s="53"/>
      <c r="RLQ158" s="53"/>
      <c r="RLR158" s="53"/>
      <c r="RLS158" s="53"/>
      <c r="RLT158" s="53"/>
      <c r="RLU158" s="53"/>
      <c r="RLV158" s="53"/>
      <c r="RLW158" s="53"/>
      <c r="RLX158" s="53"/>
      <c r="RLY158" s="53"/>
      <c r="RLZ158" s="53"/>
      <c r="RMA158" s="53"/>
      <c r="RMB158" s="53"/>
      <c r="RMC158" s="53"/>
      <c r="RMD158" s="53"/>
      <c r="RME158" s="53"/>
      <c r="RMF158" s="53"/>
      <c r="RMG158" s="53"/>
      <c r="RMH158" s="53"/>
      <c r="RMI158" s="53"/>
      <c r="RMJ158" s="53"/>
      <c r="RMK158" s="53"/>
      <c r="RML158" s="53"/>
      <c r="RMM158" s="53"/>
      <c r="RMN158" s="53"/>
      <c r="RMO158" s="53"/>
      <c r="RMP158" s="53"/>
      <c r="RMQ158" s="53"/>
      <c r="RMR158" s="53"/>
      <c r="RMS158" s="53"/>
      <c r="RMT158" s="53"/>
      <c r="RMU158" s="53"/>
      <c r="RMV158" s="53"/>
      <c r="RMW158" s="53"/>
      <c r="RMX158" s="53"/>
      <c r="RMY158" s="53"/>
      <c r="RMZ158" s="53"/>
      <c r="RNA158" s="53"/>
      <c r="RNB158" s="53"/>
      <c r="RNC158" s="53"/>
      <c r="RND158" s="53"/>
      <c r="RNE158" s="53"/>
      <c r="RNF158" s="53"/>
      <c r="RNG158" s="53"/>
      <c r="RNH158" s="53"/>
      <c r="RNI158" s="53"/>
      <c r="RNJ158" s="53"/>
      <c r="RNK158" s="53"/>
      <c r="RNL158" s="53"/>
      <c r="RNM158" s="53"/>
      <c r="RNN158" s="53"/>
      <c r="RNO158" s="53"/>
      <c r="RNP158" s="53"/>
      <c r="RNQ158" s="53"/>
      <c r="RNR158" s="53"/>
      <c r="RNS158" s="53"/>
      <c r="RNT158" s="53"/>
      <c r="RNU158" s="53"/>
      <c r="RNV158" s="53"/>
      <c r="RNW158" s="53"/>
      <c r="RNX158" s="53"/>
      <c r="RNY158" s="53"/>
      <c r="RNZ158" s="53"/>
      <c r="ROA158" s="53"/>
      <c r="ROB158" s="53"/>
      <c r="ROC158" s="53"/>
      <c r="ROD158" s="53"/>
      <c r="ROE158" s="53"/>
      <c r="ROF158" s="53"/>
      <c r="ROG158" s="53"/>
      <c r="ROH158" s="53"/>
      <c r="ROI158" s="53"/>
      <c r="ROJ158" s="53"/>
      <c r="ROK158" s="53"/>
      <c r="ROL158" s="53"/>
      <c r="ROM158" s="53"/>
      <c r="RON158" s="53"/>
      <c r="ROO158" s="53"/>
      <c r="ROP158" s="53"/>
      <c r="ROQ158" s="53"/>
      <c r="ROR158" s="53"/>
      <c r="ROS158" s="53"/>
      <c r="ROT158" s="53"/>
      <c r="ROU158" s="53"/>
      <c r="ROV158" s="53"/>
      <c r="ROW158" s="53"/>
      <c r="ROX158" s="53"/>
      <c r="ROY158" s="53"/>
      <c r="ROZ158" s="53"/>
      <c r="RPA158" s="53"/>
      <c r="RPB158" s="53"/>
      <c r="RPC158" s="53"/>
      <c r="RPD158" s="53"/>
      <c r="RPE158" s="53"/>
      <c r="RPF158" s="53"/>
      <c r="RPG158" s="53"/>
      <c r="RPH158" s="53"/>
      <c r="RPI158" s="53"/>
      <c r="RPJ158" s="53"/>
      <c r="RPK158" s="53"/>
      <c r="RPL158" s="53"/>
      <c r="RPM158" s="53"/>
      <c r="RPN158" s="53"/>
      <c r="RPO158" s="53"/>
      <c r="RPP158" s="53"/>
      <c r="RPQ158" s="53"/>
      <c r="RPR158" s="53"/>
      <c r="RPS158" s="53"/>
      <c r="RPT158" s="53"/>
      <c r="RPU158" s="53"/>
      <c r="RPV158" s="53"/>
      <c r="RPW158" s="53"/>
      <c r="RPX158" s="53"/>
      <c r="RPY158" s="53"/>
      <c r="RPZ158" s="53"/>
      <c r="RQA158" s="53"/>
      <c r="RQB158" s="53"/>
      <c r="RQC158" s="53"/>
      <c r="RQD158" s="53"/>
      <c r="RQE158" s="53"/>
      <c r="RQF158" s="53"/>
      <c r="RQG158" s="53"/>
      <c r="RQH158" s="53"/>
      <c r="RQI158" s="53"/>
      <c r="RQJ158" s="53"/>
      <c r="RQK158" s="53"/>
      <c r="RQL158" s="53"/>
      <c r="RQM158" s="53"/>
      <c r="RQN158" s="53"/>
      <c r="RQO158" s="53"/>
      <c r="RQP158" s="53"/>
      <c r="RQQ158" s="53"/>
      <c r="RQR158" s="53"/>
      <c r="RQS158" s="53"/>
      <c r="RQT158" s="53"/>
      <c r="RQU158" s="53"/>
      <c r="RQV158" s="53"/>
      <c r="RQW158" s="53"/>
      <c r="RQX158" s="53"/>
      <c r="RQY158" s="53"/>
      <c r="RQZ158" s="53"/>
      <c r="RRA158" s="53"/>
      <c r="RRB158" s="53"/>
      <c r="RRC158" s="53"/>
      <c r="RRD158" s="53"/>
      <c r="RRE158" s="53"/>
      <c r="RRF158" s="53"/>
      <c r="RRG158" s="53"/>
      <c r="RRH158" s="53"/>
      <c r="RRI158" s="53"/>
      <c r="RRJ158" s="53"/>
      <c r="RRK158" s="53"/>
      <c r="RRL158" s="53"/>
      <c r="RRM158" s="53"/>
      <c r="RRN158" s="53"/>
      <c r="RRO158" s="53"/>
      <c r="RRP158" s="53"/>
      <c r="RRQ158" s="53"/>
      <c r="RRR158" s="53"/>
      <c r="RRS158" s="53"/>
      <c r="RRT158" s="53"/>
      <c r="RRU158" s="53"/>
      <c r="RRV158" s="53"/>
      <c r="RRW158" s="53"/>
      <c r="RRX158" s="53"/>
      <c r="RRY158" s="53"/>
      <c r="RRZ158" s="53"/>
      <c r="RSA158" s="53"/>
      <c r="RSB158" s="53"/>
      <c r="RSC158" s="53"/>
      <c r="RSD158" s="53"/>
      <c r="RSE158" s="53"/>
      <c r="RSF158" s="53"/>
      <c r="RSG158" s="53"/>
      <c r="RSH158" s="53"/>
      <c r="RSI158" s="53"/>
      <c r="RSJ158" s="53"/>
      <c r="RSK158" s="53"/>
      <c r="RSL158" s="53"/>
      <c r="RSM158" s="53"/>
      <c r="RSN158" s="53"/>
      <c r="RSO158" s="53"/>
      <c r="RSP158" s="53"/>
      <c r="RSQ158" s="53"/>
      <c r="RSR158" s="53"/>
      <c r="RSS158" s="53"/>
      <c r="RST158" s="53"/>
      <c r="RSU158" s="53"/>
      <c r="RSV158" s="53"/>
      <c r="RSW158" s="53"/>
      <c r="RSX158" s="53"/>
      <c r="RSY158" s="53"/>
      <c r="RSZ158" s="53"/>
      <c r="RTA158" s="53"/>
      <c r="RTB158" s="53"/>
      <c r="RTC158" s="53"/>
      <c r="RTD158" s="53"/>
      <c r="RTE158" s="53"/>
      <c r="RTF158" s="53"/>
      <c r="RTG158" s="53"/>
      <c r="RTH158" s="53"/>
      <c r="RTI158" s="53"/>
      <c r="RTJ158" s="53"/>
      <c r="RTK158" s="53"/>
      <c r="RTL158" s="53"/>
      <c r="RTM158" s="53"/>
      <c r="RTN158" s="53"/>
      <c r="RTO158" s="53"/>
      <c r="RTP158" s="53"/>
      <c r="RTQ158" s="53"/>
      <c r="RTR158" s="53"/>
      <c r="RTS158" s="53"/>
      <c r="RTT158" s="53"/>
      <c r="RTU158" s="53"/>
      <c r="RTV158" s="53"/>
      <c r="RTW158" s="53"/>
      <c r="RTX158" s="53"/>
      <c r="RTY158" s="53"/>
      <c r="RTZ158" s="53"/>
      <c r="RUA158" s="53"/>
      <c r="RUB158" s="53"/>
      <c r="RUC158" s="53"/>
      <c r="RUD158" s="53"/>
      <c r="RUE158" s="53"/>
      <c r="RUF158" s="53"/>
      <c r="RUG158" s="53"/>
      <c r="RUH158" s="53"/>
      <c r="RUI158" s="53"/>
      <c r="RUJ158" s="53"/>
      <c r="RUK158" s="53"/>
      <c r="RUL158" s="53"/>
      <c r="RUM158" s="53"/>
      <c r="RUN158" s="53"/>
      <c r="RUO158" s="53"/>
      <c r="RUP158" s="53"/>
      <c r="RUQ158" s="53"/>
      <c r="RUR158" s="53"/>
      <c r="RUS158" s="53"/>
      <c r="RUT158" s="53"/>
      <c r="RUU158" s="53"/>
      <c r="RUV158" s="53"/>
      <c r="RUW158" s="53"/>
      <c r="RUX158" s="53"/>
      <c r="RUY158" s="53"/>
      <c r="RUZ158" s="53"/>
      <c r="RVA158" s="53"/>
      <c r="RVB158" s="53"/>
      <c r="RVC158" s="53"/>
      <c r="RVD158" s="53"/>
      <c r="RVE158" s="53"/>
      <c r="RVF158" s="53"/>
      <c r="RVG158" s="53"/>
      <c r="RVH158" s="53"/>
      <c r="RVI158" s="53"/>
      <c r="RVJ158" s="53"/>
      <c r="RVK158" s="53"/>
      <c r="RVL158" s="53"/>
      <c r="RVM158" s="53"/>
      <c r="RVN158" s="53"/>
      <c r="RVO158" s="53"/>
      <c r="RVP158" s="53"/>
      <c r="RVQ158" s="53"/>
      <c r="RVR158" s="53"/>
      <c r="RVS158" s="53"/>
      <c r="RVT158" s="53"/>
      <c r="RVU158" s="53"/>
      <c r="RVV158" s="53"/>
      <c r="RVW158" s="53"/>
      <c r="RVX158" s="53"/>
      <c r="RVY158" s="53"/>
      <c r="RVZ158" s="53"/>
      <c r="RWA158" s="53"/>
      <c r="RWB158" s="53"/>
      <c r="RWC158" s="53"/>
      <c r="RWD158" s="53"/>
      <c r="RWE158" s="53"/>
      <c r="RWF158" s="53"/>
      <c r="RWG158" s="53"/>
      <c r="RWH158" s="53"/>
      <c r="RWI158" s="53"/>
      <c r="RWJ158" s="53"/>
      <c r="RWK158" s="53"/>
      <c r="RWL158" s="53"/>
      <c r="RWM158" s="53"/>
      <c r="RWN158" s="53"/>
      <c r="RWO158" s="53"/>
      <c r="RWP158" s="53"/>
      <c r="RWQ158" s="53"/>
      <c r="RWR158" s="53"/>
      <c r="RWS158" s="53"/>
      <c r="RWT158" s="53"/>
      <c r="RWU158" s="53"/>
      <c r="RWV158" s="53"/>
      <c r="RWW158" s="53"/>
      <c r="RWX158" s="53"/>
      <c r="RWY158" s="53"/>
      <c r="RWZ158" s="53"/>
      <c r="RXA158" s="53"/>
      <c r="RXB158" s="53"/>
      <c r="RXC158" s="53"/>
      <c r="RXD158" s="53"/>
      <c r="RXE158" s="53"/>
      <c r="RXF158" s="53"/>
      <c r="RXG158" s="53"/>
      <c r="RXH158" s="53"/>
      <c r="RXI158" s="53"/>
      <c r="RXJ158" s="53"/>
      <c r="RXK158" s="53"/>
      <c r="RXL158" s="53"/>
      <c r="RXM158" s="53"/>
      <c r="RXN158" s="53"/>
      <c r="RXO158" s="53"/>
      <c r="RXP158" s="53"/>
      <c r="RXQ158" s="53"/>
      <c r="RXR158" s="53"/>
      <c r="RXS158" s="53"/>
      <c r="RXT158" s="53"/>
      <c r="RXU158" s="53"/>
      <c r="RXV158" s="53"/>
      <c r="RXW158" s="53"/>
      <c r="RXX158" s="53"/>
      <c r="RXY158" s="53"/>
      <c r="RXZ158" s="53"/>
      <c r="RYA158" s="53"/>
      <c r="RYB158" s="53"/>
      <c r="RYC158" s="53"/>
      <c r="RYD158" s="53"/>
      <c r="RYE158" s="53"/>
      <c r="RYF158" s="53"/>
      <c r="RYG158" s="53"/>
      <c r="RYH158" s="53"/>
      <c r="RYI158" s="53"/>
      <c r="RYJ158" s="53"/>
      <c r="RYK158" s="53"/>
      <c r="RYL158" s="53"/>
      <c r="RYM158" s="53"/>
      <c r="RYN158" s="53"/>
      <c r="RYO158" s="53"/>
      <c r="RYP158" s="53"/>
      <c r="RYQ158" s="53"/>
      <c r="RYR158" s="53"/>
      <c r="RYS158" s="53"/>
      <c r="RYT158" s="53"/>
      <c r="RYU158" s="53"/>
      <c r="RYV158" s="53"/>
      <c r="RYW158" s="53"/>
      <c r="RYX158" s="53"/>
      <c r="RYY158" s="53"/>
      <c r="RYZ158" s="53"/>
      <c r="RZA158" s="53"/>
      <c r="RZB158" s="53"/>
      <c r="RZC158" s="53"/>
      <c r="RZD158" s="53"/>
      <c r="RZE158" s="53"/>
      <c r="RZF158" s="53"/>
      <c r="RZG158" s="53"/>
      <c r="RZH158" s="53"/>
      <c r="RZI158" s="53"/>
      <c r="RZJ158" s="53"/>
      <c r="RZK158" s="53"/>
      <c r="RZL158" s="53"/>
      <c r="RZM158" s="53"/>
      <c r="RZN158" s="53"/>
      <c r="RZO158" s="53"/>
      <c r="RZP158" s="53"/>
      <c r="RZQ158" s="53"/>
      <c r="RZR158" s="53"/>
      <c r="RZS158" s="53"/>
      <c r="RZT158" s="53"/>
      <c r="RZU158" s="53"/>
      <c r="RZV158" s="53"/>
      <c r="RZW158" s="53"/>
      <c r="RZX158" s="53"/>
      <c r="RZY158" s="53"/>
      <c r="RZZ158" s="53"/>
      <c r="SAA158" s="53"/>
      <c r="SAB158" s="53"/>
      <c r="SAC158" s="53"/>
      <c r="SAD158" s="53"/>
      <c r="SAE158" s="53"/>
      <c r="SAF158" s="53"/>
      <c r="SAG158" s="53"/>
      <c r="SAH158" s="53"/>
      <c r="SAI158" s="53"/>
      <c r="SAJ158" s="53"/>
      <c r="SAK158" s="53"/>
      <c r="SAL158" s="53"/>
      <c r="SAM158" s="53"/>
      <c r="SAN158" s="53"/>
      <c r="SAO158" s="53"/>
      <c r="SAP158" s="53"/>
      <c r="SAQ158" s="53"/>
      <c r="SAR158" s="53"/>
      <c r="SAS158" s="53"/>
      <c r="SAT158" s="53"/>
      <c r="SAU158" s="53"/>
      <c r="SAV158" s="53"/>
      <c r="SAW158" s="53"/>
      <c r="SAX158" s="53"/>
      <c r="SAY158" s="53"/>
      <c r="SAZ158" s="53"/>
      <c r="SBA158" s="53"/>
      <c r="SBB158" s="53"/>
      <c r="SBC158" s="53"/>
      <c r="SBD158" s="53"/>
      <c r="SBE158" s="53"/>
      <c r="SBF158" s="53"/>
      <c r="SBG158" s="53"/>
      <c r="SBH158" s="53"/>
      <c r="SBI158" s="53"/>
      <c r="SBJ158" s="53"/>
      <c r="SBK158" s="53"/>
      <c r="SBL158" s="53"/>
      <c r="SBM158" s="53"/>
      <c r="SBN158" s="53"/>
      <c r="SBO158" s="53"/>
      <c r="SBP158" s="53"/>
      <c r="SBQ158" s="53"/>
      <c r="SBR158" s="53"/>
      <c r="SBS158" s="53"/>
      <c r="SBT158" s="53"/>
      <c r="SBU158" s="53"/>
      <c r="SBV158" s="53"/>
      <c r="SBW158" s="53"/>
      <c r="SBX158" s="53"/>
      <c r="SBY158" s="53"/>
      <c r="SBZ158" s="53"/>
      <c r="SCA158" s="53"/>
      <c r="SCB158" s="53"/>
      <c r="SCC158" s="53"/>
      <c r="SCD158" s="53"/>
      <c r="SCE158" s="53"/>
      <c r="SCF158" s="53"/>
      <c r="SCG158" s="53"/>
      <c r="SCH158" s="53"/>
      <c r="SCI158" s="53"/>
      <c r="SCJ158" s="53"/>
      <c r="SCK158" s="53"/>
      <c r="SCL158" s="53"/>
      <c r="SCM158" s="53"/>
      <c r="SCN158" s="53"/>
      <c r="SCO158" s="53"/>
      <c r="SCP158" s="53"/>
      <c r="SCQ158" s="53"/>
      <c r="SCR158" s="53"/>
      <c r="SCS158" s="53"/>
      <c r="SCT158" s="53"/>
      <c r="SCU158" s="53"/>
      <c r="SCV158" s="53"/>
      <c r="SCW158" s="53"/>
      <c r="SCX158" s="53"/>
      <c r="SCY158" s="53"/>
      <c r="SCZ158" s="53"/>
      <c r="SDA158" s="53"/>
      <c r="SDB158" s="53"/>
      <c r="SDC158" s="53"/>
      <c r="SDD158" s="53"/>
      <c r="SDE158" s="53"/>
      <c r="SDF158" s="53"/>
      <c r="SDG158" s="53"/>
      <c r="SDH158" s="53"/>
      <c r="SDI158" s="53"/>
      <c r="SDJ158" s="53"/>
      <c r="SDK158" s="53"/>
      <c r="SDL158" s="53"/>
      <c r="SDM158" s="53"/>
      <c r="SDN158" s="53"/>
      <c r="SDO158" s="53"/>
      <c r="SDP158" s="53"/>
      <c r="SDQ158" s="53"/>
      <c r="SDR158" s="53"/>
      <c r="SDS158" s="53"/>
      <c r="SDT158" s="53"/>
      <c r="SDU158" s="53"/>
      <c r="SDV158" s="53"/>
      <c r="SDW158" s="53"/>
      <c r="SDX158" s="53"/>
      <c r="SDY158" s="53"/>
      <c r="SDZ158" s="53"/>
      <c r="SEA158" s="53"/>
      <c r="SEB158" s="53"/>
      <c r="SEC158" s="53"/>
      <c r="SED158" s="53"/>
      <c r="SEE158" s="53"/>
      <c r="SEF158" s="53"/>
      <c r="SEG158" s="53"/>
      <c r="SEH158" s="53"/>
      <c r="SEI158" s="53"/>
      <c r="SEJ158" s="53"/>
      <c r="SEK158" s="53"/>
      <c r="SEL158" s="53"/>
      <c r="SEM158" s="53"/>
      <c r="SEN158" s="53"/>
      <c r="SEO158" s="53"/>
      <c r="SEP158" s="53"/>
      <c r="SEQ158" s="53"/>
      <c r="SER158" s="53"/>
      <c r="SES158" s="53"/>
      <c r="SET158" s="53"/>
      <c r="SEU158" s="53"/>
      <c r="SEV158" s="53"/>
      <c r="SEW158" s="53"/>
      <c r="SEX158" s="53"/>
      <c r="SEY158" s="53"/>
      <c r="SEZ158" s="53"/>
      <c r="SFA158" s="53"/>
      <c r="SFB158" s="53"/>
      <c r="SFC158" s="53"/>
      <c r="SFD158" s="53"/>
      <c r="SFE158" s="53"/>
      <c r="SFF158" s="53"/>
      <c r="SFG158" s="53"/>
      <c r="SFH158" s="53"/>
      <c r="SFI158" s="53"/>
      <c r="SFJ158" s="53"/>
      <c r="SFK158" s="53"/>
      <c r="SFL158" s="53"/>
      <c r="SFM158" s="53"/>
      <c r="SFN158" s="53"/>
      <c r="SFO158" s="53"/>
      <c r="SFP158" s="53"/>
      <c r="SFQ158" s="53"/>
      <c r="SFR158" s="53"/>
      <c r="SFS158" s="53"/>
      <c r="SFT158" s="53"/>
      <c r="SFU158" s="53"/>
      <c r="SFV158" s="53"/>
      <c r="SFW158" s="53"/>
      <c r="SFX158" s="53"/>
      <c r="SFY158" s="53"/>
      <c r="SFZ158" s="53"/>
      <c r="SGA158" s="53"/>
      <c r="SGB158" s="53"/>
      <c r="SGC158" s="53"/>
      <c r="SGD158" s="53"/>
      <c r="SGE158" s="53"/>
      <c r="SGF158" s="53"/>
      <c r="SGG158" s="53"/>
      <c r="SGH158" s="53"/>
      <c r="SGI158" s="53"/>
      <c r="SGJ158" s="53"/>
      <c r="SGK158" s="53"/>
      <c r="SGL158" s="53"/>
      <c r="SGM158" s="53"/>
      <c r="SGN158" s="53"/>
      <c r="SGO158" s="53"/>
      <c r="SGP158" s="53"/>
      <c r="SGQ158" s="53"/>
      <c r="SGR158" s="53"/>
      <c r="SGS158" s="53"/>
      <c r="SGT158" s="53"/>
      <c r="SGU158" s="53"/>
      <c r="SGV158" s="53"/>
      <c r="SGW158" s="53"/>
      <c r="SGX158" s="53"/>
      <c r="SGY158" s="53"/>
      <c r="SGZ158" s="53"/>
      <c r="SHA158" s="53"/>
      <c r="SHB158" s="53"/>
      <c r="SHC158" s="53"/>
      <c r="SHD158" s="53"/>
      <c r="SHE158" s="53"/>
      <c r="SHF158" s="53"/>
      <c r="SHG158" s="53"/>
      <c r="SHH158" s="53"/>
      <c r="SHI158" s="53"/>
      <c r="SHJ158" s="53"/>
      <c r="SHK158" s="53"/>
      <c r="SHL158" s="53"/>
      <c r="SHM158" s="53"/>
      <c r="SHN158" s="53"/>
      <c r="SHO158" s="53"/>
      <c r="SHP158" s="53"/>
      <c r="SHQ158" s="53"/>
      <c r="SHR158" s="53"/>
      <c r="SHS158" s="53"/>
      <c r="SHT158" s="53"/>
      <c r="SHU158" s="53"/>
      <c r="SHV158" s="53"/>
      <c r="SHW158" s="53"/>
      <c r="SHX158" s="53"/>
      <c r="SHY158" s="53"/>
      <c r="SHZ158" s="53"/>
      <c r="SIA158" s="53"/>
      <c r="SIB158" s="53"/>
      <c r="SIC158" s="53"/>
      <c r="SID158" s="53"/>
      <c r="SIE158" s="53"/>
      <c r="SIF158" s="53"/>
      <c r="SIG158" s="53"/>
      <c r="SIH158" s="53"/>
      <c r="SII158" s="53"/>
      <c r="SIJ158" s="53"/>
      <c r="SIK158" s="53"/>
      <c r="SIL158" s="53"/>
      <c r="SIM158" s="53"/>
      <c r="SIN158" s="53"/>
      <c r="SIO158" s="53"/>
      <c r="SIP158" s="53"/>
      <c r="SIQ158" s="53"/>
      <c r="SIR158" s="53"/>
      <c r="SIS158" s="53"/>
      <c r="SIT158" s="53"/>
      <c r="SIU158" s="53"/>
      <c r="SIV158" s="53"/>
      <c r="SIW158" s="53"/>
      <c r="SIX158" s="53"/>
      <c r="SIY158" s="53"/>
      <c r="SIZ158" s="53"/>
      <c r="SJA158" s="53"/>
      <c r="SJB158" s="53"/>
      <c r="SJC158" s="53"/>
      <c r="SJD158" s="53"/>
      <c r="SJE158" s="53"/>
      <c r="SJF158" s="53"/>
      <c r="SJG158" s="53"/>
      <c r="SJH158" s="53"/>
      <c r="SJI158" s="53"/>
      <c r="SJJ158" s="53"/>
      <c r="SJK158" s="53"/>
      <c r="SJL158" s="53"/>
      <c r="SJM158" s="53"/>
      <c r="SJN158" s="53"/>
      <c r="SJO158" s="53"/>
      <c r="SJP158" s="53"/>
      <c r="SJQ158" s="53"/>
      <c r="SJR158" s="53"/>
      <c r="SJS158" s="53"/>
      <c r="SJT158" s="53"/>
      <c r="SJU158" s="53"/>
      <c r="SJV158" s="53"/>
      <c r="SJW158" s="53"/>
      <c r="SJX158" s="53"/>
      <c r="SJY158" s="53"/>
      <c r="SJZ158" s="53"/>
      <c r="SKA158" s="53"/>
      <c r="SKB158" s="53"/>
      <c r="SKC158" s="53"/>
      <c r="SKD158" s="53"/>
      <c r="SKE158" s="53"/>
      <c r="SKF158" s="53"/>
      <c r="SKG158" s="53"/>
      <c r="SKH158" s="53"/>
      <c r="SKI158" s="53"/>
      <c r="SKJ158" s="53"/>
      <c r="SKK158" s="53"/>
      <c r="SKL158" s="53"/>
      <c r="SKM158" s="53"/>
      <c r="SKN158" s="53"/>
      <c r="SKO158" s="53"/>
      <c r="SKP158" s="53"/>
      <c r="SKQ158" s="53"/>
      <c r="SKR158" s="53"/>
      <c r="SKS158" s="53"/>
      <c r="SKT158" s="53"/>
      <c r="SKU158" s="53"/>
      <c r="SKV158" s="53"/>
      <c r="SKW158" s="53"/>
      <c r="SKX158" s="53"/>
      <c r="SKY158" s="53"/>
      <c r="SKZ158" s="53"/>
      <c r="SLA158" s="53"/>
      <c r="SLB158" s="53"/>
      <c r="SLC158" s="53"/>
      <c r="SLD158" s="53"/>
      <c r="SLE158" s="53"/>
      <c r="SLF158" s="53"/>
      <c r="SLG158" s="53"/>
      <c r="SLH158" s="53"/>
      <c r="SLI158" s="53"/>
      <c r="SLJ158" s="53"/>
      <c r="SLK158" s="53"/>
      <c r="SLL158" s="53"/>
      <c r="SLM158" s="53"/>
      <c r="SLN158" s="53"/>
      <c r="SLO158" s="53"/>
      <c r="SLP158" s="53"/>
      <c r="SLQ158" s="53"/>
      <c r="SLR158" s="53"/>
      <c r="SLS158" s="53"/>
      <c r="SLT158" s="53"/>
      <c r="SLU158" s="53"/>
      <c r="SLV158" s="53"/>
      <c r="SLW158" s="53"/>
      <c r="SLX158" s="53"/>
      <c r="SLY158" s="53"/>
      <c r="SLZ158" s="53"/>
      <c r="SMA158" s="53"/>
      <c r="SMB158" s="53"/>
      <c r="SMC158" s="53"/>
      <c r="SMD158" s="53"/>
      <c r="SME158" s="53"/>
      <c r="SMF158" s="53"/>
      <c r="SMG158" s="53"/>
      <c r="SMH158" s="53"/>
      <c r="SMI158" s="53"/>
      <c r="SMJ158" s="53"/>
      <c r="SMK158" s="53"/>
      <c r="SML158" s="53"/>
      <c r="SMM158" s="53"/>
      <c r="SMN158" s="53"/>
      <c r="SMO158" s="53"/>
      <c r="SMP158" s="53"/>
      <c r="SMQ158" s="53"/>
      <c r="SMR158" s="53"/>
      <c r="SMS158" s="53"/>
      <c r="SMT158" s="53"/>
      <c r="SMU158" s="53"/>
      <c r="SMV158" s="53"/>
      <c r="SMW158" s="53"/>
      <c r="SMX158" s="53"/>
      <c r="SMY158" s="53"/>
      <c r="SMZ158" s="53"/>
      <c r="SNA158" s="53"/>
      <c r="SNB158" s="53"/>
      <c r="SNC158" s="53"/>
      <c r="SND158" s="53"/>
      <c r="SNE158" s="53"/>
      <c r="SNF158" s="53"/>
      <c r="SNG158" s="53"/>
      <c r="SNH158" s="53"/>
      <c r="SNI158" s="53"/>
      <c r="SNJ158" s="53"/>
      <c r="SNK158" s="53"/>
      <c r="SNL158" s="53"/>
      <c r="SNM158" s="53"/>
      <c r="SNN158" s="53"/>
      <c r="SNO158" s="53"/>
      <c r="SNP158" s="53"/>
      <c r="SNQ158" s="53"/>
      <c r="SNR158" s="53"/>
      <c r="SNS158" s="53"/>
      <c r="SNT158" s="53"/>
      <c r="SNU158" s="53"/>
      <c r="SNV158" s="53"/>
      <c r="SNW158" s="53"/>
      <c r="SNX158" s="53"/>
      <c r="SNY158" s="53"/>
      <c r="SNZ158" s="53"/>
      <c r="SOA158" s="53"/>
      <c r="SOB158" s="53"/>
      <c r="SOC158" s="53"/>
      <c r="SOD158" s="53"/>
      <c r="SOE158" s="53"/>
      <c r="SOF158" s="53"/>
      <c r="SOG158" s="53"/>
      <c r="SOH158" s="53"/>
      <c r="SOI158" s="53"/>
      <c r="SOJ158" s="53"/>
      <c r="SOK158" s="53"/>
      <c r="SOL158" s="53"/>
      <c r="SOM158" s="53"/>
      <c r="SON158" s="53"/>
      <c r="SOO158" s="53"/>
      <c r="SOP158" s="53"/>
      <c r="SOQ158" s="53"/>
      <c r="SOR158" s="53"/>
      <c r="SOS158" s="53"/>
      <c r="SOT158" s="53"/>
      <c r="SOU158" s="53"/>
      <c r="SOV158" s="53"/>
      <c r="SOW158" s="53"/>
      <c r="SOX158" s="53"/>
      <c r="SOY158" s="53"/>
      <c r="SOZ158" s="53"/>
      <c r="SPA158" s="53"/>
      <c r="SPB158" s="53"/>
      <c r="SPC158" s="53"/>
      <c r="SPD158" s="53"/>
      <c r="SPE158" s="53"/>
      <c r="SPF158" s="53"/>
      <c r="SPG158" s="53"/>
      <c r="SPH158" s="53"/>
      <c r="SPI158" s="53"/>
      <c r="SPJ158" s="53"/>
      <c r="SPK158" s="53"/>
      <c r="SPL158" s="53"/>
      <c r="SPM158" s="53"/>
      <c r="SPN158" s="53"/>
      <c r="SPO158" s="53"/>
      <c r="SPP158" s="53"/>
      <c r="SPQ158" s="53"/>
      <c r="SPR158" s="53"/>
      <c r="SPS158" s="53"/>
      <c r="SPT158" s="53"/>
      <c r="SPU158" s="53"/>
      <c r="SPV158" s="53"/>
      <c r="SPW158" s="53"/>
      <c r="SPX158" s="53"/>
      <c r="SPY158" s="53"/>
      <c r="SPZ158" s="53"/>
      <c r="SQA158" s="53"/>
      <c r="SQB158" s="53"/>
      <c r="SQC158" s="53"/>
      <c r="SQD158" s="53"/>
      <c r="SQE158" s="53"/>
      <c r="SQF158" s="53"/>
      <c r="SQG158" s="53"/>
      <c r="SQH158" s="53"/>
      <c r="SQI158" s="53"/>
      <c r="SQJ158" s="53"/>
      <c r="SQK158" s="53"/>
      <c r="SQL158" s="53"/>
      <c r="SQM158" s="53"/>
      <c r="SQN158" s="53"/>
      <c r="SQO158" s="53"/>
      <c r="SQP158" s="53"/>
      <c r="SQQ158" s="53"/>
      <c r="SQR158" s="53"/>
      <c r="SQS158" s="53"/>
      <c r="SQT158" s="53"/>
      <c r="SQU158" s="53"/>
      <c r="SQV158" s="53"/>
      <c r="SQW158" s="53"/>
      <c r="SQX158" s="53"/>
      <c r="SQY158" s="53"/>
      <c r="SQZ158" s="53"/>
      <c r="SRA158" s="53"/>
      <c r="SRB158" s="53"/>
      <c r="SRC158" s="53"/>
      <c r="SRD158" s="53"/>
      <c r="SRE158" s="53"/>
      <c r="SRF158" s="53"/>
      <c r="SRG158" s="53"/>
      <c r="SRH158" s="53"/>
      <c r="SRI158" s="53"/>
      <c r="SRJ158" s="53"/>
      <c r="SRK158" s="53"/>
      <c r="SRL158" s="53"/>
      <c r="SRM158" s="53"/>
      <c r="SRN158" s="53"/>
      <c r="SRO158" s="53"/>
      <c r="SRP158" s="53"/>
      <c r="SRQ158" s="53"/>
      <c r="SRR158" s="53"/>
      <c r="SRS158" s="53"/>
      <c r="SRT158" s="53"/>
      <c r="SRU158" s="53"/>
      <c r="SRV158" s="53"/>
      <c r="SRW158" s="53"/>
      <c r="SRX158" s="53"/>
      <c r="SRY158" s="53"/>
      <c r="SRZ158" s="53"/>
      <c r="SSA158" s="53"/>
      <c r="SSB158" s="53"/>
      <c r="SSC158" s="53"/>
      <c r="SSD158" s="53"/>
      <c r="SSE158" s="53"/>
      <c r="SSF158" s="53"/>
      <c r="SSG158" s="53"/>
      <c r="SSH158" s="53"/>
      <c r="SSI158" s="53"/>
      <c r="SSJ158" s="53"/>
      <c r="SSK158" s="53"/>
      <c r="SSL158" s="53"/>
      <c r="SSM158" s="53"/>
      <c r="SSN158" s="53"/>
      <c r="SSO158" s="53"/>
      <c r="SSP158" s="53"/>
      <c r="SSQ158" s="53"/>
      <c r="SSR158" s="53"/>
      <c r="SSS158" s="53"/>
      <c r="SST158" s="53"/>
      <c r="SSU158" s="53"/>
      <c r="SSV158" s="53"/>
      <c r="SSW158" s="53"/>
      <c r="SSX158" s="53"/>
      <c r="SSY158" s="53"/>
      <c r="SSZ158" s="53"/>
      <c r="STA158" s="53"/>
      <c r="STB158" s="53"/>
      <c r="STC158" s="53"/>
      <c r="STD158" s="53"/>
      <c r="STE158" s="53"/>
      <c r="STF158" s="53"/>
      <c r="STG158" s="53"/>
      <c r="STH158" s="53"/>
      <c r="STI158" s="53"/>
      <c r="STJ158" s="53"/>
      <c r="STK158" s="53"/>
      <c r="STL158" s="53"/>
      <c r="STM158" s="53"/>
      <c r="STN158" s="53"/>
      <c r="STO158" s="53"/>
      <c r="STP158" s="53"/>
      <c r="STQ158" s="53"/>
      <c r="STR158" s="53"/>
      <c r="STS158" s="53"/>
      <c r="STT158" s="53"/>
      <c r="STU158" s="53"/>
      <c r="STV158" s="53"/>
      <c r="STW158" s="53"/>
      <c r="STX158" s="53"/>
      <c r="STY158" s="53"/>
      <c r="STZ158" s="53"/>
      <c r="SUA158" s="53"/>
      <c r="SUB158" s="53"/>
      <c r="SUC158" s="53"/>
      <c r="SUD158" s="53"/>
      <c r="SUE158" s="53"/>
      <c r="SUF158" s="53"/>
      <c r="SUG158" s="53"/>
      <c r="SUH158" s="53"/>
      <c r="SUI158" s="53"/>
      <c r="SUJ158" s="53"/>
      <c r="SUK158" s="53"/>
      <c r="SUL158" s="53"/>
      <c r="SUM158" s="53"/>
      <c r="SUN158" s="53"/>
      <c r="SUO158" s="53"/>
      <c r="SUP158" s="53"/>
      <c r="SUQ158" s="53"/>
      <c r="SUR158" s="53"/>
      <c r="SUS158" s="53"/>
      <c r="SUT158" s="53"/>
      <c r="SUU158" s="53"/>
      <c r="SUV158" s="53"/>
      <c r="SUW158" s="53"/>
      <c r="SUX158" s="53"/>
      <c r="SUY158" s="53"/>
      <c r="SUZ158" s="53"/>
      <c r="SVA158" s="53"/>
      <c r="SVB158" s="53"/>
      <c r="SVC158" s="53"/>
      <c r="SVD158" s="53"/>
      <c r="SVE158" s="53"/>
      <c r="SVF158" s="53"/>
      <c r="SVG158" s="53"/>
      <c r="SVH158" s="53"/>
      <c r="SVI158" s="53"/>
      <c r="SVJ158" s="53"/>
      <c r="SVK158" s="53"/>
      <c r="SVL158" s="53"/>
      <c r="SVM158" s="53"/>
      <c r="SVN158" s="53"/>
      <c r="SVO158" s="53"/>
      <c r="SVP158" s="53"/>
      <c r="SVQ158" s="53"/>
      <c r="SVR158" s="53"/>
      <c r="SVS158" s="53"/>
      <c r="SVT158" s="53"/>
      <c r="SVU158" s="53"/>
      <c r="SVV158" s="53"/>
      <c r="SVW158" s="53"/>
      <c r="SVX158" s="53"/>
      <c r="SVY158" s="53"/>
      <c r="SVZ158" s="53"/>
      <c r="SWA158" s="53"/>
      <c r="SWB158" s="53"/>
      <c r="SWC158" s="53"/>
      <c r="SWD158" s="53"/>
      <c r="SWE158" s="53"/>
      <c r="SWF158" s="53"/>
      <c r="SWG158" s="53"/>
      <c r="SWH158" s="53"/>
      <c r="SWI158" s="53"/>
      <c r="SWJ158" s="53"/>
      <c r="SWK158" s="53"/>
      <c r="SWL158" s="53"/>
      <c r="SWM158" s="53"/>
      <c r="SWN158" s="53"/>
      <c r="SWO158" s="53"/>
      <c r="SWP158" s="53"/>
      <c r="SWQ158" s="53"/>
      <c r="SWR158" s="53"/>
      <c r="SWS158" s="53"/>
      <c r="SWT158" s="53"/>
      <c r="SWU158" s="53"/>
      <c r="SWV158" s="53"/>
      <c r="SWW158" s="53"/>
      <c r="SWX158" s="53"/>
      <c r="SWY158" s="53"/>
      <c r="SWZ158" s="53"/>
      <c r="SXA158" s="53"/>
      <c r="SXB158" s="53"/>
      <c r="SXC158" s="53"/>
      <c r="SXD158" s="53"/>
      <c r="SXE158" s="53"/>
      <c r="SXF158" s="53"/>
      <c r="SXG158" s="53"/>
      <c r="SXH158" s="53"/>
      <c r="SXI158" s="53"/>
      <c r="SXJ158" s="53"/>
      <c r="SXK158" s="53"/>
      <c r="SXL158" s="53"/>
      <c r="SXM158" s="53"/>
      <c r="SXN158" s="53"/>
      <c r="SXO158" s="53"/>
      <c r="SXP158" s="53"/>
      <c r="SXQ158" s="53"/>
      <c r="SXR158" s="53"/>
      <c r="SXS158" s="53"/>
      <c r="SXT158" s="53"/>
      <c r="SXU158" s="53"/>
      <c r="SXV158" s="53"/>
      <c r="SXW158" s="53"/>
      <c r="SXX158" s="53"/>
      <c r="SXY158" s="53"/>
      <c r="SXZ158" s="53"/>
      <c r="SYA158" s="53"/>
      <c r="SYB158" s="53"/>
      <c r="SYC158" s="53"/>
      <c r="SYD158" s="53"/>
      <c r="SYE158" s="53"/>
      <c r="SYF158" s="53"/>
      <c r="SYG158" s="53"/>
      <c r="SYH158" s="53"/>
      <c r="SYI158" s="53"/>
      <c r="SYJ158" s="53"/>
      <c r="SYK158" s="53"/>
      <c r="SYL158" s="53"/>
      <c r="SYM158" s="53"/>
      <c r="SYN158" s="53"/>
      <c r="SYO158" s="53"/>
      <c r="SYP158" s="53"/>
      <c r="SYQ158" s="53"/>
      <c r="SYR158" s="53"/>
      <c r="SYS158" s="53"/>
      <c r="SYT158" s="53"/>
      <c r="SYU158" s="53"/>
      <c r="SYV158" s="53"/>
      <c r="SYW158" s="53"/>
      <c r="SYX158" s="53"/>
      <c r="SYY158" s="53"/>
      <c r="SYZ158" s="53"/>
      <c r="SZA158" s="53"/>
      <c r="SZB158" s="53"/>
      <c r="SZC158" s="53"/>
      <c r="SZD158" s="53"/>
      <c r="SZE158" s="53"/>
      <c r="SZF158" s="53"/>
      <c r="SZG158" s="53"/>
      <c r="SZH158" s="53"/>
      <c r="SZI158" s="53"/>
      <c r="SZJ158" s="53"/>
      <c r="SZK158" s="53"/>
      <c r="SZL158" s="53"/>
      <c r="SZM158" s="53"/>
      <c r="SZN158" s="53"/>
      <c r="SZO158" s="53"/>
      <c r="SZP158" s="53"/>
      <c r="SZQ158" s="53"/>
      <c r="SZR158" s="53"/>
      <c r="SZS158" s="53"/>
      <c r="SZT158" s="53"/>
      <c r="SZU158" s="53"/>
      <c r="SZV158" s="53"/>
      <c r="SZW158" s="53"/>
      <c r="SZX158" s="53"/>
      <c r="SZY158" s="53"/>
      <c r="SZZ158" s="53"/>
      <c r="TAA158" s="53"/>
      <c r="TAB158" s="53"/>
      <c r="TAC158" s="53"/>
      <c r="TAD158" s="53"/>
      <c r="TAE158" s="53"/>
      <c r="TAF158" s="53"/>
      <c r="TAG158" s="53"/>
      <c r="TAH158" s="53"/>
      <c r="TAI158" s="53"/>
      <c r="TAJ158" s="53"/>
      <c r="TAK158" s="53"/>
      <c r="TAL158" s="53"/>
      <c r="TAM158" s="53"/>
      <c r="TAN158" s="53"/>
      <c r="TAO158" s="53"/>
      <c r="TAP158" s="53"/>
      <c r="TAQ158" s="53"/>
      <c r="TAR158" s="53"/>
      <c r="TAS158" s="53"/>
      <c r="TAT158" s="53"/>
      <c r="TAU158" s="53"/>
      <c r="TAV158" s="53"/>
      <c r="TAW158" s="53"/>
      <c r="TAX158" s="53"/>
      <c r="TAY158" s="53"/>
      <c r="TAZ158" s="53"/>
      <c r="TBA158" s="53"/>
      <c r="TBB158" s="53"/>
      <c r="TBC158" s="53"/>
      <c r="TBD158" s="53"/>
      <c r="TBE158" s="53"/>
      <c r="TBF158" s="53"/>
      <c r="TBG158" s="53"/>
      <c r="TBH158" s="53"/>
      <c r="TBI158" s="53"/>
      <c r="TBJ158" s="53"/>
      <c r="TBK158" s="53"/>
      <c r="TBL158" s="53"/>
      <c r="TBM158" s="53"/>
      <c r="TBN158" s="53"/>
      <c r="TBO158" s="53"/>
      <c r="TBP158" s="53"/>
      <c r="TBQ158" s="53"/>
      <c r="TBR158" s="53"/>
      <c r="TBS158" s="53"/>
      <c r="TBT158" s="53"/>
      <c r="TBU158" s="53"/>
      <c r="TBV158" s="53"/>
      <c r="TBW158" s="53"/>
      <c r="TBX158" s="53"/>
      <c r="TBY158" s="53"/>
      <c r="TBZ158" s="53"/>
      <c r="TCA158" s="53"/>
      <c r="TCB158" s="53"/>
      <c r="TCC158" s="53"/>
      <c r="TCD158" s="53"/>
      <c r="TCE158" s="53"/>
      <c r="TCF158" s="53"/>
      <c r="TCG158" s="53"/>
      <c r="TCH158" s="53"/>
      <c r="TCI158" s="53"/>
      <c r="TCJ158" s="53"/>
      <c r="TCK158" s="53"/>
      <c r="TCL158" s="53"/>
      <c r="TCM158" s="53"/>
      <c r="TCN158" s="53"/>
      <c r="TCO158" s="53"/>
      <c r="TCP158" s="53"/>
      <c r="TCQ158" s="53"/>
      <c r="TCR158" s="53"/>
      <c r="TCS158" s="53"/>
      <c r="TCT158" s="53"/>
      <c r="TCU158" s="53"/>
      <c r="TCV158" s="53"/>
      <c r="TCW158" s="53"/>
      <c r="TCX158" s="53"/>
      <c r="TCY158" s="53"/>
      <c r="TCZ158" s="53"/>
      <c r="TDA158" s="53"/>
      <c r="TDB158" s="53"/>
      <c r="TDC158" s="53"/>
      <c r="TDD158" s="53"/>
      <c r="TDE158" s="53"/>
      <c r="TDF158" s="53"/>
      <c r="TDG158" s="53"/>
      <c r="TDH158" s="53"/>
      <c r="TDI158" s="53"/>
      <c r="TDJ158" s="53"/>
      <c r="TDK158" s="53"/>
      <c r="TDL158" s="53"/>
      <c r="TDM158" s="53"/>
      <c r="TDN158" s="53"/>
      <c r="TDO158" s="53"/>
      <c r="TDP158" s="53"/>
      <c r="TDQ158" s="53"/>
      <c r="TDR158" s="53"/>
      <c r="TDS158" s="53"/>
      <c r="TDT158" s="53"/>
      <c r="TDU158" s="53"/>
      <c r="TDV158" s="53"/>
      <c r="TDW158" s="53"/>
      <c r="TDX158" s="53"/>
      <c r="TDY158" s="53"/>
      <c r="TDZ158" s="53"/>
      <c r="TEA158" s="53"/>
      <c r="TEB158" s="53"/>
      <c r="TEC158" s="53"/>
      <c r="TED158" s="53"/>
      <c r="TEE158" s="53"/>
      <c r="TEF158" s="53"/>
      <c r="TEG158" s="53"/>
      <c r="TEH158" s="53"/>
      <c r="TEI158" s="53"/>
      <c r="TEJ158" s="53"/>
      <c r="TEK158" s="53"/>
      <c r="TEL158" s="53"/>
      <c r="TEM158" s="53"/>
      <c r="TEN158" s="53"/>
      <c r="TEO158" s="53"/>
      <c r="TEP158" s="53"/>
      <c r="TEQ158" s="53"/>
      <c r="TER158" s="53"/>
      <c r="TES158" s="53"/>
      <c r="TET158" s="53"/>
      <c r="TEU158" s="53"/>
      <c r="TEV158" s="53"/>
      <c r="TEW158" s="53"/>
      <c r="TEX158" s="53"/>
      <c r="TEY158" s="53"/>
      <c r="TEZ158" s="53"/>
      <c r="TFA158" s="53"/>
      <c r="TFB158" s="53"/>
      <c r="TFC158" s="53"/>
      <c r="TFD158" s="53"/>
      <c r="TFE158" s="53"/>
      <c r="TFF158" s="53"/>
      <c r="TFG158" s="53"/>
      <c r="TFH158" s="53"/>
      <c r="TFI158" s="53"/>
      <c r="TFJ158" s="53"/>
      <c r="TFK158" s="53"/>
      <c r="TFL158" s="53"/>
      <c r="TFM158" s="53"/>
      <c r="TFN158" s="53"/>
      <c r="TFO158" s="53"/>
      <c r="TFP158" s="53"/>
      <c r="TFQ158" s="53"/>
      <c r="TFR158" s="53"/>
      <c r="TFS158" s="53"/>
      <c r="TFT158" s="53"/>
      <c r="TFU158" s="53"/>
      <c r="TFV158" s="53"/>
      <c r="TFW158" s="53"/>
      <c r="TFX158" s="53"/>
      <c r="TFY158" s="53"/>
      <c r="TFZ158" s="53"/>
      <c r="TGA158" s="53"/>
      <c r="TGB158" s="53"/>
      <c r="TGC158" s="53"/>
      <c r="TGD158" s="53"/>
      <c r="TGE158" s="53"/>
      <c r="TGF158" s="53"/>
      <c r="TGG158" s="53"/>
      <c r="TGH158" s="53"/>
      <c r="TGI158" s="53"/>
      <c r="TGJ158" s="53"/>
      <c r="TGK158" s="53"/>
      <c r="TGL158" s="53"/>
      <c r="TGM158" s="53"/>
      <c r="TGN158" s="53"/>
      <c r="TGO158" s="53"/>
      <c r="TGP158" s="53"/>
      <c r="TGQ158" s="53"/>
      <c r="TGR158" s="53"/>
      <c r="TGS158" s="53"/>
      <c r="TGT158" s="53"/>
      <c r="TGU158" s="53"/>
      <c r="TGV158" s="53"/>
      <c r="TGW158" s="53"/>
      <c r="TGX158" s="53"/>
      <c r="TGY158" s="53"/>
      <c r="TGZ158" s="53"/>
      <c r="THA158" s="53"/>
      <c r="THB158" s="53"/>
      <c r="THC158" s="53"/>
      <c r="THD158" s="53"/>
      <c r="THE158" s="53"/>
      <c r="THF158" s="53"/>
      <c r="THG158" s="53"/>
      <c r="THH158" s="53"/>
      <c r="THI158" s="53"/>
      <c r="THJ158" s="53"/>
      <c r="THK158" s="53"/>
      <c r="THL158" s="53"/>
      <c r="THM158" s="53"/>
      <c r="THN158" s="53"/>
      <c r="THO158" s="53"/>
      <c r="THP158" s="53"/>
      <c r="THQ158" s="53"/>
      <c r="THR158" s="53"/>
      <c r="THS158" s="53"/>
      <c r="THT158" s="53"/>
      <c r="THU158" s="53"/>
      <c r="THV158" s="53"/>
      <c r="THW158" s="53"/>
      <c r="THX158" s="53"/>
      <c r="THY158" s="53"/>
      <c r="THZ158" s="53"/>
      <c r="TIA158" s="53"/>
      <c r="TIB158" s="53"/>
      <c r="TIC158" s="53"/>
      <c r="TID158" s="53"/>
      <c r="TIE158" s="53"/>
      <c r="TIF158" s="53"/>
      <c r="TIG158" s="53"/>
      <c r="TIH158" s="53"/>
      <c r="TII158" s="53"/>
      <c r="TIJ158" s="53"/>
      <c r="TIK158" s="53"/>
      <c r="TIL158" s="53"/>
      <c r="TIM158" s="53"/>
      <c r="TIN158" s="53"/>
      <c r="TIO158" s="53"/>
      <c r="TIP158" s="53"/>
      <c r="TIQ158" s="53"/>
      <c r="TIR158" s="53"/>
      <c r="TIS158" s="53"/>
      <c r="TIT158" s="53"/>
      <c r="TIU158" s="53"/>
      <c r="TIV158" s="53"/>
      <c r="TIW158" s="53"/>
      <c r="TIX158" s="53"/>
      <c r="TIY158" s="53"/>
      <c r="TIZ158" s="53"/>
      <c r="TJA158" s="53"/>
      <c r="TJB158" s="53"/>
      <c r="TJC158" s="53"/>
      <c r="TJD158" s="53"/>
      <c r="TJE158" s="53"/>
      <c r="TJF158" s="53"/>
      <c r="TJG158" s="53"/>
      <c r="TJH158" s="53"/>
      <c r="TJI158" s="53"/>
      <c r="TJJ158" s="53"/>
      <c r="TJK158" s="53"/>
      <c r="TJL158" s="53"/>
      <c r="TJM158" s="53"/>
      <c r="TJN158" s="53"/>
      <c r="TJO158" s="53"/>
      <c r="TJP158" s="53"/>
      <c r="TJQ158" s="53"/>
      <c r="TJR158" s="53"/>
      <c r="TJS158" s="53"/>
      <c r="TJT158" s="53"/>
      <c r="TJU158" s="53"/>
      <c r="TJV158" s="53"/>
      <c r="TJW158" s="53"/>
      <c r="TJX158" s="53"/>
      <c r="TJY158" s="53"/>
      <c r="TJZ158" s="53"/>
      <c r="TKA158" s="53"/>
      <c r="TKB158" s="53"/>
      <c r="TKC158" s="53"/>
      <c r="TKD158" s="53"/>
      <c r="TKE158" s="53"/>
      <c r="TKF158" s="53"/>
      <c r="TKG158" s="53"/>
      <c r="TKH158" s="53"/>
      <c r="TKI158" s="53"/>
      <c r="TKJ158" s="53"/>
      <c r="TKK158" s="53"/>
      <c r="TKL158" s="53"/>
      <c r="TKM158" s="53"/>
      <c r="TKN158" s="53"/>
      <c r="TKO158" s="53"/>
      <c r="TKP158" s="53"/>
      <c r="TKQ158" s="53"/>
      <c r="TKR158" s="53"/>
      <c r="TKS158" s="53"/>
      <c r="TKT158" s="53"/>
      <c r="TKU158" s="53"/>
      <c r="TKV158" s="53"/>
      <c r="TKW158" s="53"/>
      <c r="TKX158" s="53"/>
      <c r="TKY158" s="53"/>
      <c r="TKZ158" s="53"/>
      <c r="TLA158" s="53"/>
      <c r="TLB158" s="53"/>
      <c r="TLC158" s="53"/>
      <c r="TLD158" s="53"/>
      <c r="TLE158" s="53"/>
      <c r="TLF158" s="53"/>
      <c r="TLG158" s="53"/>
      <c r="TLH158" s="53"/>
      <c r="TLI158" s="53"/>
      <c r="TLJ158" s="53"/>
      <c r="TLK158" s="53"/>
      <c r="TLL158" s="53"/>
      <c r="TLM158" s="53"/>
      <c r="TLN158" s="53"/>
      <c r="TLO158" s="53"/>
      <c r="TLP158" s="53"/>
      <c r="TLQ158" s="53"/>
      <c r="TLR158" s="53"/>
      <c r="TLS158" s="53"/>
      <c r="TLT158" s="53"/>
      <c r="TLU158" s="53"/>
      <c r="TLV158" s="53"/>
      <c r="TLW158" s="53"/>
      <c r="TLX158" s="53"/>
      <c r="TLY158" s="53"/>
      <c r="TLZ158" s="53"/>
      <c r="TMA158" s="53"/>
      <c r="TMB158" s="53"/>
      <c r="TMC158" s="53"/>
      <c r="TMD158" s="53"/>
      <c r="TME158" s="53"/>
      <c r="TMF158" s="53"/>
      <c r="TMG158" s="53"/>
      <c r="TMH158" s="53"/>
      <c r="TMI158" s="53"/>
      <c r="TMJ158" s="53"/>
      <c r="TMK158" s="53"/>
      <c r="TML158" s="53"/>
      <c r="TMM158" s="53"/>
      <c r="TMN158" s="53"/>
      <c r="TMO158" s="53"/>
      <c r="TMP158" s="53"/>
      <c r="TMQ158" s="53"/>
      <c r="TMR158" s="53"/>
      <c r="TMS158" s="53"/>
      <c r="TMT158" s="53"/>
      <c r="TMU158" s="53"/>
      <c r="TMV158" s="53"/>
      <c r="TMW158" s="53"/>
      <c r="TMX158" s="53"/>
      <c r="TMY158" s="53"/>
      <c r="TMZ158" s="53"/>
      <c r="TNA158" s="53"/>
      <c r="TNB158" s="53"/>
      <c r="TNC158" s="53"/>
      <c r="TND158" s="53"/>
      <c r="TNE158" s="53"/>
      <c r="TNF158" s="53"/>
      <c r="TNG158" s="53"/>
      <c r="TNH158" s="53"/>
      <c r="TNI158" s="53"/>
      <c r="TNJ158" s="53"/>
      <c r="TNK158" s="53"/>
      <c r="TNL158" s="53"/>
      <c r="TNM158" s="53"/>
      <c r="TNN158" s="53"/>
      <c r="TNO158" s="53"/>
      <c r="TNP158" s="53"/>
      <c r="TNQ158" s="53"/>
      <c r="TNR158" s="53"/>
      <c r="TNS158" s="53"/>
      <c r="TNT158" s="53"/>
      <c r="TNU158" s="53"/>
      <c r="TNV158" s="53"/>
      <c r="TNW158" s="53"/>
      <c r="TNX158" s="53"/>
      <c r="TNY158" s="53"/>
      <c r="TNZ158" s="53"/>
      <c r="TOA158" s="53"/>
      <c r="TOB158" s="53"/>
      <c r="TOC158" s="53"/>
      <c r="TOD158" s="53"/>
      <c r="TOE158" s="53"/>
      <c r="TOF158" s="53"/>
      <c r="TOG158" s="53"/>
      <c r="TOH158" s="53"/>
      <c r="TOI158" s="53"/>
      <c r="TOJ158" s="53"/>
      <c r="TOK158" s="53"/>
      <c r="TOL158" s="53"/>
      <c r="TOM158" s="53"/>
      <c r="TON158" s="53"/>
      <c r="TOO158" s="53"/>
      <c r="TOP158" s="53"/>
      <c r="TOQ158" s="53"/>
      <c r="TOR158" s="53"/>
      <c r="TOS158" s="53"/>
      <c r="TOT158" s="53"/>
      <c r="TOU158" s="53"/>
      <c r="TOV158" s="53"/>
      <c r="TOW158" s="53"/>
      <c r="TOX158" s="53"/>
      <c r="TOY158" s="53"/>
      <c r="TOZ158" s="53"/>
      <c r="TPA158" s="53"/>
      <c r="TPB158" s="53"/>
      <c r="TPC158" s="53"/>
      <c r="TPD158" s="53"/>
      <c r="TPE158" s="53"/>
      <c r="TPF158" s="53"/>
      <c r="TPG158" s="53"/>
      <c r="TPH158" s="53"/>
      <c r="TPI158" s="53"/>
      <c r="TPJ158" s="53"/>
      <c r="TPK158" s="53"/>
      <c r="TPL158" s="53"/>
      <c r="TPM158" s="53"/>
      <c r="TPN158" s="53"/>
      <c r="TPO158" s="53"/>
      <c r="TPP158" s="53"/>
      <c r="TPQ158" s="53"/>
      <c r="TPR158" s="53"/>
      <c r="TPS158" s="53"/>
      <c r="TPT158" s="53"/>
      <c r="TPU158" s="53"/>
      <c r="TPV158" s="53"/>
      <c r="TPW158" s="53"/>
      <c r="TPX158" s="53"/>
      <c r="TPY158" s="53"/>
      <c r="TPZ158" s="53"/>
      <c r="TQA158" s="53"/>
      <c r="TQB158" s="53"/>
      <c r="TQC158" s="53"/>
      <c r="TQD158" s="53"/>
      <c r="TQE158" s="53"/>
      <c r="TQF158" s="53"/>
      <c r="TQG158" s="53"/>
      <c r="TQH158" s="53"/>
      <c r="TQI158" s="53"/>
      <c r="TQJ158" s="53"/>
      <c r="TQK158" s="53"/>
      <c r="TQL158" s="53"/>
      <c r="TQM158" s="53"/>
      <c r="TQN158" s="53"/>
      <c r="TQO158" s="53"/>
      <c r="TQP158" s="53"/>
      <c r="TQQ158" s="53"/>
      <c r="TQR158" s="53"/>
      <c r="TQS158" s="53"/>
      <c r="TQT158" s="53"/>
      <c r="TQU158" s="53"/>
      <c r="TQV158" s="53"/>
      <c r="TQW158" s="53"/>
      <c r="TQX158" s="53"/>
      <c r="TQY158" s="53"/>
      <c r="TQZ158" s="53"/>
      <c r="TRA158" s="53"/>
      <c r="TRB158" s="53"/>
      <c r="TRC158" s="53"/>
      <c r="TRD158" s="53"/>
      <c r="TRE158" s="53"/>
      <c r="TRF158" s="53"/>
      <c r="TRG158" s="53"/>
      <c r="TRH158" s="53"/>
      <c r="TRI158" s="53"/>
      <c r="TRJ158" s="53"/>
      <c r="TRK158" s="53"/>
      <c r="TRL158" s="53"/>
      <c r="TRM158" s="53"/>
      <c r="TRN158" s="53"/>
      <c r="TRO158" s="53"/>
      <c r="TRP158" s="53"/>
      <c r="TRQ158" s="53"/>
      <c r="TRR158" s="53"/>
      <c r="TRS158" s="53"/>
      <c r="TRT158" s="53"/>
      <c r="TRU158" s="53"/>
      <c r="TRV158" s="53"/>
      <c r="TRW158" s="53"/>
      <c r="TRX158" s="53"/>
      <c r="TRY158" s="53"/>
      <c r="TRZ158" s="53"/>
      <c r="TSA158" s="53"/>
      <c r="TSB158" s="53"/>
      <c r="TSC158" s="53"/>
      <c r="TSD158" s="53"/>
      <c r="TSE158" s="53"/>
      <c r="TSF158" s="53"/>
      <c r="TSG158" s="53"/>
      <c r="TSH158" s="53"/>
      <c r="TSI158" s="53"/>
      <c r="TSJ158" s="53"/>
      <c r="TSK158" s="53"/>
      <c r="TSL158" s="53"/>
      <c r="TSM158" s="53"/>
      <c r="TSN158" s="53"/>
      <c r="TSO158" s="53"/>
      <c r="TSP158" s="53"/>
      <c r="TSQ158" s="53"/>
      <c r="TSR158" s="53"/>
      <c r="TSS158" s="53"/>
      <c r="TST158" s="53"/>
      <c r="TSU158" s="53"/>
      <c r="TSV158" s="53"/>
      <c r="TSW158" s="53"/>
      <c r="TSX158" s="53"/>
      <c r="TSY158" s="53"/>
      <c r="TSZ158" s="53"/>
      <c r="TTA158" s="53"/>
      <c r="TTB158" s="53"/>
      <c r="TTC158" s="53"/>
      <c r="TTD158" s="53"/>
      <c r="TTE158" s="53"/>
      <c r="TTF158" s="53"/>
      <c r="TTG158" s="53"/>
      <c r="TTH158" s="53"/>
      <c r="TTI158" s="53"/>
      <c r="TTJ158" s="53"/>
      <c r="TTK158" s="53"/>
      <c r="TTL158" s="53"/>
      <c r="TTM158" s="53"/>
      <c r="TTN158" s="53"/>
      <c r="TTO158" s="53"/>
      <c r="TTP158" s="53"/>
      <c r="TTQ158" s="53"/>
      <c r="TTR158" s="53"/>
      <c r="TTS158" s="53"/>
      <c r="TTT158" s="53"/>
      <c r="TTU158" s="53"/>
      <c r="TTV158" s="53"/>
      <c r="TTW158" s="53"/>
      <c r="TTX158" s="53"/>
      <c r="TTY158" s="53"/>
      <c r="TTZ158" s="53"/>
      <c r="TUA158" s="53"/>
      <c r="TUB158" s="53"/>
      <c r="TUC158" s="53"/>
      <c r="TUD158" s="53"/>
      <c r="TUE158" s="53"/>
      <c r="TUF158" s="53"/>
      <c r="TUG158" s="53"/>
      <c r="TUH158" s="53"/>
      <c r="TUI158" s="53"/>
      <c r="TUJ158" s="53"/>
      <c r="TUK158" s="53"/>
      <c r="TUL158" s="53"/>
      <c r="TUM158" s="53"/>
      <c r="TUN158" s="53"/>
      <c r="TUO158" s="53"/>
      <c r="TUP158" s="53"/>
      <c r="TUQ158" s="53"/>
      <c r="TUR158" s="53"/>
      <c r="TUS158" s="53"/>
      <c r="TUT158" s="53"/>
      <c r="TUU158" s="53"/>
      <c r="TUV158" s="53"/>
      <c r="TUW158" s="53"/>
      <c r="TUX158" s="53"/>
      <c r="TUY158" s="53"/>
      <c r="TUZ158" s="53"/>
      <c r="TVA158" s="53"/>
      <c r="TVB158" s="53"/>
      <c r="TVC158" s="53"/>
      <c r="TVD158" s="53"/>
      <c r="TVE158" s="53"/>
      <c r="TVF158" s="53"/>
      <c r="TVG158" s="53"/>
      <c r="TVH158" s="53"/>
      <c r="TVI158" s="53"/>
      <c r="TVJ158" s="53"/>
      <c r="TVK158" s="53"/>
      <c r="TVL158" s="53"/>
      <c r="TVM158" s="53"/>
      <c r="TVN158" s="53"/>
      <c r="TVO158" s="53"/>
      <c r="TVP158" s="53"/>
      <c r="TVQ158" s="53"/>
      <c r="TVR158" s="53"/>
      <c r="TVS158" s="53"/>
      <c r="TVT158" s="53"/>
      <c r="TVU158" s="53"/>
      <c r="TVV158" s="53"/>
      <c r="TVW158" s="53"/>
      <c r="TVX158" s="53"/>
      <c r="TVY158" s="53"/>
      <c r="TVZ158" s="53"/>
      <c r="TWA158" s="53"/>
      <c r="TWB158" s="53"/>
      <c r="TWC158" s="53"/>
      <c r="TWD158" s="53"/>
      <c r="TWE158" s="53"/>
      <c r="TWF158" s="53"/>
      <c r="TWG158" s="53"/>
      <c r="TWH158" s="53"/>
      <c r="TWI158" s="53"/>
      <c r="TWJ158" s="53"/>
      <c r="TWK158" s="53"/>
      <c r="TWL158" s="53"/>
      <c r="TWM158" s="53"/>
      <c r="TWN158" s="53"/>
      <c r="TWO158" s="53"/>
      <c r="TWP158" s="53"/>
      <c r="TWQ158" s="53"/>
      <c r="TWR158" s="53"/>
      <c r="TWS158" s="53"/>
      <c r="TWT158" s="53"/>
      <c r="TWU158" s="53"/>
      <c r="TWV158" s="53"/>
      <c r="TWW158" s="53"/>
      <c r="TWX158" s="53"/>
      <c r="TWY158" s="53"/>
      <c r="TWZ158" s="53"/>
      <c r="TXA158" s="53"/>
      <c r="TXB158" s="53"/>
      <c r="TXC158" s="53"/>
      <c r="TXD158" s="53"/>
      <c r="TXE158" s="53"/>
      <c r="TXF158" s="53"/>
      <c r="TXG158" s="53"/>
      <c r="TXH158" s="53"/>
      <c r="TXI158" s="53"/>
      <c r="TXJ158" s="53"/>
      <c r="TXK158" s="53"/>
      <c r="TXL158" s="53"/>
      <c r="TXM158" s="53"/>
      <c r="TXN158" s="53"/>
      <c r="TXO158" s="53"/>
      <c r="TXP158" s="53"/>
      <c r="TXQ158" s="53"/>
      <c r="TXR158" s="53"/>
      <c r="TXS158" s="53"/>
      <c r="TXT158" s="53"/>
      <c r="TXU158" s="53"/>
      <c r="TXV158" s="53"/>
      <c r="TXW158" s="53"/>
      <c r="TXX158" s="53"/>
      <c r="TXY158" s="53"/>
      <c r="TXZ158" s="53"/>
      <c r="TYA158" s="53"/>
      <c r="TYB158" s="53"/>
      <c r="TYC158" s="53"/>
      <c r="TYD158" s="53"/>
      <c r="TYE158" s="53"/>
      <c r="TYF158" s="53"/>
      <c r="TYG158" s="53"/>
      <c r="TYH158" s="53"/>
      <c r="TYI158" s="53"/>
      <c r="TYJ158" s="53"/>
      <c r="TYK158" s="53"/>
      <c r="TYL158" s="53"/>
      <c r="TYM158" s="53"/>
      <c r="TYN158" s="53"/>
      <c r="TYO158" s="53"/>
      <c r="TYP158" s="53"/>
      <c r="TYQ158" s="53"/>
      <c r="TYR158" s="53"/>
      <c r="TYS158" s="53"/>
      <c r="TYT158" s="53"/>
      <c r="TYU158" s="53"/>
      <c r="TYV158" s="53"/>
      <c r="TYW158" s="53"/>
      <c r="TYX158" s="53"/>
      <c r="TYY158" s="53"/>
      <c r="TYZ158" s="53"/>
      <c r="TZA158" s="53"/>
      <c r="TZB158" s="53"/>
      <c r="TZC158" s="53"/>
      <c r="TZD158" s="53"/>
      <c r="TZE158" s="53"/>
      <c r="TZF158" s="53"/>
      <c r="TZG158" s="53"/>
      <c r="TZH158" s="53"/>
      <c r="TZI158" s="53"/>
      <c r="TZJ158" s="53"/>
      <c r="TZK158" s="53"/>
      <c r="TZL158" s="53"/>
      <c r="TZM158" s="53"/>
      <c r="TZN158" s="53"/>
      <c r="TZO158" s="53"/>
      <c r="TZP158" s="53"/>
      <c r="TZQ158" s="53"/>
      <c r="TZR158" s="53"/>
      <c r="TZS158" s="53"/>
      <c r="TZT158" s="53"/>
      <c r="TZU158" s="53"/>
      <c r="TZV158" s="53"/>
      <c r="TZW158" s="53"/>
      <c r="TZX158" s="53"/>
      <c r="TZY158" s="53"/>
      <c r="TZZ158" s="53"/>
      <c r="UAA158" s="53"/>
      <c r="UAB158" s="53"/>
      <c r="UAC158" s="53"/>
      <c r="UAD158" s="53"/>
      <c r="UAE158" s="53"/>
      <c r="UAF158" s="53"/>
      <c r="UAG158" s="53"/>
      <c r="UAH158" s="53"/>
      <c r="UAI158" s="53"/>
      <c r="UAJ158" s="53"/>
      <c r="UAK158" s="53"/>
      <c r="UAL158" s="53"/>
      <c r="UAM158" s="53"/>
      <c r="UAN158" s="53"/>
      <c r="UAO158" s="53"/>
      <c r="UAP158" s="53"/>
      <c r="UAQ158" s="53"/>
      <c r="UAR158" s="53"/>
      <c r="UAS158" s="53"/>
      <c r="UAT158" s="53"/>
      <c r="UAU158" s="53"/>
      <c r="UAV158" s="53"/>
      <c r="UAW158" s="53"/>
      <c r="UAX158" s="53"/>
      <c r="UAY158" s="53"/>
      <c r="UAZ158" s="53"/>
      <c r="UBA158" s="53"/>
      <c r="UBB158" s="53"/>
      <c r="UBC158" s="53"/>
      <c r="UBD158" s="53"/>
      <c r="UBE158" s="53"/>
      <c r="UBF158" s="53"/>
      <c r="UBG158" s="53"/>
      <c r="UBH158" s="53"/>
      <c r="UBI158" s="53"/>
      <c r="UBJ158" s="53"/>
      <c r="UBK158" s="53"/>
      <c r="UBL158" s="53"/>
      <c r="UBM158" s="53"/>
      <c r="UBN158" s="53"/>
      <c r="UBO158" s="53"/>
      <c r="UBP158" s="53"/>
      <c r="UBQ158" s="53"/>
      <c r="UBR158" s="53"/>
      <c r="UBS158" s="53"/>
      <c r="UBT158" s="53"/>
      <c r="UBU158" s="53"/>
      <c r="UBV158" s="53"/>
      <c r="UBW158" s="53"/>
      <c r="UBX158" s="53"/>
      <c r="UBY158" s="53"/>
      <c r="UBZ158" s="53"/>
      <c r="UCA158" s="53"/>
      <c r="UCB158" s="53"/>
      <c r="UCC158" s="53"/>
      <c r="UCD158" s="53"/>
      <c r="UCE158" s="53"/>
      <c r="UCF158" s="53"/>
      <c r="UCG158" s="53"/>
      <c r="UCH158" s="53"/>
      <c r="UCI158" s="53"/>
      <c r="UCJ158" s="53"/>
      <c r="UCK158" s="53"/>
      <c r="UCL158" s="53"/>
      <c r="UCM158" s="53"/>
      <c r="UCN158" s="53"/>
      <c r="UCO158" s="53"/>
      <c r="UCP158" s="53"/>
      <c r="UCQ158" s="53"/>
      <c r="UCR158" s="53"/>
      <c r="UCS158" s="53"/>
      <c r="UCT158" s="53"/>
      <c r="UCU158" s="53"/>
      <c r="UCV158" s="53"/>
      <c r="UCW158" s="53"/>
      <c r="UCX158" s="53"/>
      <c r="UCY158" s="53"/>
      <c r="UCZ158" s="53"/>
      <c r="UDA158" s="53"/>
      <c r="UDB158" s="53"/>
      <c r="UDC158" s="53"/>
      <c r="UDD158" s="53"/>
      <c r="UDE158" s="53"/>
      <c r="UDF158" s="53"/>
      <c r="UDG158" s="53"/>
      <c r="UDH158" s="53"/>
      <c r="UDI158" s="53"/>
      <c r="UDJ158" s="53"/>
      <c r="UDK158" s="53"/>
      <c r="UDL158" s="53"/>
      <c r="UDM158" s="53"/>
      <c r="UDN158" s="53"/>
      <c r="UDO158" s="53"/>
      <c r="UDP158" s="53"/>
      <c r="UDQ158" s="53"/>
      <c r="UDR158" s="53"/>
      <c r="UDS158" s="53"/>
      <c r="UDT158" s="53"/>
      <c r="UDU158" s="53"/>
      <c r="UDV158" s="53"/>
      <c r="UDW158" s="53"/>
      <c r="UDX158" s="53"/>
      <c r="UDY158" s="53"/>
      <c r="UDZ158" s="53"/>
      <c r="UEA158" s="53"/>
      <c r="UEB158" s="53"/>
      <c r="UEC158" s="53"/>
      <c r="UED158" s="53"/>
      <c r="UEE158" s="53"/>
      <c r="UEF158" s="53"/>
      <c r="UEG158" s="53"/>
      <c r="UEH158" s="53"/>
      <c r="UEI158" s="53"/>
      <c r="UEJ158" s="53"/>
      <c r="UEK158" s="53"/>
      <c r="UEL158" s="53"/>
      <c r="UEM158" s="53"/>
      <c r="UEN158" s="53"/>
      <c r="UEO158" s="53"/>
      <c r="UEP158" s="53"/>
      <c r="UEQ158" s="53"/>
      <c r="UER158" s="53"/>
      <c r="UES158" s="53"/>
      <c r="UET158" s="53"/>
      <c r="UEU158" s="53"/>
      <c r="UEV158" s="53"/>
      <c r="UEW158" s="53"/>
      <c r="UEX158" s="53"/>
      <c r="UEY158" s="53"/>
      <c r="UEZ158" s="53"/>
      <c r="UFA158" s="53"/>
      <c r="UFB158" s="53"/>
      <c r="UFC158" s="53"/>
      <c r="UFD158" s="53"/>
      <c r="UFE158" s="53"/>
      <c r="UFF158" s="53"/>
      <c r="UFG158" s="53"/>
      <c r="UFH158" s="53"/>
      <c r="UFI158" s="53"/>
      <c r="UFJ158" s="53"/>
      <c r="UFK158" s="53"/>
      <c r="UFL158" s="53"/>
      <c r="UFM158" s="53"/>
      <c r="UFN158" s="53"/>
      <c r="UFO158" s="53"/>
      <c r="UFP158" s="53"/>
      <c r="UFQ158" s="53"/>
      <c r="UFR158" s="53"/>
      <c r="UFS158" s="53"/>
      <c r="UFT158" s="53"/>
      <c r="UFU158" s="53"/>
      <c r="UFV158" s="53"/>
      <c r="UFW158" s="53"/>
      <c r="UFX158" s="53"/>
      <c r="UFY158" s="53"/>
      <c r="UFZ158" s="53"/>
      <c r="UGA158" s="53"/>
      <c r="UGB158" s="53"/>
      <c r="UGC158" s="53"/>
      <c r="UGD158" s="53"/>
      <c r="UGE158" s="53"/>
      <c r="UGF158" s="53"/>
      <c r="UGG158" s="53"/>
      <c r="UGH158" s="53"/>
      <c r="UGI158" s="53"/>
      <c r="UGJ158" s="53"/>
      <c r="UGK158" s="53"/>
      <c r="UGL158" s="53"/>
      <c r="UGM158" s="53"/>
      <c r="UGN158" s="53"/>
      <c r="UGO158" s="53"/>
      <c r="UGP158" s="53"/>
      <c r="UGQ158" s="53"/>
      <c r="UGR158" s="53"/>
      <c r="UGS158" s="53"/>
      <c r="UGT158" s="53"/>
      <c r="UGU158" s="53"/>
      <c r="UGV158" s="53"/>
      <c r="UGW158" s="53"/>
      <c r="UGX158" s="53"/>
      <c r="UGY158" s="53"/>
      <c r="UGZ158" s="53"/>
      <c r="UHA158" s="53"/>
      <c r="UHB158" s="53"/>
      <c r="UHC158" s="53"/>
      <c r="UHD158" s="53"/>
      <c r="UHE158" s="53"/>
      <c r="UHF158" s="53"/>
      <c r="UHG158" s="53"/>
      <c r="UHH158" s="53"/>
      <c r="UHI158" s="53"/>
      <c r="UHJ158" s="53"/>
      <c r="UHK158" s="53"/>
      <c r="UHL158" s="53"/>
      <c r="UHM158" s="53"/>
      <c r="UHN158" s="53"/>
      <c r="UHO158" s="53"/>
      <c r="UHP158" s="53"/>
      <c r="UHQ158" s="53"/>
      <c r="UHR158" s="53"/>
      <c r="UHS158" s="53"/>
      <c r="UHT158" s="53"/>
      <c r="UHU158" s="53"/>
      <c r="UHV158" s="53"/>
      <c r="UHW158" s="53"/>
      <c r="UHX158" s="53"/>
      <c r="UHY158" s="53"/>
      <c r="UHZ158" s="53"/>
      <c r="UIA158" s="53"/>
      <c r="UIB158" s="53"/>
      <c r="UIC158" s="53"/>
      <c r="UID158" s="53"/>
      <c r="UIE158" s="53"/>
      <c r="UIF158" s="53"/>
      <c r="UIG158" s="53"/>
      <c r="UIH158" s="53"/>
      <c r="UII158" s="53"/>
      <c r="UIJ158" s="53"/>
      <c r="UIK158" s="53"/>
      <c r="UIL158" s="53"/>
      <c r="UIM158" s="53"/>
      <c r="UIN158" s="53"/>
      <c r="UIO158" s="53"/>
      <c r="UIP158" s="53"/>
      <c r="UIQ158" s="53"/>
      <c r="UIR158" s="53"/>
      <c r="UIS158" s="53"/>
      <c r="UIT158" s="53"/>
      <c r="UIU158" s="53"/>
      <c r="UIV158" s="53"/>
      <c r="UIW158" s="53"/>
      <c r="UIX158" s="53"/>
      <c r="UIY158" s="53"/>
      <c r="UIZ158" s="53"/>
      <c r="UJA158" s="53"/>
      <c r="UJB158" s="53"/>
      <c r="UJC158" s="53"/>
      <c r="UJD158" s="53"/>
      <c r="UJE158" s="53"/>
      <c r="UJF158" s="53"/>
      <c r="UJG158" s="53"/>
      <c r="UJH158" s="53"/>
      <c r="UJI158" s="53"/>
      <c r="UJJ158" s="53"/>
      <c r="UJK158" s="53"/>
      <c r="UJL158" s="53"/>
      <c r="UJM158" s="53"/>
      <c r="UJN158" s="53"/>
      <c r="UJO158" s="53"/>
      <c r="UJP158" s="53"/>
      <c r="UJQ158" s="53"/>
      <c r="UJR158" s="53"/>
      <c r="UJS158" s="53"/>
      <c r="UJT158" s="53"/>
      <c r="UJU158" s="53"/>
      <c r="UJV158" s="53"/>
      <c r="UJW158" s="53"/>
      <c r="UJX158" s="53"/>
      <c r="UJY158" s="53"/>
      <c r="UJZ158" s="53"/>
      <c r="UKA158" s="53"/>
      <c r="UKB158" s="53"/>
      <c r="UKC158" s="53"/>
      <c r="UKD158" s="53"/>
      <c r="UKE158" s="53"/>
      <c r="UKF158" s="53"/>
      <c r="UKG158" s="53"/>
      <c r="UKH158" s="53"/>
      <c r="UKI158" s="53"/>
      <c r="UKJ158" s="53"/>
      <c r="UKK158" s="53"/>
      <c r="UKL158" s="53"/>
      <c r="UKM158" s="53"/>
      <c r="UKN158" s="53"/>
      <c r="UKO158" s="53"/>
      <c r="UKP158" s="53"/>
      <c r="UKQ158" s="53"/>
      <c r="UKR158" s="53"/>
      <c r="UKS158" s="53"/>
      <c r="UKT158" s="53"/>
      <c r="UKU158" s="53"/>
      <c r="UKV158" s="53"/>
      <c r="UKW158" s="53"/>
      <c r="UKX158" s="53"/>
      <c r="UKY158" s="53"/>
      <c r="UKZ158" s="53"/>
      <c r="ULA158" s="53"/>
      <c r="ULB158" s="53"/>
      <c r="ULC158" s="53"/>
      <c r="ULD158" s="53"/>
      <c r="ULE158" s="53"/>
      <c r="ULF158" s="53"/>
      <c r="ULG158" s="53"/>
      <c r="ULH158" s="53"/>
      <c r="ULI158" s="53"/>
      <c r="ULJ158" s="53"/>
      <c r="ULK158" s="53"/>
      <c r="ULL158" s="53"/>
      <c r="ULM158" s="53"/>
      <c r="ULN158" s="53"/>
      <c r="ULO158" s="53"/>
      <c r="ULP158" s="53"/>
      <c r="ULQ158" s="53"/>
      <c r="ULR158" s="53"/>
      <c r="ULS158" s="53"/>
      <c r="ULT158" s="53"/>
      <c r="ULU158" s="53"/>
      <c r="ULV158" s="53"/>
      <c r="ULW158" s="53"/>
      <c r="ULX158" s="53"/>
      <c r="ULY158" s="53"/>
      <c r="ULZ158" s="53"/>
      <c r="UMA158" s="53"/>
      <c r="UMB158" s="53"/>
      <c r="UMC158" s="53"/>
      <c r="UMD158" s="53"/>
      <c r="UME158" s="53"/>
      <c r="UMF158" s="53"/>
      <c r="UMG158" s="53"/>
      <c r="UMH158" s="53"/>
      <c r="UMI158" s="53"/>
      <c r="UMJ158" s="53"/>
      <c r="UMK158" s="53"/>
      <c r="UML158" s="53"/>
      <c r="UMM158" s="53"/>
      <c r="UMN158" s="53"/>
      <c r="UMO158" s="53"/>
      <c r="UMP158" s="53"/>
      <c r="UMQ158" s="53"/>
      <c r="UMR158" s="53"/>
      <c r="UMS158" s="53"/>
      <c r="UMT158" s="53"/>
      <c r="UMU158" s="53"/>
      <c r="UMV158" s="53"/>
      <c r="UMW158" s="53"/>
      <c r="UMX158" s="53"/>
      <c r="UMY158" s="53"/>
      <c r="UMZ158" s="53"/>
      <c r="UNA158" s="53"/>
      <c r="UNB158" s="53"/>
      <c r="UNC158" s="53"/>
      <c r="UND158" s="53"/>
      <c r="UNE158" s="53"/>
      <c r="UNF158" s="53"/>
      <c r="UNG158" s="53"/>
      <c r="UNH158" s="53"/>
      <c r="UNI158" s="53"/>
      <c r="UNJ158" s="53"/>
      <c r="UNK158" s="53"/>
      <c r="UNL158" s="53"/>
      <c r="UNM158" s="53"/>
      <c r="UNN158" s="53"/>
      <c r="UNO158" s="53"/>
      <c r="UNP158" s="53"/>
      <c r="UNQ158" s="53"/>
      <c r="UNR158" s="53"/>
      <c r="UNS158" s="53"/>
      <c r="UNT158" s="53"/>
      <c r="UNU158" s="53"/>
      <c r="UNV158" s="53"/>
      <c r="UNW158" s="53"/>
      <c r="UNX158" s="53"/>
      <c r="UNY158" s="53"/>
      <c r="UNZ158" s="53"/>
      <c r="UOA158" s="53"/>
      <c r="UOB158" s="53"/>
      <c r="UOC158" s="53"/>
      <c r="UOD158" s="53"/>
      <c r="UOE158" s="53"/>
      <c r="UOF158" s="53"/>
      <c r="UOG158" s="53"/>
      <c r="UOH158" s="53"/>
      <c r="UOI158" s="53"/>
      <c r="UOJ158" s="53"/>
      <c r="UOK158" s="53"/>
      <c r="UOL158" s="53"/>
      <c r="UOM158" s="53"/>
      <c r="UON158" s="53"/>
      <c r="UOO158" s="53"/>
      <c r="UOP158" s="53"/>
      <c r="UOQ158" s="53"/>
      <c r="UOR158" s="53"/>
      <c r="UOS158" s="53"/>
      <c r="UOT158" s="53"/>
      <c r="UOU158" s="53"/>
      <c r="UOV158" s="53"/>
      <c r="UOW158" s="53"/>
      <c r="UOX158" s="53"/>
      <c r="UOY158" s="53"/>
      <c r="UOZ158" s="53"/>
      <c r="UPA158" s="53"/>
      <c r="UPB158" s="53"/>
      <c r="UPC158" s="53"/>
      <c r="UPD158" s="53"/>
      <c r="UPE158" s="53"/>
      <c r="UPF158" s="53"/>
      <c r="UPG158" s="53"/>
      <c r="UPH158" s="53"/>
      <c r="UPI158" s="53"/>
      <c r="UPJ158" s="53"/>
      <c r="UPK158" s="53"/>
      <c r="UPL158" s="53"/>
      <c r="UPM158" s="53"/>
      <c r="UPN158" s="53"/>
      <c r="UPO158" s="53"/>
      <c r="UPP158" s="53"/>
      <c r="UPQ158" s="53"/>
      <c r="UPR158" s="53"/>
      <c r="UPS158" s="53"/>
      <c r="UPT158" s="53"/>
      <c r="UPU158" s="53"/>
      <c r="UPV158" s="53"/>
      <c r="UPW158" s="53"/>
      <c r="UPX158" s="53"/>
      <c r="UPY158" s="53"/>
      <c r="UPZ158" s="53"/>
      <c r="UQA158" s="53"/>
      <c r="UQB158" s="53"/>
      <c r="UQC158" s="53"/>
      <c r="UQD158" s="53"/>
      <c r="UQE158" s="53"/>
      <c r="UQF158" s="53"/>
      <c r="UQG158" s="53"/>
      <c r="UQH158" s="53"/>
      <c r="UQI158" s="53"/>
      <c r="UQJ158" s="53"/>
      <c r="UQK158" s="53"/>
      <c r="UQL158" s="53"/>
      <c r="UQM158" s="53"/>
      <c r="UQN158" s="53"/>
      <c r="UQO158" s="53"/>
      <c r="UQP158" s="53"/>
      <c r="UQQ158" s="53"/>
      <c r="UQR158" s="53"/>
      <c r="UQS158" s="53"/>
      <c r="UQT158" s="53"/>
      <c r="UQU158" s="53"/>
      <c r="UQV158" s="53"/>
      <c r="UQW158" s="53"/>
      <c r="UQX158" s="53"/>
      <c r="UQY158" s="53"/>
      <c r="UQZ158" s="53"/>
      <c r="URA158" s="53"/>
      <c r="URB158" s="53"/>
      <c r="URC158" s="53"/>
      <c r="URD158" s="53"/>
      <c r="URE158" s="53"/>
      <c r="URF158" s="53"/>
      <c r="URG158" s="53"/>
      <c r="URH158" s="53"/>
      <c r="URI158" s="53"/>
      <c r="URJ158" s="53"/>
      <c r="URK158" s="53"/>
      <c r="URL158" s="53"/>
      <c r="URM158" s="53"/>
      <c r="URN158" s="53"/>
      <c r="URO158" s="53"/>
      <c r="URP158" s="53"/>
      <c r="URQ158" s="53"/>
      <c r="URR158" s="53"/>
      <c r="URS158" s="53"/>
      <c r="URT158" s="53"/>
      <c r="URU158" s="53"/>
      <c r="URV158" s="53"/>
      <c r="URW158" s="53"/>
      <c r="URX158" s="53"/>
      <c r="URY158" s="53"/>
      <c r="URZ158" s="53"/>
      <c r="USA158" s="53"/>
      <c r="USB158" s="53"/>
      <c r="USC158" s="53"/>
      <c r="USD158" s="53"/>
      <c r="USE158" s="53"/>
      <c r="USF158" s="53"/>
      <c r="USG158" s="53"/>
      <c r="USH158" s="53"/>
      <c r="USI158" s="53"/>
      <c r="USJ158" s="53"/>
      <c r="USK158" s="53"/>
      <c r="USL158" s="53"/>
      <c r="USM158" s="53"/>
      <c r="USN158" s="53"/>
      <c r="USO158" s="53"/>
      <c r="USP158" s="53"/>
      <c r="USQ158" s="53"/>
      <c r="USR158" s="53"/>
      <c r="USS158" s="53"/>
      <c r="UST158" s="53"/>
      <c r="USU158" s="53"/>
      <c r="USV158" s="53"/>
      <c r="USW158" s="53"/>
      <c r="USX158" s="53"/>
      <c r="USY158" s="53"/>
      <c r="USZ158" s="53"/>
      <c r="UTA158" s="53"/>
      <c r="UTB158" s="53"/>
      <c r="UTC158" s="53"/>
      <c r="UTD158" s="53"/>
      <c r="UTE158" s="53"/>
      <c r="UTF158" s="53"/>
      <c r="UTG158" s="53"/>
      <c r="UTH158" s="53"/>
      <c r="UTI158" s="53"/>
      <c r="UTJ158" s="53"/>
      <c r="UTK158" s="53"/>
      <c r="UTL158" s="53"/>
      <c r="UTM158" s="53"/>
      <c r="UTN158" s="53"/>
      <c r="UTO158" s="53"/>
      <c r="UTP158" s="53"/>
      <c r="UTQ158" s="53"/>
      <c r="UTR158" s="53"/>
      <c r="UTS158" s="53"/>
      <c r="UTT158" s="53"/>
      <c r="UTU158" s="53"/>
      <c r="UTV158" s="53"/>
      <c r="UTW158" s="53"/>
      <c r="UTX158" s="53"/>
      <c r="UTY158" s="53"/>
      <c r="UTZ158" s="53"/>
      <c r="UUA158" s="53"/>
      <c r="UUB158" s="53"/>
      <c r="UUC158" s="53"/>
      <c r="UUD158" s="53"/>
      <c r="UUE158" s="53"/>
      <c r="UUF158" s="53"/>
      <c r="UUG158" s="53"/>
      <c r="UUH158" s="53"/>
      <c r="UUI158" s="53"/>
      <c r="UUJ158" s="53"/>
      <c r="UUK158" s="53"/>
      <c r="UUL158" s="53"/>
      <c r="UUM158" s="53"/>
      <c r="UUN158" s="53"/>
      <c r="UUO158" s="53"/>
      <c r="UUP158" s="53"/>
      <c r="UUQ158" s="53"/>
      <c r="UUR158" s="53"/>
      <c r="UUS158" s="53"/>
      <c r="UUT158" s="53"/>
      <c r="UUU158" s="53"/>
      <c r="UUV158" s="53"/>
      <c r="UUW158" s="53"/>
      <c r="UUX158" s="53"/>
      <c r="UUY158" s="53"/>
      <c r="UUZ158" s="53"/>
      <c r="UVA158" s="53"/>
      <c r="UVB158" s="53"/>
      <c r="UVC158" s="53"/>
      <c r="UVD158" s="53"/>
      <c r="UVE158" s="53"/>
      <c r="UVF158" s="53"/>
      <c r="UVG158" s="53"/>
      <c r="UVH158" s="53"/>
      <c r="UVI158" s="53"/>
      <c r="UVJ158" s="53"/>
      <c r="UVK158" s="53"/>
      <c r="UVL158" s="53"/>
      <c r="UVM158" s="53"/>
      <c r="UVN158" s="53"/>
      <c r="UVO158" s="53"/>
      <c r="UVP158" s="53"/>
      <c r="UVQ158" s="53"/>
      <c r="UVR158" s="53"/>
      <c r="UVS158" s="53"/>
      <c r="UVT158" s="53"/>
      <c r="UVU158" s="53"/>
      <c r="UVV158" s="53"/>
      <c r="UVW158" s="53"/>
      <c r="UVX158" s="53"/>
      <c r="UVY158" s="53"/>
      <c r="UVZ158" s="53"/>
      <c r="UWA158" s="53"/>
      <c r="UWB158" s="53"/>
      <c r="UWC158" s="53"/>
      <c r="UWD158" s="53"/>
      <c r="UWE158" s="53"/>
      <c r="UWF158" s="53"/>
      <c r="UWG158" s="53"/>
      <c r="UWH158" s="53"/>
      <c r="UWI158" s="53"/>
      <c r="UWJ158" s="53"/>
      <c r="UWK158" s="53"/>
      <c r="UWL158" s="53"/>
      <c r="UWM158" s="53"/>
      <c r="UWN158" s="53"/>
      <c r="UWO158" s="53"/>
      <c r="UWP158" s="53"/>
      <c r="UWQ158" s="53"/>
      <c r="UWR158" s="53"/>
      <c r="UWS158" s="53"/>
      <c r="UWT158" s="53"/>
      <c r="UWU158" s="53"/>
      <c r="UWV158" s="53"/>
      <c r="UWW158" s="53"/>
      <c r="UWX158" s="53"/>
      <c r="UWY158" s="53"/>
      <c r="UWZ158" s="53"/>
      <c r="UXA158" s="53"/>
      <c r="UXB158" s="53"/>
      <c r="UXC158" s="53"/>
      <c r="UXD158" s="53"/>
      <c r="UXE158" s="53"/>
      <c r="UXF158" s="53"/>
      <c r="UXG158" s="53"/>
      <c r="UXH158" s="53"/>
      <c r="UXI158" s="53"/>
      <c r="UXJ158" s="53"/>
      <c r="UXK158" s="53"/>
      <c r="UXL158" s="53"/>
      <c r="UXM158" s="53"/>
      <c r="UXN158" s="53"/>
      <c r="UXO158" s="53"/>
      <c r="UXP158" s="53"/>
      <c r="UXQ158" s="53"/>
      <c r="UXR158" s="53"/>
      <c r="UXS158" s="53"/>
      <c r="UXT158" s="53"/>
      <c r="UXU158" s="53"/>
      <c r="UXV158" s="53"/>
      <c r="UXW158" s="53"/>
      <c r="UXX158" s="53"/>
      <c r="UXY158" s="53"/>
      <c r="UXZ158" s="53"/>
      <c r="UYA158" s="53"/>
      <c r="UYB158" s="53"/>
      <c r="UYC158" s="53"/>
      <c r="UYD158" s="53"/>
      <c r="UYE158" s="53"/>
      <c r="UYF158" s="53"/>
      <c r="UYG158" s="53"/>
      <c r="UYH158" s="53"/>
      <c r="UYI158" s="53"/>
      <c r="UYJ158" s="53"/>
      <c r="UYK158" s="53"/>
      <c r="UYL158" s="53"/>
      <c r="UYM158" s="53"/>
      <c r="UYN158" s="53"/>
      <c r="UYO158" s="53"/>
      <c r="UYP158" s="53"/>
      <c r="UYQ158" s="53"/>
      <c r="UYR158" s="53"/>
      <c r="UYS158" s="53"/>
      <c r="UYT158" s="53"/>
      <c r="UYU158" s="53"/>
      <c r="UYV158" s="53"/>
      <c r="UYW158" s="53"/>
      <c r="UYX158" s="53"/>
      <c r="UYY158" s="53"/>
      <c r="UYZ158" s="53"/>
      <c r="UZA158" s="53"/>
      <c r="UZB158" s="53"/>
      <c r="UZC158" s="53"/>
      <c r="UZD158" s="53"/>
      <c r="UZE158" s="53"/>
      <c r="UZF158" s="53"/>
      <c r="UZG158" s="53"/>
      <c r="UZH158" s="53"/>
      <c r="UZI158" s="53"/>
      <c r="UZJ158" s="53"/>
      <c r="UZK158" s="53"/>
      <c r="UZL158" s="53"/>
      <c r="UZM158" s="53"/>
      <c r="UZN158" s="53"/>
      <c r="UZO158" s="53"/>
      <c r="UZP158" s="53"/>
      <c r="UZQ158" s="53"/>
      <c r="UZR158" s="53"/>
      <c r="UZS158" s="53"/>
      <c r="UZT158" s="53"/>
      <c r="UZU158" s="53"/>
      <c r="UZV158" s="53"/>
      <c r="UZW158" s="53"/>
      <c r="UZX158" s="53"/>
      <c r="UZY158" s="53"/>
      <c r="UZZ158" s="53"/>
      <c r="VAA158" s="53"/>
      <c r="VAB158" s="53"/>
      <c r="VAC158" s="53"/>
      <c r="VAD158" s="53"/>
      <c r="VAE158" s="53"/>
      <c r="VAF158" s="53"/>
      <c r="VAG158" s="53"/>
      <c r="VAH158" s="53"/>
      <c r="VAI158" s="53"/>
      <c r="VAJ158" s="53"/>
      <c r="VAK158" s="53"/>
      <c r="VAL158" s="53"/>
      <c r="VAM158" s="53"/>
      <c r="VAN158" s="53"/>
      <c r="VAO158" s="53"/>
      <c r="VAP158" s="53"/>
      <c r="VAQ158" s="53"/>
      <c r="VAR158" s="53"/>
      <c r="VAS158" s="53"/>
      <c r="VAT158" s="53"/>
      <c r="VAU158" s="53"/>
      <c r="VAV158" s="53"/>
      <c r="VAW158" s="53"/>
      <c r="VAX158" s="53"/>
      <c r="VAY158" s="53"/>
      <c r="VAZ158" s="53"/>
      <c r="VBA158" s="53"/>
      <c r="VBB158" s="53"/>
      <c r="VBC158" s="53"/>
      <c r="VBD158" s="53"/>
      <c r="VBE158" s="53"/>
      <c r="VBF158" s="53"/>
      <c r="VBG158" s="53"/>
      <c r="VBH158" s="53"/>
      <c r="VBI158" s="53"/>
      <c r="VBJ158" s="53"/>
      <c r="VBK158" s="53"/>
      <c r="VBL158" s="53"/>
      <c r="VBM158" s="53"/>
      <c r="VBN158" s="53"/>
      <c r="VBO158" s="53"/>
      <c r="VBP158" s="53"/>
      <c r="VBQ158" s="53"/>
      <c r="VBR158" s="53"/>
      <c r="VBS158" s="53"/>
      <c r="VBT158" s="53"/>
      <c r="VBU158" s="53"/>
      <c r="VBV158" s="53"/>
      <c r="VBW158" s="53"/>
      <c r="VBX158" s="53"/>
      <c r="VBY158" s="53"/>
      <c r="VBZ158" s="53"/>
      <c r="VCA158" s="53"/>
      <c r="VCB158" s="53"/>
      <c r="VCC158" s="53"/>
      <c r="VCD158" s="53"/>
      <c r="VCE158" s="53"/>
      <c r="VCF158" s="53"/>
      <c r="VCG158" s="53"/>
      <c r="VCH158" s="53"/>
      <c r="VCI158" s="53"/>
      <c r="VCJ158" s="53"/>
      <c r="VCK158" s="53"/>
      <c r="VCL158" s="53"/>
      <c r="VCM158" s="53"/>
      <c r="VCN158" s="53"/>
      <c r="VCO158" s="53"/>
      <c r="VCP158" s="53"/>
      <c r="VCQ158" s="53"/>
      <c r="VCR158" s="53"/>
      <c r="VCS158" s="53"/>
      <c r="VCT158" s="53"/>
      <c r="VCU158" s="53"/>
      <c r="VCV158" s="53"/>
      <c r="VCW158" s="53"/>
      <c r="VCX158" s="53"/>
      <c r="VCY158" s="53"/>
      <c r="VCZ158" s="53"/>
      <c r="VDA158" s="53"/>
      <c r="VDB158" s="53"/>
      <c r="VDC158" s="53"/>
      <c r="VDD158" s="53"/>
      <c r="VDE158" s="53"/>
      <c r="VDF158" s="53"/>
      <c r="VDG158" s="53"/>
      <c r="VDH158" s="53"/>
      <c r="VDI158" s="53"/>
      <c r="VDJ158" s="53"/>
      <c r="VDK158" s="53"/>
      <c r="VDL158" s="53"/>
      <c r="VDM158" s="53"/>
      <c r="VDN158" s="53"/>
      <c r="VDO158" s="53"/>
      <c r="VDP158" s="53"/>
      <c r="VDQ158" s="53"/>
      <c r="VDR158" s="53"/>
      <c r="VDS158" s="53"/>
      <c r="VDT158" s="53"/>
      <c r="VDU158" s="53"/>
      <c r="VDV158" s="53"/>
      <c r="VDW158" s="53"/>
      <c r="VDX158" s="53"/>
      <c r="VDY158" s="53"/>
      <c r="VDZ158" s="53"/>
      <c r="VEA158" s="53"/>
      <c r="VEB158" s="53"/>
      <c r="VEC158" s="53"/>
      <c r="VED158" s="53"/>
      <c r="VEE158" s="53"/>
      <c r="VEF158" s="53"/>
      <c r="VEG158" s="53"/>
      <c r="VEH158" s="53"/>
      <c r="VEI158" s="53"/>
      <c r="VEJ158" s="53"/>
      <c r="VEK158" s="53"/>
      <c r="VEL158" s="53"/>
      <c r="VEM158" s="53"/>
      <c r="VEN158" s="53"/>
      <c r="VEO158" s="53"/>
      <c r="VEP158" s="53"/>
      <c r="VEQ158" s="53"/>
      <c r="VER158" s="53"/>
      <c r="VES158" s="53"/>
      <c r="VET158" s="53"/>
      <c r="VEU158" s="53"/>
      <c r="VEV158" s="53"/>
      <c r="VEW158" s="53"/>
      <c r="VEX158" s="53"/>
      <c r="VEY158" s="53"/>
      <c r="VEZ158" s="53"/>
      <c r="VFA158" s="53"/>
      <c r="VFB158" s="53"/>
      <c r="VFC158" s="53"/>
      <c r="VFD158" s="53"/>
      <c r="VFE158" s="53"/>
      <c r="VFF158" s="53"/>
      <c r="VFG158" s="53"/>
      <c r="VFH158" s="53"/>
      <c r="VFI158" s="53"/>
      <c r="VFJ158" s="53"/>
      <c r="VFK158" s="53"/>
      <c r="VFL158" s="53"/>
      <c r="VFM158" s="53"/>
      <c r="VFN158" s="53"/>
      <c r="VFO158" s="53"/>
      <c r="VFP158" s="53"/>
      <c r="VFQ158" s="53"/>
      <c r="VFR158" s="53"/>
      <c r="VFS158" s="53"/>
      <c r="VFT158" s="53"/>
      <c r="VFU158" s="53"/>
      <c r="VFV158" s="53"/>
      <c r="VFW158" s="53"/>
      <c r="VFX158" s="53"/>
      <c r="VFY158" s="53"/>
      <c r="VFZ158" s="53"/>
      <c r="VGA158" s="53"/>
      <c r="VGB158" s="53"/>
      <c r="VGC158" s="53"/>
      <c r="VGD158" s="53"/>
      <c r="VGE158" s="53"/>
      <c r="VGF158" s="53"/>
      <c r="VGG158" s="53"/>
      <c r="VGH158" s="53"/>
      <c r="VGI158" s="53"/>
      <c r="VGJ158" s="53"/>
      <c r="VGK158" s="53"/>
      <c r="VGL158" s="53"/>
      <c r="VGM158" s="53"/>
      <c r="VGN158" s="53"/>
      <c r="VGO158" s="53"/>
      <c r="VGP158" s="53"/>
      <c r="VGQ158" s="53"/>
      <c r="VGR158" s="53"/>
      <c r="VGS158" s="53"/>
      <c r="VGT158" s="53"/>
      <c r="VGU158" s="53"/>
      <c r="VGV158" s="53"/>
      <c r="VGW158" s="53"/>
      <c r="VGX158" s="53"/>
      <c r="VGY158" s="53"/>
      <c r="VGZ158" s="53"/>
      <c r="VHA158" s="53"/>
      <c r="VHB158" s="53"/>
      <c r="VHC158" s="53"/>
      <c r="VHD158" s="53"/>
      <c r="VHE158" s="53"/>
      <c r="VHF158" s="53"/>
      <c r="VHG158" s="53"/>
      <c r="VHH158" s="53"/>
      <c r="VHI158" s="53"/>
      <c r="VHJ158" s="53"/>
      <c r="VHK158" s="53"/>
      <c r="VHL158" s="53"/>
      <c r="VHM158" s="53"/>
      <c r="VHN158" s="53"/>
      <c r="VHO158" s="53"/>
      <c r="VHP158" s="53"/>
      <c r="VHQ158" s="53"/>
      <c r="VHR158" s="53"/>
      <c r="VHS158" s="53"/>
      <c r="VHT158" s="53"/>
      <c r="VHU158" s="53"/>
      <c r="VHV158" s="53"/>
      <c r="VHW158" s="53"/>
      <c r="VHX158" s="53"/>
      <c r="VHY158" s="53"/>
      <c r="VHZ158" s="53"/>
      <c r="VIA158" s="53"/>
      <c r="VIB158" s="53"/>
      <c r="VIC158" s="53"/>
      <c r="VID158" s="53"/>
      <c r="VIE158" s="53"/>
      <c r="VIF158" s="53"/>
      <c r="VIG158" s="53"/>
      <c r="VIH158" s="53"/>
      <c r="VII158" s="53"/>
      <c r="VIJ158" s="53"/>
      <c r="VIK158" s="53"/>
      <c r="VIL158" s="53"/>
      <c r="VIM158" s="53"/>
      <c r="VIN158" s="53"/>
      <c r="VIO158" s="53"/>
      <c r="VIP158" s="53"/>
      <c r="VIQ158" s="53"/>
      <c r="VIR158" s="53"/>
      <c r="VIS158" s="53"/>
      <c r="VIT158" s="53"/>
      <c r="VIU158" s="53"/>
      <c r="VIV158" s="53"/>
      <c r="VIW158" s="53"/>
      <c r="VIX158" s="53"/>
      <c r="VIY158" s="53"/>
      <c r="VIZ158" s="53"/>
      <c r="VJA158" s="53"/>
      <c r="VJB158" s="53"/>
      <c r="VJC158" s="53"/>
      <c r="VJD158" s="53"/>
      <c r="VJE158" s="53"/>
      <c r="VJF158" s="53"/>
      <c r="VJG158" s="53"/>
      <c r="VJH158" s="53"/>
      <c r="VJI158" s="53"/>
      <c r="VJJ158" s="53"/>
      <c r="VJK158" s="53"/>
      <c r="VJL158" s="53"/>
      <c r="VJM158" s="53"/>
      <c r="VJN158" s="53"/>
      <c r="VJO158" s="53"/>
      <c r="VJP158" s="53"/>
      <c r="VJQ158" s="53"/>
      <c r="VJR158" s="53"/>
      <c r="VJS158" s="53"/>
      <c r="VJT158" s="53"/>
      <c r="VJU158" s="53"/>
      <c r="VJV158" s="53"/>
      <c r="VJW158" s="53"/>
      <c r="VJX158" s="53"/>
      <c r="VJY158" s="53"/>
      <c r="VJZ158" s="53"/>
      <c r="VKA158" s="53"/>
      <c r="VKB158" s="53"/>
      <c r="VKC158" s="53"/>
      <c r="VKD158" s="53"/>
      <c r="VKE158" s="53"/>
      <c r="VKF158" s="53"/>
      <c r="VKG158" s="53"/>
      <c r="VKH158" s="53"/>
      <c r="VKI158" s="53"/>
      <c r="VKJ158" s="53"/>
      <c r="VKK158" s="53"/>
      <c r="VKL158" s="53"/>
      <c r="VKM158" s="53"/>
      <c r="VKN158" s="53"/>
      <c r="VKO158" s="53"/>
      <c r="VKP158" s="53"/>
      <c r="VKQ158" s="53"/>
      <c r="VKR158" s="53"/>
      <c r="VKS158" s="53"/>
      <c r="VKT158" s="53"/>
      <c r="VKU158" s="53"/>
      <c r="VKV158" s="53"/>
      <c r="VKW158" s="53"/>
      <c r="VKX158" s="53"/>
      <c r="VKY158" s="53"/>
      <c r="VKZ158" s="53"/>
      <c r="VLA158" s="53"/>
      <c r="VLB158" s="53"/>
      <c r="VLC158" s="53"/>
      <c r="VLD158" s="53"/>
      <c r="VLE158" s="53"/>
      <c r="VLF158" s="53"/>
      <c r="VLG158" s="53"/>
      <c r="VLH158" s="53"/>
      <c r="VLI158" s="53"/>
      <c r="VLJ158" s="53"/>
      <c r="VLK158" s="53"/>
      <c r="VLL158" s="53"/>
      <c r="VLM158" s="53"/>
      <c r="VLN158" s="53"/>
      <c r="VLO158" s="53"/>
      <c r="VLP158" s="53"/>
      <c r="VLQ158" s="53"/>
      <c r="VLR158" s="53"/>
      <c r="VLS158" s="53"/>
      <c r="VLT158" s="53"/>
      <c r="VLU158" s="53"/>
      <c r="VLV158" s="53"/>
      <c r="VLW158" s="53"/>
      <c r="VLX158" s="53"/>
      <c r="VLY158" s="53"/>
      <c r="VLZ158" s="53"/>
      <c r="VMA158" s="53"/>
      <c r="VMB158" s="53"/>
      <c r="VMC158" s="53"/>
      <c r="VMD158" s="53"/>
      <c r="VME158" s="53"/>
      <c r="VMF158" s="53"/>
      <c r="VMG158" s="53"/>
      <c r="VMH158" s="53"/>
      <c r="VMI158" s="53"/>
      <c r="VMJ158" s="53"/>
      <c r="VMK158" s="53"/>
      <c r="VML158" s="53"/>
      <c r="VMM158" s="53"/>
      <c r="VMN158" s="53"/>
      <c r="VMO158" s="53"/>
      <c r="VMP158" s="53"/>
      <c r="VMQ158" s="53"/>
      <c r="VMR158" s="53"/>
      <c r="VMS158" s="53"/>
      <c r="VMT158" s="53"/>
      <c r="VMU158" s="53"/>
      <c r="VMV158" s="53"/>
      <c r="VMW158" s="53"/>
      <c r="VMX158" s="53"/>
      <c r="VMY158" s="53"/>
      <c r="VMZ158" s="53"/>
      <c r="VNA158" s="53"/>
      <c r="VNB158" s="53"/>
      <c r="VNC158" s="53"/>
      <c r="VND158" s="53"/>
      <c r="VNE158" s="53"/>
      <c r="VNF158" s="53"/>
      <c r="VNG158" s="53"/>
      <c r="VNH158" s="53"/>
      <c r="VNI158" s="53"/>
      <c r="VNJ158" s="53"/>
      <c r="VNK158" s="53"/>
      <c r="VNL158" s="53"/>
      <c r="VNM158" s="53"/>
      <c r="VNN158" s="53"/>
      <c r="VNO158" s="53"/>
      <c r="VNP158" s="53"/>
      <c r="VNQ158" s="53"/>
      <c r="VNR158" s="53"/>
      <c r="VNS158" s="53"/>
      <c r="VNT158" s="53"/>
      <c r="VNU158" s="53"/>
      <c r="VNV158" s="53"/>
      <c r="VNW158" s="53"/>
      <c r="VNX158" s="53"/>
      <c r="VNY158" s="53"/>
      <c r="VNZ158" s="53"/>
      <c r="VOA158" s="53"/>
      <c r="VOB158" s="53"/>
      <c r="VOC158" s="53"/>
      <c r="VOD158" s="53"/>
      <c r="VOE158" s="53"/>
      <c r="VOF158" s="53"/>
      <c r="VOG158" s="53"/>
      <c r="VOH158" s="53"/>
      <c r="VOI158" s="53"/>
      <c r="VOJ158" s="53"/>
      <c r="VOK158" s="53"/>
      <c r="VOL158" s="53"/>
      <c r="VOM158" s="53"/>
      <c r="VON158" s="53"/>
      <c r="VOO158" s="53"/>
      <c r="VOP158" s="53"/>
      <c r="VOQ158" s="53"/>
      <c r="VOR158" s="53"/>
      <c r="VOS158" s="53"/>
      <c r="VOT158" s="53"/>
      <c r="VOU158" s="53"/>
      <c r="VOV158" s="53"/>
      <c r="VOW158" s="53"/>
      <c r="VOX158" s="53"/>
      <c r="VOY158" s="53"/>
      <c r="VOZ158" s="53"/>
      <c r="VPA158" s="53"/>
      <c r="VPB158" s="53"/>
      <c r="VPC158" s="53"/>
      <c r="VPD158" s="53"/>
      <c r="VPE158" s="53"/>
      <c r="VPF158" s="53"/>
      <c r="VPG158" s="53"/>
      <c r="VPH158" s="53"/>
      <c r="VPI158" s="53"/>
      <c r="VPJ158" s="53"/>
      <c r="VPK158" s="53"/>
      <c r="VPL158" s="53"/>
      <c r="VPM158" s="53"/>
      <c r="VPN158" s="53"/>
      <c r="VPO158" s="53"/>
      <c r="VPP158" s="53"/>
      <c r="VPQ158" s="53"/>
      <c r="VPR158" s="53"/>
      <c r="VPS158" s="53"/>
      <c r="VPT158" s="53"/>
      <c r="VPU158" s="53"/>
      <c r="VPV158" s="53"/>
      <c r="VPW158" s="53"/>
      <c r="VPX158" s="53"/>
      <c r="VPY158" s="53"/>
      <c r="VPZ158" s="53"/>
      <c r="VQA158" s="53"/>
      <c r="VQB158" s="53"/>
      <c r="VQC158" s="53"/>
      <c r="VQD158" s="53"/>
      <c r="VQE158" s="53"/>
      <c r="VQF158" s="53"/>
      <c r="VQG158" s="53"/>
      <c r="VQH158" s="53"/>
      <c r="VQI158" s="53"/>
      <c r="VQJ158" s="53"/>
      <c r="VQK158" s="53"/>
      <c r="VQL158" s="53"/>
      <c r="VQM158" s="53"/>
      <c r="VQN158" s="53"/>
      <c r="VQO158" s="53"/>
      <c r="VQP158" s="53"/>
      <c r="VQQ158" s="53"/>
      <c r="VQR158" s="53"/>
      <c r="VQS158" s="53"/>
      <c r="VQT158" s="53"/>
      <c r="VQU158" s="53"/>
      <c r="VQV158" s="53"/>
      <c r="VQW158" s="53"/>
      <c r="VQX158" s="53"/>
      <c r="VQY158" s="53"/>
      <c r="VQZ158" s="53"/>
      <c r="VRA158" s="53"/>
      <c r="VRB158" s="53"/>
      <c r="VRC158" s="53"/>
      <c r="VRD158" s="53"/>
      <c r="VRE158" s="53"/>
      <c r="VRF158" s="53"/>
      <c r="VRG158" s="53"/>
      <c r="VRH158" s="53"/>
      <c r="VRI158" s="53"/>
      <c r="VRJ158" s="53"/>
      <c r="VRK158" s="53"/>
      <c r="VRL158" s="53"/>
      <c r="VRM158" s="53"/>
      <c r="VRN158" s="53"/>
      <c r="VRO158" s="53"/>
      <c r="VRP158" s="53"/>
      <c r="VRQ158" s="53"/>
      <c r="VRR158" s="53"/>
      <c r="VRS158" s="53"/>
      <c r="VRT158" s="53"/>
      <c r="VRU158" s="53"/>
      <c r="VRV158" s="53"/>
      <c r="VRW158" s="53"/>
      <c r="VRX158" s="53"/>
      <c r="VRY158" s="53"/>
      <c r="VRZ158" s="53"/>
      <c r="VSA158" s="53"/>
      <c r="VSB158" s="53"/>
      <c r="VSC158" s="53"/>
      <c r="VSD158" s="53"/>
      <c r="VSE158" s="53"/>
      <c r="VSF158" s="53"/>
      <c r="VSG158" s="53"/>
      <c r="VSH158" s="53"/>
      <c r="VSI158" s="53"/>
      <c r="VSJ158" s="53"/>
      <c r="VSK158" s="53"/>
      <c r="VSL158" s="53"/>
      <c r="VSM158" s="53"/>
      <c r="VSN158" s="53"/>
      <c r="VSO158" s="53"/>
      <c r="VSP158" s="53"/>
      <c r="VSQ158" s="53"/>
      <c r="VSR158" s="53"/>
      <c r="VSS158" s="53"/>
      <c r="VST158" s="53"/>
      <c r="VSU158" s="53"/>
      <c r="VSV158" s="53"/>
      <c r="VSW158" s="53"/>
      <c r="VSX158" s="53"/>
      <c r="VSY158" s="53"/>
      <c r="VSZ158" s="53"/>
      <c r="VTA158" s="53"/>
      <c r="VTB158" s="53"/>
      <c r="VTC158" s="53"/>
      <c r="VTD158" s="53"/>
      <c r="VTE158" s="53"/>
      <c r="VTF158" s="53"/>
      <c r="VTG158" s="53"/>
      <c r="VTH158" s="53"/>
      <c r="VTI158" s="53"/>
      <c r="VTJ158" s="53"/>
      <c r="VTK158" s="53"/>
      <c r="VTL158" s="53"/>
      <c r="VTM158" s="53"/>
      <c r="VTN158" s="53"/>
      <c r="VTO158" s="53"/>
      <c r="VTP158" s="53"/>
      <c r="VTQ158" s="53"/>
      <c r="VTR158" s="53"/>
      <c r="VTS158" s="53"/>
      <c r="VTT158" s="53"/>
      <c r="VTU158" s="53"/>
      <c r="VTV158" s="53"/>
      <c r="VTW158" s="53"/>
      <c r="VTX158" s="53"/>
      <c r="VTY158" s="53"/>
      <c r="VTZ158" s="53"/>
      <c r="VUA158" s="53"/>
      <c r="VUB158" s="53"/>
      <c r="VUC158" s="53"/>
      <c r="VUD158" s="53"/>
      <c r="VUE158" s="53"/>
      <c r="VUF158" s="53"/>
      <c r="VUG158" s="53"/>
      <c r="VUH158" s="53"/>
      <c r="VUI158" s="53"/>
      <c r="VUJ158" s="53"/>
      <c r="VUK158" s="53"/>
      <c r="VUL158" s="53"/>
      <c r="VUM158" s="53"/>
      <c r="VUN158" s="53"/>
      <c r="VUO158" s="53"/>
      <c r="VUP158" s="53"/>
      <c r="VUQ158" s="53"/>
      <c r="VUR158" s="53"/>
      <c r="VUS158" s="53"/>
      <c r="VUT158" s="53"/>
      <c r="VUU158" s="53"/>
      <c r="VUV158" s="53"/>
      <c r="VUW158" s="53"/>
      <c r="VUX158" s="53"/>
      <c r="VUY158" s="53"/>
      <c r="VUZ158" s="53"/>
      <c r="VVA158" s="53"/>
      <c r="VVB158" s="53"/>
      <c r="VVC158" s="53"/>
      <c r="VVD158" s="53"/>
      <c r="VVE158" s="53"/>
      <c r="VVF158" s="53"/>
      <c r="VVG158" s="53"/>
      <c r="VVH158" s="53"/>
      <c r="VVI158" s="53"/>
      <c r="VVJ158" s="53"/>
      <c r="VVK158" s="53"/>
      <c r="VVL158" s="53"/>
      <c r="VVM158" s="53"/>
      <c r="VVN158" s="53"/>
      <c r="VVO158" s="53"/>
      <c r="VVP158" s="53"/>
      <c r="VVQ158" s="53"/>
      <c r="VVR158" s="53"/>
      <c r="VVS158" s="53"/>
      <c r="VVT158" s="53"/>
      <c r="VVU158" s="53"/>
      <c r="VVV158" s="53"/>
      <c r="VVW158" s="53"/>
      <c r="VVX158" s="53"/>
      <c r="VVY158" s="53"/>
      <c r="VVZ158" s="53"/>
      <c r="VWA158" s="53"/>
      <c r="VWB158" s="53"/>
      <c r="VWC158" s="53"/>
      <c r="VWD158" s="53"/>
      <c r="VWE158" s="53"/>
      <c r="VWF158" s="53"/>
      <c r="VWG158" s="53"/>
      <c r="VWH158" s="53"/>
      <c r="VWI158" s="53"/>
      <c r="VWJ158" s="53"/>
      <c r="VWK158" s="53"/>
      <c r="VWL158" s="53"/>
      <c r="VWM158" s="53"/>
      <c r="VWN158" s="53"/>
      <c r="VWO158" s="53"/>
      <c r="VWP158" s="53"/>
      <c r="VWQ158" s="53"/>
      <c r="VWR158" s="53"/>
      <c r="VWS158" s="53"/>
      <c r="VWT158" s="53"/>
      <c r="VWU158" s="53"/>
      <c r="VWV158" s="53"/>
      <c r="VWW158" s="53"/>
      <c r="VWX158" s="53"/>
      <c r="VWY158" s="53"/>
      <c r="VWZ158" s="53"/>
      <c r="VXA158" s="53"/>
      <c r="VXB158" s="53"/>
      <c r="VXC158" s="53"/>
      <c r="VXD158" s="53"/>
      <c r="VXE158" s="53"/>
      <c r="VXF158" s="53"/>
      <c r="VXG158" s="53"/>
      <c r="VXH158" s="53"/>
      <c r="VXI158" s="53"/>
      <c r="VXJ158" s="53"/>
      <c r="VXK158" s="53"/>
      <c r="VXL158" s="53"/>
      <c r="VXM158" s="53"/>
      <c r="VXN158" s="53"/>
      <c r="VXO158" s="53"/>
      <c r="VXP158" s="53"/>
      <c r="VXQ158" s="53"/>
      <c r="VXR158" s="53"/>
      <c r="VXS158" s="53"/>
      <c r="VXT158" s="53"/>
      <c r="VXU158" s="53"/>
      <c r="VXV158" s="53"/>
      <c r="VXW158" s="53"/>
      <c r="VXX158" s="53"/>
      <c r="VXY158" s="53"/>
      <c r="VXZ158" s="53"/>
      <c r="VYA158" s="53"/>
      <c r="VYB158" s="53"/>
      <c r="VYC158" s="53"/>
      <c r="VYD158" s="53"/>
      <c r="VYE158" s="53"/>
      <c r="VYF158" s="53"/>
      <c r="VYG158" s="53"/>
      <c r="VYH158" s="53"/>
      <c r="VYI158" s="53"/>
      <c r="VYJ158" s="53"/>
      <c r="VYK158" s="53"/>
      <c r="VYL158" s="53"/>
      <c r="VYM158" s="53"/>
      <c r="VYN158" s="53"/>
      <c r="VYO158" s="53"/>
      <c r="VYP158" s="53"/>
      <c r="VYQ158" s="53"/>
      <c r="VYR158" s="53"/>
      <c r="VYS158" s="53"/>
      <c r="VYT158" s="53"/>
      <c r="VYU158" s="53"/>
      <c r="VYV158" s="53"/>
      <c r="VYW158" s="53"/>
      <c r="VYX158" s="53"/>
      <c r="VYY158" s="53"/>
      <c r="VYZ158" s="53"/>
      <c r="VZA158" s="53"/>
      <c r="VZB158" s="53"/>
      <c r="VZC158" s="53"/>
      <c r="VZD158" s="53"/>
      <c r="VZE158" s="53"/>
      <c r="VZF158" s="53"/>
      <c r="VZG158" s="53"/>
      <c r="VZH158" s="53"/>
      <c r="VZI158" s="53"/>
      <c r="VZJ158" s="53"/>
      <c r="VZK158" s="53"/>
      <c r="VZL158" s="53"/>
      <c r="VZM158" s="53"/>
      <c r="VZN158" s="53"/>
      <c r="VZO158" s="53"/>
      <c r="VZP158" s="53"/>
      <c r="VZQ158" s="53"/>
      <c r="VZR158" s="53"/>
      <c r="VZS158" s="53"/>
      <c r="VZT158" s="53"/>
      <c r="VZU158" s="53"/>
      <c r="VZV158" s="53"/>
      <c r="VZW158" s="53"/>
      <c r="VZX158" s="53"/>
      <c r="VZY158" s="53"/>
      <c r="VZZ158" s="53"/>
      <c r="WAA158" s="53"/>
      <c r="WAB158" s="53"/>
      <c r="WAC158" s="53"/>
      <c r="WAD158" s="53"/>
      <c r="WAE158" s="53"/>
      <c r="WAF158" s="53"/>
      <c r="WAG158" s="53"/>
      <c r="WAH158" s="53"/>
      <c r="WAI158" s="53"/>
      <c r="WAJ158" s="53"/>
      <c r="WAK158" s="53"/>
      <c r="WAL158" s="53"/>
      <c r="WAM158" s="53"/>
      <c r="WAN158" s="53"/>
      <c r="WAO158" s="53"/>
      <c r="WAP158" s="53"/>
      <c r="WAQ158" s="53"/>
      <c r="WAR158" s="53"/>
      <c r="WAS158" s="53"/>
      <c r="WAT158" s="53"/>
      <c r="WAU158" s="53"/>
      <c r="WAV158" s="53"/>
      <c r="WAW158" s="53"/>
      <c r="WAX158" s="53"/>
      <c r="WAY158" s="53"/>
      <c r="WAZ158" s="53"/>
      <c r="WBA158" s="53"/>
      <c r="WBB158" s="53"/>
      <c r="WBC158" s="53"/>
      <c r="WBD158" s="53"/>
      <c r="WBE158" s="53"/>
      <c r="WBF158" s="53"/>
      <c r="WBG158" s="53"/>
      <c r="WBH158" s="53"/>
      <c r="WBI158" s="53"/>
      <c r="WBJ158" s="53"/>
      <c r="WBK158" s="53"/>
      <c r="WBL158" s="53"/>
      <c r="WBM158" s="53"/>
      <c r="WBN158" s="53"/>
      <c r="WBO158" s="53"/>
      <c r="WBP158" s="53"/>
      <c r="WBQ158" s="53"/>
      <c r="WBR158" s="53"/>
      <c r="WBS158" s="53"/>
      <c r="WBT158" s="53"/>
      <c r="WBU158" s="53"/>
      <c r="WBV158" s="53"/>
      <c r="WBW158" s="53"/>
      <c r="WBX158" s="53"/>
      <c r="WBY158" s="53"/>
      <c r="WBZ158" s="53"/>
      <c r="WCA158" s="53"/>
      <c r="WCB158" s="53"/>
      <c r="WCC158" s="53"/>
      <c r="WCD158" s="53"/>
      <c r="WCE158" s="53"/>
      <c r="WCF158" s="53"/>
      <c r="WCG158" s="53"/>
      <c r="WCH158" s="53"/>
      <c r="WCI158" s="53"/>
      <c r="WCJ158" s="53"/>
      <c r="WCK158" s="53"/>
      <c r="WCL158" s="53"/>
      <c r="WCM158" s="53"/>
      <c r="WCN158" s="53"/>
      <c r="WCO158" s="53"/>
      <c r="WCP158" s="53"/>
      <c r="WCQ158" s="53"/>
      <c r="WCR158" s="53"/>
      <c r="WCS158" s="53"/>
      <c r="WCT158" s="53"/>
      <c r="WCU158" s="53"/>
      <c r="WCV158" s="53"/>
      <c r="WCW158" s="53"/>
      <c r="WCX158" s="53"/>
      <c r="WCY158" s="53"/>
      <c r="WCZ158" s="53"/>
      <c r="WDA158" s="53"/>
      <c r="WDB158" s="53"/>
      <c r="WDC158" s="53"/>
      <c r="WDD158" s="53"/>
      <c r="WDE158" s="53"/>
      <c r="WDF158" s="53"/>
      <c r="WDG158" s="53"/>
      <c r="WDH158" s="53"/>
      <c r="WDI158" s="53"/>
      <c r="WDJ158" s="53"/>
      <c r="WDK158" s="53"/>
      <c r="WDL158" s="53"/>
      <c r="WDM158" s="53"/>
      <c r="WDN158" s="53"/>
      <c r="WDO158" s="53"/>
      <c r="WDP158" s="53"/>
      <c r="WDQ158" s="53"/>
      <c r="WDR158" s="53"/>
      <c r="WDS158" s="53"/>
      <c r="WDT158" s="53"/>
      <c r="WDU158" s="53"/>
      <c r="WDV158" s="53"/>
      <c r="WDW158" s="53"/>
      <c r="WDX158" s="53"/>
      <c r="WDY158" s="53"/>
      <c r="WDZ158" s="53"/>
      <c r="WEA158" s="53"/>
      <c r="WEB158" s="53"/>
      <c r="WEC158" s="53"/>
      <c r="WED158" s="53"/>
      <c r="WEE158" s="53"/>
      <c r="WEF158" s="53"/>
      <c r="WEG158" s="53"/>
      <c r="WEH158" s="53"/>
      <c r="WEI158" s="53"/>
      <c r="WEJ158" s="53"/>
      <c r="WEK158" s="53"/>
      <c r="WEL158" s="53"/>
      <c r="WEM158" s="53"/>
      <c r="WEN158" s="53"/>
      <c r="WEO158" s="53"/>
      <c r="WEP158" s="53"/>
      <c r="WEQ158" s="53"/>
      <c r="WER158" s="53"/>
      <c r="WES158" s="53"/>
      <c r="WET158" s="53"/>
      <c r="WEU158" s="53"/>
      <c r="WEV158" s="53"/>
      <c r="WEW158" s="53"/>
      <c r="WEX158" s="53"/>
      <c r="WEY158" s="53"/>
      <c r="WEZ158" s="53"/>
      <c r="WFA158" s="53"/>
      <c r="WFB158" s="53"/>
      <c r="WFC158" s="53"/>
      <c r="WFD158" s="53"/>
      <c r="WFE158" s="53"/>
      <c r="WFF158" s="53"/>
      <c r="WFG158" s="53"/>
      <c r="WFH158" s="53"/>
      <c r="WFI158" s="53"/>
      <c r="WFJ158" s="53"/>
      <c r="WFK158" s="53"/>
      <c r="WFL158" s="53"/>
      <c r="WFM158" s="53"/>
      <c r="WFN158" s="53"/>
      <c r="WFO158" s="53"/>
      <c r="WFP158" s="53"/>
      <c r="WFQ158" s="53"/>
      <c r="WFR158" s="53"/>
      <c r="WFS158" s="53"/>
      <c r="WFT158" s="53"/>
      <c r="WFU158" s="53"/>
      <c r="WFV158" s="53"/>
      <c r="WFW158" s="53"/>
      <c r="WFX158" s="53"/>
      <c r="WFY158" s="53"/>
      <c r="WFZ158" s="53"/>
      <c r="WGA158" s="53"/>
      <c r="WGB158" s="53"/>
      <c r="WGC158" s="53"/>
      <c r="WGD158" s="53"/>
      <c r="WGE158" s="53"/>
      <c r="WGF158" s="53"/>
      <c r="WGG158" s="53"/>
      <c r="WGH158" s="53"/>
      <c r="WGI158" s="53"/>
      <c r="WGJ158" s="53"/>
      <c r="WGK158" s="53"/>
      <c r="WGL158" s="53"/>
      <c r="WGM158" s="53"/>
      <c r="WGN158" s="53"/>
      <c r="WGO158" s="53"/>
      <c r="WGP158" s="53"/>
      <c r="WGQ158" s="53"/>
      <c r="WGR158" s="53"/>
      <c r="WGS158" s="53"/>
      <c r="WGT158" s="53"/>
      <c r="WGU158" s="53"/>
      <c r="WGV158" s="53"/>
      <c r="WGW158" s="53"/>
      <c r="WGX158" s="53"/>
      <c r="WGY158" s="53"/>
      <c r="WGZ158" s="53"/>
      <c r="WHA158" s="53"/>
      <c r="WHB158" s="53"/>
      <c r="WHC158" s="53"/>
      <c r="WHD158" s="53"/>
      <c r="WHE158" s="53"/>
      <c r="WHF158" s="53"/>
      <c r="WHG158" s="53"/>
      <c r="WHH158" s="53"/>
      <c r="WHI158" s="53"/>
      <c r="WHJ158" s="53"/>
      <c r="WHK158" s="53"/>
      <c r="WHL158" s="53"/>
      <c r="WHM158" s="53"/>
      <c r="WHN158" s="53"/>
      <c r="WHO158" s="53"/>
      <c r="WHP158" s="53"/>
      <c r="WHQ158" s="53"/>
      <c r="WHR158" s="53"/>
      <c r="WHS158" s="53"/>
      <c r="WHT158" s="53"/>
      <c r="WHU158" s="53"/>
      <c r="WHV158" s="53"/>
      <c r="WHW158" s="53"/>
      <c r="WHX158" s="53"/>
      <c r="WHY158" s="53"/>
      <c r="WHZ158" s="53"/>
      <c r="WIA158" s="53"/>
      <c r="WIB158" s="53"/>
      <c r="WIC158" s="53"/>
      <c r="WID158" s="53"/>
      <c r="WIE158" s="53"/>
      <c r="WIF158" s="53"/>
      <c r="WIG158" s="53"/>
      <c r="WIH158" s="53"/>
      <c r="WII158" s="53"/>
      <c r="WIJ158" s="53"/>
      <c r="WIK158" s="53"/>
      <c r="WIL158" s="53"/>
      <c r="WIM158" s="53"/>
      <c r="WIN158" s="53"/>
      <c r="WIO158" s="53"/>
      <c r="WIP158" s="53"/>
      <c r="WIQ158" s="53"/>
      <c r="WIR158" s="53"/>
      <c r="WIS158" s="53"/>
      <c r="WIT158" s="53"/>
      <c r="WIU158" s="53"/>
      <c r="WIV158" s="53"/>
      <c r="WIW158" s="53"/>
      <c r="WIX158" s="53"/>
      <c r="WIY158" s="53"/>
      <c r="WIZ158" s="53"/>
      <c r="WJA158" s="53"/>
      <c r="WJB158" s="53"/>
      <c r="WJC158" s="53"/>
      <c r="WJD158" s="53"/>
      <c r="WJE158" s="53"/>
      <c r="WJF158" s="53"/>
      <c r="WJG158" s="53"/>
      <c r="WJH158" s="53"/>
      <c r="WJI158" s="53"/>
      <c r="WJJ158" s="53"/>
      <c r="WJK158" s="53"/>
      <c r="WJL158" s="53"/>
      <c r="WJM158" s="53"/>
      <c r="WJN158" s="53"/>
      <c r="WJO158" s="53"/>
      <c r="WJP158" s="53"/>
      <c r="WJQ158" s="53"/>
      <c r="WJR158" s="53"/>
      <c r="WJS158" s="53"/>
      <c r="WJT158" s="53"/>
      <c r="WJU158" s="53"/>
      <c r="WJV158" s="53"/>
      <c r="WJW158" s="53"/>
      <c r="WJX158" s="53"/>
      <c r="WJY158" s="53"/>
      <c r="WJZ158" s="53"/>
      <c r="WKA158" s="53"/>
      <c r="WKB158" s="53"/>
      <c r="WKC158" s="53"/>
      <c r="WKD158" s="53"/>
      <c r="WKE158" s="53"/>
      <c r="WKF158" s="53"/>
      <c r="WKG158" s="53"/>
      <c r="WKH158" s="53"/>
      <c r="WKI158" s="53"/>
      <c r="WKJ158" s="53"/>
      <c r="WKK158" s="53"/>
      <c r="WKL158" s="53"/>
      <c r="WKM158" s="53"/>
      <c r="WKN158" s="53"/>
      <c r="WKO158" s="53"/>
      <c r="WKP158" s="53"/>
      <c r="WKQ158" s="53"/>
      <c r="WKR158" s="53"/>
      <c r="WKS158" s="53"/>
      <c r="WKT158" s="53"/>
      <c r="WKU158" s="53"/>
      <c r="WKV158" s="53"/>
      <c r="WKW158" s="53"/>
      <c r="WKX158" s="53"/>
      <c r="WKY158" s="53"/>
      <c r="WKZ158" s="53"/>
      <c r="WLA158" s="53"/>
      <c r="WLB158" s="53"/>
      <c r="WLC158" s="53"/>
      <c r="WLD158" s="53"/>
      <c r="WLE158" s="53"/>
      <c r="WLF158" s="53"/>
      <c r="WLG158" s="53"/>
      <c r="WLH158" s="53"/>
      <c r="WLI158" s="53"/>
      <c r="WLJ158" s="53"/>
      <c r="WLK158" s="53"/>
      <c r="WLL158" s="53"/>
      <c r="WLM158" s="53"/>
      <c r="WLN158" s="53"/>
      <c r="WLO158" s="53"/>
      <c r="WLP158" s="53"/>
      <c r="WLQ158" s="53"/>
      <c r="WLR158" s="53"/>
      <c r="WLS158" s="53"/>
      <c r="WLT158" s="53"/>
      <c r="WLU158" s="53"/>
      <c r="WLV158" s="53"/>
      <c r="WLW158" s="53"/>
      <c r="WLX158" s="53"/>
      <c r="WLY158" s="53"/>
      <c r="WLZ158" s="53"/>
      <c r="WMA158" s="53"/>
      <c r="WMB158" s="53"/>
      <c r="WMC158" s="53"/>
      <c r="WMD158" s="53"/>
      <c r="WME158" s="53"/>
      <c r="WMF158" s="53"/>
      <c r="WMG158" s="53"/>
      <c r="WMH158" s="53"/>
      <c r="WMI158" s="53"/>
      <c r="WMJ158" s="53"/>
      <c r="WMK158" s="53"/>
      <c r="WML158" s="53"/>
      <c r="WMM158" s="53"/>
      <c r="WMN158" s="53"/>
      <c r="WMO158" s="53"/>
      <c r="WMP158" s="53"/>
      <c r="WMQ158" s="53"/>
      <c r="WMR158" s="53"/>
      <c r="WMS158" s="53"/>
      <c r="WMT158" s="53"/>
      <c r="WMU158" s="53"/>
      <c r="WMV158" s="53"/>
      <c r="WMW158" s="53"/>
      <c r="WMX158" s="53"/>
      <c r="WMY158" s="53"/>
      <c r="WMZ158" s="53"/>
      <c r="WNA158" s="53"/>
      <c r="WNB158" s="53"/>
      <c r="WNC158" s="53"/>
      <c r="WND158" s="53"/>
      <c r="WNE158" s="53"/>
      <c r="WNF158" s="53"/>
      <c r="WNG158" s="53"/>
      <c r="WNH158" s="53"/>
      <c r="WNI158" s="53"/>
      <c r="WNJ158" s="53"/>
      <c r="WNK158" s="53"/>
      <c r="WNL158" s="53"/>
      <c r="WNM158" s="53"/>
      <c r="WNN158" s="53"/>
      <c r="WNO158" s="53"/>
      <c r="WNP158" s="53"/>
      <c r="WNQ158" s="53"/>
      <c r="WNR158" s="53"/>
      <c r="WNS158" s="53"/>
      <c r="WNT158" s="53"/>
      <c r="WNU158" s="53"/>
      <c r="WNV158" s="53"/>
      <c r="WNW158" s="53"/>
      <c r="WNX158" s="53"/>
      <c r="WNY158" s="53"/>
      <c r="WNZ158" s="53"/>
      <c r="WOA158" s="53"/>
      <c r="WOB158" s="53"/>
      <c r="WOC158" s="53"/>
      <c r="WOD158" s="53"/>
      <c r="WOE158" s="53"/>
      <c r="WOF158" s="53"/>
      <c r="WOG158" s="53"/>
      <c r="WOH158" s="53"/>
      <c r="WOI158" s="53"/>
      <c r="WOJ158" s="53"/>
      <c r="WOK158" s="53"/>
      <c r="WOL158" s="53"/>
      <c r="WOM158" s="53"/>
      <c r="WON158" s="53"/>
      <c r="WOO158" s="53"/>
      <c r="WOP158" s="53"/>
      <c r="WOQ158" s="53"/>
      <c r="WOR158" s="53"/>
      <c r="WOS158" s="53"/>
      <c r="WOT158" s="53"/>
      <c r="WOU158" s="53"/>
      <c r="WOV158" s="53"/>
      <c r="WOW158" s="53"/>
      <c r="WOX158" s="53"/>
      <c r="WOY158" s="53"/>
      <c r="WOZ158" s="53"/>
      <c r="WPA158" s="53"/>
      <c r="WPB158" s="53"/>
      <c r="WPC158" s="53"/>
      <c r="WPD158" s="53"/>
      <c r="WPE158" s="53"/>
      <c r="WPF158" s="53"/>
      <c r="WPG158" s="53"/>
      <c r="WPH158" s="53"/>
      <c r="WPI158" s="53"/>
      <c r="WPJ158" s="53"/>
      <c r="WPK158" s="53"/>
      <c r="WPL158" s="53"/>
      <c r="WPM158" s="53"/>
      <c r="WPN158" s="53"/>
      <c r="WPO158" s="53"/>
      <c r="WPP158" s="53"/>
      <c r="WPQ158" s="53"/>
      <c r="WPR158" s="53"/>
      <c r="WPS158" s="53"/>
      <c r="WPT158" s="53"/>
      <c r="WPU158" s="53"/>
      <c r="WPV158" s="53"/>
      <c r="WPW158" s="53"/>
      <c r="WPX158" s="53"/>
      <c r="WPY158" s="53"/>
      <c r="WPZ158" s="53"/>
      <c r="WQA158" s="53"/>
      <c r="WQB158" s="53"/>
      <c r="WQC158" s="53"/>
      <c r="WQD158" s="53"/>
      <c r="WQE158" s="53"/>
      <c r="WQF158" s="53"/>
      <c r="WQG158" s="53"/>
      <c r="WQH158" s="53"/>
      <c r="WQI158" s="53"/>
      <c r="WQJ158" s="53"/>
      <c r="WQK158" s="53"/>
      <c r="WQL158" s="53"/>
      <c r="WQM158" s="53"/>
      <c r="WQN158" s="53"/>
      <c r="WQO158" s="53"/>
      <c r="WQP158" s="53"/>
      <c r="WQQ158" s="53"/>
      <c r="WQR158" s="53"/>
      <c r="WQS158" s="53"/>
      <c r="WQT158" s="53"/>
      <c r="WQU158" s="53"/>
      <c r="WQV158" s="53"/>
      <c r="WQW158" s="53"/>
      <c r="WQX158" s="53"/>
      <c r="WQY158" s="53"/>
      <c r="WQZ158" s="53"/>
      <c r="WRA158" s="53"/>
      <c r="WRB158" s="53"/>
      <c r="WRC158" s="53"/>
      <c r="WRD158" s="53"/>
      <c r="WRE158" s="53"/>
      <c r="WRF158" s="53"/>
      <c r="WRG158" s="53"/>
      <c r="WRH158" s="53"/>
      <c r="WRI158" s="53"/>
      <c r="WRJ158" s="53"/>
      <c r="WRK158" s="53"/>
      <c r="WRL158" s="53"/>
      <c r="WRM158" s="53"/>
      <c r="WRN158" s="53"/>
      <c r="WRO158" s="53"/>
      <c r="WRP158" s="53"/>
      <c r="WRQ158" s="53"/>
      <c r="WRR158" s="53"/>
      <c r="WRS158" s="53"/>
      <c r="WRT158" s="53"/>
      <c r="WRU158" s="53"/>
      <c r="WRV158" s="53"/>
      <c r="WRW158" s="53"/>
      <c r="WRX158" s="53"/>
      <c r="WRY158" s="53"/>
      <c r="WRZ158" s="53"/>
      <c r="WSA158" s="53"/>
      <c r="WSB158" s="53"/>
      <c r="WSC158" s="53"/>
      <c r="WSD158" s="53"/>
      <c r="WSE158" s="53"/>
      <c r="WSF158" s="53"/>
      <c r="WSG158" s="53"/>
      <c r="WSH158" s="53"/>
      <c r="WSI158" s="53"/>
      <c r="WSJ158" s="53"/>
      <c r="WSK158" s="53"/>
      <c r="WSL158" s="53"/>
      <c r="WSM158" s="53"/>
      <c r="WSN158" s="53"/>
      <c r="WSO158" s="53"/>
      <c r="WSP158" s="53"/>
      <c r="WSQ158" s="53"/>
      <c r="WSR158" s="53"/>
      <c r="WSS158" s="53"/>
      <c r="WST158" s="53"/>
      <c r="WSU158" s="53"/>
      <c r="WSV158" s="53"/>
      <c r="WSW158" s="53"/>
      <c r="WSX158" s="53"/>
      <c r="WSY158" s="53"/>
      <c r="WSZ158" s="53"/>
      <c r="WTA158" s="53"/>
      <c r="WTB158" s="53"/>
      <c r="WTC158" s="53"/>
      <c r="WTD158" s="53"/>
      <c r="WTE158" s="53"/>
      <c r="WTF158" s="53"/>
      <c r="WTG158" s="53"/>
      <c r="WTH158" s="53"/>
      <c r="WTI158" s="53"/>
      <c r="WTJ158" s="53"/>
      <c r="WTK158" s="53"/>
      <c r="WTL158" s="53"/>
      <c r="WTM158" s="53"/>
      <c r="WTN158" s="53"/>
      <c r="WTO158" s="53"/>
      <c r="WTP158" s="53"/>
      <c r="WTQ158" s="53"/>
      <c r="WTR158" s="53"/>
      <c r="WTS158" s="53"/>
      <c r="WTT158" s="53"/>
      <c r="WTU158" s="53"/>
      <c r="WTV158" s="53"/>
      <c r="WTW158" s="53"/>
      <c r="WTX158" s="53"/>
      <c r="WTY158" s="53"/>
      <c r="WTZ158" s="53"/>
      <c r="WUA158" s="53"/>
      <c r="WUB158" s="53"/>
      <c r="WUC158" s="53"/>
      <c r="WUD158" s="53"/>
      <c r="WUE158" s="53"/>
      <c r="WUF158" s="53"/>
      <c r="WUG158" s="53"/>
      <c r="WUH158" s="53"/>
      <c r="WUI158" s="53"/>
      <c r="WUJ158" s="53"/>
      <c r="WUK158" s="53"/>
      <c r="WUL158" s="53"/>
      <c r="WUM158" s="53"/>
      <c r="WUN158" s="53"/>
      <c r="WUO158" s="53"/>
      <c r="WUP158" s="53"/>
      <c r="WUQ158" s="53"/>
      <c r="WUR158" s="53"/>
      <c r="WUS158" s="53"/>
      <c r="WUT158" s="53"/>
      <c r="WUU158" s="53"/>
      <c r="WUV158" s="53"/>
      <c r="WUW158" s="53"/>
      <c r="WUX158" s="53"/>
      <c r="WUY158" s="53"/>
      <c r="WUZ158" s="53"/>
      <c r="WVA158" s="53"/>
      <c r="WVB158" s="53"/>
      <c r="WVC158" s="53"/>
      <c r="WVD158" s="53"/>
      <c r="WVE158" s="53"/>
      <c r="WVF158" s="53"/>
      <c r="WVG158" s="53"/>
      <c r="WVH158" s="53"/>
      <c r="WVI158" s="53"/>
      <c r="WVJ158" s="53"/>
      <c r="WVK158" s="53"/>
      <c r="WVL158" s="53"/>
      <c r="WVM158" s="53"/>
      <c r="WVN158" s="53"/>
      <c r="WVO158" s="53"/>
      <c r="WVP158" s="53"/>
      <c r="WVQ158" s="53"/>
      <c r="WVR158" s="53"/>
      <c r="WVS158" s="53"/>
      <c r="WVT158" s="53"/>
      <c r="WVU158" s="53"/>
      <c r="WVV158" s="53"/>
      <c r="WVW158" s="53"/>
      <c r="WVX158" s="53"/>
      <c r="WVY158" s="53"/>
      <c r="WVZ158" s="53"/>
      <c r="WWA158" s="53"/>
      <c r="WWB158" s="53"/>
      <c r="WWC158" s="53"/>
      <c r="WWD158" s="53"/>
      <c r="WWE158" s="53"/>
      <c r="WWF158" s="53"/>
      <c r="WWG158" s="53"/>
      <c r="WWH158" s="53"/>
      <c r="WWI158" s="53"/>
      <c r="WWJ158" s="53"/>
      <c r="WWK158" s="53"/>
      <c r="WWL158" s="53"/>
      <c r="WWM158" s="53"/>
      <c r="WWN158" s="53"/>
      <c r="WWO158" s="53"/>
      <c r="WWP158" s="53"/>
      <c r="WWQ158" s="53"/>
      <c r="WWR158" s="53"/>
      <c r="WWS158" s="53"/>
      <c r="WWT158" s="53"/>
      <c r="WWU158" s="53"/>
      <c r="WWV158" s="53"/>
      <c r="WWW158" s="53"/>
      <c r="WWX158" s="53"/>
      <c r="WWY158" s="53"/>
      <c r="WWZ158" s="53"/>
      <c r="WXA158" s="53"/>
      <c r="WXB158" s="53"/>
      <c r="WXC158" s="53"/>
      <c r="WXD158" s="53"/>
      <c r="WXE158" s="53"/>
      <c r="WXF158" s="53"/>
      <c r="WXG158" s="53"/>
      <c r="WXH158" s="53"/>
      <c r="WXI158" s="53"/>
      <c r="WXJ158" s="53"/>
      <c r="WXK158" s="53"/>
      <c r="WXL158" s="53"/>
      <c r="WXM158" s="53"/>
      <c r="WXN158" s="53"/>
      <c r="WXO158" s="53"/>
      <c r="WXP158" s="53"/>
      <c r="WXQ158" s="53"/>
      <c r="WXR158" s="53"/>
      <c r="WXS158" s="53"/>
      <c r="WXT158" s="53"/>
      <c r="WXU158" s="53"/>
      <c r="WXV158" s="53"/>
      <c r="WXW158" s="53"/>
      <c r="WXX158" s="53"/>
      <c r="WXY158" s="53"/>
      <c r="WXZ158" s="53"/>
      <c r="WYA158" s="53"/>
      <c r="WYB158" s="53"/>
      <c r="WYC158" s="53"/>
      <c r="WYD158" s="53"/>
      <c r="WYE158" s="53"/>
      <c r="WYF158" s="53"/>
      <c r="WYG158" s="53"/>
      <c r="WYH158" s="53"/>
      <c r="WYI158" s="53"/>
      <c r="WYJ158" s="53"/>
      <c r="WYK158" s="53"/>
      <c r="WYL158" s="53"/>
      <c r="WYM158" s="53"/>
      <c r="WYN158" s="53"/>
      <c r="WYO158" s="53"/>
      <c r="WYP158" s="53"/>
      <c r="WYQ158" s="53"/>
      <c r="WYR158" s="53"/>
      <c r="WYS158" s="53"/>
      <c r="WYT158" s="53"/>
      <c r="WYU158" s="53"/>
      <c r="WYV158" s="53"/>
      <c r="WYW158" s="53"/>
      <c r="WYX158" s="53"/>
      <c r="WYY158" s="53"/>
      <c r="WYZ158" s="53"/>
      <c r="WZA158" s="53"/>
      <c r="WZB158" s="53"/>
      <c r="WZC158" s="53"/>
      <c r="WZD158" s="53"/>
      <c r="WZE158" s="53"/>
      <c r="WZF158" s="53"/>
      <c r="WZG158" s="53"/>
      <c r="WZH158" s="53"/>
      <c r="WZI158" s="53"/>
      <c r="WZJ158" s="53"/>
      <c r="WZK158" s="53"/>
      <c r="WZL158" s="53"/>
      <c r="WZM158" s="53"/>
      <c r="WZN158" s="53"/>
      <c r="WZO158" s="53"/>
      <c r="WZP158" s="53"/>
      <c r="WZQ158" s="53"/>
      <c r="WZR158" s="53"/>
      <c r="WZS158" s="53"/>
      <c r="WZT158" s="53"/>
      <c r="WZU158" s="53"/>
      <c r="WZV158" s="53"/>
      <c r="WZW158" s="53"/>
      <c r="WZX158" s="53"/>
      <c r="WZY158" s="53"/>
      <c r="WZZ158" s="53"/>
      <c r="XAA158" s="53"/>
      <c r="XAB158" s="53"/>
      <c r="XAC158" s="53"/>
      <c r="XAD158" s="53"/>
      <c r="XAE158" s="53"/>
      <c r="XAF158" s="53"/>
      <c r="XAG158" s="53"/>
      <c r="XAH158" s="53"/>
      <c r="XAI158" s="53"/>
      <c r="XAJ158" s="53"/>
      <c r="XAK158" s="53"/>
      <c r="XAL158" s="53"/>
      <c r="XAM158" s="53"/>
      <c r="XAN158" s="53"/>
      <c r="XAO158" s="53"/>
      <c r="XAP158" s="53"/>
      <c r="XAQ158" s="53"/>
      <c r="XAR158" s="53"/>
      <c r="XAS158" s="53"/>
      <c r="XAT158" s="53"/>
      <c r="XAU158" s="53"/>
      <c r="XAV158" s="53"/>
      <c r="XAW158" s="53"/>
      <c r="XAX158" s="53"/>
      <c r="XAY158" s="53"/>
      <c r="XAZ158" s="53"/>
      <c r="XBA158" s="53"/>
      <c r="XBB158" s="53"/>
      <c r="XBC158" s="53"/>
      <c r="XBD158" s="53"/>
      <c r="XBE158" s="53"/>
      <c r="XBF158" s="53"/>
      <c r="XBG158" s="53"/>
      <c r="XBH158" s="53"/>
      <c r="XBI158" s="53"/>
      <c r="XBJ158" s="53"/>
      <c r="XBK158" s="53"/>
      <c r="XBL158" s="53"/>
      <c r="XBM158" s="53"/>
      <c r="XBN158" s="53"/>
      <c r="XBO158" s="53"/>
      <c r="XBP158" s="53"/>
      <c r="XBQ158" s="53"/>
      <c r="XBR158" s="53"/>
      <c r="XBS158" s="53"/>
      <c r="XBT158" s="53"/>
      <c r="XBU158" s="53"/>
      <c r="XBV158" s="53"/>
      <c r="XBW158" s="53"/>
      <c r="XBX158" s="53"/>
      <c r="XBY158" s="53"/>
      <c r="XBZ158" s="53"/>
      <c r="XCA158" s="53"/>
      <c r="XCB158" s="53"/>
      <c r="XCC158" s="53"/>
      <c r="XCD158" s="53"/>
      <c r="XCE158" s="53"/>
      <c r="XCF158" s="53"/>
      <c r="XCG158" s="53"/>
      <c r="XCH158" s="53"/>
      <c r="XCI158" s="53"/>
      <c r="XCJ158" s="53"/>
      <c r="XCK158" s="53"/>
      <c r="XCL158" s="53"/>
      <c r="XCM158" s="53"/>
      <c r="XCN158" s="53"/>
      <c r="XCO158" s="53"/>
      <c r="XCP158" s="53"/>
      <c r="XCQ158" s="53"/>
      <c r="XCR158" s="53"/>
      <c r="XCS158" s="53"/>
      <c r="XCT158" s="53"/>
      <c r="XCU158" s="53"/>
      <c r="XCV158" s="53"/>
      <c r="XCW158" s="53"/>
      <c r="XCX158" s="53"/>
      <c r="XCY158" s="53"/>
      <c r="XCZ158" s="53"/>
      <c r="XDA158" s="53"/>
      <c r="XDB158" s="53"/>
      <c r="XDC158" s="53"/>
      <c r="XDD158" s="53"/>
      <c r="XDE158" s="53"/>
      <c r="XDF158" s="53"/>
      <c r="XDG158" s="53"/>
      <c r="XDH158" s="53"/>
      <c r="XDI158" s="53"/>
      <c r="XDJ158" s="53"/>
      <c r="XDK158" s="53"/>
      <c r="XDL158" s="53"/>
      <c r="XDM158" s="53"/>
      <c r="XDN158" s="53"/>
      <c r="XDO158" s="53"/>
      <c r="XDP158" s="53"/>
      <c r="XDQ158" s="53"/>
      <c r="XDR158" s="53"/>
      <c r="XDS158" s="53"/>
      <c r="XDT158" s="53"/>
      <c r="XDU158" s="53"/>
      <c r="XDV158" s="53"/>
      <c r="XDW158" s="53"/>
      <c r="XDX158" s="53"/>
      <c r="XDY158" s="53"/>
      <c r="XDZ158" s="53"/>
      <c r="XEA158" s="53"/>
      <c r="XEB158" s="53"/>
      <c r="XEC158" s="53"/>
      <c r="XED158" s="53"/>
      <c r="XEE158" s="53"/>
      <c r="XEF158" s="53"/>
      <c r="XEG158" s="53"/>
      <c r="XEH158" s="53"/>
      <c r="XEI158" s="53"/>
      <c r="XEJ158" s="53"/>
      <c r="XEK158" s="53"/>
      <c r="XEL158" s="53"/>
      <c r="XEM158" s="53"/>
      <c r="XEN158" s="53"/>
      <c r="XEO158" s="53"/>
      <c r="XEP158" s="53"/>
      <c r="XEQ158" s="53"/>
      <c r="XER158" s="53"/>
      <c r="XES158" s="53"/>
      <c r="XET158" s="53"/>
      <c r="XEU158" s="53"/>
      <c r="XEV158" s="53"/>
      <c r="XEW158" s="53"/>
      <c r="XEX158" s="53"/>
      <c r="XEY158" s="53"/>
      <c r="XEZ158" s="53"/>
      <c r="XFA158" s="53"/>
      <c r="XFB158" s="53"/>
      <c r="XFC158" s="53"/>
    </row>
    <row r="159" spans="1:16383" s="280" customFormat="1">
      <c r="A159" s="394">
        <f>A158+1</f>
        <v>133</v>
      </c>
      <c r="B159" s="413" t="s">
        <v>1229</v>
      </c>
      <c r="C159" s="603"/>
      <c r="D159" s="395" t="s">
        <v>1455</v>
      </c>
      <c r="E159" s="604"/>
      <c r="F159" s="604"/>
      <c r="G159" s="604"/>
      <c r="H159" s="604"/>
      <c r="I159" s="604"/>
      <c r="J159" s="604"/>
      <c r="K159" s="604"/>
      <c r="L159" s="604"/>
      <c r="M159" s="604"/>
      <c r="N159" s="605"/>
      <c r="O159" s="605"/>
      <c r="P159" s="605"/>
      <c r="Q159" s="605"/>
      <c r="R159" s="605"/>
      <c r="S159" s="605"/>
      <c r="T159" s="605"/>
      <c r="U159" s="605"/>
      <c r="V159" s="605"/>
      <c r="W159" s="605"/>
      <c r="X159" s="605"/>
      <c r="Y159" s="605"/>
      <c r="Z159" s="605"/>
      <c r="AA159" s="605"/>
      <c r="AB159" s="605"/>
      <c r="AC159" s="605"/>
      <c r="AD159" s="605"/>
      <c r="AE159" s="605"/>
      <c r="AF159" s="605"/>
      <c r="AG159" s="605"/>
      <c r="AH159" s="605"/>
      <c r="AI159" s="605"/>
      <c r="AJ159" s="605"/>
      <c r="AK159" s="605"/>
      <c r="AL159" s="605"/>
      <c r="AM159" s="605"/>
      <c r="AN159" s="605"/>
      <c r="AO159" s="605"/>
      <c r="AP159" s="605"/>
      <c r="AQ159" s="605"/>
      <c r="AR159" s="605"/>
      <c r="AS159" s="605"/>
      <c r="AT159" s="605"/>
      <c r="AU159" s="605"/>
      <c r="AV159" s="605"/>
      <c r="AW159" s="605"/>
      <c r="AX159" s="605"/>
      <c r="AY159" s="605"/>
      <c r="AZ159" s="605"/>
      <c r="BA159" s="605"/>
      <c r="BB159" s="605"/>
      <c r="BC159" s="605"/>
      <c r="BD159" s="605"/>
      <c r="BE159" s="605"/>
      <c r="BF159" s="605"/>
      <c r="BG159" s="605"/>
      <c r="BH159" s="605"/>
      <c r="BI159" s="605"/>
      <c r="BJ159" s="605"/>
      <c r="BK159" s="605"/>
      <c r="BL159" s="605"/>
      <c r="BM159" s="605"/>
      <c r="BN159" s="605"/>
      <c r="BO159" s="605"/>
      <c r="BP159" s="605"/>
      <c r="BQ159" s="605"/>
      <c r="BR159" s="605"/>
      <c r="BS159" s="605"/>
      <c r="BT159" s="605"/>
      <c r="BU159" s="605"/>
      <c r="BV159" s="605"/>
      <c r="BW159" s="605"/>
      <c r="BX159" s="605"/>
      <c r="BY159" s="605"/>
      <c r="BZ159" s="605"/>
    </row>
    <row r="160" spans="1:16383">
      <c r="A160" s="227">
        <f t="shared" ref="A160:A168" si="52">A159+1</f>
        <v>134</v>
      </c>
      <c r="B160" s="154" t="s">
        <v>33</v>
      </c>
      <c r="C160" s="409" t="s">
        <v>350</v>
      </c>
      <c r="D160" s="97" t="str">
        <f>"Sum of items "&amp;A158&amp;" and "&amp;A159</f>
        <v>Sum of items 132 and 133</v>
      </c>
      <c r="E160" s="279">
        <f t="shared" ref="E160:M160" si="53">SUM(E158:E159)</f>
        <v>0</v>
      </c>
      <c r="F160" s="279">
        <f t="shared" si="53"/>
        <v>0</v>
      </c>
      <c r="G160" s="279">
        <f t="shared" si="53"/>
        <v>0</v>
      </c>
      <c r="H160" s="279">
        <f t="shared" si="53"/>
        <v>0</v>
      </c>
      <c r="I160" s="279">
        <f t="shared" si="53"/>
        <v>0</v>
      </c>
      <c r="J160" s="279">
        <f t="shared" si="53"/>
        <v>0</v>
      </c>
      <c r="K160" s="279">
        <f t="shared" si="53"/>
        <v>0</v>
      </c>
      <c r="L160" s="279">
        <f t="shared" si="53"/>
        <v>0</v>
      </c>
      <c r="M160" s="279">
        <f t="shared" si="53"/>
        <v>0</v>
      </c>
    </row>
    <row r="161" spans="1:78">
      <c r="A161" s="952">
        <f t="shared" si="52"/>
        <v>135</v>
      </c>
      <c r="B161" s="953" t="s">
        <v>1415</v>
      </c>
      <c r="C161" s="954" t="s">
        <v>348</v>
      </c>
      <c r="D161" s="955" t="s">
        <v>1457</v>
      </c>
      <c r="E161" s="76"/>
      <c r="F161" s="76"/>
      <c r="G161" s="76"/>
      <c r="H161" s="76"/>
      <c r="I161" s="76"/>
      <c r="J161" s="76"/>
      <c r="K161" s="76"/>
      <c r="L161" s="76"/>
      <c r="M161" s="76"/>
    </row>
    <row r="162" spans="1:78">
      <c r="A162" s="227">
        <f t="shared" si="52"/>
        <v>136</v>
      </c>
      <c r="B162" s="154" t="s">
        <v>61</v>
      </c>
      <c r="C162" s="409" t="s">
        <v>349</v>
      </c>
      <c r="D162" s="97" t="s">
        <v>1458</v>
      </c>
      <c r="E162" s="601"/>
      <c r="F162" s="601"/>
      <c r="G162" s="601"/>
      <c r="H162" s="601"/>
      <c r="I162" s="601"/>
      <c r="J162" s="601"/>
      <c r="K162" s="601"/>
      <c r="L162" s="601"/>
      <c r="M162" s="601"/>
    </row>
    <row r="163" spans="1:78" s="53" customFormat="1" ht="25.5" customHeight="1">
      <c r="A163" s="227">
        <f t="shared" si="52"/>
        <v>137</v>
      </c>
      <c r="B163" s="154" t="s">
        <v>1590</v>
      </c>
      <c r="C163" s="606"/>
      <c r="D163" s="97" t="s">
        <v>1459</v>
      </c>
      <c r="E163" s="601"/>
      <c r="F163" s="601"/>
      <c r="G163" s="601"/>
      <c r="H163" s="601"/>
      <c r="I163" s="601"/>
      <c r="J163" s="601"/>
      <c r="K163" s="601"/>
      <c r="L163" s="601"/>
      <c r="M163" s="601"/>
      <c r="N163" s="602"/>
      <c r="O163" s="602"/>
      <c r="P163" s="602"/>
      <c r="Q163" s="602"/>
      <c r="R163" s="602"/>
      <c r="S163" s="602"/>
      <c r="T163" s="602"/>
      <c r="U163" s="602"/>
      <c r="V163" s="602"/>
      <c r="W163" s="602"/>
      <c r="X163" s="602"/>
      <c r="Y163" s="602"/>
      <c r="Z163" s="602"/>
      <c r="AA163" s="602"/>
      <c r="AB163" s="602"/>
      <c r="AC163" s="602"/>
      <c r="AD163" s="602"/>
      <c r="AE163" s="602"/>
      <c r="AF163" s="602"/>
      <c r="AG163" s="602"/>
      <c r="AH163" s="602"/>
      <c r="AI163" s="602"/>
      <c r="AJ163" s="602"/>
      <c r="AK163" s="602"/>
      <c r="AL163" s="602"/>
      <c r="AM163" s="602"/>
      <c r="AN163" s="602"/>
      <c r="AO163" s="602"/>
      <c r="AP163" s="602"/>
      <c r="AQ163" s="602"/>
      <c r="AR163" s="602"/>
      <c r="AS163" s="602"/>
      <c r="AT163" s="602"/>
      <c r="AU163" s="602"/>
      <c r="AV163" s="602"/>
      <c r="AW163" s="602"/>
      <c r="AX163" s="602"/>
      <c r="AY163" s="602"/>
      <c r="AZ163" s="602"/>
      <c r="BA163" s="602"/>
      <c r="BB163" s="602"/>
      <c r="BC163" s="602"/>
      <c r="BD163" s="602"/>
      <c r="BE163" s="602"/>
      <c r="BF163" s="602"/>
      <c r="BG163" s="602"/>
      <c r="BH163" s="602"/>
      <c r="BI163" s="602"/>
      <c r="BJ163" s="602"/>
      <c r="BK163" s="602"/>
      <c r="BL163" s="602"/>
      <c r="BM163" s="602"/>
      <c r="BN163" s="602"/>
      <c r="BO163" s="602"/>
      <c r="BP163" s="602"/>
      <c r="BQ163" s="602"/>
      <c r="BR163" s="602"/>
      <c r="BS163" s="602"/>
      <c r="BT163" s="602"/>
      <c r="BU163" s="602"/>
      <c r="BV163" s="602"/>
      <c r="BW163" s="602"/>
      <c r="BX163" s="602"/>
      <c r="BY163" s="602"/>
      <c r="BZ163" s="602"/>
    </row>
    <row r="164" spans="1:78" s="53" customFormat="1">
      <c r="A164" s="227">
        <f t="shared" si="52"/>
        <v>138</v>
      </c>
      <c r="B164" s="154" t="s">
        <v>1227</v>
      </c>
      <c r="C164" s="606"/>
      <c r="D164" s="97" t="s">
        <v>1460</v>
      </c>
      <c r="E164" s="601"/>
      <c r="F164" s="601"/>
      <c r="G164" s="601"/>
      <c r="H164" s="601"/>
      <c r="I164" s="601"/>
      <c r="J164" s="601"/>
      <c r="K164" s="601"/>
      <c r="L164" s="601"/>
      <c r="M164" s="601"/>
      <c r="N164" s="602"/>
      <c r="O164" s="602"/>
      <c r="P164" s="602"/>
      <c r="Q164" s="602"/>
      <c r="R164" s="602"/>
      <c r="S164" s="602"/>
      <c r="T164" s="602"/>
      <c r="U164" s="602"/>
      <c r="V164" s="602"/>
      <c r="W164" s="602"/>
      <c r="X164" s="602"/>
      <c r="Y164" s="602"/>
      <c r="Z164" s="602"/>
      <c r="AA164" s="602"/>
      <c r="AB164" s="602"/>
      <c r="AC164" s="602"/>
      <c r="AD164" s="602"/>
      <c r="AE164" s="602"/>
      <c r="AF164" s="602"/>
      <c r="AG164" s="602"/>
      <c r="AH164" s="602"/>
      <c r="AI164" s="602"/>
      <c r="AJ164" s="602"/>
      <c r="AK164" s="602"/>
      <c r="AL164" s="602"/>
      <c r="AM164" s="602"/>
      <c r="AN164" s="602"/>
      <c r="AO164" s="602"/>
      <c r="AP164" s="602"/>
      <c r="AQ164" s="602"/>
      <c r="AR164" s="602"/>
      <c r="AS164" s="602"/>
      <c r="AT164" s="602"/>
      <c r="AU164" s="602"/>
      <c r="AV164" s="602"/>
      <c r="AW164" s="602"/>
      <c r="AX164" s="602"/>
      <c r="AY164" s="602"/>
      <c r="AZ164" s="602"/>
      <c r="BA164" s="602"/>
      <c r="BB164" s="602"/>
      <c r="BC164" s="602"/>
      <c r="BD164" s="602"/>
      <c r="BE164" s="602"/>
      <c r="BF164" s="602"/>
      <c r="BG164" s="602"/>
      <c r="BH164" s="602"/>
      <c r="BI164" s="602"/>
      <c r="BJ164" s="602"/>
      <c r="BK164" s="602"/>
      <c r="BL164" s="602"/>
      <c r="BM164" s="602"/>
      <c r="BN164" s="602"/>
      <c r="BO164" s="602"/>
      <c r="BP164" s="602"/>
      <c r="BQ164" s="602"/>
      <c r="BR164" s="602"/>
      <c r="BS164" s="602"/>
      <c r="BT164" s="602"/>
      <c r="BU164" s="602"/>
      <c r="BV164" s="602"/>
      <c r="BW164" s="602"/>
      <c r="BX164" s="602"/>
      <c r="BY164" s="602"/>
      <c r="BZ164" s="602"/>
    </row>
    <row r="165" spans="1:78" ht="30">
      <c r="A165" s="956">
        <f t="shared" si="52"/>
        <v>139</v>
      </c>
      <c r="B165" s="958" t="s">
        <v>62</v>
      </c>
      <c r="C165" s="959" t="s">
        <v>348</v>
      </c>
      <c r="D165" s="960" t="s">
        <v>50</v>
      </c>
      <c r="E165" s="957"/>
      <c r="F165" s="957"/>
      <c r="G165" s="957"/>
      <c r="H165" s="957"/>
      <c r="I165" s="957"/>
      <c r="J165" s="957"/>
      <c r="K165" s="957"/>
      <c r="L165" s="957"/>
      <c r="M165" s="957"/>
    </row>
    <row r="166" spans="1:78" s="54" customFormat="1">
      <c r="A166" s="93">
        <f t="shared" si="52"/>
        <v>140</v>
      </c>
      <c r="B166" s="43" t="s">
        <v>63</v>
      </c>
      <c r="C166" s="412" t="s">
        <v>347</v>
      </c>
      <c r="D166" s="45" t="s">
        <v>1461</v>
      </c>
      <c r="E166" s="76"/>
      <c r="F166" s="76"/>
      <c r="G166" s="76"/>
      <c r="H166" s="76"/>
      <c r="I166" s="76"/>
      <c r="J166" s="76"/>
      <c r="K166" s="76"/>
      <c r="L166" s="76"/>
      <c r="M166" s="76"/>
      <c r="N166" s="536"/>
      <c r="O166" s="536"/>
      <c r="P166" s="536"/>
      <c r="Q166" s="536"/>
      <c r="R166" s="536"/>
      <c r="S166" s="536"/>
      <c r="T166" s="536"/>
      <c r="U166" s="536"/>
      <c r="V166" s="536"/>
      <c r="W166" s="536"/>
      <c r="X166" s="536"/>
      <c r="Y166" s="536"/>
      <c r="Z166" s="536"/>
      <c r="AA166" s="536"/>
      <c r="AB166" s="536"/>
      <c r="AC166" s="536"/>
      <c r="AD166" s="536"/>
      <c r="AE166" s="536"/>
      <c r="AF166" s="536"/>
      <c r="AG166" s="536"/>
      <c r="AH166" s="536"/>
      <c r="AI166" s="536"/>
      <c r="AJ166" s="536"/>
      <c r="AK166" s="536"/>
      <c r="AL166" s="536"/>
      <c r="AM166" s="536"/>
      <c r="AN166" s="536"/>
      <c r="AO166" s="536"/>
      <c r="AP166" s="536"/>
      <c r="AQ166" s="536"/>
      <c r="AR166" s="536"/>
      <c r="AS166" s="536"/>
      <c r="AT166" s="536"/>
      <c r="AU166" s="536"/>
      <c r="AV166" s="536"/>
      <c r="AW166" s="536"/>
      <c r="AX166" s="536"/>
      <c r="AY166" s="536"/>
      <c r="AZ166" s="536"/>
      <c r="BA166" s="536"/>
      <c r="BB166" s="536"/>
      <c r="BC166" s="536"/>
      <c r="BD166" s="536"/>
      <c r="BE166" s="536"/>
      <c r="BF166" s="536"/>
      <c r="BG166" s="536"/>
      <c r="BH166" s="536"/>
      <c r="BI166" s="536"/>
      <c r="BJ166" s="536"/>
      <c r="BK166" s="536"/>
      <c r="BL166" s="536"/>
      <c r="BM166" s="536"/>
      <c r="BN166" s="536"/>
      <c r="BO166" s="536"/>
      <c r="BP166" s="536"/>
      <c r="BQ166" s="536"/>
      <c r="BR166" s="536"/>
      <c r="BS166" s="536"/>
      <c r="BT166" s="536"/>
      <c r="BU166" s="536"/>
      <c r="BV166" s="536"/>
      <c r="BW166" s="536"/>
      <c r="BX166" s="536"/>
      <c r="BY166" s="536"/>
      <c r="BZ166" s="536"/>
    </row>
    <row r="167" spans="1:78" s="77" customFormat="1">
      <c r="A167" s="99">
        <f t="shared" si="52"/>
        <v>141</v>
      </c>
      <c r="B167" s="100" t="s">
        <v>402</v>
      </c>
      <c r="C167" s="411" t="s">
        <v>1012</v>
      </c>
      <c r="D167" s="35" t="s">
        <v>1612</v>
      </c>
      <c r="E167" s="251"/>
      <c r="F167" s="251"/>
      <c r="G167" s="251"/>
      <c r="H167" s="251"/>
      <c r="I167" s="251"/>
      <c r="J167" s="251"/>
      <c r="K167" s="251"/>
      <c r="L167" s="251"/>
      <c r="M167" s="251"/>
      <c r="N167" s="511"/>
      <c r="O167" s="511"/>
      <c r="P167" s="511"/>
      <c r="Q167" s="511"/>
      <c r="R167" s="511"/>
      <c r="S167" s="511"/>
      <c r="T167" s="511"/>
      <c r="U167" s="511"/>
      <c r="V167" s="511"/>
      <c r="W167" s="511"/>
      <c r="X167" s="511"/>
      <c r="Y167" s="511"/>
      <c r="Z167" s="511"/>
      <c r="AA167" s="511"/>
      <c r="AB167" s="511"/>
      <c r="AC167" s="511"/>
      <c r="AD167" s="511"/>
      <c r="AE167" s="511"/>
      <c r="AF167" s="511"/>
      <c r="AG167" s="511"/>
      <c r="AH167" s="511"/>
      <c r="AI167" s="511"/>
      <c r="AJ167" s="511"/>
      <c r="AK167" s="511"/>
      <c r="AL167" s="511"/>
      <c r="AM167" s="511"/>
      <c r="AN167" s="511"/>
      <c r="AO167" s="511"/>
      <c r="AP167" s="511"/>
      <c r="AQ167" s="511"/>
      <c r="AR167" s="511"/>
      <c r="AS167" s="511"/>
      <c r="AT167" s="511"/>
      <c r="AU167" s="511"/>
      <c r="AV167" s="511"/>
      <c r="AW167" s="511"/>
      <c r="AX167" s="511"/>
      <c r="AY167" s="511"/>
      <c r="AZ167" s="511"/>
      <c r="BA167" s="511"/>
      <c r="BB167" s="511"/>
      <c r="BC167" s="511"/>
      <c r="BD167" s="511"/>
      <c r="BE167" s="511"/>
      <c r="BF167" s="511"/>
      <c r="BG167" s="511"/>
      <c r="BH167" s="511"/>
      <c r="BI167" s="511"/>
      <c r="BJ167" s="511"/>
      <c r="BK167" s="511"/>
      <c r="BL167" s="511"/>
      <c r="BM167" s="511"/>
      <c r="BN167" s="511"/>
      <c r="BO167" s="511"/>
      <c r="BP167" s="511"/>
      <c r="BQ167" s="511"/>
      <c r="BR167" s="511"/>
      <c r="BS167" s="511"/>
      <c r="BT167" s="511"/>
      <c r="BU167" s="511"/>
      <c r="BV167" s="511"/>
      <c r="BW167" s="511"/>
      <c r="BX167" s="511"/>
      <c r="BY167" s="511"/>
      <c r="BZ167" s="511"/>
    </row>
    <row r="168" spans="1:78">
      <c r="A168" s="81">
        <f t="shared" si="52"/>
        <v>142</v>
      </c>
      <c r="B168" s="36" t="s">
        <v>35</v>
      </c>
      <c r="C168" s="412" t="s">
        <v>346</v>
      </c>
      <c r="D168" s="58" t="str">
        <f>"Sum of items "&amp;A160&amp;" to "&amp;A166&amp;" = rcfd2948"</f>
        <v>Sum of items 134 to 140 = rcfd2948</v>
      </c>
      <c r="E168" s="80">
        <f t="shared" ref="E168:M168" si="54">SUM(E160,E162,E163:E166)</f>
        <v>0</v>
      </c>
      <c r="F168" s="80">
        <f t="shared" si="54"/>
        <v>0</v>
      </c>
      <c r="G168" s="80">
        <f t="shared" si="54"/>
        <v>0</v>
      </c>
      <c r="H168" s="80">
        <f t="shared" si="54"/>
        <v>0</v>
      </c>
      <c r="I168" s="80">
        <f t="shared" si="54"/>
        <v>0</v>
      </c>
      <c r="J168" s="80">
        <f t="shared" si="54"/>
        <v>0</v>
      </c>
      <c r="K168" s="80">
        <f t="shared" si="54"/>
        <v>0</v>
      </c>
      <c r="L168" s="80">
        <f t="shared" si="54"/>
        <v>0</v>
      </c>
      <c r="M168" s="80">
        <f t="shared" si="54"/>
        <v>0</v>
      </c>
    </row>
    <row r="169" spans="1:78">
      <c r="A169" s="513"/>
      <c r="B169" s="513"/>
      <c r="C169" s="581"/>
      <c r="D169" s="578"/>
      <c r="E169" s="548"/>
      <c r="F169" s="548"/>
      <c r="G169" s="548"/>
      <c r="H169" s="548"/>
      <c r="I169" s="548"/>
      <c r="J169" s="548"/>
      <c r="K169" s="548"/>
      <c r="L169" s="548"/>
      <c r="M169" s="548"/>
    </row>
    <row r="170" spans="1:78" s="54" customFormat="1">
      <c r="A170" s="1065" t="s">
        <v>28</v>
      </c>
      <c r="B170" s="1065"/>
      <c r="C170" s="1065"/>
      <c r="D170" s="1065"/>
      <c r="E170" s="1065"/>
      <c r="F170" s="1065"/>
      <c r="G170" s="1065"/>
      <c r="H170" s="1065"/>
      <c r="I170" s="1065"/>
      <c r="J170" s="1065"/>
      <c r="K170" s="1065"/>
      <c r="L170" s="1065"/>
      <c r="M170" s="1065"/>
      <c r="N170" s="536"/>
      <c r="O170" s="536"/>
      <c r="P170" s="536"/>
      <c r="Q170" s="536"/>
      <c r="R170" s="536"/>
      <c r="S170" s="536"/>
      <c r="T170" s="536"/>
      <c r="U170" s="536"/>
      <c r="V170" s="536"/>
      <c r="W170" s="536"/>
      <c r="X170" s="536"/>
      <c r="Y170" s="536"/>
      <c r="Z170" s="536"/>
      <c r="AA170" s="536"/>
      <c r="AB170" s="536"/>
      <c r="AC170" s="536"/>
      <c r="AD170" s="536"/>
      <c r="AE170" s="536"/>
      <c r="AF170" s="536"/>
      <c r="AG170" s="536"/>
      <c r="AH170" s="536"/>
      <c r="AI170" s="536"/>
      <c r="AJ170" s="536"/>
      <c r="AK170" s="536"/>
      <c r="AL170" s="536"/>
      <c r="AM170" s="536"/>
      <c r="AN170" s="536"/>
      <c r="AO170" s="536"/>
      <c r="AP170" s="536"/>
      <c r="AQ170" s="536"/>
      <c r="AR170" s="536"/>
      <c r="AS170" s="536"/>
      <c r="AT170" s="536"/>
      <c r="AU170" s="536"/>
      <c r="AV170" s="536"/>
      <c r="AW170" s="536"/>
      <c r="AX170" s="536"/>
      <c r="AY170" s="536"/>
      <c r="AZ170" s="536"/>
      <c r="BA170" s="536"/>
      <c r="BB170" s="536"/>
      <c r="BC170" s="536"/>
      <c r="BD170" s="536"/>
      <c r="BE170" s="536"/>
      <c r="BF170" s="536"/>
      <c r="BG170" s="536"/>
      <c r="BH170" s="536"/>
      <c r="BI170" s="536"/>
      <c r="BJ170" s="536"/>
      <c r="BK170" s="536"/>
      <c r="BL170" s="536"/>
      <c r="BM170" s="536"/>
      <c r="BN170" s="536"/>
      <c r="BO170" s="536"/>
      <c r="BP170" s="536"/>
      <c r="BQ170" s="536"/>
      <c r="BR170" s="536"/>
      <c r="BS170" s="536"/>
      <c r="BT170" s="536"/>
      <c r="BU170" s="536"/>
      <c r="BV170" s="536"/>
      <c r="BW170" s="536"/>
      <c r="BX170" s="536"/>
      <c r="BY170" s="536"/>
      <c r="BZ170" s="536"/>
    </row>
    <row r="171" spans="1:78">
      <c r="A171" s="513"/>
      <c r="B171" s="513"/>
      <c r="C171" s="581"/>
      <c r="D171" s="578"/>
      <c r="E171" s="548"/>
      <c r="F171" s="548"/>
      <c r="G171" s="548"/>
      <c r="H171" s="548"/>
      <c r="I171" s="548"/>
      <c r="J171" s="548"/>
      <c r="K171" s="548"/>
      <c r="L171" s="548"/>
      <c r="M171" s="548"/>
    </row>
    <row r="172" spans="1:78">
      <c r="A172" s="93">
        <f>A168+1</f>
        <v>143</v>
      </c>
      <c r="B172" s="32" t="s">
        <v>80</v>
      </c>
      <c r="C172" s="411" t="s">
        <v>345</v>
      </c>
      <c r="D172" s="29" t="s">
        <v>1463</v>
      </c>
      <c r="E172" s="76"/>
      <c r="F172" s="76"/>
      <c r="G172" s="76"/>
      <c r="H172" s="76"/>
      <c r="I172" s="76"/>
      <c r="J172" s="76"/>
      <c r="K172" s="76"/>
      <c r="L172" s="76"/>
      <c r="M172" s="76"/>
    </row>
    <row r="173" spans="1:78">
      <c r="A173" s="93">
        <f t="shared" ref="A173:A178" si="55">A172+1</f>
        <v>144</v>
      </c>
      <c r="B173" s="32" t="s">
        <v>81</v>
      </c>
      <c r="C173" s="412" t="s">
        <v>344</v>
      </c>
      <c r="D173" s="29" t="s">
        <v>1464</v>
      </c>
      <c r="E173" s="76"/>
      <c r="F173" s="76"/>
      <c r="G173" s="76"/>
      <c r="H173" s="76"/>
      <c r="I173" s="76"/>
      <c r="J173" s="76"/>
      <c r="K173" s="76"/>
      <c r="L173" s="76"/>
      <c r="M173" s="76"/>
    </row>
    <row r="174" spans="1:78">
      <c r="A174" s="93">
        <f t="shared" si="55"/>
        <v>145</v>
      </c>
      <c r="B174" s="32" t="s">
        <v>82</v>
      </c>
      <c r="C174" s="411" t="s">
        <v>343</v>
      </c>
      <c r="D174" s="29" t="s">
        <v>1465</v>
      </c>
      <c r="E174" s="76"/>
      <c r="F174" s="76"/>
      <c r="G174" s="76"/>
      <c r="H174" s="76"/>
      <c r="I174" s="76"/>
      <c r="J174" s="76"/>
      <c r="K174" s="76"/>
      <c r="L174" s="76"/>
      <c r="M174" s="76"/>
    </row>
    <row r="175" spans="1:78">
      <c r="A175" s="93">
        <f t="shared" si="55"/>
        <v>146</v>
      </c>
      <c r="B175" s="32" t="s">
        <v>83</v>
      </c>
      <c r="C175" s="412" t="s">
        <v>342</v>
      </c>
      <c r="D175" s="29" t="s">
        <v>1466</v>
      </c>
      <c r="E175" s="76"/>
      <c r="F175" s="76"/>
      <c r="G175" s="76"/>
      <c r="H175" s="76"/>
      <c r="I175" s="76"/>
      <c r="J175" s="76"/>
      <c r="K175" s="76"/>
      <c r="L175" s="76"/>
      <c r="M175" s="76"/>
    </row>
    <row r="176" spans="1:78">
      <c r="A176" s="93">
        <f t="shared" si="55"/>
        <v>147</v>
      </c>
      <c r="B176" s="32" t="s">
        <v>84</v>
      </c>
      <c r="C176" s="411" t="s">
        <v>341</v>
      </c>
      <c r="D176" s="29" t="s">
        <v>1467</v>
      </c>
      <c r="E176" s="76"/>
      <c r="F176" s="76"/>
      <c r="G176" s="76"/>
      <c r="H176" s="76"/>
      <c r="I176" s="76"/>
      <c r="J176" s="76"/>
      <c r="K176" s="76"/>
      <c r="L176" s="76"/>
      <c r="M176" s="76"/>
    </row>
    <row r="177" spans="1:78" s="54" customFormat="1">
      <c r="A177" s="99">
        <f t="shared" si="55"/>
        <v>148</v>
      </c>
      <c r="B177" s="37" t="s">
        <v>73</v>
      </c>
      <c r="C177" s="412" t="s">
        <v>340</v>
      </c>
      <c r="D177" s="39" t="s">
        <v>1468</v>
      </c>
      <c r="E177" s="76"/>
      <c r="F177" s="76"/>
      <c r="G177" s="76"/>
      <c r="H177" s="76"/>
      <c r="I177" s="76"/>
      <c r="J177" s="76"/>
      <c r="K177" s="76"/>
      <c r="L177" s="76"/>
      <c r="M177" s="76"/>
      <c r="N177" s="536"/>
      <c r="O177" s="536"/>
      <c r="P177" s="536"/>
      <c r="Q177" s="536"/>
      <c r="R177" s="536"/>
      <c r="S177" s="536"/>
      <c r="T177" s="536"/>
      <c r="U177" s="536"/>
      <c r="V177" s="536"/>
      <c r="W177" s="536"/>
      <c r="X177" s="536"/>
      <c r="Y177" s="536"/>
      <c r="Z177" s="536"/>
      <c r="AA177" s="536"/>
      <c r="AB177" s="536"/>
      <c r="AC177" s="536"/>
      <c r="AD177" s="536"/>
      <c r="AE177" s="536"/>
      <c r="AF177" s="536"/>
      <c r="AG177" s="536"/>
      <c r="AH177" s="536"/>
      <c r="AI177" s="536"/>
      <c r="AJ177" s="536"/>
      <c r="AK177" s="536"/>
      <c r="AL177" s="536"/>
      <c r="AM177" s="536"/>
      <c r="AN177" s="536"/>
      <c r="AO177" s="536"/>
      <c r="AP177" s="536"/>
      <c r="AQ177" s="536"/>
      <c r="AR177" s="536"/>
      <c r="AS177" s="536"/>
      <c r="AT177" s="536"/>
      <c r="AU177" s="536"/>
      <c r="AV177" s="536"/>
      <c r="AW177" s="536"/>
      <c r="AX177" s="536"/>
      <c r="AY177" s="536"/>
      <c r="AZ177" s="536"/>
      <c r="BA177" s="536"/>
      <c r="BB177" s="536"/>
      <c r="BC177" s="536"/>
      <c r="BD177" s="536"/>
      <c r="BE177" s="536"/>
      <c r="BF177" s="536"/>
      <c r="BG177" s="536"/>
      <c r="BH177" s="536"/>
      <c r="BI177" s="536"/>
      <c r="BJ177" s="536"/>
      <c r="BK177" s="536"/>
      <c r="BL177" s="536"/>
      <c r="BM177" s="536"/>
      <c r="BN177" s="536"/>
      <c r="BO177" s="536"/>
      <c r="BP177" s="536"/>
      <c r="BQ177" s="536"/>
      <c r="BR177" s="536"/>
      <c r="BS177" s="536"/>
      <c r="BT177" s="536"/>
      <c r="BU177" s="536"/>
      <c r="BV177" s="536"/>
      <c r="BW177" s="536"/>
      <c r="BX177" s="536"/>
      <c r="BY177" s="536"/>
      <c r="BZ177" s="536"/>
    </row>
    <row r="178" spans="1:78" ht="44.25" customHeight="1">
      <c r="A178" s="93">
        <f t="shared" si="55"/>
        <v>149</v>
      </c>
      <c r="B178" s="36" t="s">
        <v>1462</v>
      </c>
      <c r="C178" s="411" t="s">
        <v>339</v>
      </c>
      <c r="D178" s="276" t="str">
        <f>IF(OR(scenario=scenario_baseline, scenario=scenario_adverse, scenario=scenario_severe),"Sum of items "&amp;A172&amp;" to "&amp;A177&amp;" = RCFD3210"&amp;" (must equal item 17 of the RI-A section on the DFAST Capital Worksheet)","Sum of items "&amp;A172&amp;" to "&amp;A177&amp;" = RCFD3210"&amp;" (must equal item 17 of the RI-A section on the DFAST Capital Worksheet)")</f>
        <v>Sum of items 143 to 148 = RCFD3210 (must equal item 17 of the RI-A section on the DFAST Capital Worksheet)</v>
      </c>
      <c r="E178" s="106">
        <f t="shared" ref="E178:M178" si="56">SUM(E172:E177)</f>
        <v>0</v>
      </c>
      <c r="F178" s="106">
        <f t="shared" si="56"/>
        <v>0</v>
      </c>
      <c r="G178" s="106">
        <f t="shared" si="56"/>
        <v>0</v>
      </c>
      <c r="H178" s="106">
        <f t="shared" si="56"/>
        <v>0</v>
      </c>
      <c r="I178" s="106">
        <f t="shared" si="56"/>
        <v>0</v>
      </c>
      <c r="J178" s="106">
        <f t="shared" si="56"/>
        <v>0</v>
      </c>
      <c r="K178" s="106">
        <f t="shared" si="56"/>
        <v>0</v>
      </c>
      <c r="L178" s="106">
        <f t="shared" si="56"/>
        <v>0</v>
      </c>
      <c r="M178" s="106">
        <f t="shared" si="56"/>
        <v>0</v>
      </c>
    </row>
    <row r="179" spans="1:78">
      <c r="B179" s="527"/>
      <c r="D179" s="608"/>
      <c r="E179" s="548"/>
      <c r="F179" s="548"/>
      <c r="G179" s="548"/>
      <c r="H179" s="548"/>
      <c r="I179" s="548"/>
      <c r="J179" s="548"/>
      <c r="K179" s="548"/>
      <c r="L179" s="548"/>
      <c r="M179" s="548"/>
    </row>
    <row r="180" spans="1:78" s="54" customFormat="1">
      <c r="A180" s="99">
        <f>A178+1</f>
        <v>150</v>
      </c>
      <c r="B180" s="37" t="s">
        <v>85</v>
      </c>
      <c r="C180" s="412" t="s">
        <v>338</v>
      </c>
      <c r="D180" s="39" t="s">
        <v>1469</v>
      </c>
      <c r="E180" s="76"/>
      <c r="F180" s="76"/>
      <c r="G180" s="76"/>
      <c r="H180" s="76"/>
      <c r="I180" s="76"/>
      <c r="J180" s="76"/>
      <c r="K180" s="76"/>
      <c r="L180" s="76"/>
      <c r="M180" s="76"/>
      <c r="N180" s="536"/>
      <c r="O180" s="536"/>
      <c r="P180" s="536"/>
      <c r="Q180" s="536"/>
      <c r="R180" s="536"/>
      <c r="S180" s="536"/>
      <c r="T180" s="536"/>
      <c r="U180" s="536"/>
      <c r="V180" s="536"/>
      <c r="W180" s="536"/>
      <c r="X180" s="536"/>
      <c r="Y180" s="536"/>
      <c r="Z180" s="536"/>
      <c r="AA180" s="536"/>
      <c r="AB180" s="536"/>
      <c r="AC180" s="536"/>
      <c r="AD180" s="536"/>
      <c r="AE180" s="536"/>
      <c r="AF180" s="536"/>
      <c r="AG180" s="536"/>
      <c r="AH180" s="536"/>
      <c r="AI180" s="536"/>
      <c r="AJ180" s="536"/>
      <c r="AK180" s="536"/>
      <c r="AL180" s="536"/>
      <c r="AM180" s="536"/>
      <c r="AN180" s="536"/>
      <c r="AO180" s="536"/>
      <c r="AP180" s="536"/>
      <c r="AQ180" s="536"/>
      <c r="AR180" s="536"/>
      <c r="AS180" s="536"/>
      <c r="AT180" s="536"/>
      <c r="AU180" s="536"/>
      <c r="AV180" s="536"/>
      <c r="AW180" s="536"/>
      <c r="AX180" s="536"/>
      <c r="AY180" s="536"/>
      <c r="AZ180" s="536"/>
      <c r="BA180" s="536"/>
      <c r="BB180" s="536"/>
      <c r="BC180" s="536"/>
      <c r="BD180" s="536"/>
      <c r="BE180" s="536"/>
      <c r="BF180" s="536"/>
      <c r="BG180" s="536"/>
      <c r="BH180" s="536"/>
      <c r="BI180" s="536"/>
      <c r="BJ180" s="536"/>
      <c r="BK180" s="536"/>
      <c r="BL180" s="536"/>
      <c r="BM180" s="536"/>
      <c r="BN180" s="536"/>
      <c r="BO180" s="536"/>
      <c r="BP180" s="536"/>
      <c r="BQ180" s="536"/>
      <c r="BR180" s="536"/>
      <c r="BS180" s="536"/>
      <c r="BT180" s="536"/>
      <c r="BU180" s="536"/>
      <c r="BV180" s="536"/>
      <c r="BW180" s="536"/>
      <c r="BX180" s="536"/>
      <c r="BY180" s="536"/>
      <c r="BZ180" s="536"/>
    </row>
    <row r="181" spans="1:78" ht="20.25" customHeight="1">
      <c r="A181" s="81">
        <f>A180+1</f>
        <v>151</v>
      </c>
      <c r="B181" s="36" t="s">
        <v>36</v>
      </c>
      <c r="C181" s="411" t="s">
        <v>337</v>
      </c>
      <c r="D181" s="58" t="str">
        <f>"Sum of items "&amp;A178&amp;" and "&amp;A180&amp;" = rcfdg105"</f>
        <v>Sum of items 149 and 150 = rcfdg105</v>
      </c>
      <c r="E181" s="106">
        <f t="shared" ref="E181:M181" si="57">SUM(E178,E180)</f>
        <v>0</v>
      </c>
      <c r="F181" s="106">
        <f t="shared" si="57"/>
        <v>0</v>
      </c>
      <c r="G181" s="106">
        <f t="shared" si="57"/>
        <v>0</v>
      </c>
      <c r="H181" s="106">
        <f t="shared" si="57"/>
        <v>0</v>
      </c>
      <c r="I181" s="106">
        <f t="shared" si="57"/>
        <v>0</v>
      </c>
      <c r="J181" s="106">
        <f t="shared" si="57"/>
        <v>0</v>
      </c>
      <c r="K181" s="106">
        <f t="shared" si="57"/>
        <v>0</v>
      </c>
      <c r="L181" s="106">
        <f t="shared" si="57"/>
        <v>0</v>
      </c>
      <c r="M181" s="106">
        <f t="shared" si="57"/>
        <v>0</v>
      </c>
    </row>
    <row r="182" spans="1:78">
      <c r="B182" s="527"/>
      <c r="C182" s="581"/>
      <c r="D182" s="608"/>
      <c r="E182" s="548"/>
      <c r="F182" s="548"/>
      <c r="G182" s="548"/>
      <c r="H182" s="548"/>
      <c r="I182" s="548"/>
      <c r="J182" s="548"/>
      <c r="K182" s="548"/>
      <c r="L182" s="548"/>
      <c r="M182" s="548"/>
    </row>
    <row r="183" spans="1:78" s="54" customFormat="1">
      <c r="A183" s="1065" t="s">
        <v>79</v>
      </c>
      <c r="B183" s="1065"/>
      <c r="C183" s="1065"/>
      <c r="D183" s="1065"/>
      <c r="E183" s="1065"/>
      <c r="F183" s="1065"/>
      <c r="G183" s="1065"/>
      <c r="H183" s="1065"/>
      <c r="I183" s="1065"/>
      <c r="J183" s="1065"/>
      <c r="K183" s="1065"/>
      <c r="L183" s="1065"/>
      <c r="M183" s="1065"/>
      <c r="N183" s="536"/>
      <c r="O183" s="536"/>
      <c r="P183" s="536"/>
      <c r="Q183" s="536"/>
      <c r="R183" s="536"/>
      <c r="S183" s="536"/>
      <c r="T183" s="536"/>
      <c r="U183" s="536"/>
      <c r="V183" s="536"/>
      <c r="W183" s="536"/>
      <c r="X183" s="536"/>
      <c r="Y183" s="536"/>
      <c r="Z183" s="536"/>
      <c r="AA183" s="536"/>
      <c r="AB183" s="536"/>
      <c r="AC183" s="536"/>
      <c r="AD183" s="536"/>
      <c r="AE183" s="536"/>
      <c r="AF183" s="536"/>
      <c r="AG183" s="536"/>
      <c r="AH183" s="536"/>
      <c r="AI183" s="536"/>
      <c r="AJ183" s="536"/>
      <c r="AK183" s="536"/>
      <c r="AL183" s="536"/>
      <c r="AM183" s="536"/>
      <c r="AN183" s="536"/>
      <c r="AO183" s="536"/>
      <c r="AP183" s="536"/>
      <c r="AQ183" s="536"/>
      <c r="AR183" s="536"/>
      <c r="AS183" s="536"/>
      <c r="AT183" s="536"/>
      <c r="AU183" s="536"/>
      <c r="AV183" s="536"/>
      <c r="AW183" s="536"/>
      <c r="AX183" s="536"/>
      <c r="AY183" s="536"/>
      <c r="AZ183" s="536"/>
      <c r="BA183" s="536"/>
      <c r="BB183" s="536"/>
      <c r="BC183" s="536"/>
      <c r="BD183" s="536"/>
      <c r="BE183" s="536"/>
      <c r="BF183" s="536"/>
      <c r="BG183" s="536"/>
      <c r="BH183" s="536"/>
      <c r="BI183" s="536"/>
      <c r="BJ183" s="536"/>
      <c r="BK183" s="536"/>
      <c r="BL183" s="536"/>
      <c r="BM183" s="536"/>
      <c r="BN183" s="536"/>
      <c r="BO183" s="536"/>
      <c r="BP183" s="536"/>
      <c r="BQ183" s="536"/>
      <c r="BR183" s="536"/>
      <c r="BS183" s="536"/>
      <c r="BT183" s="536"/>
      <c r="BU183" s="536"/>
      <c r="BV183" s="536"/>
      <c r="BW183" s="536"/>
      <c r="BX183" s="536"/>
      <c r="BY183" s="536"/>
      <c r="BZ183" s="536"/>
    </row>
    <row r="184" spans="1:78">
      <c r="B184" s="527"/>
      <c r="C184" s="609"/>
      <c r="D184" s="608"/>
      <c r="E184" s="548"/>
      <c r="F184" s="548"/>
      <c r="G184" s="548"/>
      <c r="H184" s="548"/>
      <c r="I184" s="548"/>
      <c r="J184" s="548"/>
      <c r="K184" s="548"/>
      <c r="L184" s="548"/>
      <c r="M184" s="548"/>
    </row>
    <row r="185" spans="1:78" ht="45.75" customHeight="1">
      <c r="A185" s="93">
        <f>A181+1</f>
        <v>152</v>
      </c>
      <c r="B185" s="32" t="s">
        <v>250</v>
      </c>
      <c r="C185" s="412" t="s">
        <v>336</v>
      </c>
      <c r="D185" s="961" t="s">
        <v>1470</v>
      </c>
      <c r="E185" s="76"/>
      <c r="F185" s="76"/>
      <c r="G185" s="76"/>
      <c r="H185" s="76"/>
      <c r="I185" s="76"/>
      <c r="J185" s="76"/>
      <c r="K185" s="76"/>
      <c r="L185" s="76"/>
      <c r="M185" s="76"/>
    </row>
    <row r="186" spans="1:78">
      <c r="A186" s="513"/>
      <c r="B186" s="525"/>
      <c r="C186" s="610"/>
      <c r="D186" s="578"/>
      <c r="E186" s="548"/>
      <c r="F186" s="548"/>
      <c r="G186" s="548"/>
      <c r="H186" s="548"/>
      <c r="I186" s="548"/>
      <c r="J186" s="548"/>
      <c r="K186" s="548"/>
      <c r="L186" s="548"/>
      <c r="M186" s="548"/>
    </row>
    <row r="187" spans="1:78" s="54" customFormat="1">
      <c r="A187" s="550"/>
      <c r="B187" s="611"/>
      <c r="C187" s="612"/>
      <c r="D187" s="589"/>
      <c r="E187" s="536"/>
      <c r="F187" s="536"/>
      <c r="G187" s="536"/>
      <c r="H187" s="536"/>
      <c r="I187" s="536"/>
      <c r="J187" s="536"/>
      <c r="K187" s="536"/>
      <c r="L187" s="536"/>
      <c r="M187" s="536"/>
      <c r="N187" s="536"/>
      <c r="O187" s="536"/>
      <c r="P187" s="536"/>
      <c r="Q187" s="536"/>
      <c r="R187" s="536"/>
      <c r="S187" s="536"/>
      <c r="T187" s="536"/>
      <c r="U187" s="536"/>
      <c r="V187" s="536"/>
      <c r="W187" s="536"/>
      <c r="X187" s="536"/>
      <c r="Y187" s="536"/>
      <c r="Z187" s="536"/>
      <c r="AA187" s="536"/>
      <c r="AB187" s="536"/>
      <c r="AC187" s="536"/>
      <c r="AD187" s="536"/>
      <c r="AE187" s="536"/>
      <c r="AF187" s="536"/>
      <c r="AG187" s="536"/>
      <c r="AH187" s="536"/>
      <c r="AI187" s="536"/>
      <c r="AJ187" s="536"/>
      <c r="AK187" s="536"/>
      <c r="AL187" s="536"/>
      <c r="AM187" s="536"/>
      <c r="AN187" s="536"/>
      <c r="AO187" s="536"/>
      <c r="AP187" s="536"/>
      <c r="AQ187" s="536"/>
      <c r="AR187" s="536"/>
      <c r="AS187" s="536"/>
      <c r="AT187" s="536"/>
      <c r="AU187" s="536"/>
      <c r="AV187" s="536"/>
      <c r="AW187" s="536"/>
      <c r="AX187" s="536"/>
      <c r="AY187" s="536"/>
      <c r="AZ187" s="536"/>
      <c r="BA187" s="536"/>
      <c r="BB187" s="536"/>
      <c r="BC187" s="536"/>
      <c r="BD187" s="536"/>
      <c r="BE187" s="536"/>
      <c r="BF187" s="536"/>
      <c r="BG187" s="536"/>
      <c r="BH187" s="536"/>
      <c r="BI187" s="536"/>
      <c r="BJ187" s="536"/>
      <c r="BK187" s="536"/>
      <c r="BL187" s="536"/>
      <c r="BM187" s="536"/>
      <c r="BN187" s="536"/>
      <c r="BO187" s="536"/>
      <c r="BP187" s="536"/>
      <c r="BQ187" s="536"/>
      <c r="BR187" s="536"/>
      <c r="BS187" s="536"/>
      <c r="BT187" s="536"/>
      <c r="BU187" s="536"/>
      <c r="BV187" s="536"/>
      <c r="BW187" s="536"/>
      <c r="BX187" s="536"/>
      <c r="BY187" s="536"/>
      <c r="BZ187" s="536"/>
    </row>
    <row r="188" spans="1:78">
      <c r="B188" s="527"/>
      <c r="C188" s="613"/>
      <c r="D188" s="528"/>
    </row>
    <row r="189" spans="1:78" s="72" customFormat="1">
      <c r="A189" s="555"/>
      <c r="B189" s="249" t="s">
        <v>251</v>
      </c>
      <c r="C189" s="607"/>
      <c r="D189" s="614"/>
      <c r="E189" s="549"/>
      <c r="F189" s="549"/>
      <c r="G189" s="549"/>
      <c r="H189" s="549"/>
      <c r="I189" s="549"/>
      <c r="J189" s="549"/>
      <c r="K189" s="549"/>
      <c r="L189" s="549"/>
      <c r="M189" s="549"/>
      <c r="N189" s="615"/>
      <c r="O189" s="615"/>
      <c r="P189" s="615"/>
      <c r="Q189" s="615"/>
      <c r="R189" s="615"/>
      <c r="S189" s="615"/>
      <c r="T189" s="615"/>
      <c r="U189" s="615"/>
      <c r="V189" s="615"/>
      <c r="W189" s="615"/>
      <c r="X189" s="615"/>
      <c r="Y189" s="615"/>
      <c r="Z189" s="615"/>
      <c r="AA189" s="615"/>
      <c r="AB189" s="615"/>
      <c r="AC189" s="615"/>
      <c r="AD189" s="615"/>
      <c r="AE189" s="615"/>
      <c r="AF189" s="615"/>
      <c r="AG189" s="615"/>
      <c r="AH189" s="615"/>
      <c r="AI189" s="615"/>
      <c r="AJ189" s="615"/>
      <c r="AK189" s="615"/>
      <c r="AL189" s="615"/>
      <c r="AM189" s="615"/>
      <c r="AN189" s="615"/>
      <c r="AO189" s="615"/>
      <c r="AP189" s="615"/>
      <c r="AQ189" s="615"/>
      <c r="AR189" s="615"/>
      <c r="AS189" s="615"/>
      <c r="AT189" s="615"/>
      <c r="AU189" s="615"/>
      <c r="AV189" s="615"/>
      <c r="AW189" s="615"/>
      <c r="AX189" s="615"/>
      <c r="AY189" s="615"/>
      <c r="AZ189" s="615"/>
      <c r="BA189" s="615"/>
      <c r="BB189" s="615"/>
      <c r="BC189" s="615"/>
      <c r="BD189" s="615"/>
      <c r="BE189" s="615"/>
      <c r="BF189" s="615"/>
      <c r="BG189" s="615"/>
      <c r="BH189" s="615"/>
      <c r="BI189" s="615"/>
      <c r="BJ189" s="615"/>
      <c r="BK189" s="615"/>
      <c r="BL189" s="615"/>
      <c r="BM189" s="615"/>
      <c r="BN189" s="615"/>
      <c r="BO189" s="615"/>
      <c r="BP189" s="615"/>
      <c r="BQ189" s="615"/>
      <c r="BR189" s="615"/>
      <c r="BS189" s="615"/>
      <c r="BT189" s="615"/>
      <c r="BU189" s="615"/>
      <c r="BV189" s="615"/>
      <c r="BW189" s="615"/>
      <c r="BX189" s="615"/>
      <c r="BY189" s="615"/>
      <c r="BZ189" s="615"/>
    </row>
    <row r="190" spans="1:78" s="85" customFormat="1">
      <c r="A190" s="555"/>
      <c r="B190" s="237" t="s">
        <v>1471</v>
      </c>
      <c r="C190" s="266"/>
      <c r="D190" s="616"/>
      <c r="E190" s="75" t="b">
        <v>1</v>
      </c>
      <c r="F190" s="75" t="b">
        <v>1</v>
      </c>
      <c r="G190" s="75" t="b">
        <v>1</v>
      </c>
      <c r="H190" s="75" t="b">
        <v>1</v>
      </c>
      <c r="I190" s="75" t="b">
        <v>1</v>
      </c>
      <c r="J190" s="75" t="b">
        <v>1</v>
      </c>
      <c r="K190" s="75" t="b">
        <v>1</v>
      </c>
      <c r="L190" s="75" t="b">
        <v>1</v>
      </c>
      <c r="M190" s="75" t="b">
        <v>1</v>
      </c>
      <c r="N190" s="265"/>
      <c r="O190" s="265"/>
      <c r="P190" s="265"/>
      <c r="Q190" s="265"/>
      <c r="R190" s="265"/>
      <c r="S190" s="265"/>
      <c r="T190" s="265"/>
      <c r="U190" s="265"/>
      <c r="V190" s="265"/>
      <c r="W190" s="265"/>
      <c r="X190" s="265"/>
      <c r="Y190" s="265"/>
      <c r="Z190" s="265"/>
      <c r="AA190" s="265"/>
      <c r="AB190" s="265"/>
      <c r="AC190" s="265"/>
      <c r="AD190" s="265"/>
      <c r="AE190" s="265"/>
      <c r="AF190" s="265"/>
      <c r="AG190" s="265"/>
      <c r="AH190" s="265"/>
      <c r="AI190" s="265"/>
      <c r="AJ190" s="265"/>
      <c r="AK190" s="265"/>
      <c r="AL190" s="265"/>
      <c r="AM190" s="265"/>
      <c r="AN190" s="265"/>
      <c r="AO190" s="265"/>
      <c r="AP190" s="265"/>
      <c r="AQ190" s="265"/>
      <c r="AR190" s="265"/>
      <c r="AS190" s="265"/>
      <c r="AT190" s="265"/>
      <c r="AU190" s="265"/>
      <c r="AV190" s="265"/>
      <c r="AW190" s="265"/>
      <c r="AX190" s="265"/>
      <c r="AY190" s="265"/>
      <c r="AZ190" s="265"/>
      <c r="BA190" s="265"/>
      <c r="BB190" s="265"/>
      <c r="BC190" s="265"/>
      <c r="BD190" s="265"/>
      <c r="BE190" s="265"/>
      <c r="BF190" s="265"/>
      <c r="BG190" s="265"/>
      <c r="BH190" s="265"/>
      <c r="BI190" s="265"/>
      <c r="BJ190" s="265"/>
      <c r="BK190" s="265"/>
      <c r="BL190" s="265"/>
      <c r="BM190" s="265"/>
      <c r="BN190" s="265"/>
      <c r="BO190" s="265"/>
      <c r="BP190" s="265"/>
      <c r="BQ190" s="265"/>
      <c r="BR190" s="265"/>
      <c r="BS190" s="265"/>
      <c r="BT190" s="265"/>
      <c r="BU190" s="265"/>
      <c r="BV190" s="265"/>
      <c r="BW190" s="265"/>
      <c r="BX190" s="265"/>
      <c r="BY190" s="265"/>
      <c r="BZ190" s="265"/>
    </row>
    <row r="191" spans="1:78" s="85" customFormat="1">
      <c r="A191" s="555"/>
      <c r="B191" s="92" t="s">
        <v>34</v>
      </c>
      <c r="C191" s="607"/>
      <c r="D191" s="617"/>
      <c r="E191" s="103" t="b">
        <f t="shared" ref="E191:M191" si="58">E154=E168+E181</f>
        <v>1</v>
      </c>
      <c r="F191" s="103" t="b">
        <f t="shared" si="58"/>
        <v>1</v>
      </c>
      <c r="G191" s="103" t="b">
        <f t="shared" si="58"/>
        <v>1</v>
      </c>
      <c r="H191" s="103" t="b">
        <f t="shared" si="58"/>
        <v>1</v>
      </c>
      <c r="I191" s="103" t="b">
        <f t="shared" si="58"/>
        <v>1</v>
      </c>
      <c r="J191" s="103" t="b">
        <f t="shared" si="58"/>
        <v>1</v>
      </c>
      <c r="K191" s="103" t="b">
        <f t="shared" si="58"/>
        <v>1</v>
      </c>
      <c r="L191" s="103" t="b">
        <f t="shared" si="58"/>
        <v>1</v>
      </c>
      <c r="M191" s="103" t="b">
        <f t="shared" si="58"/>
        <v>1</v>
      </c>
      <c r="N191" s="265"/>
      <c r="O191" s="265"/>
      <c r="P191" s="265"/>
      <c r="Q191" s="265"/>
      <c r="R191" s="265"/>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c r="AN191" s="265"/>
      <c r="AO191" s="265"/>
      <c r="AP191" s="265"/>
      <c r="AQ191" s="265"/>
      <c r="AR191" s="265"/>
      <c r="AS191" s="265"/>
      <c r="AT191" s="265"/>
      <c r="AU191" s="265"/>
      <c r="AV191" s="265"/>
      <c r="AW191" s="265"/>
      <c r="AX191" s="265"/>
      <c r="AY191" s="265"/>
      <c r="AZ191" s="265"/>
      <c r="BA191" s="265"/>
      <c r="BB191" s="265"/>
      <c r="BC191" s="265"/>
      <c r="BD191" s="265"/>
      <c r="BE191" s="265"/>
      <c r="BF191" s="265"/>
      <c r="BG191" s="265"/>
      <c r="BH191" s="265"/>
      <c r="BI191" s="265"/>
      <c r="BJ191" s="265"/>
      <c r="BK191" s="265"/>
      <c r="BL191" s="265"/>
      <c r="BM191" s="265"/>
      <c r="BN191" s="265"/>
      <c r="BO191" s="265"/>
      <c r="BP191" s="265"/>
      <c r="BQ191" s="265"/>
      <c r="BR191" s="265"/>
      <c r="BS191" s="265"/>
      <c r="BT191" s="265"/>
      <c r="BU191" s="265"/>
      <c r="BV191" s="265"/>
      <c r="BW191" s="265"/>
      <c r="BX191" s="265"/>
      <c r="BY191" s="265"/>
      <c r="BZ191" s="265"/>
    </row>
    <row r="193" spans="1:15">
      <c r="B193" s="618"/>
      <c r="C193" s="612"/>
      <c r="D193" s="584"/>
      <c r="E193" s="536"/>
      <c r="F193" s="536"/>
      <c r="G193" s="536"/>
      <c r="H193" s="536"/>
      <c r="I193" s="536"/>
      <c r="J193" s="536"/>
      <c r="K193" s="536"/>
      <c r="L193" s="536"/>
      <c r="M193" s="536"/>
      <c r="N193" s="536"/>
      <c r="O193" s="536"/>
    </row>
    <row r="195" spans="1:15">
      <c r="B195" s="23" t="s">
        <v>772</v>
      </c>
    </row>
    <row r="196" spans="1:15" ht="75">
      <c r="A196" s="250">
        <v>-1</v>
      </c>
      <c r="B196" s="1031" t="s">
        <v>1472</v>
      </c>
    </row>
  </sheetData>
  <mergeCells count="7">
    <mergeCell ref="A183:M183"/>
    <mergeCell ref="A1:M1"/>
    <mergeCell ref="A2:M2"/>
    <mergeCell ref="E3:M3"/>
    <mergeCell ref="A6:M6"/>
    <mergeCell ref="A156:M156"/>
    <mergeCell ref="A170:M170"/>
  </mergeCells>
  <conditionalFormatting sqref="E190:M191">
    <cfRule type="cellIs" dxfId="5" priority="2" operator="equal">
      <formula>FALSE</formula>
    </cfRule>
  </conditionalFormatting>
  <printOptions horizontalCentered="1"/>
  <pageMargins left="0.25" right="0.25" top="0.5" bottom="0.5" header="0.3" footer="0.3"/>
  <pageSetup scale="34" fitToHeight="2" orientation="landscape" r:id="rId1"/>
  <headerFooter>
    <oddFooter>&amp;A</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U280"/>
  <sheetViews>
    <sheetView showGridLines="0" topLeftCell="A266" zoomScale="75" zoomScaleNormal="75" zoomScaleSheetLayoutView="85" workbookViewId="0">
      <selection activeCell="E274" sqref="E274"/>
    </sheetView>
  </sheetViews>
  <sheetFormatPr defaultRowHeight="15"/>
  <cols>
    <col min="1" max="1" width="8.28515625" style="622" customWidth="1"/>
    <col min="2" max="2" width="133.7109375" style="920" customWidth="1"/>
    <col min="3" max="3" width="1.28515625" style="607" hidden="1" customWidth="1"/>
    <col min="4" max="4" width="46.140625" style="623" customWidth="1"/>
    <col min="5" max="5" width="11.28515625" style="573" customWidth="1"/>
    <col min="6" max="6" width="14.5703125" style="506" customWidth="1"/>
    <col min="7" max="7" width="12.7109375" style="506" customWidth="1"/>
    <col min="8" max="9" width="11.28515625" style="506" customWidth="1"/>
    <col min="10" max="10" width="12" style="506" customWidth="1"/>
    <col min="11" max="11" width="12.28515625" style="506" customWidth="1"/>
    <col min="12" max="12" width="11.5703125" style="506" customWidth="1"/>
    <col min="13" max="13" width="13.85546875" style="506" customWidth="1"/>
    <col min="14" max="14" width="11.5703125" style="506" customWidth="1"/>
    <col min="15" max="15" width="2.5703125" style="506" customWidth="1"/>
    <col min="16" max="18" width="14" style="506" customWidth="1"/>
    <col min="19" max="78" width="9.140625" style="506"/>
    <col min="79" max="16384" width="9.140625" style="71"/>
  </cols>
  <sheetData>
    <row r="1" spans="1:78" s="9" customFormat="1" ht="15.75">
      <c r="A1" s="1080" t="str">
        <f>'Summary Submission Cover Sheet'!D15&amp;" Capital Worksheet (DFAST): "&amp;'Summary Submission Cover Sheet'!D12&amp;" in "&amp;'Summary Submission Cover Sheet'!B23</f>
        <v>Bank Capital Worksheet (DFAST): XYZ in Baseline</v>
      </c>
      <c r="B1" s="1080"/>
      <c r="C1" s="1080"/>
      <c r="D1" s="1080"/>
      <c r="E1" s="1080"/>
      <c r="F1" s="1080"/>
      <c r="G1" s="1080"/>
      <c r="H1" s="1080"/>
      <c r="I1" s="1080"/>
      <c r="J1" s="1080"/>
      <c r="K1" s="1080"/>
      <c r="L1" s="1080"/>
      <c r="M1" s="1080"/>
      <c r="N1" s="1080"/>
      <c r="O1" s="1080"/>
      <c r="P1" s="1080"/>
      <c r="Q1" s="1080"/>
      <c r="R1" s="1080"/>
      <c r="S1" s="621"/>
      <c r="T1" s="621"/>
      <c r="U1" s="621"/>
      <c r="V1" s="621"/>
      <c r="W1" s="621"/>
      <c r="X1" s="621"/>
      <c r="Y1" s="621"/>
      <c r="Z1" s="621"/>
      <c r="AA1" s="621"/>
      <c r="AB1" s="621"/>
      <c r="AC1" s="621"/>
      <c r="AD1" s="621"/>
      <c r="AE1" s="621"/>
      <c r="AF1" s="621"/>
      <c r="AG1" s="621"/>
      <c r="AH1" s="621"/>
      <c r="AI1" s="621"/>
      <c r="AJ1" s="621"/>
      <c r="AK1" s="621"/>
      <c r="AL1" s="621"/>
      <c r="AM1" s="621"/>
      <c r="AN1" s="621"/>
      <c r="AO1" s="621"/>
      <c r="AP1" s="621"/>
      <c r="AQ1" s="621"/>
      <c r="AR1" s="621"/>
      <c r="AS1" s="621"/>
      <c r="AT1" s="621"/>
      <c r="AU1" s="621"/>
      <c r="AV1" s="621"/>
      <c r="AW1" s="621"/>
      <c r="AX1" s="621"/>
      <c r="AY1" s="621"/>
      <c r="AZ1" s="621"/>
      <c r="BA1" s="621"/>
      <c r="BB1" s="621"/>
      <c r="BC1" s="621"/>
      <c r="BD1" s="621"/>
      <c r="BE1" s="621"/>
      <c r="BF1" s="621"/>
      <c r="BG1" s="621"/>
      <c r="BH1" s="621"/>
      <c r="BI1" s="621"/>
      <c r="BJ1" s="621"/>
      <c r="BK1" s="621"/>
      <c r="BL1" s="621"/>
      <c r="BM1" s="621"/>
      <c r="BN1" s="621"/>
      <c r="BO1" s="621"/>
      <c r="BP1" s="621"/>
      <c r="BQ1" s="621"/>
      <c r="BR1" s="621"/>
      <c r="BS1" s="621"/>
      <c r="BT1" s="621"/>
      <c r="BU1" s="621"/>
      <c r="BV1" s="621"/>
      <c r="BW1" s="621"/>
      <c r="BX1" s="621"/>
      <c r="BY1" s="621"/>
      <c r="BZ1" s="621"/>
    </row>
    <row r="2" spans="1:78" s="54" customFormat="1">
      <c r="A2" s="1081" t="s">
        <v>1390</v>
      </c>
      <c r="B2" s="1081"/>
      <c r="C2" s="1081"/>
      <c r="D2" s="1081"/>
      <c r="E2" s="1081"/>
      <c r="F2" s="1081"/>
      <c r="G2" s="1081"/>
      <c r="H2" s="1081"/>
      <c r="I2" s="1081"/>
      <c r="J2" s="1081"/>
      <c r="K2" s="1081"/>
      <c r="L2" s="1081"/>
      <c r="M2" s="1081"/>
      <c r="N2" s="1081"/>
      <c r="O2" s="1081"/>
      <c r="P2" s="1081"/>
      <c r="Q2" s="1081"/>
      <c r="R2" s="1081"/>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c r="AW2" s="536"/>
      <c r="AX2" s="536"/>
      <c r="AY2" s="536"/>
      <c r="AZ2" s="536"/>
      <c r="BA2" s="536"/>
      <c r="BB2" s="536"/>
      <c r="BC2" s="536"/>
      <c r="BD2" s="536"/>
      <c r="BE2" s="536"/>
      <c r="BF2" s="536"/>
      <c r="BG2" s="536"/>
      <c r="BH2" s="536"/>
      <c r="BI2" s="536"/>
      <c r="BJ2" s="536"/>
      <c r="BK2" s="536"/>
      <c r="BL2" s="536"/>
      <c r="BM2" s="536"/>
      <c r="BN2" s="536"/>
      <c r="BO2" s="536"/>
      <c r="BP2" s="536"/>
      <c r="BQ2" s="536"/>
      <c r="BR2" s="536"/>
      <c r="BS2" s="536"/>
      <c r="BT2" s="536"/>
      <c r="BU2" s="536"/>
      <c r="BV2" s="536"/>
      <c r="BW2" s="536"/>
      <c r="BX2" s="536"/>
      <c r="BY2" s="536"/>
      <c r="BZ2" s="536"/>
    </row>
    <row r="3" spans="1:78" ht="45" customHeight="1">
      <c r="E3" s="65" t="s">
        <v>29</v>
      </c>
      <c r="F3" s="1082" t="s">
        <v>30</v>
      </c>
      <c r="G3" s="1082"/>
      <c r="H3" s="1082"/>
      <c r="I3" s="1082"/>
      <c r="J3" s="1082"/>
      <c r="K3" s="1082"/>
      <c r="L3" s="1082"/>
      <c r="M3" s="1082"/>
      <c r="N3" s="1082"/>
      <c r="O3" s="516"/>
      <c r="P3" s="1064" t="s">
        <v>93</v>
      </c>
      <c r="Q3" s="1064"/>
      <c r="R3" s="1064"/>
    </row>
    <row r="4" spans="1:78" s="48" customFormat="1" ht="15.75" thickBot="1">
      <c r="A4" s="59" t="s">
        <v>95</v>
      </c>
      <c r="B4" s="921"/>
      <c r="C4" s="579"/>
      <c r="D4" s="57" t="s">
        <v>15</v>
      </c>
      <c r="E4" s="98" t="s">
        <v>1238</v>
      </c>
      <c r="F4" s="49" t="s">
        <v>1091</v>
      </c>
      <c r="G4" s="49" t="s">
        <v>1092</v>
      </c>
      <c r="H4" s="49" t="s">
        <v>1093</v>
      </c>
      <c r="I4" s="49" t="s">
        <v>1094</v>
      </c>
      <c r="J4" s="49" t="s">
        <v>1095</v>
      </c>
      <c r="K4" s="49" t="s">
        <v>1096</v>
      </c>
      <c r="L4" s="49" t="s">
        <v>1097</v>
      </c>
      <c r="M4" s="49" t="s">
        <v>1098</v>
      </c>
      <c r="N4" s="49" t="s">
        <v>1099</v>
      </c>
      <c r="O4" s="519"/>
      <c r="P4" s="49" t="s">
        <v>1242</v>
      </c>
      <c r="Q4" s="49" t="s">
        <v>1243</v>
      </c>
      <c r="R4" s="49" t="s">
        <v>92</v>
      </c>
      <c r="S4" s="580"/>
      <c r="T4" s="580"/>
      <c r="U4" s="580"/>
      <c r="V4" s="580"/>
      <c r="W4" s="580"/>
      <c r="X4" s="580"/>
      <c r="Y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c r="AW4" s="580"/>
      <c r="AX4" s="580"/>
      <c r="AY4" s="580"/>
      <c r="AZ4" s="580"/>
      <c r="BA4" s="580"/>
      <c r="BB4" s="580"/>
      <c r="BC4" s="580"/>
      <c r="BD4" s="580"/>
      <c r="BE4" s="580"/>
      <c r="BF4" s="580"/>
      <c r="BG4" s="580"/>
      <c r="BH4" s="580"/>
      <c r="BI4" s="580"/>
      <c r="BJ4" s="580"/>
      <c r="BK4" s="580"/>
      <c r="BL4" s="580"/>
      <c r="BM4" s="580"/>
      <c r="BN4" s="580"/>
      <c r="BO4" s="580"/>
      <c r="BP4" s="580"/>
      <c r="BQ4" s="580"/>
      <c r="BR4" s="580"/>
      <c r="BS4" s="580"/>
      <c r="BT4" s="580"/>
      <c r="BU4" s="580"/>
      <c r="BV4" s="580"/>
      <c r="BW4" s="580"/>
      <c r="BX4" s="580"/>
      <c r="BY4" s="580"/>
      <c r="BZ4" s="580"/>
    </row>
    <row r="5" spans="1:78" ht="15.75" thickTop="1">
      <c r="E5" s="515"/>
      <c r="F5" s="521"/>
      <c r="G5" s="521"/>
      <c r="H5" s="521"/>
      <c r="I5" s="521"/>
      <c r="J5" s="521"/>
      <c r="K5" s="521"/>
      <c r="L5" s="521"/>
      <c r="M5" s="521"/>
      <c r="N5" s="521"/>
    </row>
    <row r="6" spans="1:78">
      <c r="B6" s="922" t="s">
        <v>1494</v>
      </c>
      <c r="C6" s="582"/>
      <c r="D6" s="624"/>
    </row>
    <row r="7" spans="1:78">
      <c r="A7" s="60">
        <v>1</v>
      </c>
      <c r="B7" s="392" t="s">
        <v>1495</v>
      </c>
      <c r="C7" s="272" t="s">
        <v>335</v>
      </c>
      <c r="D7" s="62" t="s">
        <v>1496</v>
      </c>
      <c r="E7" s="76"/>
      <c r="F7" s="106">
        <f t="shared" ref="F7:N7" si="0">E25</f>
        <v>0</v>
      </c>
      <c r="G7" s="106">
        <f t="shared" si="0"/>
        <v>0</v>
      </c>
      <c r="H7" s="106">
        <f t="shared" si="0"/>
        <v>0</v>
      </c>
      <c r="I7" s="106">
        <f t="shared" si="0"/>
        <v>0</v>
      </c>
      <c r="J7" s="106">
        <f t="shared" si="0"/>
        <v>0</v>
      </c>
      <c r="K7" s="106">
        <f t="shared" si="0"/>
        <v>0</v>
      </c>
      <c r="L7" s="106">
        <f t="shared" si="0"/>
        <v>0</v>
      </c>
      <c r="M7" s="106">
        <f t="shared" si="0"/>
        <v>0</v>
      </c>
      <c r="N7" s="106">
        <f t="shared" si="0"/>
        <v>0</v>
      </c>
      <c r="O7" s="505"/>
      <c r="P7" s="106">
        <f>G7</f>
        <v>0</v>
      </c>
      <c r="Q7" s="106">
        <f>K7</f>
        <v>0</v>
      </c>
      <c r="R7" s="106">
        <f>F7</f>
        <v>0</v>
      </c>
    </row>
    <row r="8" spans="1:78">
      <c r="A8" s="60">
        <v>2</v>
      </c>
      <c r="B8" s="392" t="s">
        <v>101</v>
      </c>
      <c r="C8" s="272" t="s">
        <v>332</v>
      </c>
      <c r="D8" s="62" t="s">
        <v>1497</v>
      </c>
      <c r="E8" s="76"/>
      <c r="F8" s="76"/>
      <c r="G8" s="76"/>
      <c r="H8" s="76"/>
      <c r="I8" s="76"/>
      <c r="J8" s="76"/>
      <c r="K8" s="76"/>
      <c r="L8" s="76"/>
      <c r="M8" s="76"/>
      <c r="N8" s="76"/>
      <c r="O8" s="505"/>
      <c r="P8" s="106">
        <f>SUM(G8:J8)</f>
        <v>0</v>
      </c>
      <c r="Q8" s="106">
        <f>SUM(K8:N8)</f>
        <v>0</v>
      </c>
      <c r="R8" s="106">
        <f>SUM(F8,G8:J8,K8:N8)</f>
        <v>0</v>
      </c>
    </row>
    <row r="9" spans="1:78" ht="17.100000000000001" customHeight="1">
      <c r="A9" s="60">
        <v>3</v>
      </c>
      <c r="B9" s="392" t="s">
        <v>155</v>
      </c>
      <c r="C9" s="272" t="s">
        <v>334</v>
      </c>
      <c r="D9" s="62" t="s">
        <v>1498</v>
      </c>
      <c r="E9" s="76"/>
      <c r="F9" s="106">
        <f t="shared" ref="F9:N9" si="1">SUM(F7:F8)</f>
        <v>0</v>
      </c>
      <c r="G9" s="106">
        <f t="shared" si="1"/>
        <v>0</v>
      </c>
      <c r="H9" s="106">
        <f t="shared" si="1"/>
        <v>0</v>
      </c>
      <c r="I9" s="106">
        <f t="shared" si="1"/>
        <v>0</v>
      </c>
      <c r="J9" s="106">
        <f t="shared" si="1"/>
        <v>0</v>
      </c>
      <c r="K9" s="106">
        <f t="shared" si="1"/>
        <v>0</v>
      </c>
      <c r="L9" s="106">
        <f t="shared" si="1"/>
        <v>0</v>
      </c>
      <c r="M9" s="106">
        <f t="shared" si="1"/>
        <v>0</v>
      </c>
      <c r="N9" s="106">
        <f t="shared" si="1"/>
        <v>0</v>
      </c>
      <c r="O9" s="505"/>
      <c r="P9" s="106">
        <f>G9</f>
        <v>0</v>
      </c>
      <c r="Q9" s="106">
        <f>K9</f>
        <v>0</v>
      </c>
      <c r="R9" s="106">
        <f>F9</f>
        <v>0</v>
      </c>
    </row>
    <row r="10" spans="1:78" ht="48.75" customHeight="1">
      <c r="A10" s="60">
        <v>4</v>
      </c>
      <c r="B10" s="392" t="s">
        <v>1529</v>
      </c>
      <c r="C10" s="273" t="s">
        <v>331</v>
      </c>
      <c r="D10" s="61" t="str">
        <f>"Must match item "&amp;'Income Statement Worksheet'!A157&amp;" on the Income Statement Worksheet = riad4340"</f>
        <v>Must match item 135 on the Income Statement Worksheet = riad4340</v>
      </c>
      <c r="E10" s="76"/>
      <c r="F10" s="76"/>
      <c r="G10" s="76"/>
      <c r="H10" s="76"/>
      <c r="I10" s="76"/>
      <c r="J10" s="76"/>
      <c r="K10" s="76"/>
      <c r="L10" s="76"/>
      <c r="M10" s="76"/>
      <c r="N10" s="76"/>
      <c r="O10" s="505"/>
      <c r="P10" s="106">
        <f>SUM(G10:J10)</f>
        <v>0</v>
      </c>
      <c r="Q10" s="106">
        <f>SUM(K10:N10)</f>
        <v>0</v>
      </c>
      <c r="R10" s="106">
        <f>SUM(F10,G10:J10,K10:N10)</f>
        <v>0</v>
      </c>
    </row>
    <row r="11" spans="1:78" ht="17.100000000000001" customHeight="1">
      <c r="A11" s="625"/>
      <c r="B11" s="392" t="s">
        <v>102</v>
      </c>
      <c r="C11" s="626"/>
      <c r="D11" s="627"/>
      <c r="E11" s="515"/>
      <c r="F11" s="521"/>
      <c r="G11" s="521"/>
      <c r="H11" s="521"/>
      <c r="I11" s="521"/>
      <c r="J11" s="521"/>
      <c r="K11" s="521"/>
      <c r="L11" s="521"/>
      <c r="M11" s="521"/>
      <c r="N11" s="521"/>
      <c r="O11" s="505"/>
    </row>
    <row r="12" spans="1:78" ht="17.100000000000001" customHeight="1">
      <c r="A12" s="60">
        <v>5</v>
      </c>
      <c r="B12" s="935" t="s">
        <v>103</v>
      </c>
      <c r="C12" s="274" t="s">
        <v>330</v>
      </c>
      <c r="D12" s="62"/>
      <c r="E12" s="76"/>
      <c r="F12" s="76"/>
      <c r="G12" s="76"/>
      <c r="H12" s="76"/>
      <c r="I12" s="76"/>
      <c r="J12" s="76"/>
      <c r="K12" s="76"/>
      <c r="L12" s="76"/>
      <c r="M12" s="76"/>
      <c r="N12" s="76"/>
      <c r="O12" s="505"/>
      <c r="P12" s="106">
        <f>SUM(G12:J12)</f>
        <v>0</v>
      </c>
      <c r="Q12" s="106">
        <f>SUM(K12:N12)</f>
        <v>0</v>
      </c>
      <c r="R12" s="106">
        <f>SUM(F12,G12:J12,K12:N12)</f>
        <v>0</v>
      </c>
    </row>
    <row r="13" spans="1:78">
      <c r="A13" s="60">
        <v>6</v>
      </c>
      <c r="B13" s="935" t="s">
        <v>104</v>
      </c>
      <c r="C13" s="274" t="s">
        <v>329</v>
      </c>
      <c r="D13" s="62"/>
      <c r="E13" s="76"/>
      <c r="F13" s="76"/>
      <c r="G13" s="76"/>
      <c r="H13" s="76"/>
      <c r="I13" s="76"/>
      <c r="J13" s="76"/>
      <c r="K13" s="76"/>
      <c r="L13" s="76"/>
      <c r="M13" s="76"/>
      <c r="N13" s="76"/>
      <c r="O13" s="505"/>
      <c r="P13" s="106">
        <f>SUM(G13:J13)</f>
        <v>0</v>
      </c>
      <c r="Q13" s="106">
        <f>SUM(K13:N13)</f>
        <v>0</v>
      </c>
      <c r="R13" s="106">
        <f>SUM(F13,G13:J13,K13:N13)</f>
        <v>0</v>
      </c>
    </row>
    <row r="14" spans="1:78">
      <c r="A14" s="625"/>
      <c r="B14" s="392" t="s">
        <v>105</v>
      </c>
      <c r="C14" s="626"/>
      <c r="D14" s="627"/>
      <c r="O14" s="505"/>
    </row>
    <row r="15" spans="1:78">
      <c r="A15" s="60">
        <v>7</v>
      </c>
      <c r="B15" s="935" t="s">
        <v>106</v>
      </c>
      <c r="C15" s="274" t="s">
        <v>328</v>
      </c>
      <c r="D15" s="58"/>
      <c r="E15" s="76"/>
      <c r="F15" s="76"/>
      <c r="G15" s="76"/>
      <c r="H15" s="76"/>
      <c r="I15" s="76"/>
      <c r="J15" s="76"/>
      <c r="K15" s="76"/>
      <c r="L15" s="76"/>
      <c r="M15" s="76"/>
      <c r="N15" s="76"/>
      <c r="O15" s="505"/>
      <c r="P15" s="106">
        <f t="shared" ref="P15:P24" si="2">SUM(G15:J15)</f>
        <v>0</v>
      </c>
      <c r="Q15" s="106">
        <f t="shared" ref="Q15:Q24" si="3">SUM(K15:N15)</f>
        <v>0</v>
      </c>
      <c r="R15" s="106">
        <f t="shared" ref="R15:R24" si="4">SUM(F15,G15:J15,K15:N15)</f>
        <v>0</v>
      </c>
    </row>
    <row r="16" spans="1:78">
      <c r="A16" s="60">
        <v>8</v>
      </c>
      <c r="B16" s="935" t="s">
        <v>107</v>
      </c>
      <c r="C16" s="274" t="s">
        <v>327</v>
      </c>
      <c r="D16" s="58"/>
      <c r="E16" s="76"/>
      <c r="F16" s="76"/>
      <c r="G16" s="76"/>
      <c r="H16" s="76"/>
      <c r="I16" s="76"/>
      <c r="J16" s="76"/>
      <c r="K16" s="76"/>
      <c r="L16" s="76"/>
      <c r="M16" s="76"/>
      <c r="N16" s="76"/>
      <c r="O16" s="505"/>
      <c r="P16" s="106">
        <f t="shared" si="2"/>
        <v>0</v>
      </c>
      <c r="Q16" s="106">
        <f t="shared" si="3"/>
        <v>0</v>
      </c>
      <c r="R16" s="106">
        <f t="shared" si="4"/>
        <v>0</v>
      </c>
    </row>
    <row r="17" spans="1:255">
      <c r="A17" s="969">
        <v>9</v>
      </c>
      <c r="B17" s="965" t="s">
        <v>108</v>
      </c>
      <c r="C17" s="966" t="s">
        <v>326</v>
      </c>
      <c r="D17" s="967" t="s">
        <v>145</v>
      </c>
      <c r="E17" s="968"/>
      <c r="F17" s="968"/>
      <c r="G17" s="968"/>
      <c r="H17" s="968"/>
      <c r="I17" s="968"/>
      <c r="J17" s="968"/>
      <c r="K17" s="968"/>
      <c r="L17" s="968"/>
      <c r="M17" s="968"/>
      <c r="N17" s="968"/>
      <c r="O17" s="505"/>
      <c r="P17" s="106">
        <f t="shared" si="2"/>
        <v>0</v>
      </c>
      <c r="Q17" s="106">
        <f t="shared" si="3"/>
        <v>0</v>
      </c>
      <c r="R17" s="106">
        <f t="shared" si="4"/>
        <v>0</v>
      </c>
    </row>
    <row r="18" spans="1:255">
      <c r="A18" s="969">
        <v>10</v>
      </c>
      <c r="B18" s="965" t="s">
        <v>113</v>
      </c>
      <c r="C18" s="966" t="s">
        <v>325</v>
      </c>
      <c r="D18" s="967" t="s">
        <v>146</v>
      </c>
      <c r="E18" s="968"/>
      <c r="F18" s="968"/>
      <c r="G18" s="968"/>
      <c r="H18" s="968"/>
      <c r="I18" s="968"/>
      <c r="J18" s="968"/>
      <c r="K18" s="968"/>
      <c r="L18" s="968"/>
      <c r="M18" s="968"/>
      <c r="N18" s="968"/>
      <c r="O18" s="505"/>
      <c r="P18" s="106">
        <f t="shared" si="2"/>
        <v>0</v>
      </c>
      <c r="Q18" s="106">
        <f t="shared" si="3"/>
        <v>0</v>
      </c>
      <c r="R18" s="106">
        <f t="shared" si="4"/>
        <v>0</v>
      </c>
    </row>
    <row r="19" spans="1:255">
      <c r="A19" s="60">
        <v>11</v>
      </c>
      <c r="B19" s="392" t="s">
        <v>109</v>
      </c>
      <c r="C19" s="272" t="s">
        <v>324</v>
      </c>
      <c r="D19" s="62" t="s">
        <v>1501</v>
      </c>
      <c r="E19" s="76"/>
      <c r="F19" s="76"/>
      <c r="G19" s="76"/>
      <c r="H19" s="76"/>
      <c r="I19" s="76"/>
      <c r="J19" s="76"/>
      <c r="K19" s="76"/>
      <c r="L19" s="76"/>
      <c r="M19" s="76"/>
      <c r="N19" s="76"/>
      <c r="O19" s="505"/>
      <c r="P19" s="106">
        <f t="shared" si="2"/>
        <v>0</v>
      </c>
      <c r="Q19" s="106">
        <f t="shared" si="3"/>
        <v>0</v>
      </c>
      <c r="R19" s="106">
        <f t="shared" si="4"/>
        <v>0</v>
      </c>
    </row>
    <row r="20" spans="1:255">
      <c r="A20" s="60">
        <v>12</v>
      </c>
      <c r="B20" s="392" t="s">
        <v>114</v>
      </c>
      <c r="C20" s="272" t="s">
        <v>323</v>
      </c>
      <c r="D20" s="62" t="s">
        <v>1499</v>
      </c>
      <c r="E20" s="76"/>
      <c r="F20" s="76"/>
      <c r="G20" s="76"/>
      <c r="H20" s="76"/>
      <c r="I20" s="76"/>
      <c r="J20" s="76"/>
      <c r="K20" s="76"/>
      <c r="L20" s="76"/>
      <c r="M20" s="76"/>
      <c r="N20" s="76"/>
      <c r="O20" s="505"/>
      <c r="P20" s="106">
        <f t="shared" si="2"/>
        <v>0</v>
      </c>
      <c r="Q20" s="106">
        <f t="shared" si="3"/>
        <v>0</v>
      </c>
      <c r="R20" s="106">
        <f t="shared" si="4"/>
        <v>0</v>
      </c>
    </row>
    <row r="21" spans="1:255" ht="17.100000000000001" customHeight="1">
      <c r="A21" s="60">
        <v>13</v>
      </c>
      <c r="B21" s="392" t="s">
        <v>115</v>
      </c>
      <c r="C21" s="272" t="s">
        <v>322</v>
      </c>
      <c r="D21" s="62" t="s">
        <v>1500</v>
      </c>
      <c r="E21" s="76"/>
      <c r="F21" s="76"/>
      <c r="G21" s="76"/>
      <c r="H21" s="76"/>
      <c r="I21" s="76"/>
      <c r="J21" s="76"/>
      <c r="K21" s="76"/>
      <c r="L21" s="76"/>
      <c r="M21" s="76"/>
      <c r="N21" s="76"/>
      <c r="O21" s="505"/>
      <c r="P21" s="106">
        <f t="shared" si="2"/>
        <v>0</v>
      </c>
      <c r="Q21" s="106">
        <f t="shared" si="3"/>
        <v>0</v>
      </c>
      <c r="R21" s="106">
        <f t="shared" si="4"/>
        <v>0</v>
      </c>
    </row>
    <row r="22" spans="1:255" ht="17.100000000000001" customHeight="1">
      <c r="A22" s="60">
        <v>14</v>
      </c>
      <c r="B22" s="392" t="s">
        <v>110</v>
      </c>
      <c r="C22" s="272" t="s">
        <v>321</v>
      </c>
      <c r="D22" s="62" t="s">
        <v>1502</v>
      </c>
      <c r="E22" s="76"/>
      <c r="F22" s="76"/>
      <c r="G22" s="76"/>
      <c r="H22" s="76"/>
      <c r="I22" s="76"/>
      <c r="J22" s="76"/>
      <c r="K22" s="76"/>
      <c r="L22" s="76"/>
      <c r="M22" s="76"/>
      <c r="N22" s="76"/>
      <c r="O22" s="505"/>
      <c r="P22" s="106">
        <f t="shared" si="2"/>
        <v>0</v>
      </c>
      <c r="Q22" s="106">
        <f t="shared" si="3"/>
        <v>0</v>
      </c>
      <c r="R22" s="106">
        <f t="shared" si="4"/>
        <v>0</v>
      </c>
    </row>
    <row r="23" spans="1:255" ht="30" customHeight="1">
      <c r="A23" s="972">
        <v>15</v>
      </c>
      <c r="B23" s="965" t="s">
        <v>111</v>
      </c>
      <c r="C23" s="971" t="s">
        <v>320</v>
      </c>
      <c r="D23" s="967" t="s">
        <v>147</v>
      </c>
      <c r="E23" s="968"/>
      <c r="F23" s="968"/>
      <c r="G23" s="968"/>
      <c r="H23" s="968"/>
      <c r="I23" s="968"/>
      <c r="J23" s="968"/>
      <c r="K23" s="968"/>
      <c r="L23" s="968"/>
      <c r="M23" s="968"/>
      <c r="N23" s="968"/>
      <c r="O23" s="505"/>
      <c r="P23" s="106">
        <f t="shared" si="2"/>
        <v>0</v>
      </c>
      <c r="Q23" s="106">
        <f t="shared" si="3"/>
        <v>0</v>
      </c>
      <c r="R23" s="106">
        <f t="shared" si="4"/>
        <v>0</v>
      </c>
    </row>
    <row r="24" spans="1:255" s="54" customFormat="1" ht="17.100000000000001" customHeight="1">
      <c r="A24" s="60">
        <v>16</v>
      </c>
      <c r="B24" s="923" t="s">
        <v>112</v>
      </c>
      <c r="C24" s="275" t="s">
        <v>319</v>
      </c>
      <c r="D24" s="63" t="s">
        <v>1503</v>
      </c>
      <c r="E24" s="551"/>
      <c r="F24" s="76"/>
      <c r="G24" s="76"/>
      <c r="H24" s="76"/>
      <c r="I24" s="76"/>
      <c r="J24" s="76"/>
      <c r="K24" s="76"/>
      <c r="L24" s="76"/>
      <c r="M24" s="76"/>
      <c r="N24" s="76"/>
      <c r="O24" s="505"/>
      <c r="P24" s="80">
        <f t="shared" si="2"/>
        <v>0</v>
      </c>
      <c r="Q24" s="80">
        <f t="shared" si="3"/>
        <v>0</v>
      </c>
      <c r="R24" s="80">
        <f t="shared" si="4"/>
        <v>0</v>
      </c>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5"/>
      <c r="AY24" s="505"/>
      <c r="AZ24" s="505"/>
      <c r="BA24" s="505"/>
      <c r="BB24" s="505"/>
      <c r="BC24" s="505"/>
      <c r="BD24" s="505"/>
      <c r="BE24" s="505"/>
      <c r="BF24" s="505"/>
      <c r="BG24" s="505"/>
      <c r="BH24" s="505"/>
      <c r="BI24" s="505"/>
      <c r="BJ24" s="505"/>
      <c r="BK24" s="505"/>
      <c r="BL24" s="505"/>
      <c r="BM24" s="505"/>
      <c r="BN24" s="505"/>
      <c r="BO24" s="505"/>
      <c r="BP24" s="505"/>
      <c r="BQ24" s="505"/>
      <c r="BR24" s="505"/>
      <c r="BS24" s="505"/>
      <c r="BT24" s="505"/>
      <c r="BU24" s="505"/>
      <c r="BV24" s="505"/>
      <c r="BW24" s="505"/>
      <c r="BX24" s="505"/>
      <c r="BY24" s="505"/>
      <c r="BZ24" s="505"/>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row>
    <row r="25" spans="1:255" s="50" customFormat="1" ht="46.5" customHeight="1">
      <c r="A25" s="60">
        <v>17</v>
      </c>
      <c r="B25" s="1044" t="str">
        <f>"Total bank equity capital end of current period (sum of items "&amp;A9&amp;", "&amp;A10&amp;", "&amp;A12&amp;", "&amp;A13&amp;", "&amp;A15&amp;", "&amp;A16&amp;", "&amp;A17&amp;", "&amp;A19&amp;", "&amp;A22&amp;", "&amp;A23&amp;", "&amp;A24&amp;", less items "&amp;A18&amp;", "&amp;A20&amp;", "&amp;A21&amp;")"</f>
        <v>Total bank equity capital end of current period (sum of items 3, 4, 5, 6, 7, 8, 9, 11, 14, 15, 16, less items 10, 12, 13)</v>
      </c>
      <c r="C25" s="271" t="s">
        <v>333</v>
      </c>
      <c r="D25" s="277" t="s">
        <v>1504</v>
      </c>
      <c r="E25" s="1045"/>
      <c r="F25" s="1045"/>
      <c r="G25" s="1045"/>
      <c r="H25" s="1045"/>
      <c r="I25" s="1045"/>
      <c r="J25" s="1045"/>
      <c r="K25" s="1045"/>
      <c r="L25" s="1045"/>
      <c r="M25" s="1045"/>
      <c r="N25" s="1045"/>
      <c r="O25" s="510"/>
      <c r="P25" s="106">
        <f>J25</f>
        <v>0</v>
      </c>
      <c r="Q25" s="106">
        <f>N25</f>
        <v>0</v>
      </c>
      <c r="R25" s="106">
        <f>N25</f>
        <v>0</v>
      </c>
      <c r="S25" s="552"/>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5"/>
      <c r="BK25" s="505"/>
      <c r="BL25" s="505"/>
      <c r="BM25" s="505"/>
      <c r="BN25" s="505"/>
      <c r="BO25" s="505"/>
      <c r="BP25" s="505"/>
      <c r="BQ25" s="505"/>
      <c r="BR25" s="505"/>
      <c r="BS25" s="505"/>
      <c r="BT25" s="505"/>
      <c r="BU25" s="505"/>
      <c r="BV25" s="505"/>
      <c r="BW25" s="505"/>
      <c r="BX25" s="505"/>
      <c r="BY25" s="505"/>
      <c r="BZ25" s="505"/>
    </row>
    <row r="26" spans="1:255">
      <c r="E26" s="515"/>
      <c r="F26" s="521"/>
      <c r="G26" s="521"/>
      <c r="H26" s="521"/>
      <c r="I26" s="521"/>
      <c r="J26" s="521"/>
      <c r="K26" s="521"/>
      <c r="L26" s="521"/>
      <c r="M26" s="521"/>
      <c r="N26" s="521"/>
    </row>
    <row r="27" spans="1:255" ht="30">
      <c r="A27" s="628"/>
      <c r="B27" s="911" t="s">
        <v>1608</v>
      </c>
      <c r="C27" s="629"/>
      <c r="E27" s="515"/>
      <c r="F27" s="521"/>
      <c r="G27" s="521"/>
      <c r="H27" s="521"/>
      <c r="I27" s="521"/>
      <c r="J27" s="521"/>
      <c r="K27" s="521"/>
      <c r="L27" s="521"/>
      <c r="M27" s="521"/>
      <c r="N27" s="521"/>
    </row>
    <row r="28" spans="1:255" s="64" customFormat="1">
      <c r="A28" s="630"/>
      <c r="B28" s="901" t="s">
        <v>45</v>
      </c>
      <c r="C28" s="631"/>
      <c r="D28" s="632"/>
      <c r="E28" s="515"/>
      <c r="F28" s="521"/>
      <c r="G28" s="521"/>
      <c r="H28" s="521"/>
      <c r="I28" s="521"/>
      <c r="J28" s="521"/>
      <c r="K28" s="521"/>
      <c r="L28" s="521"/>
      <c r="M28" s="521"/>
      <c r="N28" s="521"/>
      <c r="O28" s="633"/>
      <c r="P28" s="633"/>
      <c r="Q28" s="633"/>
      <c r="R28" s="633"/>
      <c r="S28" s="634"/>
      <c r="T28" s="634"/>
      <c r="U28" s="634"/>
      <c r="V28" s="634"/>
      <c r="W28" s="634"/>
      <c r="X28" s="634"/>
      <c r="Y28" s="634"/>
      <c r="Z28" s="634"/>
      <c r="AA28" s="634"/>
      <c r="AB28" s="634"/>
      <c r="AC28" s="634"/>
      <c r="AD28" s="634"/>
      <c r="AE28" s="634"/>
      <c r="AF28" s="634"/>
      <c r="AG28" s="634"/>
      <c r="AH28" s="634"/>
      <c r="AI28" s="634"/>
      <c r="AJ28" s="634"/>
      <c r="AK28" s="634"/>
      <c r="AL28" s="634"/>
      <c r="AM28" s="634"/>
      <c r="AN28" s="634"/>
      <c r="AO28" s="634"/>
      <c r="AP28" s="634"/>
      <c r="AQ28" s="634"/>
      <c r="AR28" s="634"/>
      <c r="AS28" s="634"/>
      <c r="AT28" s="634"/>
      <c r="AU28" s="634"/>
      <c r="AV28" s="634"/>
      <c r="AW28" s="634"/>
      <c r="AX28" s="634"/>
      <c r="AY28" s="634"/>
      <c r="AZ28" s="634"/>
      <c r="BA28" s="634"/>
      <c r="BB28" s="634"/>
      <c r="BC28" s="634"/>
      <c r="BD28" s="634"/>
      <c r="BE28" s="634"/>
      <c r="BF28" s="634"/>
      <c r="BG28" s="634"/>
      <c r="BH28" s="634"/>
      <c r="BI28" s="634"/>
      <c r="BJ28" s="634"/>
      <c r="BK28" s="634"/>
      <c r="BL28" s="634"/>
      <c r="BM28" s="634"/>
      <c r="BN28" s="634"/>
      <c r="BO28" s="634"/>
      <c r="BP28" s="634"/>
      <c r="BQ28" s="634"/>
      <c r="BR28" s="634"/>
      <c r="BS28" s="634"/>
      <c r="BT28" s="634"/>
      <c r="BU28" s="634"/>
      <c r="BV28" s="634"/>
      <c r="BW28" s="634"/>
      <c r="BX28" s="634"/>
      <c r="BY28" s="634"/>
      <c r="BZ28" s="634"/>
    </row>
    <row r="29" spans="1:255" s="380" customFormat="1" ht="17.100000000000001" customHeight="1">
      <c r="A29" s="368">
        <v>18</v>
      </c>
      <c r="B29" s="899" t="s">
        <v>1505</v>
      </c>
      <c r="C29" s="414" t="s">
        <v>1013</v>
      </c>
      <c r="D29" s="381" t="str">
        <f>"Item "&amp;A25&amp;" =rcfd3210 or aaab3210"</f>
        <v>Item 17 =rcfd3210 or aaab3210</v>
      </c>
      <c r="E29" s="369">
        <f t="shared" ref="E29:N29" si="5">E25</f>
        <v>0</v>
      </c>
      <c r="F29" s="369">
        <f t="shared" si="5"/>
        <v>0</v>
      </c>
      <c r="G29" s="369">
        <f t="shared" si="5"/>
        <v>0</v>
      </c>
      <c r="H29" s="369">
        <f t="shared" si="5"/>
        <v>0</v>
      </c>
      <c r="I29" s="369">
        <f t="shared" si="5"/>
        <v>0</v>
      </c>
      <c r="J29" s="369">
        <f t="shared" si="5"/>
        <v>0</v>
      </c>
      <c r="K29" s="369">
        <f t="shared" si="5"/>
        <v>0</v>
      </c>
      <c r="L29" s="369">
        <f t="shared" si="5"/>
        <v>0</v>
      </c>
      <c r="M29" s="369">
        <f t="shared" si="5"/>
        <v>0</v>
      </c>
      <c r="N29" s="369">
        <f t="shared" si="5"/>
        <v>0</v>
      </c>
      <c r="O29" s="636"/>
      <c r="P29" s="636"/>
      <c r="Q29" s="636"/>
      <c r="R29" s="636"/>
      <c r="S29" s="636"/>
      <c r="T29" s="636"/>
      <c r="U29" s="636"/>
      <c r="V29" s="636"/>
      <c r="W29" s="636"/>
      <c r="X29" s="636"/>
      <c r="Y29" s="636"/>
      <c r="Z29" s="636"/>
      <c r="AA29" s="636"/>
      <c r="AB29" s="636"/>
      <c r="AC29" s="636"/>
      <c r="AD29" s="636"/>
      <c r="AE29" s="636"/>
      <c r="AF29" s="636"/>
      <c r="AG29" s="636"/>
      <c r="AH29" s="636"/>
      <c r="AI29" s="636"/>
      <c r="AJ29" s="636"/>
      <c r="AK29" s="636"/>
      <c r="AL29" s="636"/>
      <c r="AM29" s="636"/>
      <c r="AN29" s="636"/>
      <c r="AO29" s="636"/>
      <c r="AP29" s="636"/>
      <c r="AQ29" s="636"/>
      <c r="AR29" s="636"/>
      <c r="AS29" s="636"/>
      <c r="AT29" s="636"/>
      <c r="AU29" s="636"/>
      <c r="AV29" s="636"/>
      <c r="AW29" s="636"/>
      <c r="AX29" s="636"/>
      <c r="AY29" s="636"/>
      <c r="AZ29" s="636"/>
      <c r="BA29" s="636"/>
      <c r="BB29" s="636"/>
      <c r="BC29" s="636"/>
      <c r="BD29" s="636"/>
      <c r="BE29" s="636"/>
      <c r="BF29" s="636"/>
      <c r="BG29" s="636"/>
      <c r="BH29" s="636"/>
      <c r="BI29" s="636"/>
      <c r="BJ29" s="636"/>
      <c r="BK29" s="636"/>
      <c r="BL29" s="636"/>
      <c r="BM29" s="636"/>
      <c r="BN29" s="636"/>
      <c r="BO29" s="636"/>
      <c r="BP29" s="636"/>
      <c r="BQ29" s="636"/>
      <c r="BR29" s="636"/>
      <c r="BS29" s="636"/>
      <c r="BT29" s="636"/>
      <c r="BU29" s="636"/>
      <c r="BV29" s="636"/>
      <c r="BW29" s="636"/>
      <c r="BX29" s="636"/>
      <c r="BY29" s="636"/>
      <c r="BZ29" s="636"/>
    </row>
    <row r="30" spans="1:255" s="380" customFormat="1" ht="17.100000000000001" customHeight="1">
      <c r="A30" s="368">
        <v>19</v>
      </c>
      <c r="B30" s="899" t="s">
        <v>156</v>
      </c>
      <c r="C30" s="286" t="s">
        <v>318</v>
      </c>
      <c r="D30" s="381" t="s">
        <v>1506</v>
      </c>
      <c r="E30" s="638"/>
      <c r="F30" s="638"/>
      <c r="G30" s="638"/>
      <c r="H30" s="638"/>
      <c r="I30" s="638"/>
      <c r="J30" s="638"/>
      <c r="K30" s="638"/>
      <c r="L30" s="638"/>
      <c r="M30" s="638"/>
      <c r="N30" s="638"/>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636"/>
      <c r="AR30" s="636"/>
      <c r="AS30" s="636"/>
      <c r="AT30" s="636"/>
      <c r="AU30" s="636"/>
      <c r="AV30" s="636"/>
      <c r="AW30" s="636"/>
      <c r="AX30" s="636"/>
      <c r="AY30" s="636"/>
      <c r="AZ30" s="636"/>
      <c r="BA30" s="636"/>
      <c r="BB30" s="636"/>
      <c r="BC30" s="636"/>
      <c r="BD30" s="636"/>
      <c r="BE30" s="636"/>
      <c r="BF30" s="636"/>
      <c r="BG30" s="636"/>
      <c r="BH30" s="636"/>
      <c r="BI30" s="636"/>
      <c r="BJ30" s="636"/>
      <c r="BK30" s="636"/>
      <c r="BL30" s="636"/>
      <c r="BM30" s="636"/>
      <c r="BN30" s="636"/>
      <c r="BO30" s="636"/>
      <c r="BP30" s="636"/>
      <c r="BQ30" s="636"/>
      <c r="BR30" s="636"/>
      <c r="BS30" s="636"/>
      <c r="BT30" s="636"/>
      <c r="BU30" s="636"/>
      <c r="BV30" s="636"/>
      <c r="BW30" s="636"/>
      <c r="BX30" s="636"/>
      <c r="BY30" s="636"/>
      <c r="BZ30" s="636"/>
    </row>
    <row r="31" spans="1:255" s="380" customFormat="1" ht="17.100000000000001" customHeight="1">
      <c r="A31" s="368">
        <v>20</v>
      </c>
      <c r="B31" s="899" t="s">
        <v>157</v>
      </c>
      <c r="C31" s="286" t="s">
        <v>317</v>
      </c>
      <c r="D31" s="381" t="s">
        <v>1507</v>
      </c>
      <c r="E31" s="638"/>
      <c r="F31" s="638"/>
      <c r="G31" s="638"/>
      <c r="H31" s="638"/>
      <c r="I31" s="638"/>
      <c r="J31" s="638"/>
      <c r="K31" s="638"/>
      <c r="L31" s="638"/>
      <c r="M31" s="638"/>
      <c r="N31" s="638"/>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6"/>
      <c r="AL31" s="636"/>
      <c r="AM31" s="636"/>
      <c r="AN31" s="636"/>
      <c r="AO31" s="636"/>
      <c r="AP31" s="636"/>
      <c r="AQ31" s="636"/>
      <c r="AR31" s="636"/>
      <c r="AS31" s="636"/>
      <c r="AT31" s="636"/>
      <c r="AU31" s="636"/>
      <c r="AV31" s="636"/>
      <c r="AW31" s="636"/>
      <c r="AX31" s="636"/>
      <c r="AY31" s="636"/>
      <c r="AZ31" s="636"/>
      <c r="BA31" s="636"/>
      <c r="BB31" s="636"/>
      <c r="BC31" s="636"/>
      <c r="BD31" s="636"/>
      <c r="BE31" s="636"/>
      <c r="BF31" s="636"/>
      <c r="BG31" s="636"/>
      <c r="BH31" s="636"/>
      <c r="BI31" s="636"/>
      <c r="BJ31" s="636"/>
      <c r="BK31" s="636"/>
      <c r="BL31" s="636"/>
      <c r="BM31" s="636"/>
      <c r="BN31" s="636"/>
      <c r="BO31" s="636"/>
      <c r="BP31" s="636"/>
      <c r="BQ31" s="636"/>
      <c r="BR31" s="636"/>
      <c r="BS31" s="636"/>
      <c r="BT31" s="636"/>
      <c r="BU31" s="636"/>
      <c r="BV31" s="636"/>
      <c r="BW31" s="636"/>
      <c r="BX31" s="636"/>
      <c r="BY31" s="636"/>
      <c r="BZ31" s="636"/>
    </row>
    <row r="32" spans="1:255" s="380" customFormat="1" ht="32.1" customHeight="1">
      <c r="A32" s="368">
        <v>21</v>
      </c>
      <c r="B32" s="899" t="s">
        <v>158</v>
      </c>
      <c r="C32" s="286" t="s">
        <v>316</v>
      </c>
      <c r="D32" s="381" t="s">
        <v>1508</v>
      </c>
      <c r="E32" s="638"/>
      <c r="F32" s="638"/>
      <c r="G32" s="638"/>
      <c r="H32" s="638"/>
      <c r="I32" s="638"/>
      <c r="J32" s="638"/>
      <c r="K32" s="638"/>
      <c r="L32" s="638"/>
      <c r="M32" s="638"/>
      <c r="N32" s="638"/>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636"/>
      <c r="AN32" s="636"/>
      <c r="AO32" s="636"/>
      <c r="AP32" s="636"/>
      <c r="AQ32" s="636"/>
      <c r="AR32" s="636"/>
      <c r="AS32" s="636"/>
      <c r="AT32" s="636"/>
      <c r="AU32" s="636"/>
      <c r="AV32" s="636"/>
      <c r="AW32" s="636"/>
      <c r="AX32" s="636"/>
      <c r="AY32" s="636"/>
      <c r="AZ32" s="636"/>
      <c r="BA32" s="636"/>
      <c r="BB32" s="636"/>
      <c r="BC32" s="636"/>
      <c r="BD32" s="636"/>
      <c r="BE32" s="636"/>
      <c r="BF32" s="636"/>
      <c r="BG32" s="636"/>
      <c r="BH32" s="636"/>
      <c r="BI32" s="636"/>
      <c r="BJ32" s="636"/>
      <c r="BK32" s="636"/>
      <c r="BL32" s="636"/>
      <c r="BM32" s="636"/>
      <c r="BN32" s="636"/>
      <c r="BO32" s="636"/>
      <c r="BP32" s="636"/>
      <c r="BQ32" s="636"/>
      <c r="BR32" s="636"/>
      <c r="BS32" s="636"/>
      <c r="BT32" s="636"/>
      <c r="BU32" s="636"/>
      <c r="BV32" s="636"/>
      <c r="BW32" s="636"/>
      <c r="BX32" s="636"/>
      <c r="BY32" s="636"/>
      <c r="BZ32" s="636"/>
    </row>
    <row r="33" spans="1:78" s="380" customFormat="1" ht="17.100000000000001" customHeight="1">
      <c r="A33" s="368">
        <v>22</v>
      </c>
      <c r="B33" s="899" t="s">
        <v>159</v>
      </c>
      <c r="C33" s="286" t="s">
        <v>315</v>
      </c>
      <c r="D33" s="381" t="s">
        <v>1509</v>
      </c>
      <c r="E33" s="638"/>
      <c r="F33" s="638"/>
      <c r="G33" s="638"/>
      <c r="H33" s="638"/>
      <c r="I33" s="638"/>
      <c r="J33" s="638"/>
      <c r="K33" s="638"/>
      <c r="L33" s="638"/>
      <c r="M33" s="638"/>
      <c r="N33" s="638"/>
      <c r="O33" s="636"/>
      <c r="P33" s="636"/>
      <c r="Q33" s="636"/>
      <c r="R33" s="636"/>
      <c r="S33" s="636"/>
      <c r="T33" s="636"/>
      <c r="U33" s="636"/>
      <c r="V33" s="636"/>
      <c r="W33" s="636"/>
      <c r="X33" s="636"/>
      <c r="Y33" s="636"/>
      <c r="Z33" s="636"/>
      <c r="AA33" s="636"/>
      <c r="AB33" s="636"/>
      <c r="AC33" s="636"/>
      <c r="AD33" s="636"/>
      <c r="AE33" s="636"/>
      <c r="AF33" s="636"/>
      <c r="AG33" s="636"/>
      <c r="AH33" s="636"/>
      <c r="AI33" s="636"/>
      <c r="AJ33" s="636"/>
      <c r="AK33" s="636"/>
      <c r="AL33" s="636"/>
      <c r="AM33" s="636"/>
      <c r="AN33" s="636"/>
      <c r="AO33" s="636"/>
      <c r="AP33" s="636"/>
      <c r="AQ33" s="636"/>
      <c r="AR33" s="636"/>
      <c r="AS33" s="636"/>
      <c r="AT33" s="636"/>
      <c r="AU33" s="636"/>
      <c r="AV33" s="636"/>
      <c r="AW33" s="636"/>
      <c r="AX33" s="636"/>
      <c r="AY33" s="636"/>
      <c r="AZ33" s="636"/>
      <c r="BA33" s="636"/>
      <c r="BB33" s="636"/>
      <c r="BC33" s="636"/>
      <c r="BD33" s="636"/>
      <c r="BE33" s="636"/>
      <c r="BF33" s="636"/>
      <c r="BG33" s="636"/>
      <c r="BH33" s="636"/>
      <c r="BI33" s="636"/>
      <c r="BJ33" s="636"/>
      <c r="BK33" s="636"/>
      <c r="BL33" s="636"/>
      <c r="BM33" s="636"/>
      <c r="BN33" s="636"/>
      <c r="BO33" s="636"/>
      <c r="BP33" s="636"/>
      <c r="BQ33" s="636"/>
      <c r="BR33" s="636"/>
      <c r="BS33" s="636"/>
      <c r="BT33" s="636"/>
      <c r="BU33" s="636"/>
      <c r="BV33" s="636"/>
      <c r="BW33" s="636"/>
      <c r="BX33" s="636"/>
      <c r="BY33" s="636"/>
      <c r="BZ33" s="636"/>
    </row>
    <row r="34" spans="1:78" s="380" customFormat="1" ht="17.100000000000001" customHeight="1">
      <c r="A34" s="368">
        <v>23</v>
      </c>
      <c r="B34" s="899" t="s">
        <v>116</v>
      </c>
      <c r="C34" s="286" t="s">
        <v>314</v>
      </c>
      <c r="D34" s="381" t="s">
        <v>1510</v>
      </c>
      <c r="E34" s="638"/>
      <c r="F34" s="638"/>
      <c r="G34" s="638"/>
      <c r="H34" s="638"/>
      <c r="I34" s="638"/>
      <c r="J34" s="638"/>
      <c r="K34" s="638"/>
      <c r="L34" s="638"/>
      <c r="M34" s="638"/>
      <c r="N34" s="638"/>
      <c r="O34" s="636"/>
      <c r="P34" s="636"/>
      <c r="Q34" s="636"/>
      <c r="R34" s="636"/>
      <c r="S34" s="636"/>
      <c r="T34" s="636"/>
      <c r="U34" s="636"/>
      <c r="V34" s="636"/>
      <c r="W34" s="636"/>
      <c r="X34" s="636"/>
      <c r="Y34" s="636"/>
      <c r="Z34" s="636"/>
      <c r="AA34" s="636"/>
      <c r="AB34" s="636"/>
      <c r="AC34" s="636"/>
      <c r="AD34" s="636"/>
      <c r="AE34" s="636"/>
      <c r="AF34" s="636"/>
      <c r="AG34" s="636"/>
      <c r="AH34" s="636"/>
      <c r="AI34" s="636"/>
      <c r="AJ34" s="636"/>
      <c r="AK34" s="636"/>
      <c r="AL34" s="636"/>
      <c r="AM34" s="636"/>
      <c r="AN34" s="636"/>
      <c r="AO34" s="636"/>
      <c r="AP34" s="636"/>
      <c r="AQ34" s="636"/>
      <c r="AR34" s="636"/>
      <c r="AS34" s="636"/>
      <c r="AT34" s="636"/>
      <c r="AU34" s="636"/>
      <c r="AV34" s="636"/>
      <c r="AW34" s="636"/>
      <c r="AX34" s="636"/>
      <c r="AY34" s="636"/>
      <c r="AZ34" s="636"/>
      <c r="BA34" s="636"/>
      <c r="BB34" s="636"/>
      <c r="BC34" s="636"/>
      <c r="BD34" s="636"/>
      <c r="BE34" s="636"/>
      <c r="BF34" s="636"/>
      <c r="BG34" s="636"/>
      <c r="BH34" s="636"/>
      <c r="BI34" s="636"/>
      <c r="BJ34" s="636"/>
      <c r="BK34" s="636"/>
      <c r="BL34" s="636"/>
      <c r="BM34" s="636"/>
      <c r="BN34" s="636"/>
      <c r="BO34" s="636"/>
      <c r="BP34" s="636"/>
      <c r="BQ34" s="636"/>
      <c r="BR34" s="636"/>
      <c r="BS34" s="636"/>
      <c r="BT34" s="636"/>
      <c r="BU34" s="636"/>
      <c r="BV34" s="636"/>
      <c r="BW34" s="636"/>
      <c r="BX34" s="636"/>
      <c r="BY34" s="636"/>
      <c r="BZ34" s="636"/>
    </row>
    <row r="35" spans="1:78" s="380" customFormat="1" ht="17.100000000000001" customHeight="1">
      <c r="A35" s="976">
        <v>24</v>
      </c>
      <c r="B35" s="965" t="s">
        <v>117</v>
      </c>
      <c r="C35" s="971" t="s">
        <v>313</v>
      </c>
      <c r="D35" s="974" t="s">
        <v>1511</v>
      </c>
      <c r="E35" s="975"/>
      <c r="F35" s="975"/>
      <c r="G35" s="975"/>
      <c r="H35" s="975"/>
      <c r="I35" s="975"/>
      <c r="J35" s="975"/>
      <c r="K35" s="975"/>
      <c r="L35" s="975"/>
      <c r="M35" s="975"/>
      <c r="N35" s="975"/>
      <c r="O35" s="636"/>
      <c r="P35" s="636"/>
      <c r="Q35" s="636"/>
      <c r="R35" s="636"/>
      <c r="S35" s="636"/>
      <c r="T35" s="636"/>
      <c r="U35" s="636"/>
      <c r="V35" s="636"/>
      <c r="W35" s="636"/>
      <c r="X35" s="636"/>
      <c r="Y35" s="636"/>
      <c r="Z35" s="636"/>
      <c r="AA35" s="636"/>
      <c r="AB35" s="636"/>
      <c r="AC35" s="636"/>
      <c r="AD35" s="636"/>
      <c r="AE35" s="636"/>
      <c r="AF35" s="636"/>
      <c r="AG35" s="636"/>
      <c r="AH35" s="636"/>
      <c r="AI35" s="636"/>
      <c r="AJ35" s="636"/>
      <c r="AK35" s="636"/>
      <c r="AL35" s="636"/>
      <c r="AM35" s="636"/>
      <c r="AN35" s="636"/>
      <c r="AO35" s="636"/>
      <c r="AP35" s="636"/>
      <c r="AQ35" s="636"/>
      <c r="AR35" s="636"/>
      <c r="AS35" s="636"/>
      <c r="AT35" s="636"/>
      <c r="AU35" s="636"/>
      <c r="AV35" s="636"/>
      <c r="AW35" s="636"/>
      <c r="AX35" s="636"/>
      <c r="AY35" s="636"/>
      <c r="AZ35" s="636"/>
      <c r="BA35" s="636"/>
      <c r="BB35" s="636"/>
      <c r="BC35" s="636"/>
      <c r="BD35" s="636"/>
      <c r="BE35" s="636"/>
      <c r="BF35" s="636"/>
      <c r="BG35" s="636"/>
      <c r="BH35" s="636"/>
      <c r="BI35" s="636"/>
      <c r="BJ35" s="636"/>
      <c r="BK35" s="636"/>
      <c r="BL35" s="636"/>
      <c r="BM35" s="636"/>
      <c r="BN35" s="636"/>
      <c r="BO35" s="636"/>
      <c r="BP35" s="636"/>
      <c r="BQ35" s="636"/>
      <c r="BR35" s="636"/>
      <c r="BS35" s="636"/>
      <c r="BT35" s="636"/>
      <c r="BU35" s="636"/>
      <c r="BV35" s="636"/>
      <c r="BW35" s="636"/>
      <c r="BX35" s="636"/>
      <c r="BY35" s="636"/>
      <c r="BZ35" s="636"/>
    </row>
    <row r="36" spans="1:78" s="380" customFormat="1" ht="17.100000000000001" customHeight="1">
      <c r="A36" s="976">
        <v>25</v>
      </c>
      <c r="B36" s="965" t="s">
        <v>118</v>
      </c>
      <c r="C36" s="971" t="s">
        <v>312</v>
      </c>
      <c r="D36" s="974" t="s">
        <v>1512</v>
      </c>
      <c r="E36" s="975"/>
      <c r="F36" s="975"/>
      <c r="G36" s="975"/>
      <c r="H36" s="975"/>
      <c r="I36" s="975"/>
      <c r="J36" s="975"/>
      <c r="K36" s="975"/>
      <c r="L36" s="975"/>
      <c r="M36" s="975"/>
      <c r="N36" s="975"/>
      <c r="O36" s="636"/>
      <c r="P36" s="636"/>
      <c r="Q36" s="636"/>
      <c r="R36" s="636"/>
      <c r="S36" s="636"/>
      <c r="T36" s="636"/>
      <c r="U36" s="636"/>
      <c r="V36" s="636"/>
      <c r="W36" s="636"/>
      <c r="X36" s="636"/>
      <c r="Y36" s="636"/>
      <c r="Z36" s="636"/>
      <c r="AA36" s="636"/>
      <c r="AB36" s="636"/>
      <c r="AC36" s="636"/>
      <c r="AD36" s="636"/>
      <c r="AE36" s="636"/>
      <c r="AF36" s="636"/>
      <c r="AG36" s="636"/>
      <c r="AH36" s="636"/>
      <c r="AI36" s="636"/>
      <c r="AJ36" s="636"/>
      <c r="AK36" s="636"/>
      <c r="AL36" s="636"/>
      <c r="AM36" s="636"/>
      <c r="AN36" s="636"/>
      <c r="AO36" s="636"/>
      <c r="AP36" s="636"/>
      <c r="AQ36" s="636"/>
      <c r="AR36" s="636"/>
      <c r="AS36" s="636"/>
      <c r="AT36" s="636"/>
      <c r="AU36" s="636"/>
      <c r="AV36" s="636"/>
      <c r="AW36" s="636"/>
      <c r="AX36" s="636"/>
      <c r="AY36" s="636"/>
      <c r="AZ36" s="636"/>
      <c r="BA36" s="636"/>
      <c r="BB36" s="636"/>
      <c r="BC36" s="636"/>
      <c r="BD36" s="636"/>
      <c r="BE36" s="636"/>
      <c r="BF36" s="636"/>
      <c r="BG36" s="636"/>
      <c r="BH36" s="636"/>
      <c r="BI36" s="636"/>
      <c r="BJ36" s="636"/>
      <c r="BK36" s="636"/>
      <c r="BL36" s="636"/>
      <c r="BM36" s="636"/>
      <c r="BN36" s="636"/>
      <c r="BO36" s="636"/>
      <c r="BP36" s="636"/>
      <c r="BQ36" s="636"/>
      <c r="BR36" s="636"/>
      <c r="BS36" s="636"/>
      <c r="BT36" s="636"/>
      <c r="BU36" s="636"/>
      <c r="BV36" s="636"/>
      <c r="BW36" s="636"/>
      <c r="BX36" s="636"/>
      <c r="BY36" s="636"/>
      <c r="BZ36" s="636"/>
    </row>
    <row r="37" spans="1:78" s="380" customFormat="1" ht="17.100000000000001" customHeight="1">
      <c r="A37" s="368">
        <v>26</v>
      </c>
      <c r="B37" s="899" t="s">
        <v>160</v>
      </c>
      <c r="C37" s="286" t="s">
        <v>311</v>
      </c>
      <c r="D37" s="381" t="s">
        <v>1513</v>
      </c>
      <c r="E37" s="638"/>
      <c r="F37" s="638"/>
      <c r="G37" s="638"/>
      <c r="H37" s="638"/>
      <c r="I37" s="638"/>
      <c r="J37" s="638"/>
      <c r="K37" s="638"/>
      <c r="L37" s="638"/>
      <c r="M37" s="638"/>
      <c r="N37" s="638"/>
      <c r="O37" s="636"/>
      <c r="P37" s="636"/>
      <c r="Q37" s="636"/>
      <c r="R37" s="636"/>
      <c r="S37" s="636"/>
      <c r="T37" s="636"/>
      <c r="U37" s="636"/>
      <c r="V37" s="636"/>
      <c r="W37" s="636"/>
      <c r="X37" s="636"/>
      <c r="Y37" s="636"/>
      <c r="Z37" s="636"/>
      <c r="AA37" s="636"/>
      <c r="AB37" s="636"/>
      <c r="AC37" s="636"/>
      <c r="AD37" s="636"/>
      <c r="AE37" s="636"/>
      <c r="AF37" s="636"/>
      <c r="AG37" s="636"/>
      <c r="AH37" s="636"/>
      <c r="AI37" s="636"/>
      <c r="AJ37" s="636"/>
      <c r="AK37" s="636"/>
      <c r="AL37" s="636"/>
      <c r="AM37" s="636"/>
      <c r="AN37" s="636"/>
      <c r="AO37" s="636"/>
      <c r="AP37" s="636"/>
      <c r="AQ37" s="636"/>
      <c r="AR37" s="636"/>
      <c r="AS37" s="636"/>
      <c r="AT37" s="636"/>
      <c r="AU37" s="636"/>
      <c r="AV37" s="636"/>
      <c r="AW37" s="636"/>
      <c r="AX37" s="636"/>
      <c r="AY37" s="636"/>
      <c r="AZ37" s="636"/>
      <c r="BA37" s="636"/>
      <c r="BB37" s="636"/>
      <c r="BC37" s="636"/>
      <c r="BD37" s="636"/>
      <c r="BE37" s="636"/>
      <c r="BF37" s="636"/>
      <c r="BG37" s="636"/>
      <c r="BH37" s="636"/>
      <c r="BI37" s="636"/>
      <c r="BJ37" s="636"/>
      <c r="BK37" s="636"/>
      <c r="BL37" s="636"/>
      <c r="BM37" s="636"/>
      <c r="BN37" s="636"/>
      <c r="BO37" s="636"/>
      <c r="BP37" s="636"/>
      <c r="BQ37" s="636"/>
      <c r="BR37" s="636"/>
      <c r="BS37" s="636"/>
      <c r="BT37" s="636"/>
      <c r="BU37" s="636"/>
      <c r="BV37" s="636"/>
      <c r="BW37" s="636"/>
      <c r="BX37" s="636"/>
      <c r="BY37" s="636"/>
      <c r="BZ37" s="636"/>
    </row>
    <row r="38" spans="1:78" s="380" customFormat="1" ht="30.75" customHeight="1">
      <c r="A38" s="368">
        <v>27</v>
      </c>
      <c r="B38" s="899" t="s">
        <v>1530</v>
      </c>
      <c r="C38" s="286" t="s">
        <v>310</v>
      </c>
      <c r="D38" s="381" t="s">
        <v>1514</v>
      </c>
      <c r="E38" s="638"/>
      <c r="F38" s="638"/>
      <c r="G38" s="638"/>
      <c r="H38" s="638"/>
      <c r="I38" s="638"/>
      <c r="J38" s="638"/>
      <c r="K38" s="638"/>
      <c r="L38" s="638"/>
      <c r="M38" s="638"/>
      <c r="N38" s="638"/>
      <c r="O38" s="636"/>
      <c r="P38" s="636"/>
      <c r="Q38" s="636"/>
      <c r="R38" s="636"/>
      <c r="S38" s="636"/>
      <c r="T38" s="636"/>
      <c r="U38" s="636"/>
      <c r="V38" s="636"/>
      <c r="W38" s="636"/>
      <c r="X38" s="636"/>
      <c r="Y38" s="636"/>
      <c r="Z38" s="636"/>
      <c r="AA38" s="636"/>
      <c r="AB38" s="636"/>
      <c r="AC38" s="636"/>
      <c r="AD38" s="636"/>
      <c r="AE38" s="636"/>
      <c r="AF38" s="636"/>
      <c r="AG38" s="636"/>
      <c r="AH38" s="636"/>
      <c r="AI38" s="636"/>
      <c r="AJ38" s="636"/>
      <c r="AK38" s="636"/>
      <c r="AL38" s="636"/>
      <c r="AM38" s="636"/>
      <c r="AN38" s="636"/>
      <c r="AO38" s="636"/>
      <c r="AP38" s="636"/>
      <c r="AQ38" s="636"/>
      <c r="AR38" s="636"/>
      <c r="AS38" s="636"/>
      <c r="AT38" s="636"/>
      <c r="AU38" s="636"/>
      <c r="AV38" s="636"/>
      <c r="AW38" s="636"/>
      <c r="AX38" s="636"/>
      <c r="AY38" s="636"/>
      <c r="AZ38" s="636"/>
      <c r="BA38" s="636"/>
      <c r="BB38" s="636"/>
      <c r="BC38" s="636"/>
      <c r="BD38" s="636"/>
      <c r="BE38" s="636"/>
      <c r="BF38" s="636"/>
      <c r="BG38" s="636"/>
      <c r="BH38" s="636"/>
      <c r="BI38" s="636"/>
      <c r="BJ38" s="636"/>
      <c r="BK38" s="636"/>
      <c r="BL38" s="636"/>
      <c r="BM38" s="636"/>
      <c r="BN38" s="636"/>
      <c r="BO38" s="636"/>
      <c r="BP38" s="636"/>
      <c r="BQ38" s="636"/>
      <c r="BR38" s="636"/>
      <c r="BS38" s="636"/>
      <c r="BT38" s="636"/>
      <c r="BU38" s="636"/>
      <c r="BV38" s="636"/>
      <c r="BW38" s="636"/>
      <c r="BX38" s="636"/>
      <c r="BY38" s="636"/>
      <c r="BZ38" s="636"/>
    </row>
    <row r="39" spans="1:78" s="380" customFormat="1" ht="17.100000000000001" customHeight="1">
      <c r="A39" s="1047">
        <v>28</v>
      </c>
      <c r="B39" s="965" t="str">
        <f>"Subtotal (sum of items "&amp;A29&amp;", "&amp;A34&amp;",  less items "&amp;A30&amp;", "&amp;A31&amp;", "&amp;A32&amp;", "&amp;A33&amp;", "&amp;A37&amp;", "&amp;A38&amp;")"</f>
        <v>Subtotal (sum of items 18, 23,  less items 19, 20, 21, 22, 26, 27)</v>
      </c>
      <c r="C39" s="971" t="s">
        <v>309</v>
      </c>
      <c r="D39" s="974" t="s">
        <v>1515</v>
      </c>
      <c r="E39" s="1048"/>
      <c r="F39" s="1048"/>
      <c r="G39" s="1048"/>
      <c r="H39" s="1048"/>
      <c r="I39" s="1048"/>
      <c r="J39" s="1048"/>
      <c r="K39" s="1048"/>
      <c r="L39" s="1048"/>
      <c r="M39" s="1048"/>
      <c r="N39" s="1048"/>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6"/>
      <c r="AP39" s="636"/>
      <c r="AQ39" s="636"/>
      <c r="AR39" s="636"/>
      <c r="AS39" s="636"/>
      <c r="AT39" s="636"/>
      <c r="AU39" s="636"/>
      <c r="AV39" s="636"/>
      <c r="AW39" s="636"/>
      <c r="AX39" s="636"/>
      <c r="AY39" s="636"/>
      <c r="AZ39" s="636"/>
      <c r="BA39" s="636"/>
      <c r="BB39" s="636"/>
      <c r="BC39" s="636"/>
      <c r="BD39" s="636"/>
      <c r="BE39" s="636"/>
      <c r="BF39" s="636"/>
      <c r="BG39" s="636"/>
      <c r="BH39" s="636"/>
      <c r="BI39" s="636"/>
      <c r="BJ39" s="636"/>
      <c r="BK39" s="636"/>
      <c r="BL39" s="636"/>
      <c r="BM39" s="636"/>
      <c r="BN39" s="636"/>
      <c r="BO39" s="636"/>
      <c r="BP39" s="636"/>
      <c r="BQ39" s="636"/>
      <c r="BR39" s="636"/>
      <c r="BS39" s="636"/>
      <c r="BT39" s="636"/>
      <c r="BU39" s="636"/>
      <c r="BV39" s="636"/>
      <c r="BW39" s="636"/>
      <c r="BX39" s="636"/>
      <c r="BY39" s="636"/>
      <c r="BZ39" s="636"/>
    </row>
    <row r="40" spans="1:78" s="380" customFormat="1" ht="17.100000000000001" customHeight="1">
      <c r="A40" s="368">
        <v>29</v>
      </c>
      <c r="B40" s="899" t="s">
        <v>161</v>
      </c>
      <c r="C40" s="286" t="s">
        <v>308</v>
      </c>
      <c r="D40" s="381" t="s">
        <v>1516</v>
      </c>
      <c r="E40" s="638"/>
      <c r="F40" s="638"/>
      <c r="G40" s="638"/>
      <c r="H40" s="638"/>
      <c r="I40" s="638"/>
      <c r="J40" s="638"/>
      <c r="K40" s="638"/>
      <c r="L40" s="638"/>
      <c r="M40" s="638"/>
      <c r="N40" s="638"/>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6"/>
      <c r="AL40" s="636"/>
      <c r="AM40" s="636"/>
      <c r="AN40" s="636"/>
      <c r="AO40" s="636"/>
      <c r="AP40" s="636"/>
      <c r="AQ40" s="636"/>
      <c r="AR40" s="636"/>
      <c r="AS40" s="636"/>
      <c r="AT40" s="636"/>
      <c r="AU40" s="636"/>
      <c r="AV40" s="636"/>
      <c r="AW40" s="636"/>
      <c r="AX40" s="636"/>
      <c r="AY40" s="636"/>
      <c r="AZ40" s="636"/>
      <c r="BA40" s="636"/>
      <c r="BB40" s="636"/>
      <c r="BC40" s="636"/>
      <c r="BD40" s="636"/>
      <c r="BE40" s="636"/>
      <c r="BF40" s="636"/>
      <c r="BG40" s="636"/>
      <c r="BH40" s="636"/>
      <c r="BI40" s="636"/>
      <c r="BJ40" s="636"/>
      <c r="BK40" s="636"/>
      <c r="BL40" s="636"/>
      <c r="BM40" s="636"/>
      <c r="BN40" s="636"/>
      <c r="BO40" s="636"/>
      <c r="BP40" s="636"/>
      <c r="BQ40" s="636"/>
      <c r="BR40" s="636"/>
      <c r="BS40" s="636"/>
      <c r="BT40" s="636"/>
      <c r="BU40" s="636"/>
      <c r="BV40" s="636"/>
      <c r="BW40" s="636"/>
      <c r="BX40" s="636"/>
      <c r="BY40" s="636"/>
      <c r="BZ40" s="636"/>
    </row>
    <row r="41" spans="1:78" s="380" customFormat="1" ht="17.100000000000001" customHeight="1">
      <c r="A41" s="368">
        <v>30</v>
      </c>
      <c r="B41" s="902" t="s">
        <v>162</v>
      </c>
      <c r="C41" s="360" t="s">
        <v>307</v>
      </c>
      <c r="D41" s="144" t="s">
        <v>1517</v>
      </c>
      <c r="E41" s="638"/>
      <c r="F41" s="638"/>
      <c r="G41" s="638"/>
      <c r="H41" s="638"/>
      <c r="I41" s="638"/>
      <c r="J41" s="638"/>
      <c r="K41" s="638"/>
      <c r="L41" s="638"/>
      <c r="M41" s="638"/>
      <c r="N41" s="638"/>
      <c r="O41" s="636"/>
      <c r="P41" s="636"/>
      <c r="Q41" s="636"/>
      <c r="R41" s="636"/>
      <c r="S41" s="636"/>
      <c r="T41" s="636"/>
      <c r="U41" s="636"/>
      <c r="V41" s="636"/>
      <c r="W41" s="636"/>
      <c r="X41" s="636"/>
      <c r="Y41" s="636"/>
      <c r="Z41" s="636"/>
      <c r="AA41" s="636"/>
      <c r="AB41" s="636"/>
      <c r="AC41" s="636"/>
      <c r="AD41" s="636"/>
      <c r="AE41" s="636"/>
      <c r="AF41" s="636"/>
      <c r="AG41" s="636"/>
      <c r="AH41" s="636"/>
      <c r="AI41" s="636"/>
      <c r="AJ41" s="636"/>
      <c r="AK41" s="636"/>
      <c r="AL41" s="636"/>
      <c r="AM41" s="636"/>
      <c r="AN41" s="636"/>
      <c r="AO41" s="636"/>
      <c r="AP41" s="636"/>
      <c r="AQ41" s="636"/>
      <c r="AR41" s="636"/>
      <c r="AS41" s="636"/>
      <c r="AT41" s="636"/>
      <c r="AU41" s="636"/>
      <c r="AV41" s="636"/>
      <c r="AW41" s="636"/>
      <c r="AX41" s="636"/>
      <c r="AY41" s="636"/>
      <c r="AZ41" s="636"/>
      <c r="BA41" s="636"/>
      <c r="BB41" s="636"/>
      <c r="BC41" s="636"/>
      <c r="BD41" s="636"/>
      <c r="BE41" s="636"/>
      <c r="BF41" s="636"/>
      <c r="BG41" s="636"/>
      <c r="BH41" s="636"/>
      <c r="BI41" s="636"/>
      <c r="BJ41" s="636"/>
      <c r="BK41" s="636"/>
      <c r="BL41" s="636"/>
      <c r="BM41" s="636"/>
      <c r="BN41" s="636"/>
      <c r="BO41" s="636"/>
      <c r="BP41" s="636"/>
      <c r="BQ41" s="636"/>
      <c r="BR41" s="636"/>
      <c r="BS41" s="636"/>
      <c r="BT41" s="636"/>
      <c r="BU41" s="636"/>
      <c r="BV41" s="636"/>
      <c r="BW41" s="636"/>
      <c r="BX41" s="636"/>
      <c r="BY41" s="636"/>
      <c r="BZ41" s="636"/>
    </row>
    <row r="42" spans="1:78" s="382" customFormat="1" ht="17.100000000000001" customHeight="1">
      <c r="A42" s="368">
        <v>31</v>
      </c>
      <c r="B42" s="903" t="s">
        <v>1389</v>
      </c>
      <c r="C42" s="372" t="s">
        <v>306</v>
      </c>
      <c r="D42" s="276" t="s">
        <v>1078</v>
      </c>
      <c r="E42" s="638"/>
      <c r="F42" s="638"/>
      <c r="G42" s="638"/>
      <c r="H42" s="638"/>
      <c r="I42" s="638"/>
      <c r="J42" s="638"/>
      <c r="K42" s="638"/>
      <c r="L42" s="638"/>
      <c r="M42" s="638"/>
      <c r="N42" s="638"/>
      <c r="O42" s="641"/>
      <c r="P42" s="641"/>
      <c r="Q42" s="641"/>
      <c r="R42" s="641"/>
      <c r="S42" s="641"/>
      <c r="T42" s="641"/>
      <c r="U42" s="641"/>
      <c r="V42" s="641"/>
      <c r="W42" s="641"/>
      <c r="X42" s="641"/>
      <c r="Y42" s="641"/>
      <c r="Z42" s="641"/>
      <c r="AA42" s="641"/>
      <c r="AB42" s="641"/>
      <c r="AC42" s="641"/>
      <c r="AD42" s="641"/>
      <c r="AE42" s="641"/>
      <c r="AF42" s="641"/>
      <c r="AG42" s="641"/>
      <c r="AH42" s="641"/>
      <c r="AI42" s="641"/>
      <c r="AJ42" s="641"/>
      <c r="AK42" s="641"/>
      <c r="AL42" s="641"/>
      <c r="AM42" s="641"/>
      <c r="AN42" s="641"/>
      <c r="AO42" s="641"/>
      <c r="AP42" s="641"/>
      <c r="AQ42" s="641"/>
      <c r="AR42" s="641"/>
      <c r="AS42" s="641"/>
      <c r="AT42" s="641"/>
      <c r="AU42" s="641"/>
      <c r="AV42" s="641"/>
      <c r="AW42" s="641"/>
      <c r="AX42" s="641"/>
      <c r="AY42" s="641"/>
      <c r="AZ42" s="641"/>
      <c r="BA42" s="641"/>
      <c r="BB42" s="641"/>
      <c r="BC42" s="641"/>
      <c r="BD42" s="641"/>
      <c r="BE42" s="641"/>
      <c r="BF42" s="641"/>
      <c r="BG42" s="641"/>
      <c r="BH42" s="641"/>
      <c r="BI42" s="641"/>
      <c r="BJ42" s="641"/>
      <c r="BK42" s="641"/>
      <c r="BL42" s="641"/>
      <c r="BM42" s="641"/>
      <c r="BN42" s="641"/>
      <c r="BO42" s="641"/>
      <c r="BP42" s="641"/>
      <c r="BQ42" s="641"/>
      <c r="BR42" s="641"/>
      <c r="BS42" s="641"/>
      <c r="BT42" s="641"/>
      <c r="BU42" s="641"/>
      <c r="BV42" s="641"/>
      <c r="BW42" s="641"/>
      <c r="BX42" s="641"/>
      <c r="BY42" s="641"/>
      <c r="BZ42" s="641"/>
    </row>
    <row r="43" spans="1:78" s="382" customFormat="1" ht="17.100000000000001" customHeight="1">
      <c r="A43" s="368">
        <v>32</v>
      </c>
      <c r="B43" s="903" t="s">
        <v>1388</v>
      </c>
      <c r="C43" s="640"/>
      <c r="D43" s="276" t="s">
        <v>1079</v>
      </c>
      <c r="E43" s="638"/>
      <c r="F43" s="638"/>
      <c r="G43" s="638"/>
      <c r="H43" s="638"/>
      <c r="I43" s="638"/>
      <c r="J43" s="638"/>
      <c r="K43" s="638"/>
      <c r="L43" s="638"/>
      <c r="M43" s="638"/>
      <c r="N43" s="638"/>
      <c r="O43" s="641"/>
      <c r="P43" s="641"/>
      <c r="Q43" s="641"/>
      <c r="R43" s="641"/>
      <c r="S43" s="641"/>
      <c r="T43" s="641"/>
      <c r="U43" s="641"/>
      <c r="V43" s="641"/>
      <c r="W43" s="641"/>
      <c r="X43" s="641"/>
      <c r="Y43" s="641"/>
      <c r="Z43" s="641"/>
      <c r="AA43" s="641"/>
      <c r="AB43" s="641"/>
      <c r="AC43" s="641"/>
      <c r="AD43" s="641"/>
      <c r="AE43" s="641"/>
      <c r="AF43" s="641"/>
      <c r="AG43" s="641"/>
      <c r="AH43" s="641"/>
      <c r="AI43" s="641"/>
      <c r="AJ43" s="641"/>
      <c r="AK43" s="641"/>
      <c r="AL43" s="641"/>
      <c r="AM43" s="641"/>
      <c r="AN43" s="641"/>
      <c r="AO43" s="641"/>
      <c r="AP43" s="641"/>
      <c r="AQ43" s="641"/>
      <c r="AR43" s="641"/>
      <c r="AS43" s="641"/>
      <c r="AT43" s="641"/>
      <c r="AU43" s="641"/>
      <c r="AV43" s="641"/>
      <c r="AW43" s="641"/>
      <c r="AX43" s="641"/>
      <c r="AY43" s="641"/>
      <c r="AZ43" s="641"/>
      <c r="BA43" s="641"/>
      <c r="BB43" s="641"/>
      <c r="BC43" s="641"/>
      <c r="BD43" s="641"/>
      <c r="BE43" s="641"/>
      <c r="BF43" s="641"/>
      <c r="BG43" s="641"/>
      <c r="BH43" s="641"/>
      <c r="BI43" s="641"/>
      <c r="BJ43" s="641"/>
      <c r="BK43" s="641"/>
      <c r="BL43" s="641"/>
      <c r="BM43" s="641"/>
      <c r="BN43" s="641"/>
      <c r="BO43" s="641"/>
      <c r="BP43" s="641"/>
      <c r="BQ43" s="641"/>
      <c r="BR43" s="641"/>
      <c r="BS43" s="641"/>
      <c r="BT43" s="641"/>
      <c r="BU43" s="641"/>
      <c r="BV43" s="641"/>
      <c r="BW43" s="641"/>
      <c r="BX43" s="641"/>
      <c r="BY43" s="641"/>
      <c r="BZ43" s="641"/>
    </row>
    <row r="44" spans="1:78" s="382" customFormat="1" ht="17.100000000000001" customHeight="1">
      <c r="A44" s="368">
        <v>33</v>
      </c>
      <c r="B44" s="903" t="s">
        <v>1387</v>
      </c>
      <c r="C44" s="640"/>
      <c r="D44" s="276" t="s">
        <v>1080</v>
      </c>
      <c r="E44" s="638"/>
      <c r="F44" s="638"/>
      <c r="G44" s="638"/>
      <c r="H44" s="638"/>
      <c r="I44" s="638"/>
      <c r="J44" s="638"/>
      <c r="K44" s="638"/>
      <c r="L44" s="638"/>
      <c r="M44" s="638"/>
      <c r="N44" s="638"/>
      <c r="O44" s="641"/>
      <c r="P44" s="641"/>
      <c r="Q44" s="641"/>
      <c r="R44" s="641"/>
      <c r="S44" s="641"/>
      <c r="T44" s="641"/>
      <c r="U44" s="641"/>
      <c r="V44" s="641"/>
      <c r="W44" s="641"/>
      <c r="X44" s="641"/>
      <c r="Y44" s="641"/>
      <c r="Z44" s="641"/>
      <c r="AA44" s="641"/>
      <c r="AB44" s="641"/>
      <c r="AC44" s="641"/>
      <c r="AD44" s="641"/>
      <c r="AE44" s="641"/>
      <c r="AF44" s="641"/>
      <c r="AG44" s="641"/>
      <c r="AH44" s="641"/>
      <c r="AI44" s="641"/>
      <c r="AJ44" s="641"/>
      <c r="AK44" s="641"/>
      <c r="AL44" s="641"/>
      <c r="AM44" s="641"/>
      <c r="AN44" s="641"/>
      <c r="AO44" s="641"/>
      <c r="AP44" s="641"/>
      <c r="AQ44" s="641"/>
      <c r="AR44" s="641"/>
      <c r="AS44" s="641"/>
      <c r="AT44" s="641"/>
      <c r="AU44" s="641"/>
      <c r="AV44" s="641"/>
      <c r="AW44" s="641"/>
      <c r="AX44" s="641"/>
      <c r="AY44" s="641"/>
      <c r="AZ44" s="641"/>
      <c r="BA44" s="641"/>
      <c r="BB44" s="641"/>
      <c r="BC44" s="641"/>
      <c r="BD44" s="641"/>
      <c r="BE44" s="641"/>
      <c r="BF44" s="641"/>
      <c r="BG44" s="641"/>
      <c r="BH44" s="641"/>
      <c r="BI44" s="641"/>
      <c r="BJ44" s="641"/>
      <c r="BK44" s="641"/>
      <c r="BL44" s="641"/>
      <c r="BM44" s="641"/>
      <c r="BN44" s="641"/>
      <c r="BO44" s="641"/>
      <c r="BP44" s="641"/>
      <c r="BQ44" s="641"/>
      <c r="BR44" s="641"/>
      <c r="BS44" s="641"/>
      <c r="BT44" s="641"/>
      <c r="BU44" s="641"/>
      <c r="BV44" s="641"/>
      <c r="BW44" s="641"/>
      <c r="BX44" s="641"/>
      <c r="BY44" s="641"/>
      <c r="BZ44" s="641"/>
    </row>
    <row r="45" spans="1:78" s="382" customFormat="1" ht="17.100000000000001" customHeight="1">
      <c r="A45" s="368">
        <v>34</v>
      </c>
      <c r="B45" s="903" t="s">
        <v>1386</v>
      </c>
      <c r="C45" s="640"/>
      <c r="D45" s="276" t="s">
        <v>1081</v>
      </c>
      <c r="E45" s="638"/>
      <c r="F45" s="638"/>
      <c r="G45" s="638"/>
      <c r="H45" s="638"/>
      <c r="I45" s="638"/>
      <c r="J45" s="638"/>
      <c r="K45" s="638"/>
      <c r="L45" s="638"/>
      <c r="M45" s="638"/>
      <c r="N45" s="638"/>
      <c r="O45" s="641"/>
      <c r="P45" s="641"/>
      <c r="Q45" s="641"/>
      <c r="R45" s="641"/>
      <c r="S45" s="641"/>
      <c r="T45" s="641"/>
      <c r="U45" s="641"/>
      <c r="V45" s="641"/>
      <c r="W45" s="641"/>
      <c r="X45" s="641"/>
      <c r="Y45" s="641"/>
      <c r="Z45" s="641"/>
      <c r="AA45" s="641"/>
      <c r="AB45" s="641"/>
      <c r="AC45" s="641"/>
      <c r="AD45" s="641"/>
      <c r="AE45" s="641"/>
      <c r="AF45" s="641"/>
      <c r="AG45" s="641"/>
      <c r="AH45" s="641"/>
      <c r="AI45" s="641"/>
      <c r="AJ45" s="641"/>
      <c r="AK45" s="641"/>
      <c r="AL45" s="641"/>
      <c r="AM45" s="641"/>
      <c r="AN45" s="641"/>
      <c r="AO45" s="641"/>
      <c r="AP45" s="641"/>
      <c r="AQ45" s="641"/>
      <c r="AR45" s="641"/>
      <c r="AS45" s="641"/>
      <c r="AT45" s="641"/>
      <c r="AU45" s="641"/>
      <c r="AV45" s="641"/>
      <c r="AW45" s="641"/>
      <c r="AX45" s="641"/>
      <c r="AY45" s="641"/>
      <c r="AZ45" s="641"/>
      <c r="BA45" s="641"/>
      <c r="BB45" s="641"/>
      <c r="BC45" s="641"/>
      <c r="BD45" s="641"/>
      <c r="BE45" s="641"/>
      <c r="BF45" s="641"/>
      <c r="BG45" s="641"/>
      <c r="BH45" s="641"/>
      <c r="BI45" s="641"/>
      <c r="BJ45" s="641"/>
      <c r="BK45" s="641"/>
      <c r="BL45" s="641"/>
      <c r="BM45" s="641"/>
      <c r="BN45" s="641"/>
      <c r="BO45" s="641"/>
      <c r="BP45" s="641"/>
      <c r="BQ45" s="641"/>
      <c r="BR45" s="641"/>
      <c r="BS45" s="641"/>
      <c r="BT45" s="641"/>
      <c r="BU45" s="641"/>
      <c r="BV45" s="641"/>
      <c r="BW45" s="641"/>
      <c r="BX45" s="641"/>
      <c r="BY45" s="641"/>
      <c r="BZ45" s="641"/>
    </row>
    <row r="46" spans="1:78" s="382" customFormat="1" ht="17.100000000000001" customHeight="1">
      <c r="A46" s="368">
        <v>35</v>
      </c>
      <c r="B46" s="903" t="s">
        <v>1383</v>
      </c>
      <c r="C46" s="640"/>
      <c r="D46" s="276" t="s">
        <v>1082</v>
      </c>
      <c r="E46" s="638"/>
      <c r="F46" s="638"/>
      <c r="G46" s="638"/>
      <c r="H46" s="638"/>
      <c r="I46" s="638"/>
      <c r="J46" s="638"/>
      <c r="K46" s="638"/>
      <c r="L46" s="638"/>
      <c r="M46" s="638"/>
      <c r="N46" s="638"/>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641"/>
      <c r="BB46" s="641"/>
      <c r="BC46" s="641"/>
      <c r="BD46" s="641"/>
      <c r="BE46" s="641"/>
      <c r="BF46" s="641"/>
      <c r="BG46" s="641"/>
      <c r="BH46" s="641"/>
      <c r="BI46" s="641"/>
      <c r="BJ46" s="641"/>
      <c r="BK46" s="641"/>
      <c r="BL46" s="641"/>
      <c r="BM46" s="641"/>
      <c r="BN46" s="641"/>
      <c r="BO46" s="641"/>
      <c r="BP46" s="641"/>
      <c r="BQ46" s="641"/>
      <c r="BR46" s="641"/>
      <c r="BS46" s="641"/>
      <c r="BT46" s="641"/>
      <c r="BU46" s="641"/>
      <c r="BV46" s="641"/>
      <c r="BW46" s="641"/>
      <c r="BX46" s="641"/>
      <c r="BY46" s="641"/>
      <c r="BZ46" s="641"/>
    </row>
    <row r="47" spans="1:78" s="382" customFormat="1" ht="17.100000000000001" customHeight="1">
      <c r="A47" s="368">
        <v>36</v>
      </c>
      <c r="B47" s="904" t="s">
        <v>119</v>
      </c>
      <c r="C47" s="385" t="s">
        <v>306</v>
      </c>
      <c r="D47" s="384" t="s">
        <v>1611</v>
      </c>
      <c r="E47" s="638"/>
      <c r="F47" s="638"/>
      <c r="G47" s="638"/>
      <c r="H47" s="638"/>
      <c r="I47" s="638"/>
      <c r="J47" s="638"/>
      <c r="K47" s="638"/>
      <c r="L47" s="638"/>
      <c r="M47" s="638"/>
      <c r="N47" s="638"/>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row>
    <row r="48" spans="1:78" s="380" customFormat="1" ht="17.100000000000001" customHeight="1">
      <c r="A48" s="368">
        <v>37</v>
      </c>
      <c r="B48" s="905" t="str">
        <f>"Tier 1 capital (sum of items "&amp;A39&amp;" and "&amp;A47&amp;", less items "&amp;A40&amp;" through "&amp;A46&amp;")"</f>
        <v>Tier 1 capital (sum of items 28 and 36, less items 29 through 35)</v>
      </c>
      <c r="C48" s="361" t="s">
        <v>305</v>
      </c>
      <c r="D48" s="276" t="s">
        <v>1518</v>
      </c>
      <c r="E48" s="1046"/>
      <c r="F48" s="1046"/>
      <c r="G48" s="1046"/>
      <c r="H48" s="1046"/>
      <c r="I48" s="1046"/>
      <c r="J48" s="1046"/>
      <c r="K48" s="1046"/>
      <c r="L48" s="1046"/>
      <c r="M48" s="1046"/>
      <c r="N48" s="1046"/>
      <c r="O48" s="641"/>
      <c r="P48" s="641"/>
      <c r="Q48" s="641"/>
      <c r="R48" s="641"/>
      <c r="S48" s="636"/>
      <c r="T48" s="636"/>
      <c r="U48" s="636"/>
      <c r="V48" s="636"/>
      <c r="W48" s="636"/>
      <c r="X48" s="636"/>
      <c r="Y48" s="636"/>
      <c r="Z48" s="636"/>
      <c r="AA48" s="636"/>
      <c r="AB48" s="636"/>
      <c r="AC48" s="636"/>
      <c r="AD48" s="636"/>
      <c r="AE48" s="636"/>
      <c r="AF48" s="636"/>
      <c r="AG48" s="636"/>
      <c r="AH48" s="636"/>
      <c r="AI48" s="636"/>
      <c r="AJ48" s="636"/>
      <c r="AK48" s="636"/>
      <c r="AL48" s="636"/>
      <c r="AM48" s="636"/>
      <c r="AN48" s="636"/>
      <c r="AO48" s="636"/>
      <c r="AP48" s="636"/>
      <c r="AQ48" s="636"/>
      <c r="AR48" s="636"/>
      <c r="AS48" s="636"/>
      <c r="AT48" s="636"/>
      <c r="AU48" s="636"/>
      <c r="AV48" s="636"/>
      <c r="AW48" s="636"/>
      <c r="AX48" s="636"/>
      <c r="AY48" s="636"/>
      <c r="AZ48" s="636"/>
      <c r="BA48" s="636"/>
      <c r="BB48" s="636"/>
      <c r="BC48" s="636"/>
      <c r="BD48" s="636"/>
      <c r="BE48" s="636"/>
      <c r="BF48" s="636"/>
      <c r="BG48" s="636"/>
      <c r="BH48" s="636"/>
      <c r="BI48" s="636"/>
      <c r="BJ48" s="636"/>
      <c r="BK48" s="636"/>
      <c r="BL48" s="636"/>
      <c r="BM48" s="636"/>
      <c r="BN48" s="636"/>
      <c r="BO48" s="636"/>
      <c r="BP48" s="636"/>
      <c r="BQ48" s="636"/>
      <c r="BR48" s="636"/>
      <c r="BS48" s="636"/>
      <c r="BT48" s="636"/>
      <c r="BU48" s="636"/>
      <c r="BV48" s="636"/>
      <c r="BW48" s="636"/>
      <c r="BX48" s="636"/>
      <c r="BY48" s="636"/>
      <c r="BZ48" s="636"/>
    </row>
    <row r="49" spans="1:78" s="380" customFormat="1">
      <c r="A49" s="635"/>
      <c r="B49" s="906"/>
      <c r="C49" s="642"/>
      <c r="D49" s="559"/>
      <c r="E49" s="643"/>
      <c r="F49" s="643"/>
      <c r="G49" s="643"/>
      <c r="H49" s="643"/>
      <c r="I49" s="643"/>
      <c r="J49" s="643"/>
      <c r="K49" s="643"/>
      <c r="L49" s="643"/>
      <c r="M49" s="643"/>
      <c r="N49" s="643"/>
      <c r="O49" s="641"/>
      <c r="P49" s="641"/>
      <c r="Q49" s="641"/>
      <c r="R49" s="641"/>
      <c r="S49" s="636"/>
      <c r="T49" s="636"/>
      <c r="U49" s="636"/>
      <c r="V49" s="636"/>
      <c r="W49" s="636"/>
      <c r="X49" s="636"/>
      <c r="Y49" s="636"/>
      <c r="Z49" s="636"/>
      <c r="AA49" s="636"/>
      <c r="AB49" s="636"/>
      <c r="AC49" s="636"/>
      <c r="AD49" s="636"/>
      <c r="AE49" s="636"/>
      <c r="AF49" s="636"/>
      <c r="AG49" s="636"/>
      <c r="AH49" s="636"/>
      <c r="AI49" s="636"/>
      <c r="AJ49" s="636"/>
      <c r="AK49" s="636"/>
      <c r="AL49" s="636"/>
      <c r="AM49" s="636"/>
      <c r="AN49" s="636"/>
      <c r="AO49" s="636"/>
      <c r="AP49" s="636"/>
      <c r="AQ49" s="636"/>
      <c r="AR49" s="636"/>
      <c r="AS49" s="636"/>
      <c r="AT49" s="636"/>
      <c r="AU49" s="636"/>
      <c r="AV49" s="636"/>
      <c r="AW49" s="636"/>
      <c r="AX49" s="636"/>
      <c r="AY49" s="636"/>
      <c r="AZ49" s="636"/>
      <c r="BA49" s="636"/>
      <c r="BB49" s="636"/>
      <c r="BC49" s="636"/>
      <c r="BD49" s="636"/>
      <c r="BE49" s="636"/>
      <c r="BF49" s="636"/>
      <c r="BG49" s="636"/>
      <c r="BH49" s="636"/>
      <c r="BI49" s="636"/>
      <c r="BJ49" s="636"/>
      <c r="BK49" s="636"/>
      <c r="BL49" s="636"/>
      <c r="BM49" s="636"/>
      <c r="BN49" s="636"/>
      <c r="BO49" s="636"/>
      <c r="BP49" s="636"/>
      <c r="BQ49" s="636"/>
      <c r="BR49" s="636"/>
      <c r="BS49" s="636"/>
      <c r="BT49" s="636"/>
      <c r="BU49" s="636"/>
      <c r="BV49" s="636"/>
      <c r="BW49" s="636"/>
      <c r="BX49" s="636"/>
      <c r="BY49" s="636"/>
      <c r="BZ49" s="636"/>
    </row>
    <row r="50" spans="1:78" s="380" customFormat="1">
      <c r="A50" s="635"/>
      <c r="B50" s="907" t="s">
        <v>1350</v>
      </c>
      <c r="C50" s="642"/>
      <c r="D50" s="559"/>
      <c r="E50" s="643"/>
      <c r="F50" s="643"/>
      <c r="G50" s="643"/>
      <c r="H50" s="643"/>
      <c r="I50" s="643"/>
      <c r="J50" s="643"/>
      <c r="K50" s="643"/>
      <c r="L50" s="643"/>
      <c r="M50" s="643"/>
      <c r="N50" s="643"/>
      <c r="O50" s="641"/>
      <c r="P50" s="641"/>
      <c r="Q50" s="641"/>
      <c r="R50" s="641"/>
      <c r="S50" s="636"/>
      <c r="T50" s="636"/>
      <c r="U50" s="636"/>
      <c r="V50" s="636"/>
      <c r="W50" s="636"/>
      <c r="X50" s="636"/>
      <c r="Y50" s="636"/>
      <c r="Z50" s="636"/>
      <c r="AA50" s="636"/>
      <c r="AB50" s="636"/>
      <c r="AC50" s="636"/>
      <c r="AD50" s="636"/>
      <c r="AE50" s="636"/>
      <c r="AF50" s="636"/>
      <c r="AG50" s="636"/>
      <c r="AH50" s="636"/>
      <c r="AI50" s="636"/>
      <c r="AJ50" s="636"/>
      <c r="AK50" s="636"/>
      <c r="AL50" s="636"/>
      <c r="AM50" s="636"/>
      <c r="AN50" s="636"/>
      <c r="AO50" s="636"/>
      <c r="AP50" s="636"/>
      <c r="AQ50" s="636"/>
      <c r="AR50" s="636"/>
      <c r="AS50" s="636"/>
      <c r="AT50" s="636"/>
      <c r="AU50" s="636"/>
      <c r="AV50" s="636"/>
      <c r="AW50" s="636"/>
      <c r="AX50" s="636"/>
      <c r="AY50" s="636"/>
      <c r="AZ50" s="636"/>
      <c r="BA50" s="636"/>
      <c r="BB50" s="636"/>
      <c r="BC50" s="636"/>
      <c r="BD50" s="636"/>
      <c r="BE50" s="636"/>
      <c r="BF50" s="636"/>
      <c r="BG50" s="636"/>
      <c r="BH50" s="636"/>
      <c r="BI50" s="636"/>
      <c r="BJ50" s="636"/>
      <c r="BK50" s="636"/>
      <c r="BL50" s="636"/>
      <c r="BM50" s="636"/>
      <c r="BN50" s="636"/>
      <c r="BO50" s="636"/>
      <c r="BP50" s="636"/>
      <c r="BQ50" s="636"/>
      <c r="BR50" s="636"/>
      <c r="BS50" s="636"/>
      <c r="BT50" s="636"/>
      <c r="BU50" s="636"/>
      <c r="BV50" s="636"/>
      <c r="BW50" s="636"/>
      <c r="BX50" s="636"/>
      <c r="BY50" s="636"/>
      <c r="BZ50" s="636"/>
    </row>
    <row r="51" spans="1:78" s="380" customFormat="1" ht="15" customHeight="1">
      <c r="A51" s="368">
        <v>38</v>
      </c>
      <c r="B51" s="908" t="s">
        <v>1072</v>
      </c>
      <c r="C51" s="642"/>
      <c r="D51" s="276" t="s">
        <v>1519</v>
      </c>
      <c r="E51" s="638"/>
      <c r="F51" s="638"/>
      <c r="G51" s="638"/>
      <c r="H51" s="638"/>
      <c r="I51" s="638"/>
      <c r="J51" s="638"/>
      <c r="K51" s="638"/>
      <c r="L51" s="638"/>
      <c r="M51" s="638"/>
      <c r="N51" s="638"/>
      <c r="O51" s="641"/>
      <c r="P51" s="641"/>
      <c r="Q51" s="641"/>
      <c r="R51" s="641"/>
      <c r="S51" s="636"/>
      <c r="T51" s="636"/>
      <c r="U51" s="636"/>
      <c r="V51" s="636"/>
      <c r="W51" s="636"/>
      <c r="X51" s="636"/>
      <c r="Y51" s="636"/>
      <c r="Z51" s="636"/>
      <c r="AA51" s="636"/>
      <c r="AB51" s="636"/>
      <c r="AC51" s="636"/>
      <c r="AD51" s="636"/>
      <c r="AE51" s="636"/>
      <c r="AF51" s="636"/>
      <c r="AG51" s="636"/>
      <c r="AH51" s="636"/>
      <c r="AI51" s="636"/>
      <c r="AJ51" s="636"/>
      <c r="AK51" s="636"/>
      <c r="AL51" s="636"/>
      <c r="AM51" s="636"/>
      <c r="AN51" s="636"/>
      <c r="AO51" s="636"/>
      <c r="AP51" s="636"/>
      <c r="AQ51" s="636"/>
      <c r="AR51" s="636"/>
      <c r="AS51" s="636"/>
      <c r="AT51" s="636"/>
      <c r="AU51" s="636"/>
      <c r="AV51" s="636"/>
      <c r="AW51" s="636"/>
      <c r="AX51" s="636"/>
      <c r="AY51" s="636"/>
      <c r="AZ51" s="636"/>
      <c r="BA51" s="636"/>
      <c r="BB51" s="636"/>
      <c r="BC51" s="636"/>
      <c r="BD51" s="636"/>
      <c r="BE51" s="636"/>
      <c r="BF51" s="636"/>
      <c r="BG51" s="636"/>
      <c r="BH51" s="636"/>
      <c r="BI51" s="636"/>
      <c r="BJ51" s="636"/>
      <c r="BK51" s="636"/>
      <c r="BL51" s="636"/>
      <c r="BM51" s="636"/>
      <c r="BN51" s="636"/>
      <c r="BO51" s="636"/>
      <c r="BP51" s="636"/>
      <c r="BQ51" s="636"/>
      <c r="BR51" s="636"/>
      <c r="BS51" s="636"/>
      <c r="BT51" s="636"/>
      <c r="BU51" s="636"/>
      <c r="BV51" s="636"/>
      <c r="BW51" s="636"/>
      <c r="BX51" s="636"/>
      <c r="BY51" s="636"/>
      <c r="BZ51" s="636"/>
    </row>
    <row r="52" spans="1:78" s="380" customFormat="1" ht="15" customHeight="1">
      <c r="A52" s="368">
        <v>39</v>
      </c>
      <c r="B52" s="908" t="s">
        <v>1073</v>
      </c>
      <c r="C52" s="642"/>
      <c r="D52" s="276" t="s">
        <v>1520</v>
      </c>
      <c r="E52" s="638"/>
      <c r="F52" s="638"/>
      <c r="G52" s="638"/>
      <c r="H52" s="638"/>
      <c r="I52" s="638"/>
      <c r="J52" s="638"/>
      <c r="K52" s="638"/>
      <c r="L52" s="638"/>
      <c r="M52" s="638"/>
      <c r="N52" s="638"/>
      <c r="O52" s="641"/>
      <c r="P52" s="641"/>
      <c r="Q52" s="641"/>
      <c r="R52" s="641"/>
      <c r="S52" s="636"/>
      <c r="T52" s="636"/>
      <c r="U52" s="636"/>
      <c r="V52" s="636"/>
      <c r="W52" s="636"/>
      <c r="X52" s="636"/>
      <c r="Y52" s="636"/>
      <c r="Z52" s="636"/>
      <c r="AA52" s="636"/>
      <c r="AB52" s="636"/>
      <c r="AC52" s="636"/>
      <c r="AD52" s="636"/>
      <c r="AE52" s="636"/>
      <c r="AF52" s="636"/>
      <c r="AG52" s="636"/>
      <c r="AH52" s="636"/>
      <c r="AI52" s="636"/>
      <c r="AJ52" s="636"/>
      <c r="AK52" s="636"/>
      <c r="AL52" s="636"/>
      <c r="AM52" s="636"/>
      <c r="AN52" s="636"/>
      <c r="AO52" s="636"/>
      <c r="AP52" s="636"/>
      <c r="AQ52" s="636"/>
      <c r="AR52" s="636"/>
      <c r="AS52" s="636"/>
      <c r="AT52" s="636"/>
      <c r="AU52" s="636"/>
      <c r="AV52" s="636"/>
      <c r="AW52" s="636"/>
      <c r="AX52" s="636"/>
      <c r="AY52" s="636"/>
      <c r="AZ52" s="636"/>
      <c r="BA52" s="636"/>
      <c r="BB52" s="636"/>
      <c r="BC52" s="636"/>
      <c r="BD52" s="636"/>
      <c r="BE52" s="636"/>
      <c r="BF52" s="636"/>
      <c r="BG52" s="636"/>
      <c r="BH52" s="636"/>
      <c r="BI52" s="636"/>
      <c r="BJ52" s="636"/>
      <c r="BK52" s="636"/>
      <c r="BL52" s="636"/>
      <c r="BM52" s="636"/>
      <c r="BN52" s="636"/>
      <c r="BO52" s="636"/>
      <c r="BP52" s="636"/>
      <c r="BQ52" s="636"/>
      <c r="BR52" s="636"/>
      <c r="BS52" s="636"/>
      <c r="BT52" s="636"/>
      <c r="BU52" s="636"/>
      <c r="BV52" s="636"/>
      <c r="BW52" s="636"/>
      <c r="BX52" s="636"/>
      <c r="BY52" s="636"/>
      <c r="BZ52" s="636"/>
    </row>
    <row r="53" spans="1:78" s="380" customFormat="1" ht="15" customHeight="1">
      <c r="A53" s="368">
        <v>40</v>
      </c>
      <c r="B53" s="908" t="s">
        <v>1385</v>
      </c>
      <c r="C53" s="642"/>
      <c r="D53" s="276" t="s">
        <v>1521</v>
      </c>
      <c r="E53" s="638"/>
      <c r="F53" s="638"/>
      <c r="G53" s="638"/>
      <c r="H53" s="638"/>
      <c r="I53" s="638"/>
      <c r="J53" s="638"/>
      <c r="K53" s="638"/>
      <c r="L53" s="638"/>
      <c r="M53" s="638"/>
      <c r="N53" s="638"/>
      <c r="O53" s="641"/>
      <c r="P53" s="641"/>
      <c r="Q53" s="641"/>
      <c r="R53" s="641"/>
      <c r="S53" s="636"/>
      <c r="T53" s="636"/>
      <c r="U53" s="636"/>
      <c r="V53" s="636"/>
      <c r="W53" s="636"/>
      <c r="X53" s="636"/>
      <c r="Y53" s="636"/>
      <c r="Z53" s="636"/>
      <c r="AA53" s="636"/>
      <c r="AB53" s="636"/>
      <c r="AC53" s="636"/>
      <c r="AD53" s="636"/>
      <c r="AE53" s="636"/>
      <c r="AF53" s="636"/>
      <c r="AG53" s="636"/>
      <c r="AH53" s="636"/>
      <c r="AI53" s="636"/>
      <c r="AJ53" s="636"/>
      <c r="AK53" s="636"/>
      <c r="AL53" s="636"/>
      <c r="AM53" s="636"/>
      <c r="AN53" s="636"/>
      <c r="AO53" s="636"/>
      <c r="AP53" s="636"/>
      <c r="AQ53" s="636"/>
      <c r="AR53" s="636"/>
      <c r="AS53" s="636"/>
      <c r="AT53" s="636"/>
      <c r="AU53" s="636"/>
      <c r="AV53" s="636"/>
      <c r="AW53" s="636"/>
      <c r="AX53" s="636"/>
      <c r="AY53" s="636"/>
      <c r="AZ53" s="636"/>
      <c r="BA53" s="636"/>
      <c r="BB53" s="636"/>
      <c r="BC53" s="636"/>
      <c r="BD53" s="636"/>
      <c r="BE53" s="636"/>
      <c r="BF53" s="636"/>
      <c r="BG53" s="636"/>
      <c r="BH53" s="636"/>
      <c r="BI53" s="636"/>
      <c r="BJ53" s="636"/>
      <c r="BK53" s="636"/>
      <c r="BL53" s="636"/>
      <c r="BM53" s="636"/>
      <c r="BN53" s="636"/>
      <c r="BO53" s="636"/>
      <c r="BP53" s="636"/>
      <c r="BQ53" s="636"/>
      <c r="BR53" s="636"/>
      <c r="BS53" s="636"/>
      <c r="BT53" s="636"/>
      <c r="BU53" s="636"/>
      <c r="BV53" s="636"/>
      <c r="BW53" s="636"/>
      <c r="BX53" s="636"/>
      <c r="BY53" s="636"/>
      <c r="BZ53" s="636"/>
    </row>
    <row r="54" spans="1:78" s="380" customFormat="1" ht="29.25" customHeight="1">
      <c r="A54" s="368">
        <v>41</v>
      </c>
      <c r="B54" s="908" t="s">
        <v>1384</v>
      </c>
      <c r="C54" s="642"/>
      <c r="D54" s="276" t="s">
        <v>1083</v>
      </c>
      <c r="E54" s="638"/>
      <c r="F54" s="638"/>
      <c r="G54" s="638"/>
      <c r="H54" s="638"/>
      <c r="I54" s="638"/>
      <c r="J54" s="638"/>
      <c r="K54" s="638"/>
      <c r="L54" s="638"/>
      <c r="M54" s="638"/>
      <c r="N54" s="638"/>
      <c r="O54" s="641"/>
      <c r="P54" s="641"/>
      <c r="Q54" s="641"/>
      <c r="R54" s="641"/>
      <c r="S54" s="636"/>
      <c r="T54" s="636"/>
      <c r="U54" s="636"/>
      <c r="V54" s="636"/>
      <c r="W54" s="636"/>
      <c r="X54" s="636"/>
      <c r="Y54" s="636"/>
      <c r="Z54" s="636"/>
      <c r="AA54" s="636"/>
      <c r="AB54" s="636"/>
      <c r="AC54" s="636"/>
      <c r="AD54" s="636"/>
      <c r="AE54" s="636"/>
      <c r="AF54" s="636"/>
      <c r="AG54" s="636"/>
      <c r="AH54" s="636"/>
      <c r="AI54" s="636"/>
      <c r="AJ54" s="636"/>
      <c r="AK54" s="636"/>
      <c r="AL54" s="636"/>
      <c r="AM54" s="636"/>
      <c r="AN54" s="636"/>
      <c r="AO54" s="636"/>
      <c r="AP54" s="636"/>
      <c r="AQ54" s="636"/>
      <c r="AR54" s="636"/>
      <c r="AS54" s="636"/>
      <c r="AT54" s="636"/>
      <c r="AU54" s="636"/>
      <c r="AV54" s="636"/>
      <c r="AW54" s="636"/>
      <c r="AX54" s="636"/>
      <c r="AY54" s="636"/>
      <c r="AZ54" s="636"/>
      <c r="BA54" s="636"/>
      <c r="BB54" s="636"/>
      <c r="BC54" s="636"/>
      <c r="BD54" s="636"/>
      <c r="BE54" s="636"/>
      <c r="BF54" s="636"/>
      <c r="BG54" s="636"/>
      <c r="BH54" s="636"/>
      <c r="BI54" s="636"/>
      <c r="BJ54" s="636"/>
      <c r="BK54" s="636"/>
      <c r="BL54" s="636"/>
      <c r="BM54" s="636"/>
      <c r="BN54" s="636"/>
      <c r="BO54" s="636"/>
      <c r="BP54" s="636"/>
      <c r="BQ54" s="636"/>
      <c r="BR54" s="636"/>
      <c r="BS54" s="636"/>
      <c r="BT54" s="636"/>
      <c r="BU54" s="636"/>
      <c r="BV54" s="636"/>
      <c r="BW54" s="636"/>
      <c r="BX54" s="636"/>
      <c r="BY54" s="636"/>
      <c r="BZ54" s="636"/>
    </row>
    <row r="55" spans="1:78" s="380" customFormat="1" ht="15" customHeight="1">
      <c r="A55" s="368">
        <v>42</v>
      </c>
      <c r="B55" s="908" t="s">
        <v>1074</v>
      </c>
      <c r="C55" s="642"/>
      <c r="D55" s="276" t="s">
        <v>1522</v>
      </c>
      <c r="E55" s="638"/>
      <c r="F55" s="638"/>
      <c r="G55" s="638"/>
      <c r="H55" s="638"/>
      <c r="I55" s="638"/>
      <c r="J55" s="638"/>
      <c r="K55" s="638"/>
      <c r="L55" s="638"/>
      <c r="M55" s="638"/>
      <c r="N55" s="638"/>
      <c r="O55" s="641"/>
      <c r="P55" s="641"/>
      <c r="Q55" s="641"/>
      <c r="R55" s="641"/>
      <c r="S55" s="636"/>
      <c r="T55" s="636"/>
      <c r="U55" s="636"/>
      <c r="V55" s="636"/>
      <c r="W55" s="636"/>
      <c r="X55" s="636"/>
      <c r="Y55" s="636"/>
      <c r="Z55" s="636"/>
      <c r="AA55" s="636"/>
      <c r="AB55" s="636"/>
      <c r="AC55" s="636"/>
      <c r="AD55" s="636"/>
      <c r="AE55" s="636"/>
      <c r="AF55" s="636"/>
      <c r="AG55" s="636"/>
      <c r="AH55" s="636"/>
      <c r="AI55" s="636"/>
      <c r="AJ55" s="636"/>
      <c r="AK55" s="636"/>
      <c r="AL55" s="636"/>
      <c r="AM55" s="636"/>
      <c r="AN55" s="636"/>
      <c r="AO55" s="636"/>
      <c r="AP55" s="636"/>
      <c r="AQ55" s="636"/>
      <c r="AR55" s="636"/>
      <c r="AS55" s="636"/>
      <c r="AT55" s="636"/>
      <c r="AU55" s="636"/>
      <c r="AV55" s="636"/>
      <c r="AW55" s="636"/>
      <c r="AX55" s="636"/>
      <c r="AY55" s="636"/>
      <c r="AZ55" s="636"/>
      <c r="BA55" s="636"/>
      <c r="BB55" s="636"/>
      <c r="BC55" s="636"/>
      <c r="BD55" s="636"/>
      <c r="BE55" s="636"/>
      <c r="BF55" s="636"/>
      <c r="BG55" s="636"/>
      <c r="BH55" s="636"/>
      <c r="BI55" s="636"/>
      <c r="BJ55" s="636"/>
      <c r="BK55" s="636"/>
      <c r="BL55" s="636"/>
      <c r="BM55" s="636"/>
      <c r="BN55" s="636"/>
      <c r="BO55" s="636"/>
      <c r="BP55" s="636"/>
      <c r="BQ55" s="636"/>
      <c r="BR55" s="636"/>
      <c r="BS55" s="636"/>
      <c r="BT55" s="636"/>
      <c r="BU55" s="636"/>
      <c r="BV55" s="636"/>
      <c r="BW55" s="636"/>
      <c r="BX55" s="636"/>
      <c r="BY55" s="636"/>
      <c r="BZ55" s="636"/>
    </row>
    <row r="56" spans="1:78" s="380" customFormat="1" ht="15" customHeight="1">
      <c r="A56" s="368">
        <v>43</v>
      </c>
      <c r="B56" s="908" t="s">
        <v>1383</v>
      </c>
      <c r="C56" s="642"/>
      <c r="D56" s="276" t="s">
        <v>1084</v>
      </c>
      <c r="E56" s="638"/>
      <c r="F56" s="638"/>
      <c r="G56" s="638"/>
      <c r="H56" s="638"/>
      <c r="I56" s="638"/>
      <c r="J56" s="638"/>
      <c r="K56" s="638"/>
      <c r="L56" s="638"/>
      <c r="M56" s="638"/>
      <c r="N56" s="638"/>
      <c r="O56" s="641"/>
      <c r="P56" s="641"/>
      <c r="Q56" s="641"/>
      <c r="R56" s="641"/>
      <c r="S56" s="636"/>
      <c r="T56" s="636"/>
      <c r="U56" s="636"/>
      <c r="V56" s="636"/>
      <c r="W56" s="636"/>
      <c r="X56" s="636"/>
      <c r="Y56" s="636"/>
      <c r="Z56" s="636"/>
      <c r="AA56" s="636"/>
      <c r="AB56" s="636"/>
      <c r="AC56" s="636"/>
      <c r="AD56" s="636"/>
      <c r="AE56" s="636"/>
      <c r="AF56" s="636"/>
      <c r="AG56" s="636"/>
      <c r="AH56" s="636"/>
      <c r="AI56" s="636"/>
      <c r="AJ56" s="636"/>
      <c r="AK56" s="636"/>
      <c r="AL56" s="636"/>
      <c r="AM56" s="636"/>
      <c r="AN56" s="636"/>
      <c r="AO56" s="636"/>
      <c r="AP56" s="636"/>
      <c r="AQ56" s="636"/>
      <c r="AR56" s="636"/>
      <c r="AS56" s="636"/>
      <c r="AT56" s="636"/>
      <c r="AU56" s="636"/>
      <c r="AV56" s="636"/>
      <c r="AW56" s="636"/>
      <c r="AX56" s="636"/>
      <c r="AY56" s="636"/>
      <c r="AZ56" s="636"/>
      <c r="BA56" s="636"/>
      <c r="BB56" s="636"/>
      <c r="BC56" s="636"/>
      <c r="BD56" s="636"/>
      <c r="BE56" s="636"/>
      <c r="BF56" s="636"/>
      <c r="BG56" s="636"/>
      <c r="BH56" s="636"/>
      <c r="BI56" s="636"/>
      <c r="BJ56" s="636"/>
      <c r="BK56" s="636"/>
      <c r="BL56" s="636"/>
      <c r="BM56" s="636"/>
      <c r="BN56" s="636"/>
      <c r="BO56" s="636"/>
      <c r="BP56" s="636"/>
      <c r="BQ56" s="636"/>
      <c r="BR56" s="636"/>
      <c r="BS56" s="636"/>
      <c r="BT56" s="636"/>
      <c r="BU56" s="636"/>
      <c r="BV56" s="636"/>
      <c r="BW56" s="636"/>
      <c r="BX56" s="636"/>
      <c r="BY56" s="636"/>
      <c r="BZ56" s="636"/>
    </row>
    <row r="57" spans="1:78" s="380" customFormat="1" ht="15" customHeight="1">
      <c r="A57" s="368">
        <v>44</v>
      </c>
      <c r="B57" s="908" t="s">
        <v>1382</v>
      </c>
      <c r="C57" s="642"/>
      <c r="D57" s="276" t="s">
        <v>1085</v>
      </c>
      <c r="E57" s="638"/>
      <c r="F57" s="638"/>
      <c r="G57" s="638"/>
      <c r="H57" s="638"/>
      <c r="I57" s="638"/>
      <c r="J57" s="638"/>
      <c r="K57" s="638"/>
      <c r="L57" s="638"/>
      <c r="M57" s="638"/>
      <c r="N57" s="638"/>
      <c r="O57" s="641"/>
      <c r="P57" s="641"/>
      <c r="Q57" s="641"/>
      <c r="R57" s="641"/>
      <c r="S57" s="636"/>
      <c r="T57" s="636"/>
      <c r="U57" s="636"/>
      <c r="V57" s="636"/>
      <c r="W57" s="636"/>
      <c r="X57" s="636"/>
      <c r="Y57" s="636"/>
      <c r="Z57" s="636"/>
      <c r="AA57" s="636"/>
      <c r="AB57" s="636"/>
      <c r="AC57" s="636"/>
      <c r="AD57" s="636"/>
      <c r="AE57" s="636"/>
      <c r="AF57" s="636"/>
      <c r="AG57" s="636"/>
      <c r="AH57" s="636"/>
      <c r="AI57" s="636"/>
      <c r="AJ57" s="636"/>
      <c r="AK57" s="636"/>
      <c r="AL57" s="636"/>
      <c r="AM57" s="636"/>
      <c r="AN57" s="636"/>
      <c r="AO57" s="636"/>
      <c r="AP57" s="636"/>
      <c r="AQ57" s="636"/>
      <c r="AR57" s="636"/>
      <c r="AS57" s="636"/>
      <c r="AT57" s="636"/>
      <c r="AU57" s="636"/>
      <c r="AV57" s="636"/>
      <c r="AW57" s="636"/>
      <c r="AX57" s="636"/>
      <c r="AY57" s="636"/>
      <c r="AZ57" s="636"/>
      <c r="BA57" s="636"/>
      <c r="BB57" s="636"/>
      <c r="BC57" s="636"/>
      <c r="BD57" s="636"/>
      <c r="BE57" s="636"/>
      <c r="BF57" s="636"/>
      <c r="BG57" s="636"/>
      <c r="BH57" s="636"/>
      <c r="BI57" s="636"/>
      <c r="BJ57" s="636"/>
      <c r="BK57" s="636"/>
      <c r="BL57" s="636"/>
      <c r="BM57" s="636"/>
      <c r="BN57" s="636"/>
      <c r="BO57" s="636"/>
      <c r="BP57" s="636"/>
      <c r="BQ57" s="636"/>
      <c r="BR57" s="636"/>
      <c r="BS57" s="636"/>
      <c r="BT57" s="636"/>
      <c r="BU57" s="636"/>
      <c r="BV57" s="636"/>
      <c r="BW57" s="636"/>
      <c r="BX57" s="636"/>
      <c r="BY57" s="636"/>
      <c r="BZ57" s="636"/>
    </row>
    <row r="58" spans="1:78" s="380" customFormat="1" ht="15" customHeight="1">
      <c r="A58" s="368">
        <v>45</v>
      </c>
      <c r="B58" s="908" t="s">
        <v>1381</v>
      </c>
      <c r="C58" s="642"/>
      <c r="D58" s="276" t="s">
        <v>1086</v>
      </c>
      <c r="E58" s="638"/>
      <c r="F58" s="638"/>
      <c r="G58" s="638"/>
      <c r="H58" s="638"/>
      <c r="I58" s="638"/>
      <c r="J58" s="638"/>
      <c r="K58" s="638"/>
      <c r="L58" s="638"/>
      <c r="M58" s="638"/>
      <c r="N58" s="638"/>
      <c r="O58" s="641"/>
      <c r="P58" s="641"/>
      <c r="Q58" s="641"/>
      <c r="R58" s="641"/>
      <c r="S58" s="636"/>
      <c r="T58" s="636"/>
      <c r="U58" s="636"/>
      <c r="V58" s="636"/>
      <c r="W58" s="636"/>
      <c r="X58" s="636"/>
      <c r="Y58" s="636"/>
      <c r="Z58" s="636"/>
      <c r="AA58" s="636"/>
      <c r="AB58" s="636"/>
      <c r="AC58" s="636"/>
      <c r="AD58" s="636"/>
      <c r="AE58" s="636"/>
      <c r="AF58" s="636"/>
      <c r="AG58" s="636"/>
      <c r="AH58" s="636"/>
      <c r="AI58" s="636"/>
      <c r="AJ58" s="636"/>
      <c r="AK58" s="636"/>
      <c r="AL58" s="636"/>
      <c r="AM58" s="636"/>
      <c r="AN58" s="636"/>
      <c r="AO58" s="636"/>
      <c r="AP58" s="636"/>
      <c r="AQ58" s="636"/>
      <c r="AR58" s="636"/>
      <c r="AS58" s="636"/>
      <c r="AT58" s="636"/>
      <c r="AU58" s="636"/>
      <c r="AV58" s="636"/>
      <c r="AW58" s="636"/>
      <c r="AX58" s="636"/>
      <c r="AY58" s="636"/>
      <c r="AZ58" s="636"/>
      <c r="BA58" s="636"/>
      <c r="BB58" s="636"/>
      <c r="BC58" s="636"/>
      <c r="BD58" s="636"/>
      <c r="BE58" s="636"/>
      <c r="BF58" s="636"/>
      <c r="BG58" s="636"/>
      <c r="BH58" s="636"/>
      <c r="BI58" s="636"/>
      <c r="BJ58" s="636"/>
      <c r="BK58" s="636"/>
      <c r="BL58" s="636"/>
      <c r="BM58" s="636"/>
      <c r="BN58" s="636"/>
      <c r="BO58" s="636"/>
      <c r="BP58" s="636"/>
      <c r="BQ58" s="636"/>
      <c r="BR58" s="636"/>
      <c r="BS58" s="636"/>
      <c r="BT58" s="636"/>
      <c r="BU58" s="636"/>
      <c r="BV58" s="636"/>
      <c r="BW58" s="636"/>
      <c r="BX58" s="636"/>
      <c r="BY58" s="636"/>
      <c r="BZ58" s="636"/>
    </row>
    <row r="59" spans="1:78" s="380" customFormat="1" ht="15" customHeight="1">
      <c r="A59" s="368">
        <v>46</v>
      </c>
      <c r="B59" s="908" t="s">
        <v>1380</v>
      </c>
      <c r="C59" s="642"/>
      <c r="D59" s="276" t="s">
        <v>1087</v>
      </c>
      <c r="E59" s="638"/>
      <c r="F59" s="638"/>
      <c r="G59" s="638"/>
      <c r="H59" s="638"/>
      <c r="I59" s="638"/>
      <c r="J59" s="638"/>
      <c r="K59" s="638"/>
      <c r="L59" s="638"/>
      <c r="M59" s="638"/>
      <c r="N59" s="638"/>
      <c r="O59" s="641"/>
      <c r="P59" s="641"/>
      <c r="Q59" s="641"/>
      <c r="R59" s="641"/>
      <c r="S59" s="636"/>
      <c r="T59" s="636"/>
      <c r="U59" s="636"/>
      <c r="V59" s="636"/>
      <c r="W59" s="636"/>
      <c r="X59" s="636"/>
      <c r="Y59" s="636"/>
      <c r="Z59" s="636"/>
      <c r="AA59" s="636"/>
      <c r="AB59" s="636"/>
      <c r="AC59" s="636"/>
      <c r="AD59" s="636"/>
      <c r="AE59" s="636"/>
      <c r="AF59" s="636"/>
      <c r="AG59" s="636"/>
      <c r="AH59" s="636"/>
      <c r="AI59" s="636"/>
      <c r="AJ59" s="636"/>
      <c r="AK59" s="636"/>
      <c r="AL59" s="636"/>
      <c r="AM59" s="636"/>
      <c r="AN59" s="636"/>
      <c r="AO59" s="636"/>
      <c r="AP59" s="636"/>
      <c r="AQ59" s="636"/>
      <c r="AR59" s="636"/>
      <c r="AS59" s="636"/>
      <c r="AT59" s="636"/>
      <c r="AU59" s="636"/>
      <c r="AV59" s="636"/>
      <c r="AW59" s="636"/>
      <c r="AX59" s="636"/>
      <c r="AY59" s="636"/>
      <c r="AZ59" s="636"/>
      <c r="BA59" s="636"/>
      <c r="BB59" s="636"/>
      <c r="BC59" s="636"/>
      <c r="BD59" s="636"/>
      <c r="BE59" s="636"/>
      <c r="BF59" s="636"/>
      <c r="BG59" s="636"/>
      <c r="BH59" s="636"/>
      <c r="BI59" s="636"/>
      <c r="BJ59" s="636"/>
      <c r="BK59" s="636"/>
      <c r="BL59" s="636"/>
      <c r="BM59" s="636"/>
      <c r="BN59" s="636"/>
      <c r="BO59" s="636"/>
      <c r="BP59" s="636"/>
      <c r="BQ59" s="636"/>
      <c r="BR59" s="636"/>
      <c r="BS59" s="636"/>
      <c r="BT59" s="636"/>
      <c r="BU59" s="636"/>
      <c r="BV59" s="636"/>
      <c r="BW59" s="636"/>
      <c r="BX59" s="636"/>
      <c r="BY59" s="636"/>
      <c r="BZ59" s="636"/>
    </row>
    <row r="60" spans="1:78" s="380" customFormat="1" ht="15" customHeight="1">
      <c r="A60" s="368">
        <v>47</v>
      </c>
      <c r="B60" s="908" t="s">
        <v>1379</v>
      </c>
      <c r="C60" s="642"/>
      <c r="D60" s="276" t="s">
        <v>1088</v>
      </c>
      <c r="E60" s="638"/>
      <c r="F60" s="638"/>
      <c r="G60" s="638"/>
      <c r="H60" s="638"/>
      <c r="I60" s="638"/>
      <c r="J60" s="638"/>
      <c r="K60" s="638"/>
      <c r="L60" s="638"/>
      <c r="M60" s="638"/>
      <c r="N60" s="638"/>
      <c r="O60" s="641"/>
      <c r="P60" s="641"/>
      <c r="Q60" s="641"/>
      <c r="R60" s="641"/>
      <c r="S60" s="636"/>
      <c r="T60" s="636"/>
      <c r="U60" s="636"/>
      <c r="V60" s="636"/>
      <c r="W60" s="636"/>
      <c r="X60" s="636"/>
      <c r="Y60" s="636"/>
      <c r="Z60" s="636"/>
      <c r="AA60" s="636"/>
      <c r="AB60" s="636"/>
      <c r="AC60" s="636"/>
      <c r="AD60" s="636"/>
      <c r="AE60" s="636"/>
      <c r="AF60" s="636"/>
      <c r="AG60" s="636"/>
      <c r="AH60" s="636"/>
      <c r="AI60" s="636"/>
      <c r="AJ60" s="636"/>
      <c r="AK60" s="636"/>
      <c r="AL60" s="636"/>
      <c r="AM60" s="636"/>
      <c r="AN60" s="636"/>
      <c r="AO60" s="636"/>
      <c r="AP60" s="636"/>
      <c r="AQ60" s="636"/>
      <c r="AR60" s="636"/>
      <c r="AS60" s="636"/>
      <c r="AT60" s="636"/>
      <c r="AU60" s="636"/>
      <c r="AV60" s="636"/>
      <c r="AW60" s="636"/>
      <c r="AX60" s="636"/>
      <c r="AY60" s="636"/>
      <c r="AZ60" s="636"/>
      <c r="BA60" s="636"/>
      <c r="BB60" s="636"/>
      <c r="BC60" s="636"/>
      <c r="BD60" s="636"/>
      <c r="BE60" s="636"/>
      <c r="BF60" s="636"/>
      <c r="BG60" s="636"/>
      <c r="BH60" s="636"/>
      <c r="BI60" s="636"/>
      <c r="BJ60" s="636"/>
      <c r="BK60" s="636"/>
      <c r="BL60" s="636"/>
      <c r="BM60" s="636"/>
      <c r="BN60" s="636"/>
      <c r="BO60" s="636"/>
      <c r="BP60" s="636"/>
      <c r="BQ60" s="636"/>
      <c r="BR60" s="636"/>
      <c r="BS60" s="636"/>
      <c r="BT60" s="636"/>
      <c r="BU60" s="636"/>
      <c r="BV60" s="636"/>
      <c r="BW60" s="636"/>
      <c r="BX60" s="636"/>
      <c r="BY60" s="636"/>
      <c r="BZ60" s="636"/>
    </row>
    <row r="61" spans="1:78" s="380" customFormat="1" ht="15" customHeight="1">
      <c r="A61" s="368">
        <v>48</v>
      </c>
      <c r="B61" s="908" t="s">
        <v>1075</v>
      </c>
      <c r="C61" s="642"/>
      <c r="D61" s="276" t="s">
        <v>1523</v>
      </c>
      <c r="E61" s="638"/>
      <c r="F61" s="638"/>
      <c r="G61" s="638"/>
      <c r="H61" s="638"/>
      <c r="I61" s="638"/>
      <c r="J61" s="638"/>
      <c r="K61" s="638"/>
      <c r="L61" s="638"/>
      <c r="M61" s="638"/>
      <c r="N61" s="638"/>
      <c r="O61" s="641"/>
      <c r="P61" s="641"/>
      <c r="Q61" s="641"/>
      <c r="R61" s="641"/>
      <c r="S61" s="636"/>
      <c r="T61" s="636"/>
      <c r="U61" s="636"/>
      <c r="V61" s="636"/>
      <c r="W61" s="636"/>
      <c r="X61" s="636"/>
      <c r="Y61" s="636"/>
      <c r="Z61" s="636"/>
      <c r="AA61" s="636"/>
      <c r="AB61" s="636"/>
      <c r="AC61" s="636"/>
      <c r="AD61" s="636"/>
      <c r="AE61" s="636"/>
      <c r="AF61" s="636"/>
      <c r="AG61" s="636"/>
      <c r="AH61" s="636"/>
      <c r="AI61" s="636"/>
      <c r="AJ61" s="636"/>
      <c r="AK61" s="636"/>
      <c r="AL61" s="636"/>
      <c r="AM61" s="636"/>
      <c r="AN61" s="636"/>
      <c r="AO61" s="636"/>
      <c r="AP61" s="636"/>
      <c r="AQ61" s="636"/>
      <c r="AR61" s="636"/>
      <c r="AS61" s="636"/>
      <c r="AT61" s="636"/>
      <c r="AU61" s="636"/>
      <c r="AV61" s="636"/>
      <c r="AW61" s="636"/>
      <c r="AX61" s="636"/>
      <c r="AY61" s="636"/>
      <c r="AZ61" s="636"/>
      <c r="BA61" s="636"/>
      <c r="BB61" s="636"/>
      <c r="BC61" s="636"/>
      <c r="BD61" s="636"/>
      <c r="BE61" s="636"/>
      <c r="BF61" s="636"/>
      <c r="BG61" s="636"/>
      <c r="BH61" s="636"/>
      <c r="BI61" s="636"/>
      <c r="BJ61" s="636"/>
      <c r="BK61" s="636"/>
      <c r="BL61" s="636"/>
      <c r="BM61" s="636"/>
      <c r="BN61" s="636"/>
      <c r="BO61" s="636"/>
      <c r="BP61" s="636"/>
      <c r="BQ61" s="636"/>
      <c r="BR61" s="636"/>
      <c r="BS61" s="636"/>
      <c r="BT61" s="636"/>
      <c r="BU61" s="636"/>
      <c r="BV61" s="636"/>
      <c r="BW61" s="636"/>
      <c r="BX61" s="636"/>
      <c r="BY61" s="636"/>
      <c r="BZ61" s="636"/>
    </row>
    <row r="62" spans="1:78" s="380" customFormat="1" ht="15" customHeight="1">
      <c r="A62" s="368">
        <v>49</v>
      </c>
      <c r="B62" s="908" t="str">
        <f>"Tier 2 capital (sum of items "&amp;A51&amp;" through "&amp;A55&amp;" and "&amp;A57&amp;" and "&amp;A61&amp;", less item "&amp;A56&amp;" and items "&amp;A58&amp;" through "&amp;A60&amp;")"</f>
        <v>Tier 2 capital (sum of items 38 through 42 and 44 and 48, less item 43 and items 45 through 47)</v>
      </c>
      <c r="C62" s="642"/>
      <c r="D62" s="276" t="s">
        <v>1524</v>
      </c>
      <c r="E62" s="369">
        <f t="shared" ref="E62:N62" si="6">SUM(E51:E55)+E57+E61-E56-SUM(E58:E60)</f>
        <v>0</v>
      </c>
      <c r="F62" s="369">
        <f t="shared" si="6"/>
        <v>0</v>
      </c>
      <c r="G62" s="369">
        <f t="shared" si="6"/>
        <v>0</v>
      </c>
      <c r="H62" s="369">
        <f t="shared" si="6"/>
        <v>0</v>
      </c>
      <c r="I62" s="369">
        <f t="shared" si="6"/>
        <v>0</v>
      </c>
      <c r="J62" s="369">
        <f t="shared" si="6"/>
        <v>0</v>
      </c>
      <c r="K62" s="369">
        <f t="shared" si="6"/>
        <v>0</v>
      </c>
      <c r="L62" s="369">
        <f t="shared" si="6"/>
        <v>0</v>
      </c>
      <c r="M62" s="369">
        <f t="shared" si="6"/>
        <v>0</v>
      </c>
      <c r="N62" s="369">
        <f t="shared" si="6"/>
        <v>0</v>
      </c>
      <c r="O62" s="641"/>
      <c r="P62" s="641"/>
      <c r="Q62" s="641"/>
      <c r="R62" s="641"/>
      <c r="S62" s="636"/>
      <c r="T62" s="636"/>
      <c r="U62" s="636"/>
      <c r="V62" s="636"/>
      <c r="W62" s="636"/>
      <c r="X62" s="636"/>
      <c r="Y62" s="636"/>
      <c r="Z62" s="636"/>
      <c r="AA62" s="636"/>
      <c r="AB62" s="636"/>
      <c r="AC62" s="636"/>
      <c r="AD62" s="636"/>
      <c r="AE62" s="636"/>
      <c r="AF62" s="636"/>
      <c r="AG62" s="636"/>
      <c r="AH62" s="636"/>
      <c r="AI62" s="636"/>
      <c r="AJ62" s="636"/>
      <c r="AK62" s="636"/>
      <c r="AL62" s="636"/>
      <c r="AM62" s="636"/>
      <c r="AN62" s="636"/>
      <c r="AO62" s="636"/>
      <c r="AP62" s="636"/>
      <c r="AQ62" s="636"/>
      <c r="AR62" s="636"/>
      <c r="AS62" s="636"/>
      <c r="AT62" s="636"/>
      <c r="AU62" s="636"/>
      <c r="AV62" s="636"/>
      <c r="AW62" s="636"/>
      <c r="AX62" s="636"/>
      <c r="AY62" s="636"/>
      <c r="AZ62" s="636"/>
      <c r="BA62" s="636"/>
      <c r="BB62" s="636"/>
      <c r="BC62" s="636"/>
      <c r="BD62" s="636"/>
      <c r="BE62" s="636"/>
      <c r="BF62" s="636"/>
      <c r="BG62" s="636"/>
      <c r="BH62" s="636"/>
      <c r="BI62" s="636"/>
      <c r="BJ62" s="636"/>
      <c r="BK62" s="636"/>
      <c r="BL62" s="636"/>
      <c r="BM62" s="636"/>
      <c r="BN62" s="636"/>
      <c r="BO62" s="636"/>
      <c r="BP62" s="636"/>
      <c r="BQ62" s="636"/>
      <c r="BR62" s="636"/>
      <c r="BS62" s="636"/>
      <c r="BT62" s="636"/>
      <c r="BU62" s="636"/>
      <c r="BV62" s="636"/>
      <c r="BW62" s="636"/>
      <c r="BX62" s="636"/>
      <c r="BY62" s="636"/>
      <c r="BZ62" s="636"/>
    </row>
    <row r="63" spans="1:78" s="380" customFormat="1" ht="15" customHeight="1">
      <c r="A63" s="368">
        <v>50</v>
      </c>
      <c r="B63" s="908" t="str">
        <f>"Allowable Tier 2 capital (lesser of item "&amp;A48&amp;" or "&amp;A62&amp;")"</f>
        <v>Allowable Tier 2 capital (lesser of item 37 or 49)</v>
      </c>
      <c r="C63" s="642"/>
      <c r="D63" s="276" t="s">
        <v>1525</v>
      </c>
      <c r="E63" s="369">
        <f t="shared" ref="E63:N63" si="7">MIN(E48,E62)</f>
        <v>0</v>
      </c>
      <c r="F63" s="369">
        <f t="shared" si="7"/>
        <v>0</v>
      </c>
      <c r="G63" s="369">
        <f t="shared" si="7"/>
        <v>0</v>
      </c>
      <c r="H63" s="369">
        <f t="shared" si="7"/>
        <v>0</v>
      </c>
      <c r="I63" s="369">
        <f t="shared" si="7"/>
        <v>0</v>
      </c>
      <c r="J63" s="369">
        <f t="shared" si="7"/>
        <v>0</v>
      </c>
      <c r="K63" s="369">
        <f t="shared" si="7"/>
        <v>0</v>
      </c>
      <c r="L63" s="369">
        <f t="shared" si="7"/>
        <v>0</v>
      </c>
      <c r="M63" s="369">
        <f t="shared" si="7"/>
        <v>0</v>
      </c>
      <c r="N63" s="369">
        <f t="shared" si="7"/>
        <v>0</v>
      </c>
      <c r="O63" s="641"/>
      <c r="P63" s="641"/>
      <c r="Q63" s="641"/>
      <c r="R63" s="641"/>
      <c r="S63" s="636"/>
      <c r="T63" s="636"/>
      <c r="U63" s="636"/>
      <c r="V63" s="636"/>
      <c r="W63" s="636"/>
      <c r="X63" s="636"/>
      <c r="Y63" s="636"/>
      <c r="Z63" s="636"/>
      <c r="AA63" s="636"/>
      <c r="AB63" s="636"/>
      <c r="AC63" s="636"/>
      <c r="AD63" s="636"/>
      <c r="AE63" s="636"/>
      <c r="AF63" s="636"/>
      <c r="AG63" s="636"/>
      <c r="AH63" s="636"/>
      <c r="AI63" s="636"/>
      <c r="AJ63" s="636"/>
      <c r="AK63" s="636"/>
      <c r="AL63" s="636"/>
      <c r="AM63" s="636"/>
      <c r="AN63" s="636"/>
      <c r="AO63" s="636"/>
      <c r="AP63" s="636"/>
      <c r="AQ63" s="636"/>
      <c r="AR63" s="636"/>
      <c r="AS63" s="636"/>
      <c r="AT63" s="636"/>
      <c r="AU63" s="636"/>
      <c r="AV63" s="636"/>
      <c r="AW63" s="636"/>
      <c r="AX63" s="636"/>
      <c r="AY63" s="636"/>
      <c r="AZ63" s="636"/>
      <c r="BA63" s="636"/>
      <c r="BB63" s="636"/>
      <c r="BC63" s="636"/>
      <c r="BD63" s="636"/>
      <c r="BE63" s="636"/>
      <c r="BF63" s="636"/>
      <c r="BG63" s="636"/>
      <c r="BH63" s="636"/>
      <c r="BI63" s="636"/>
      <c r="BJ63" s="636"/>
      <c r="BK63" s="636"/>
      <c r="BL63" s="636"/>
      <c r="BM63" s="636"/>
      <c r="BN63" s="636"/>
      <c r="BO63" s="636"/>
      <c r="BP63" s="636"/>
      <c r="BQ63" s="636"/>
      <c r="BR63" s="636"/>
      <c r="BS63" s="636"/>
      <c r="BT63" s="636"/>
      <c r="BU63" s="636"/>
      <c r="BV63" s="636"/>
      <c r="BW63" s="636"/>
      <c r="BX63" s="636"/>
      <c r="BY63" s="636"/>
      <c r="BZ63" s="636"/>
    </row>
    <row r="64" spans="1:78" s="380" customFormat="1" ht="15" customHeight="1">
      <c r="A64" s="368">
        <v>51</v>
      </c>
      <c r="B64" s="908" t="s">
        <v>1076</v>
      </c>
      <c r="C64" s="642"/>
      <c r="D64" s="276" t="s">
        <v>1526</v>
      </c>
      <c r="E64" s="638"/>
      <c r="F64" s="638"/>
      <c r="G64" s="638"/>
      <c r="H64" s="638"/>
      <c r="I64" s="638"/>
      <c r="J64" s="638"/>
      <c r="K64" s="638"/>
      <c r="L64" s="638"/>
      <c r="M64" s="638"/>
      <c r="N64" s="638"/>
      <c r="O64" s="641"/>
      <c r="P64" s="641"/>
      <c r="Q64" s="641"/>
      <c r="R64" s="641"/>
      <c r="S64" s="636"/>
      <c r="T64" s="636"/>
      <c r="U64" s="636"/>
      <c r="V64" s="636"/>
      <c r="W64" s="636"/>
      <c r="X64" s="636"/>
      <c r="Y64" s="636"/>
      <c r="Z64" s="636"/>
      <c r="AA64" s="636"/>
      <c r="AB64" s="636"/>
      <c r="AC64" s="636"/>
      <c r="AD64" s="636"/>
      <c r="AE64" s="636"/>
      <c r="AF64" s="636"/>
      <c r="AG64" s="636"/>
      <c r="AH64" s="636"/>
      <c r="AI64" s="636"/>
      <c r="AJ64" s="636"/>
      <c r="AK64" s="636"/>
      <c r="AL64" s="636"/>
      <c r="AM64" s="636"/>
      <c r="AN64" s="636"/>
      <c r="AO64" s="636"/>
      <c r="AP64" s="636"/>
      <c r="AQ64" s="636"/>
      <c r="AR64" s="636"/>
      <c r="AS64" s="636"/>
      <c r="AT64" s="636"/>
      <c r="AU64" s="636"/>
      <c r="AV64" s="636"/>
      <c r="AW64" s="636"/>
      <c r="AX64" s="636"/>
      <c r="AY64" s="636"/>
      <c r="AZ64" s="636"/>
      <c r="BA64" s="636"/>
      <c r="BB64" s="636"/>
      <c r="BC64" s="636"/>
      <c r="BD64" s="636"/>
      <c r="BE64" s="636"/>
      <c r="BF64" s="636"/>
      <c r="BG64" s="636"/>
      <c r="BH64" s="636"/>
      <c r="BI64" s="636"/>
      <c r="BJ64" s="636"/>
      <c r="BK64" s="636"/>
      <c r="BL64" s="636"/>
      <c r="BM64" s="636"/>
      <c r="BN64" s="636"/>
      <c r="BO64" s="636"/>
      <c r="BP64" s="636"/>
      <c r="BQ64" s="636"/>
      <c r="BR64" s="636"/>
      <c r="BS64" s="636"/>
      <c r="BT64" s="636"/>
      <c r="BU64" s="636"/>
      <c r="BV64" s="636"/>
      <c r="BW64" s="636"/>
      <c r="BX64" s="636"/>
      <c r="BY64" s="636"/>
      <c r="BZ64" s="636"/>
    </row>
    <row r="65" spans="1:78" s="380" customFormat="1" ht="17.100000000000001" customHeight="1">
      <c r="A65" s="368">
        <v>52</v>
      </c>
      <c r="B65" s="909" t="str">
        <f>"Total risk-based capital (sum of items "&amp;A48&amp;" and "&amp;A63&amp;" less item "&amp;A64&amp;")"</f>
        <v>Total risk-based capital (sum of items 37 and 50 less item 51)</v>
      </c>
      <c r="C65" s="644"/>
      <c r="D65" s="383" t="s">
        <v>1527</v>
      </c>
      <c r="E65" s="369">
        <f t="shared" ref="E65:N65" si="8">E48+E63-E64</f>
        <v>0</v>
      </c>
      <c r="F65" s="369">
        <f t="shared" si="8"/>
        <v>0</v>
      </c>
      <c r="G65" s="369">
        <f t="shared" si="8"/>
        <v>0</v>
      </c>
      <c r="H65" s="369">
        <f t="shared" si="8"/>
        <v>0</v>
      </c>
      <c r="I65" s="369">
        <f t="shared" si="8"/>
        <v>0</v>
      </c>
      <c r="J65" s="369">
        <f t="shared" si="8"/>
        <v>0</v>
      </c>
      <c r="K65" s="369">
        <f t="shared" si="8"/>
        <v>0</v>
      </c>
      <c r="L65" s="369">
        <f t="shared" si="8"/>
        <v>0</v>
      </c>
      <c r="M65" s="369">
        <f t="shared" si="8"/>
        <v>0</v>
      </c>
      <c r="N65" s="369">
        <f t="shared" si="8"/>
        <v>0</v>
      </c>
      <c r="O65" s="641"/>
      <c r="P65" s="641"/>
      <c r="Q65" s="641"/>
      <c r="R65" s="641"/>
      <c r="S65" s="636"/>
      <c r="T65" s="636"/>
      <c r="U65" s="636"/>
      <c r="V65" s="636"/>
      <c r="W65" s="636"/>
      <c r="X65" s="636"/>
      <c r="Y65" s="636"/>
      <c r="Z65" s="636"/>
      <c r="AA65" s="636"/>
      <c r="AB65" s="636"/>
      <c r="AC65" s="636"/>
      <c r="AD65" s="636"/>
      <c r="AE65" s="636"/>
      <c r="AF65" s="636"/>
      <c r="AG65" s="636"/>
      <c r="AH65" s="636"/>
      <c r="AI65" s="636"/>
      <c r="AJ65" s="636"/>
      <c r="AK65" s="636"/>
      <c r="AL65" s="636"/>
      <c r="AM65" s="636"/>
      <c r="AN65" s="636"/>
      <c r="AO65" s="636"/>
      <c r="AP65" s="636"/>
      <c r="AQ65" s="636"/>
      <c r="AR65" s="636"/>
      <c r="AS65" s="636"/>
      <c r="AT65" s="636"/>
      <c r="AU65" s="636"/>
      <c r="AV65" s="636"/>
      <c r="AW65" s="636"/>
      <c r="AX65" s="636"/>
      <c r="AY65" s="636"/>
      <c r="AZ65" s="636"/>
      <c r="BA65" s="636"/>
      <c r="BB65" s="636"/>
      <c r="BC65" s="636"/>
      <c r="BD65" s="636"/>
      <c r="BE65" s="636"/>
      <c r="BF65" s="636"/>
      <c r="BG65" s="636"/>
      <c r="BH65" s="636"/>
      <c r="BI65" s="636"/>
      <c r="BJ65" s="636"/>
      <c r="BK65" s="636"/>
      <c r="BL65" s="636"/>
      <c r="BM65" s="636"/>
      <c r="BN65" s="636"/>
      <c r="BO65" s="636"/>
      <c r="BP65" s="636"/>
      <c r="BQ65" s="636"/>
      <c r="BR65" s="636"/>
      <c r="BS65" s="636"/>
      <c r="BT65" s="636"/>
      <c r="BU65" s="636"/>
      <c r="BV65" s="636"/>
      <c r="BW65" s="636"/>
      <c r="BX65" s="636"/>
      <c r="BY65" s="636"/>
      <c r="BZ65" s="636"/>
    </row>
    <row r="66" spans="1:78" s="380" customFormat="1">
      <c r="A66" s="630"/>
      <c r="B66" s="910"/>
      <c r="C66" s="631"/>
      <c r="D66" s="632"/>
      <c r="E66" s="645"/>
      <c r="F66" s="633"/>
      <c r="G66" s="633"/>
      <c r="H66" s="633"/>
      <c r="I66" s="633"/>
      <c r="J66" s="633"/>
      <c r="K66" s="633"/>
      <c r="L66" s="633"/>
      <c r="M66" s="633"/>
      <c r="N66" s="633"/>
      <c r="O66" s="636"/>
      <c r="P66" s="636"/>
      <c r="Q66" s="636"/>
      <c r="R66" s="636"/>
      <c r="S66" s="636"/>
      <c r="T66" s="636"/>
      <c r="U66" s="636"/>
      <c r="V66" s="636"/>
      <c r="W66" s="636"/>
      <c r="X66" s="636"/>
      <c r="Y66" s="636"/>
      <c r="Z66" s="636"/>
      <c r="AA66" s="636"/>
      <c r="AB66" s="636"/>
      <c r="AC66" s="636"/>
      <c r="AD66" s="636"/>
      <c r="AE66" s="636"/>
      <c r="AF66" s="636"/>
      <c r="AG66" s="636"/>
      <c r="AH66" s="636"/>
      <c r="AI66" s="636"/>
      <c r="AJ66" s="636"/>
      <c r="AK66" s="636"/>
      <c r="AL66" s="636"/>
      <c r="AM66" s="636"/>
      <c r="AN66" s="636"/>
      <c r="AO66" s="636"/>
      <c r="AP66" s="636"/>
      <c r="AQ66" s="636"/>
      <c r="AR66" s="636"/>
      <c r="AS66" s="636"/>
      <c r="AT66" s="636"/>
      <c r="AU66" s="636"/>
      <c r="AV66" s="636"/>
      <c r="AW66" s="636"/>
      <c r="AX66" s="636"/>
      <c r="AY66" s="636"/>
      <c r="AZ66" s="636"/>
      <c r="BA66" s="636"/>
      <c r="BB66" s="636"/>
      <c r="BC66" s="636"/>
      <c r="BD66" s="636"/>
      <c r="BE66" s="636"/>
      <c r="BF66" s="636"/>
      <c r="BG66" s="636"/>
      <c r="BH66" s="636"/>
      <c r="BI66" s="636"/>
      <c r="BJ66" s="636"/>
      <c r="BK66" s="636"/>
      <c r="BL66" s="636"/>
      <c r="BM66" s="636"/>
      <c r="BN66" s="636"/>
      <c r="BO66" s="636"/>
      <c r="BP66" s="636"/>
      <c r="BQ66" s="636"/>
      <c r="BR66" s="636"/>
      <c r="BS66" s="636"/>
      <c r="BT66" s="636"/>
      <c r="BU66" s="636"/>
      <c r="BV66" s="636"/>
      <c r="BW66" s="636"/>
      <c r="BX66" s="636"/>
      <c r="BY66" s="636"/>
      <c r="BZ66" s="636"/>
    </row>
    <row r="67" spans="1:78" s="380" customFormat="1">
      <c r="A67" s="630"/>
      <c r="B67" s="911" t="s">
        <v>1378</v>
      </c>
      <c r="C67" s="637"/>
      <c r="D67" s="646"/>
      <c r="E67" s="647"/>
      <c r="F67" s="633"/>
      <c r="G67" s="633"/>
      <c r="H67" s="633"/>
      <c r="I67" s="633"/>
      <c r="J67" s="633"/>
      <c r="K67" s="648"/>
      <c r="L67" s="633"/>
      <c r="M67" s="633"/>
      <c r="N67" s="633"/>
      <c r="O67" s="636"/>
      <c r="P67" s="636"/>
      <c r="Q67" s="636"/>
      <c r="R67" s="636"/>
      <c r="S67" s="636"/>
      <c r="T67" s="636"/>
      <c r="U67" s="636"/>
      <c r="V67" s="636"/>
      <c r="W67" s="636"/>
      <c r="X67" s="636"/>
      <c r="Y67" s="636"/>
      <c r="Z67" s="636"/>
      <c r="AA67" s="636"/>
      <c r="AB67" s="636"/>
      <c r="AC67" s="636"/>
      <c r="AD67" s="636"/>
      <c r="AE67" s="636"/>
      <c r="AF67" s="636"/>
      <c r="AG67" s="636"/>
      <c r="AH67" s="636"/>
      <c r="AI67" s="636"/>
      <c r="AJ67" s="636"/>
      <c r="AK67" s="636"/>
      <c r="AL67" s="636"/>
      <c r="AM67" s="636"/>
      <c r="AN67" s="636"/>
      <c r="AO67" s="636"/>
      <c r="AP67" s="636"/>
      <c r="AQ67" s="636"/>
      <c r="AR67" s="636"/>
      <c r="AS67" s="636"/>
      <c r="AT67" s="636"/>
      <c r="AU67" s="636"/>
      <c r="AV67" s="636"/>
      <c r="AW67" s="636"/>
      <c r="AX67" s="636"/>
      <c r="AY67" s="636"/>
      <c r="AZ67" s="636"/>
      <c r="BA67" s="636"/>
      <c r="BB67" s="636"/>
      <c r="BC67" s="636"/>
      <c r="BD67" s="636"/>
      <c r="BE67" s="636"/>
      <c r="BF67" s="636"/>
      <c r="BG67" s="636"/>
      <c r="BH67" s="636"/>
      <c r="BI67" s="636"/>
      <c r="BJ67" s="636"/>
      <c r="BK67" s="636"/>
      <c r="BL67" s="636"/>
      <c r="BM67" s="636"/>
      <c r="BN67" s="636"/>
      <c r="BO67" s="636"/>
      <c r="BP67" s="636"/>
      <c r="BQ67" s="636"/>
      <c r="BR67" s="636"/>
      <c r="BS67" s="636"/>
      <c r="BT67" s="636"/>
      <c r="BU67" s="636"/>
      <c r="BV67" s="636"/>
      <c r="BW67" s="636"/>
      <c r="BX67" s="636"/>
      <c r="BY67" s="636"/>
      <c r="BZ67" s="636"/>
    </row>
    <row r="68" spans="1:78" s="380" customFormat="1">
      <c r="A68" s="368">
        <v>53</v>
      </c>
      <c r="B68" s="899" t="s">
        <v>1377</v>
      </c>
      <c r="C68" s="637"/>
      <c r="D68" s="649"/>
      <c r="E68" s="370"/>
      <c r="F68" s="633"/>
      <c r="G68" s="633"/>
      <c r="H68" s="633"/>
      <c r="I68" s="633"/>
      <c r="J68" s="633"/>
      <c r="K68" s="648"/>
      <c r="L68" s="633"/>
      <c r="M68" s="633"/>
      <c r="N68" s="633"/>
      <c r="O68" s="636"/>
      <c r="P68" s="636"/>
      <c r="Q68" s="636"/>
      <c r="R68" s="636"/>
      <c r="S68" s="636"/>
      <c r="T68" s="636"/>
      <c r="U68" s="636"/>
      <c r="V68" s="636"/>
      <c r="W68" s="636"/>
      <c r="X68" s="636"/>
      <c r="Y68" s="636"/>
      <c r="Z68" s="636"/>
      <c r="AA68" s="636"/>
      <c r="AB68" s="636"/>
      <c r="AC68" s="636"/>
      <c r="AD68" s="636"/>
      <c r="AE68" s="636"/>
      <c r="AF68" s="636"/>
      <c r="AG68" s="636"/>
      <c r="AH68" s="636"/>
      <c r="AI68" s="636"/>
      <c r="AJ68" s="636"/>
      <c r="AK68" s="636"/>
      <c r="AL68" s="636"/>
      <c r="AM68" s="636"/>
      <c r="AN68" s="636"/>
      <c r="AO68" s="636"/>
      <c r="AP68" s="636"/>
      <c r="AQ68" s="636"/>
      <c r="AR68" s="636"/>
      <c r="AS68" s="636"/>
      <c r="AT68" s="636"/>
      <c r="AU68" s="636"/>
      <c r="AV68" s="636"/>
      <c r="AW68" s="636"/>
      <c r="AX68" s="636"/>
      <c r="AY68" s="636"/>
      <c r="AZ68" s="636"/>
      <c r="BA68" s="636"/>
      <c r="BB68" s="636"/>
      <c r="BC68" s="636"/>
      <c r="BD68" s="636"/>
      <c r="BE68" s="636"/>
      <c r="BF68" s="636"/>
      <c r="BG68" s="636"/>
      <c r="BH68" s="636"/>
      <c r="BI68" s="636"/>
      <c r="BJ68" s="636"/>
      <c r="BK68" s="636"/>
      <c r="BL68" s="636"/>
      <c r="BM68" s="636"/>
      <c r="BN68" s="636"/>
      <c r="BO68" s="636"/>
      <c r="BP68" s="636"/>
      <c r="BQ68" s="636"/>
      <c r="BR68" s="636"/>
      <c r="BS68" s="636"/>
      <c r="BT68" s="636"/>
      <c r="BU68" s="636"/>
      <c r="BV68" s="636"/>
      <c r="BW68" s="636"/>
      <c r="BX68" s="636"/>
      <c r="BY68" s="636"/>
      <c r="BZ68" s="636"/>
    </row>
    <row r="69" spans="1:78" s="380" customFormat="1">
      <c r="A69" s="630"/>
      <c r="B69" s="910"/>
      <c r="C69" s="631"/>
      <c r="D69" s="632"/>
      <c r="E69" s="645"/>
      <c r="F69" s="633"/>
      <c r="G69" s="633"/>
      <c r="H69" s="633"/>
      <c r="I69" s="633"/>
      <c r="J69" s="633"/>
      <c r="K69" s="633"/>
      <c r="L69" s="633"/>
      <c r="M69" s="633"/>
      <c r="N69" s="633"/>
      <c r="O69" s="636"/>
      <c r="P69" s="636"/>
      <c r="Q69" s="636"/>
      <c r="R69" s="636"/>
      <c r="S69" s="636"/>
      <c r="T69" s="636"/>
      <c r="U69" s="636"/>
      <c r="V69" s="636"/>
      <c r="W69" s="636"/>
      <c r="X69" s="636"/>
      <c r="Y69" s="636"/>
      <c r="Z69" s="636"/>
      <c r="AA69" s="636"/>
      <c r="AB69" s="636"/>
      <c r="AC69" s="636"/>
      <c r="AD69" s="636"/>
      <c r="AE69" s="636"/>
      <c r="AF69" s="636"/>
      <c r="AG69" s="636"/>
      <c r="AH69" s="636"/>
      <c r="AI69" s="636"/>
      <c r="AJ69" s="636"/>
      <c r="AK69" s="636"/>
      <c r="AL69" s="636"/>
      <c r="AM69" s="636"/>
      <c r="AN69" s="636"/>
      <c r="AO69" s="636"/>
      <c r="AP69" s="636"/>
      <c r="AQ69" s="636"/>
      <c r="AR69" s="636"/>
      <c r="AS69" s="636"/>
      <c r="AT69" s="636"/>
      <c r="AU69" s="636"/>
      <c r="AV69" s="636"/>
      <c r="AW69" s="636"/>
      <c r="AX69" s="636"/>
      <c r="AY69" s="636"/>
      <c r="AZ69" s="636"/>
      <c r="BA69" s="636"/>
      <c r="BB69" s="636"/>
      <c r="BC69" s="636"/>
      <c r="BD69" s="636"/>
      <c r="BE69" s="636"/>
      <c r="BF69" s="636"/>
      <c r="BG69" s="636"/>
      <c r="BH69" s="636"/>
      <c r="BI69" s="636"/>
      <c r="BJ69" s="636"/>
      <c r="BK69" s="636"/>
      <c r="BL69" s="636"/>
      <c r="BM69" s="636"/>
      <c r="BN69" s="636"/>
      <c r="BO69" s="636"/>
      <c r="BP69" s="636"/>
      <c r="BQ69" s="636"/>
      <c r="BR69" s="636"/>
      <c r="BS69" s="636"/>
      <c r="BT69" s="636"/>
      <c r="BU69" s="636"/>
      <c r="BV69" s="636"/>
      <c r="BW69" s="636"/>
      <c r="BX69" s="636"/>
      <c r="BY69" s="636"/>
      <c r="BZ69" s="636"/>
    </row>
    <row r="70" spans="1:78" s="363" customFormat="1" ht="15.75" thickBot="1">
      <c r="A70" s="635"/>
      <c r="B70" s="901" t="s">
        <v>1376</v>
      </c>
      <c r="C70" s="650"/>
      <c r="D70" s="650"/>
      <c r="E70" s="98" t="s">
        <v>1238</v>
      </c>
      <c r="F70" s="49" t="s">
        <v>1091</v>
      </c>
      <c r="G70" s="49" t="s">
        <v>1092</v>
      </c>
      <c r="H70" s="49" t="s">
        <v>1093</v>
      </c>
      <c r="I70" s="49" t="s">
        <v>1094</v>
      </c>
      <c r="J70" s="49" t="s">
        <v>1095</v>
      </c>
      <c r="K70" s="49" t="s">
        <v>1096</v>
      </c>
      <c r="L70" s="49" t="s">
        <v>1097</v>
      </c>
      <c r="M70" s="49" t="s">
        <v>1098</v>
      </c>
      <c r="N70" s="49" t="s">
        <v>1099</v>
      </c>
      <c r="O70" s="651"/>
      <c r="P70" s="651"/>
      <c r="Q70" s="651"/>
      <c r="R70" s="651"/>
      <c r="S70" s="651"/>
      <c r="T70" s="651"/>
      <c r="U70" s="651"/>
      <c r="V70" s="651"/>
      <c r="W70" s="651"/>
      <c r="X70" s="651"/>
      <c r="Y70" s="651"/>
      <c r="Z70" s="651"/>
      <c r="AA70" s="651"/>
      <c r="AB70" s="651"/>
      <c r="AC70" s="651"/>
      <c r="AD70" s="651"/>
      <c r="AE70" s="651"/>
      <c r="AF70" s="651"/>
      <c r="AG70" s="651"/>
      <c r="AH70" s="651"/>
      <c r="AI70" s="651"/>
      <c r="AJ70" s="651"/>
      <c r="AK70" s="651"/>
      <c r="AL70" s="651"/>
      <c r="AM70" s="651"/>
      <c r="AN70" s="651"/>
      <c r="AO70" s="651"/>
      <c r="AP70" s="651"/>
      <c r="AQ70" s="651"/>
      <c r="AR70" s="651"/>
      <c r="AS70" s="651"/>
      <c r="AT70" s="651"/>
      <c r="AU70" s="651"/>
      <c r="AV70" s="651"/>
      <c r="AW70" s="651"/>
      <c r="AX70" s="651"/>
      <c r="AY70" s="651"/>
      <c r="AZ70" s="651"/>
      <c r="BA70" s="651"/>
      <c r="BB70" s="651"/>
      <c r="BC70" s="651"/>
      <c r="BD70" s="651"/>
      <c r="BE70" s="651"/>
      <c r="BF70" s="651"/>
      <c r="BG70" s="651"/>
      <c r="BH70" s="651"/>
      <c r="BI70" s="651"/>
      <c r="BJ70" s="651"/>
      <c r="BK70" s="651"/>
      <c r="BL70" s="651"/>
      <c r="BM70" s="651"/>
      <c r="BN70" s="651"/>
      <c r="BO70" s="651"/>
      <c r="BP70" s="651"/>
      <c r="BQ70" s="651"/>
      <c r="BR70" s="651"/>
      <c r="BS70" s="651"/>
      <c r="BT70" s="651"/>
      <c r="BU70" s="651"/>
      <c r="BV70" s="651"/>
      <c r="BW70" s="651"/>
      <c r="BX70" s="651"/>
      <c r="BY70" s="651"/>
      <c r="BZ70" s="651"/>
    </row>
    <row r="71" spans="1:78" s="363" customFormat="1" ht="15.75" thickTop="1">
      <c r="A71" s="368">
        <v>54</v>
      </c>
      <c r="B71" s="902" t="s">
        <v>1375</v>
      </c>
      <c r="C71" s="374"/>
      <c r="D71" s="650"/>
      <c r="E71" s="370"/>
      <c r="F71" s="370"/>
      <c r="G71" s="370"/>
      <c r="H71" s="370"/>
      <c r="I71" s="370"/>
      <c r="J71" s="370"/>
      <c r="K71" s="370"/>
      <c r="L71" s="370"/>
      <c r="M71" s="370"/>
      <c r="N71" s="370"/>
      <c r="O71" s="651"/>
      <c r="P71" s="651"/>
      <c r="Q71" s="651"/>
      <c r="R71" s="651"/>
      <c r="S71" s="651"/>
      <c r="T71" s="651"/>
      <c r="U71" s="651"/>
      <c r="V71" s="651"/>
      <c r="W71" s="651"/>
      <c r="X71" s="651"/>
      <c r="Y71" s="651"/>
      <c r="Z71" s="651"/>
      <c r="AA71" s="651"/>
      <c r="AB71" s="651"/>
      <c r="AC71" s="651"/>
      <c r="AD71" s="651"/>
      <c r="AE71" s="651"/>
      <c r="AF71" s="651"/>
      <c r="AG71" s="651"/>
      <c r="AH71" s="651"/>
      <c r="AI71" s="651"/>
      <c r="AJ71" s="651"/>
      <c r="AK71" s="651"/>
      <c r="AL71" s="651"/>
      <c r="AM71" s="651"/>
      <c r="AN71" s="651"/>
      <c r="AO71" s="651"/>
      <c r="AP71" s="651"/>
      <c r="AQ71" s="651"/>
      <c r="AR71" s="651"/>
      <c r="AS71" s="651"/>
      <c r="AT71" s="651"/>
      <c r="AU71" s="651"/>
      <c r="AV71" s="651"/>
      <c r="AW71" s="651"/>
      <c r="AX71" s="651"/>
      <c r="AY71" s="651"/>
      <c r="AZ71" s="651"/>
      <c r="BA71" s="651"/>
      <c r="BB71" s="651"/>
      <c r="BC71" s="651"/>
      <c r="BD71" s="651"/>
      <c r="BE71" s="651"/>
      <c r="BF71" s="651"/>
      <c r="BG71" s="651"/>
      <c r="BH71" s="651"/>
      <c r="BI71" s="651"/>
      <c r="BJ71" s="651"/>
      <c r="BK71" s="651"/>
      <c r="BL71" s="651"/>
      <c r="BM71" s="651"/>
      <c r="BN71" s="651"/>
      <c r="BO71" s="651"/>
      <c r="BP71" s="651"/>
      <c r="BQ71" s="651"/>
      <c r="BR71" s="651"/>
      <c r="BS71" s="651"/>
      <c r="BT71" s="651"/>
      <c r="BU71" s="651"/>
      <c r="BV71" s="651"/>
      <c r="BW71" s="651"/>
      <c r="BX71" s="651"/>
      <c r="BY71" s="651"/>
      <c r="BZ71" s="651"/>
    </row>
    <row r="72" spans="1:78" s="363" customFormat="1">
      <c r="A72" s="368">
        <v>55</v>
      </c>
      <c r="B72" s="903" t="s">
        <v>1374</v>
      </c>
      <c r="C72" s="374"/>
      <c r="D72" s="650"/>
      <c r="E72" s="370"/>
      <c r="F72" s="370"/>
      <c r="G72" s="370"/>
      <c r="H72" s="370"/>
      <c r="I72" s="370"/>
      <c r="J72" s="370"/>
      <c r="K72" s="370"/>
      <c r="L72" s="370"/>
      <c r="M72" s="370"/>
      <c r="N72" s="370"/>
      <c r="O72" s="651"/>
      <c r="P72" s="651"/>
      <c r="Q72" s="651"/>
      <c r="R72" s="651"/>
      <c r="S72" s="651"/>
      <c r="T72" s="651"/>
      <c r="U72" s="651"/>
      <c r="V72" s="651"/>
      <c r="W72" s="651"/>
      <c r="X72" s="651"/>
      <c r="Y72" s="651"/>
      <c r="Z72" s="651"/>
      <c r="AA72" s="651"/>
      <c r="AB72" s="651"/>
      <c r="AC72" s="651"/>
      <c r="AD72" s="651"/>
      <c r="AE72" s="651"/>
      <c r="AF72" s="651"/>
      <c r="AG72" s="651"/>
      <c r="AH72" s="651"/>
      <c r="AI72" s="651"/>
      <c r="AJ72" s="651"/>
      <c r="AK72" s="651"/>
      <c r="AL72" s="651"/>
      <c r="AM72" s="651"/>
      <c r="AN72" s="651"/>
      <c r="AO72" s="651"/>
      <c r="AP72" s="651"/>
      <c r="AQ72" s="651"/>
      <c r="AR72" s="651"/>
      <c r="AS72" s="651"/>
      <c r="AT72" s="651"/>
      <c r="AU72" s="651"/>
      <c r="AV72" s="651"/>
      <c r="AW72" s="651"/>
      <c r="AX72" s="651"/>
      <c r="AY72" s="651"/>
      <c r="AZ72" s="651"/>
      <c r="BA72" s="651"/>
      <c r="BB72" s="651"/>
      <c r="BC72" s="651"/>
      <c r="BD72" s="651"/>
      <c r="BE72" s="651"/>
      <c r="BF72" s="651"/>
      <c r="BG72" s="651"/>
      <c r="BH72" s="651"/>
      <c r="BI72" s="651"/>
      <c r="BJ72" s="651"/>
      <c r="BK72" s="651"/>
      <c r="BL72" s="651"/>
      <c r="BM72" s="651"/>
      <c r="BN72" s="651"/>
      <c r="BO72" s="651"/>
      <c r="BP72" s="651"/>
      <c r="BQ72" s="651"/>
      <c r="BR72" s="651"/>
      <c r="BS72" s="651"/>
      <c r="BT72" s="651"/>
      <c r="BU72" s="651"/>
      <c r="BV72" s="651"/>
      <c r="BW72" s="651"/>
      <c r="BX72" s="651"/>
      <c r="BY72" s="651"/>
      <c r="BZ72" s="651"/>
    </row>
    <row r="73" spans="1:78" s="363" customFormat="1">
      <c r="A73" s="368">
        <v>56</v>
      </c>
      <c r="B73" s="903" t="s">
        <v>1373</v>
      </c>
      <c r="C73" s="374"/>
      <c r="D73" s="650"/>
      <c r="E73" s="370"/>
      <c r="F73" s="370"/>
      <c r="G73" s="370"/>
      <c r="H73" s="370"/>
      <c r="I73" s="370"/>
      <c r="J73" s="370"/>
      <c r="K73" s="370"/>
      <c r="L73" s="370"/>
      <c r="M73" s="370"/>
      <c r="N73" s="370"/>
      <c r="O73" s="651"/>
      <c r="P73" s="651"/>
      <c r="Q73" s="651"/>
      <c r="R73" s="651"/>
      <c r="S73" s="651"/>
      <c r="T73" s="651"/>
      <c r="U73" s="651"/>
      <c r="V73" s="651"/>
      <c r="W73" s="651"/>
      <c r="X73" s="651"/>
      <c r="Y73" s="651"/>
      <c r="Z73" s="651"/>
      <c r="AA73" s="651"/>
      <c r="AB73" s="651"/>
      <c r="AC73" s="651"/>
      <c r="AD73" s="651"/>
      <c r="AE73" s="651"/>
      <c r="AF73" s="651"/>
      <c r="AG73" s="651"/>
      <c r="AH73" s="651"/>
      <c r="AI73" s="651"/>
      <c r="AJ73" s="651"/>
      <c r="AK73" s="651"/>
      <c r="AL73" s="651"/>
      <c r="AM73" s="651"/>
      <c r="AN73" s="651"/>
      <c r="AO73" s="651"/>
      <c r="AP73" s="651"/>
      <c r="AQ73" s="651"/>
      <c r="AR73" s="651"/>
      <c r="AS73" s="651"/>
      <c r="AT73" s="651"/>
      <c r="AU73" s="651"/>
      <c r="AV73" s="651"/>
      <c r="AW73" s="651"/>
      <c r="AX73" s="651"/>
      <c r="AY73" s="651"/>
      <c r="AZ73" s="651"/>
      <c r="BA73" s="651"/>
      <c r="BB73" s="651"/>
      <c r="BC73" s="651"/>
      <c r="BD73" s="651"/>
      <c r="BE73" s="651"/>
      <c r="BF73" s="651"/>
      <c r="BG73" s="651"/>
      <c r="BH73" s="651"/>
      <c r="BI73" s="651"/>
      <c r="BJ73" s="651"/>
      <c r="BK73" s="651"/>
      <c r="BL73" s="651"/>
      <c r="BM73" s="651"/>
      <c r="BN73" s="651"/>
      <c r="BO73" s="651"/>
      <c r="BP73" s="651"/>
      <c r="BQ73" s="651"/>
      <c r="BR73" s="651"/>
      <c r="BS73" s="651"/>
      <c r="BT73" s="651"/>
      <c r="BU73" s="651"/>
      <c r="BV73" s="651"/>
      <c r="BW73" s="651"/>
      <c r="BX73" s="651"/>
      <c r="BY73" s="651"/>
      <c r="BZ73" s="651"/>
    </row>
    <row r="74" spans="1:78" s="363" customFormat="1">
      <c r="A74" s="368">
        <v>57</v>
      </c>
      <c r="B74" s="903" t="s">
        <v>1372</v>
      </c>
      <c r="C74" s="374"/>
      <c r="D74" s="650"/>
      <c r="E74" s="370"/>
      <c r="F74" s="370"/>
      <c r="G74" s="370"/>
      <c r="H74" s="370"/>
      <c r="I74" s="370"/>
      <c r="J74" s="370"/>
      <c r="K74" s="370"/>
      <c r="L74" s="370"/>
      <c r="M74" s="370"/>
      <c r="N74" s="370"/>
      <c r="O74" s="651"/>
      <c r="P74" s="651"/>
      <c r="Q74" s="651"/>
      <c r="R74" s="651"/>
      <c r="S74" s="651"/>
      <c r="T74" s="651"/>
      <c r="U74" s="651"/>
      <c r="V74" s="651"/>
      <c r="W74" s="651"/>
      <c r="X74" s="651"/>
      <c r="Y74" s="651"/>
      <c r="Z74" s="651"/>
      <c r="AA74" s="651"/>
      <c r="AB74" s="651"/>
      <c r="AC74" s="651"/>
      <c r="AD74" s="651"/>
      <c r="AE74" s="651"/>
      <c r="AF74" s="651"/>
      <c r="AG74" s="651"/>
      <c r="AH74" s="651"/>
      <c r="AI74" s="651"/>
      <c r="AJ74" s="651"/>
      <c r="AK74" s="651"/>
      <c r="AL74" s="651"/>
      <c r="AM74" s="651"/>
      <c r="AN74" s="651"/>
      <c r="AO74" s="651"/>
      <c r="AP74" s="651"/>
      <c r="AQ74" s="651"/>
      <c r="AR74" s="651"/>
      <c r="AS74" s="651"/>
      <c r="AT74" s="651"/>
      <c r="AU74" s="651"/>
      <c r="AV74" s="651"/>
      <c r="AW74" s="651"/>
      <c r="AX74" s="651"/>
      <c r="AY74" s="651"/>
      <c r="AZ74" s="651"/>
      <c r="BA74" s="651"/>
      <c r="BB74" s="651"/>
      <c r="BC74" s="651"/>
      <c r="BD74" s="651"/>
      <c r="BE74" s="651"/>
      <c r="BF74" s="651"/>
      <c r="BG74" s="651"/>
      <c r="BH74" s="651"/>
      <c r="BI74" s="651"/>
      <c r="BJ74" s="651"/>
      <c r="BK74" s="651"/>
      <c r="BL74" s="651"/>
      <c r="BM74" s="651"/>
      <c r="BN74" s="651"/>
      <c r="BO74" s="651"/>
      <c r="BP74" s="651"/>
      <c r="BQ74" s="651"/>
      <c r="BR74" s="651"/>
      <c r="BS74" s="651"/>
      <c r="BT74" s="651"/>
      <c r="BU74" s="651"/>
      <c r="BV74" s="651"/>
      <c r="BW74" s="651"/>
      <c r="BX74" s="651"/>
      <c r="BY74" s="651"/>
      <c r="BZ74" s="651"/>
    </row>
    <row r="75" spans="1:78" s="363" customFormat="1">
      <c r="A75" s="368">
        <v>58</v>
      </c>
      <c r="B75" s="903" t="str">
        <f>"Common equity tier 1 before adjustments and deductions (sum of items "&amp;A71&amp;" through "&amp;A74&amp;", reflective of transition provisions)"</f>
        <v>Common equity tier 1 before adjustments and deductions (sum of items 54 through 57, reflective of transition provisions)</v>
      </c>
      <c r="C75" s="374"/>
      <c r="D75" s="650"/>
      <c r="E75" s="551"/>
      <c r="F75" s="551"/>
      <c r="G75" s="551"/>
      <c r="H75" s="551"/>
      <c r="I75" s="551"/>
      <c r="J75" s="551"/>
      <c r="K75" s="551"/>
      <c r="L75" s="551"/>
      <c r="M75" s="551"/>
      <c r="N75" s="551"/>
      <c r="O75" s="651"/>
      <c r="P75" s="651"/>
      <c r="Q75" s="651"/>
      <c r="R75" s="651"/>
      <c r="S75" s="651"/>
      <c r="T75" s="651"/>
      <c r="U75" s="651"/>
      <c r="V75" s="651"/>
      <c r="W75" s="651"/>
      <c r="X75" s="651"/>
      <c r="Y75" s="651"/>
      <c r="Z75" s="651"/>
      <c r="AA75" s="651"/>
      <c r="AB75" s="651"/>
      <c r="AC75" s="651"/>
      <c r="AD75" s="651"/>
      <c r="AE75" s="651"/>
      <c r="AF75" s="651"/>
      <c r="AG75" s="651"/>
      <c r="AH75" s="651"/>
      <c r="AI75" s="651"/>
      <c r="AJ75" s="651"/>
      <c r="AK75" s="651"/>
      <c r="AL75" s="651"/>
      <c r="AM75" s="651"/>
      <c r="AN75" s="651"/>
      <c r="AO75" s="651"/>
      <c r="AP75" s="651"/>
      <c r="AQ75" s="651"/>
      <c r="AR75" s="651"/>
      <c r="AS75" s="651"/>
      <c r="AT75" s="651"/>
      <c r="AU75" s="651"/>
      <c r="AV75" s="651"/>
      <c r="AW75" s="651"/>
      <c r="AX75" s="651"/>
      <c r="AY75" s="651"/>
      <c r="AZ75" s="651"/>
      <c r="BA75" s="651"/>
      <c r="BB75" s="651"/>
      <c r="BC75" s="651"/>
      <c r="BD75" s="651"/>
      <c r="BE75" s="651"/>
      <c r="BF75" s="651"/>
      <c r="BG75" s="651"/>
      <c r="BH75" s="651"/>
      <c r="BI75" s="651"/>
      <c r="BJ75" s="651"/>
      <c r="BK75" s="651"/>
      <c r="BL75" s="651"/>
      <c r="BM75" s="651"/>
      <c r="BN75" s="651"/>
      <c r="BO75" s="651"/>
      <c r="BP75" s="651"/>
      <c r="BQ75" s="651"/>
      <c r="BR75" s="651"/>
      <c r="BS75" s="651"/>
      <c r="BT75" s="651"/>
      <c r="BU75" s="651"/>
      <c r="BV75" s="651"/>
      <c r="BW75" s="651"/>
      <c r="BX75" s="651"/>
      <c r="BY75" s="651"/>
      <c r="BZ75" s="651"/>
    </row>
    <row r="76" spans="1:78" s="380" customFormat="1">
      <c r="A76" s="630"/>
      <c r="B76" s="912"/>
      <c r="C76" s="631"/>
      <c r="D76" s="632"/>
      <c r="E76" s="378"/>
      <c r="F76" s="378"/>
      <c r="G76" s="378"/>
      <c r="H76" s="378"/>
      <c r="I76" s="378"/>
      <c r="J76" s="378"/>
      <c r="K76" s="378"/>
      <c r="L76" s="378"/>
      <c r="M76" s="378"/>
      <c r="N76" s="378"/>
      <c r="O76" s="636"/>
      <c r="P76" s="636"/>
      <c r="Q76" s="636"/>
      <c r="R76" s="636"/>
      <c r="S76" s="636"/>
      <c r="T76" s="636"/>
      <c r="U76" s="636"/>
      <c r="V76" s="636"/>
      <c r="W76" s="636"/>
      <c r="X76" s="636"/>
      <c r="Y76" s="636"/>
      <c r="Z76" s="636"/>
      <c r="AA76" s="636"/>
      <c r="AB76" s="636"/>
      <c r="AC76" s="636"/>
      <c r="AD76" s="636"/>
      <c r="AE76" s="636"/>
      <c r="AF76" s="636"/>
      <c r="AG76" s="636"/>
      <c r="AH76" s="636"/>
      <c r="AI76" s="636"/>
      <c r="AJ76" s="636"/>
      <c r="AK76" s="636"/>
      <c r="AL76" s="636"/>
      <c r="AM76" s="636"/>
      <c r="AN76" s="636"/>
      <c r="AO76" s="636"/>
      <c r="AP76" s="636"/>
      <c r="AQ76" s="636"/>
      <c r="AR76" s="636"/>
      <c r="AS76" s="636"/>
      <c r="AT76" s="636"/>
      <c r="AU76" s="636"/>
      <c r="AV76" s="636"/>
      <c r="AW76" s="636"/>
      <c r="AX76" s="636"/>
      <c r="AY76" s="636"/>
      <c r="AZ76" s="636"/>
      <c r="BA76" s="636"/>
      <c r="BB76" s="636"/>
      <c r="BC76" s="636"/>
      <c r="BD76" s="636"/>
      <c r="BE76" s="636"/>
      <c r="BF76" s="636"/>
      <c r="BG76" s="636"/>
      <c r="BH76" s="636"/>
      <c r="BI76" s="636"/>
      <c r="BJ76" s="636"/>
      <c r="BK76" s="636"/>
      <c r="BL76" s="636"/>
      <c r="BM76" s="636"/>
      <c r="BN76" s="636"/>
      <c r="BO76" s="636"/>
      <c r="BP76" s="636"/>
      <c r="BQ76" s="636"/>
      <c r="BR76" s="636"/>
      <c r="BS76" s="636"/>
      <c r="BT76" s="636"/>
      <c r="BU76" s="636"/>
      <c r="BV76" s="636"/>
      <c r="BW76" s="636"/>
      <c r="BX76" s="636"/>
      <c r="BY76" s="636"/>
      <c r="BZ76" s="636"/>
    </row>
    <row r="77" spans="1:78" s="380" customFormat="1">
      <c r="A77" s="630"/>
      <c r="B77" s="901" t="s">
        <v>1371</v>
      </c>
      <c r="C77" s="631"/>
      <c r="D77" s="632"/>
      <c r="E77" s="378"/>
      <c r="F77" s="378"/>
      <c r="G77" s="378"/>
      <c r="H77" s="378"/>
      <c r="I77" s="378"/>
      <c r="J77" s="378"/>
      <c r="K77" s="378"/>
      <c r="L77" s="378"/>
      <c r="M77" s="378"/>
      <c r="N77" s="378"/>
      <c r="O77" s="636"/>
      <c r="P77" s="636"/>
      <c r="Q77" s="636"/>
      <c r="R77" s="636"/>
      <c r="S77" s="636"/>
      <c r="T77" s="636"/>
      <c r="U77" s="636"/>
      <c r="V77" s="636"/>
      <c r="W77" s="636"/>
      <c r="X77" s="636"/>
      <c r="Y77" s="636"/>
      <c r="Z77" s="636"/>
      <c r="AA77" s="636"/>
      <c r="AB77" s="636"/>
      <c r="AC77" s="636"/>
      <c r="AD77" s="636"/>
      <c r="AE77" s="636"/>
      <c r="AF77" s="636"/>
      <c r="AG77" s="636"/>
      <c r="AH77" s="636"/>
      <c r="AI77" s="636"/>
      <c r="AJ77" s="636"/>
      <c r="AK77" s="636"/>
      <c r="AL77" s="636"/>
      <c r="AM77" s="636"/>
      <c r="AN77" s="636"/>
      <c r="AO77" s="636"/>
      <c r="AP77" s="636"/>
      <c r="AQ77" s="636"/>
      <c r="AR77" s="636"/>
      <c r="AS77" s="636"/>
      <c r="AT77" s="636"/>
      <c r="AU77" s="636"/>
      <c r="AV77" s="636"/>
      <c r="AW77" s="636"/>
      <c r="AX77" s="636"/>
      <c r="AY77" s="636"/>
      <c r="AZ77" s="636"/>
      <c r="BA77" s="636"/>
      <c r="BB77" s="636"/>
      <c r="BC77" s="636"/>
      <c r="BD77" s="636"/>
      <c r="BE77" s="636"/>
      <c r="BF77" s="636"/>
      <c r="BG77" s="636"/>
      <c r="BH77" s="636"/>
      <c r="BI77" s="636"/>
      <c r="BJ77" s="636"/>
      <c r="BK77" s="636"/>
      <c r="BL77" s="636"/>
      <c r="BM77" s="636"/>
      <c r="BN77" s="636"/>
      <c r="BO77" s="636"/>
      <c r="BP77" s="636"/>
      <c r="BQ77" s="636"/>
      <c r="BR77" s="636"/>
      <c r="BS77" s="636"/>
      <c r="BT77" s="636"/>
      <c r="BU77" s="636"/>
      <c r="BV77" s="636"/>
      <c r="BW77" s="636"/>
      <c r="BX77" s="636"/>
      <c r="BY77" s="636"/>
      <c r="BZ77" s="636"/>
    </row>
    <row r="78" spans="1:78" s="363" customFormat="1">
      <c r="A78" s="368">
        <v>59</v>
      </c>
      <c r="B78" s="376" t="s">
        <v>1370</v>
      </c>
      <c r="C78" s="379"/>
      <c r="D78" s="653"/>
      <c r="E78" s="370"/>
      <c r="F78" s="370"/>
      <c r="G78" s="370"/>
      <c r="H78" s="370"/>
      <c r="I78" s="370"/>
      <c r="J78" s="370"/>
      <c r="K78" s="370"/>
      <c r="L78" s="370"/>
      <c r="M78" s="370"/>
      <c r="N78" s="370"/>
      <c r="O78" s="651"/>
      <c r="P78" s="651"/>
      <c r="Q78" s="651"/>
      <c r="R78" s="651"/>
      <c r="S78" s="651"/>
      <c r="T78" s="651"/>
      <c r="U78" s="651"/>
      <c r="V78" s="651"/>
      <c r="W78" s="651"/>
      <c r="X78" s="651"/>
      <c r="Y78" s="651"/>
      <c r="Z78" s="651"/>
      <c r="AA78" s="651"/>
      <c r="AB78" s="651"/>
      <c r="AC78" s="651"/>
      <c r="AD78" s="651"/>
      <c r="AE78" s="651"/>
      <c r="AF78" s="651"/>
      <c r="AG78" s="651"/>
      <c r="AH78" s="651"/>
      <c r="AI78" s="651"/>
      <c r="AJ78" s="651"/>
      <c r="AK78" s="651"/>
      <c r="AL78" s="651"/>
      <c r="AM78" s="651"/>
      <c r="AN78" s="651"/>
      <c r="AO78" s="651"/>
      <c r="AP78" s="651"/>
      <c r="AQ78" s="651"/>
      <c r="AR78" s="651"/>
      <c r="AS78" s="651"/>
      <c r="AT78" s="651"/>
      <c r="AU78" s="651"/>
      <c r="AV78" s="651"/>
      <c r="AW78" s="651"/>
      <c r="AX78" s="651"/>
      <c r="AY78" s="651"/>
      <c r="AZ78" s="651"/>
      <c r="BA78" s="651"/>
      <c r="BB78" s="651"/>
      <c r="BC78" s="651"/>
      <c r="BD78" s="651"/>
      <c r="BE78" s="651"/>
      <c r="BF78" s="651"/>
      <c r="BG78" s="651"/>
      <c r="BH78" s="651"/>
      <c r="BI78" s="651"/>
      <c r="BJ78" s="651"/>
      <c r="BK78" s="651"/>
      <c r="BL78" s="651"/>
      <c r="BM78" s="651"/>
      <c r="BN78" s="651"/>
      <c r="BO78" s="651"/>
      <c r="BP78" s="651"/>
      <c r="BQ78" s="651"/>
      <c r="BR78" s="651"/>
      <c r="BS78" s="651"/>
      <c r="BT78" s="651"/>
      <c r="BU78" s="651"/>
      <c r="BV78" s="651"/>
      <c r="BW78" s="651"/>
      <c r="BX78" s="651"/>
      <c r="BY78" s="651"/>
      <c r="BZ78" s="651"/>
    </row>
    <row r="79" spans="1:78" s="363" customFormat="1">
      <c r="A79" s="368">
        <v>60</v>
      </c>
      <c r="B79" s="376" t="s">
        <v>1369</v>
      </c>
      <c r="C79" s="379"/>
      <c r="D79" s="653"/>
      <c r="E79" s="370"/>
      <c r="F79" s="370"/>
      <c r="G79" s="370"/>
      <c r="H79" s="370"/>
      <c r="I79" s="370"/>
      <c r="J79" s="370"/>
      <c r="K79" s="370"/>
      <c r="L79" s="370"/>
      <c r="M79" s="370"/>
      <c r="N79" s="370"/>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651"/>
      <c r="AP79" s="651"/>
      <c r="AQ79" s="651"/>
      <c r="AR79" s="651"/>
      <c r="AS79" s="651"/>
      <c r="AT79" s="651"/>
      <c r="AU79" s="651"/>
      <c r="AV79" s="651"/>
      <c r="AW79" s="651"/>
      <c r="AX79" s="651"/>
      <c r="AY79" s="651"/>
      <c r="AZ79" s="651"/>
      <c r="BA79" s="651"/>
      <c r="BB79" s="651"/>
      <c r="BC79" s="651"/>
      <c r="BD79" s="651"/>
      <c r="BE79" s="651"/>
      <c r="BF79" s="651"/>
      <c r="BG79" s="651"/>
      <c r="BH79" s="651"/>
      <c r="BI79" s="651"/>
      <c r="BJ79" s="651"/>
      <c r="BK79" s="651"/>
      <c r="BL79" s="651"/>
      <c r="BM79" s="651"/>
      <c r="BN79" s="651"/>
      <c r="BO79" s="651"/>
      <c r="BP79" s="651"/>
      <c r="BQ79" s="651"/>
      <c r="BR79" s="651"/>
      <c r="BS79" s="651"/>
      <c r="BT79" s="651"/>
      <c r="BU79" s="651"/>
      <c r="BV79" s="651"/>
      <c r="BW79" s="651"/>
      <c r="BX79" s="651"/>
      <c r="BY79" s="651"/>
      <c r="BZ79" s="651"/>
    </row>
    <row r="80" spans="1:78" s="363" customFormat="1">
      <c r="A80" s="368">
        <v>61</v>
      </c>
      <c r="B80" s="376" t="s">
        <v>1368</v>
      </c>
      <c r="C80" s="379"/>
      <c r="D80" s="653"/>
      <c r="E80" s="370"/>
      <c r="F80" s="370"/>
      <c r="G80" s="370"/>
      <c r="H80" s="370"/>
      <c r="I80" s="370"/>
      <c r="J80" s="370"/>
      <c r="K80" s="370"/>
      <c r="L80" s="370"/>
      <c r="M80" s="370"/>
      <c r="N80" s="370"/>
      <c r="O80" s="651"/>
      <c r="P80" s="651"/>
      <c r="Q80" s="651"/>
      <c r="R80" s="651"/>
      <c r="S80" s="651"/>
      <c r="T80" s="651"/>
      <c r="U80" s="651"/>
      <c r="V80" s="651"/>
      <c r="W80" s="651"/>
      <c r="X80" s="651"/>
      <c r="Y80" s="651"/>
      <c r="Z80" s="651"/>
      <c r="AA80" s="651"/>
      <c r="AB80" s="651"/>
      <c r="AC80" s="651"/>
      <c r="AD80" s="651"/>
      <c r="AE80" s="651"/>
      <c r="AF80" s="651"/>
      <c r="AG80" s="651"/>
      <c r="AH80" s="651"/>
      <c r="AI80" s="651"/>
      <c r="AJ80" s="651"/>
      <c r="AK80" s="651"/>
      <c r="AL80" s="651"/>
      <c r="AM80" s="651"/>
      <c r="AN80" s="651"/>
      <c r="AO80" s="651"/>
      <c r="AP80" s="651"/>
      <c r="AQ80" s="651"/>
      <c r="AR80" s="651"/>
      <c r="AS80" s="651"/>
      <c r="AT80" s="651"/>
      <c r="AU80" s="651"/>
      <c r="AV80" s="651"/>
      <c r="AW80" s="651"/>
      <c r="AX80" s="651"/>
      <c r="AY80" s="651"/>
      <c r="AZ80" s="651"/>
      <c r="BA80" s="651"/>
      <c r="BB80" s="651"/>
      <c r="BC80" s="651"/>
      <c r="BD80" s="651"/>
      <c r="BE80" s="651"/>
      <c r="BF80" s="651"/>
      <c r="BG80" s="651"/>
      <c r="BH80" s="651"/>
      <c r="BI80" s="651"/>
      <c r="BJ80" s="651"/>
      <c r="BK80" s="651"/>
      <c r="BL80" s="651"/>
      <c r="BM80" s="651"/>
      <c r="BN80" s="651"/>
      <c r="BO80" s="651"/>
      <c r="BP80" s="651"/>
      <c r="BQ80" s="651"/>
      <c r="BR80" s="651"/>
      <c r="BS80" s="651"/>
      <c r="BT80" s="651"/>
      <c r="BU80" s="651"/>
      <c r="BV80" s="651"/>
      <c r="BW80" s="651"/>
      <c r="BX80" s="651"/>
      <c r="BY80" s="651"/>
      <c r="BZ80" s="651"/>
    </row>
    <row r="81" spans="1:78" s="363" customFormat="1">
      <c r="A81" s="635"/>
      <c r="B81" s="924" t="s">
        <v>1367</v>
      </c>
      <c r="C81" s="379"/>
      <c r="D81" s="653"/>
      <c r="E81" s="378"/>
      <c r="F81" s="378"/>
      <c r="G81" s="378"/>
      <c r="H81" s="378"/>
      <c r="I81" s="378"/>
      <c r="J81" s="378"/>
      <c r="K81" s="378"/>
      <c r="L81" s="378"/>
      <c r="M81" s="378"/>
      <c r="N81" s="378"/>
      <c r="O81" s="651"/>
      <c r="P81" s="651"/>
      <c r="Q81" s="651"/>
      <c r="R81" s="651"/>
      <c r="S81" s="651"/>
      <c r="T81" s="651"/>
      <c r="U81" s="651"/>
      <c r="V81" s="651"/>
      <c r="W81" s="651"/>
      <c r="X81" s="651"/>
      <c r="Y81" s="651"/>
      <c r="Z81" s="651"/>
      <c r="AA81" s="651"/>
      <c r="AB81" s="651"/>
      <c r="AC81" s="651"/>
      <c r="AD81" s="651"/>
      <c r="AE81" s="651"/>
      <c r="AF81" s="651"/>
      <c r="AG81" s="651"/>
      <c r="AH81" s="651"/>
      <c r="AI81" s="651"/>
      <c r="AJ81" s="651"/>
      <c r="AK81" s="651"/>
      <c r="AL81" s="651"/>
      <c r="AM81" s="651"/>
      <c r="AN81" s="651"/>
      <c r="AO81" s="651"/>
      <c r="AP81" s="651"/>
      <c r="AQ81" s="651"/>
      <c r="AR81" s="651"/>
      <c r="AS81" s="651"/>
      <c r="AT81" s="651"/>
      <c r="AU81" s="651"/>
      <c r="AV81" s="651"/>
      <c r="AW81" s="651"/>
      <c r="AX81" s="651"/>
      <c r="AY81" s="651"/>
      <c r="AZ81" s="651"/>
      <c r="BA81" s="651"/>
      <c r="BB81" s="651"/>
      <c r="BC81" s="651"/>
      <c r="BD81" s="651"/>
      <c r="BE81" s="651"/>
      <c r="BF81" s="651"/>
      <c r="BG81" s="651"/>
      <c r="BH81" s="651"/>
      <c r="BI81" s="651"/>
      <c r="BJ81" s="651"/>
      <c r="BK81" s="651"/>
      <c r="BL81" s="651"/>
      <c r="BM81" s="651"/>
      <c r="BN81" s="651"/>
      <c r="BO81" s="651"/>
      <c r="BP81" s="651"/>
      <c r="BQ81" s="651"/>
      <c r="BR81" s="651"/>
      <c r="BS81" s="651"/>
      <c r="BT81" s="651"/>
      <c r="BU81" s="651"/>
      <c r="BV81" s="651"/>
      <c r="BW81" s="651"/>
      <c r="BX81" s="651"/>
      <c r="BY81" s="651"/>
      <c r="BZ81" s="651"/>
    </row>
    <row r="82" spans="1:78" s="366" customFormat="1" ht="30">
      <c r="A82" s="368">
        <v>62</v>
      </c>
      <c r="B82" s="376" t="s">
        <v>1366</v>
      </c>
      <c r="C82" s="375" t="str">
        <f>IF(AND(ISNUMBER(C83),ISNUMBER(C84)),C83+C84,"")</f>
        <v/>
      </c>
      <c r="D82" s="650"/>
      <c r="E82" s="370"/>
      <c r="F82" s="370"/>
      <c r="G82" s="370"/>
      <c r="H82" s="370"/>
      <c r="I82" s="370"/>
      <c r="J82" s="370"/>
      <c r="K82" s="370"/>
      <c r="L82" s="370"/>
      <c r="M82" s="370"/>
      <c r="N82" s="370"/>
      <c r="O82" s="647"/>
      <c r="P82" s="647"/>
      <c r="Q82" s="647"/>
      <c r="R82" s="647"/>
      <c r="S82" s="647"/>
      <c r="T82" s="647"/>
      <c r="U82" s="647"/>
      <c r="V82" s="647"/>
      <c r="W82" s="647"/>
      <c r="X82" s="647"/>
      <c r="Y82" s="647"/>
      <c r="Z82" s="647"/>
      <c r="AA82" s="647"/>
      <c r="AB82" s="647"/>
      <c r="AC82" s="647"/>
      <c r="AD82" s="647"/>
      <c r="AE82" s="647"/>
      <c r="AF82" s="647"/>
      <c r="AG82" s="647"/>
      <c r="AH82" s="647"/>
      <c r="AI82" s="647"/>
      <c r="AJ82" s="647"/>
      <c r="AK82" s="647"/>
      <c r="AL82" s="647"/>
      <c r="AM82" s="647"/>
      <c r="AN82" s="647"/>
      <c r="AO82" s="647"/>
      <c r="AP82" s="647"/>
      <c r="AQ82" s="647"/>
      <c r="AR82" s="647"/>
      <c r="AS82" s="647"/>
      <c r="AT82" s="647"/>
      <c r="AU82" s="647"/>
      <c r="AV82" s="647"/>
      <c r="AW82" s="647"/>
      <c r="AX82" s="647"/>
      <c r="AY82" s="647"/>
      <c r="AZ82" s="647"/>
      <c r="BA82" s="647"/>
      <c r="BB82" s="647"/>
      <c r="BC82" s="647"/>
      <c r="BD82" s="647"/>
      <c r="BE82" s="647"/>
      <c r="BF82" s="647"/>
      <c r="BG82" s="647"/>
      <c r="BH82" s="647"/>
      <c r="BI82" s="647"/>
      <c r="BJ82" s="647"/>
      <c r="BK82" s="647"/>
      <c r="BL82" s="647"/>
      <c r="BM82" s="647"/>
      <c r="BN82" s="647"/>
      <c r="BO82" s="647"/>
      <c r="BP82" s="647"/>
      <c r="BQ82" s="647"/>
      <c r="BR82" s="647"/>
      <c r="BS82" s="647"/>
      <c r="BT82" s="647"/>
      <c r="BU82" s="647"/>
      <c r="BV82" s="647"/>
      <c r="BW82" s="647"/>
      <c r="BX82" s="647"/>
      <c r="BY82" s="647"/>
      <c r="BZ82" s="647"/>
    </row>
    <row r="83" spans="1:78" s="363" customFormat="1" ht="30">
      <c r="A83" s="368">
        <v>63</v>
      </c>
      <c r="B83" s="376" t="s">
        <v>1365</v>
      </c>
      <c r="C83" s="374"/>
      <c r="D83" s="650"/>
      <c r="E83" s="370"/>
      <c r="F83" s="370"/>
      <c r="G83" s="370"/>
      <c r="H83" s="370"/>
      <c r="I83" s="370"/>
      <c r="J83" s="370"/>
      <c r="K83" s="370"/>
      <c r="L83" s="370"/>
      <c r="M83" s="370"/>
      <c r="N83" s="370"/>
      <c r="O83" s="651"/>
      <c r="P83" s="651"/>
      <c r="Q83" s="651"/>
      <c r="R83" s="651"/>
      <c r="S83" s="651"/>
      <c r="T83" s="651"/>
      <c r="U83" s="651"/>
      <c r="V83" s="651"/>
      <c r="W83" s="651"/>
      <c r="X83" s="651"/>
      <c r="Y83" s="651"/>
      <c r="Z83" s="651"/>
      <c r="AA83" s="651"/>
      <c r="AB83" s="651"/>
      <c r="AC83" s="651"/>
      <c r="AD83" s="651"/>
      <c r="AE83" s="651"/>
      <c r="AF83" s="651"/>
      <c r="AG83" s="651"/>
      <c r="AH83" s="651"/>
      <c r="AI83" s="651"/>
      <c r="AJ83" s="651"/>
      <c r="AK83" s="651"/>
      <c r="AL83" s="651"/>
      <c r="AM83" s="651"/>
      <c r="AN83" s="651"/>
      <c r="AO83" s="651"/>
      <c r="AP83" s="651"/>
      <c r="AQ83" s="651"/>
      <c r="AR83" s="651"/>
      <c r="AS83" s="651"/>
      <c r="AT83" s="651"/>
      <c r="AU83" s="651"/>
      <c r="AV83" s="651"/>
      <c r="AW83" s="651"/>
      <c r="AX83" s="651"/>
      <c r="AY83" s="651"/>
      <c r="AZ83" s="651"/>
      <c r="BA83" s="651"/>
      <c r="BB83" s="651"/>
      <c r="BC83" s="651"/>
      <c r="BD83" s="651"/>
      <c r="BE83" s="651"/>
      <c r="BF83" s="651"/>
      <c r="BG83" s="651"/>
      <c r="BH83" s="651"/>
      <c r="BI83" s="651"/>
      <c r="BJ83" s="651"/>
      <c r="BK83" s="651"/>
      <c r="BL83" s="651"/>
      <c r="BM83" s="651"/>
      <c r="BN83" s="651"/>
      <c r="BO83" s="651"/>
      <c r="BP83" s="651"/>
      <c r="BQ83" s="651"/>
      <c r="BR83" s="651"/>
      <c r="BS83" s="651"/>
      <c r="BT83" s="651"/>
      <c r="BU83" s="651"/>
      <c r="BV83" s="651"/>
      <c r="BW83" s="651"/>
      <c r="BX83" s="651"/>
      <c r="BY83" s="651"/>
      <c r="BZ83" s="651"/>
    </row>
    <row r="84" spans="1:78" s="363" customFormat="1" ht="30">
      <c r="A84" s="368">
        <v>64</v>
      </c>
      <c r="B84" s="376" t="s">
        <v>1364</v>
      </c>
      <c r="C84" s="374"/>
      <c r="D84" s="650"/>
      <c r="E84" s="370"/>
      <c r="F84" s="370"/>
      <c r="G84" s="370"/>
      <c r="H84" s="370"/>
      <c r="I84" s="370"/>
      <c r="J84" s="370"/>
      <c r="K84" s="370"/>
      <c r="L84" s="370"/>
      <c r="M84" s="370"/>
      <c r="N84" s="370"/>
      <c r="O84" s="651"/>
      <c r="P84" s="651"/>
      <c r="Q84" s="651"/>
      <c r="R84" s="651"/>
      <c r="S84" s="651"/>
      <c r="T84" s="651"/>
      <c r="U84" s="651"/>
      <c r="V84" s="651"/>
      <c r="W84" s="651"/>
      <c r="X84" s="651"/>
      <c r="Y84" s="651"/>
      <c r="Z84" s="651"/>
      <c r="AA84" s="651"/>
      <c r="AB84" s="651"/>
      <c r="AC84" s="651"/>
      <c r="AD84" s="651"/>
      <c r="AE84" s="651"/>
      <c r="AF84" s="651"/>
      <c r="AG84" s="651"/>
      <c r="AH84" s="651"/>
      <c r="AI84" s="651"/>
      <c r="AJ84" s="651"/>
      <c r="AK84" s="651"/>
      <c r="AL84" s="651"/>
      <c r="AM84" s="651"/>
      <c r="AN84" s="651"/>
      <c r="AO84" s="651"/>
      <c r="AP84" s="651"/>
      <c r="AQ84" s="651"/>
      <c r="AR84" s="651"/>
      <c r="AS84" s="651"/>
      <c r="AT84" s="651"/>
      <c r="AU84" s="651"/>
      <c r="AV84" s="651"/>
      <c r="AW84" s="651"/>
      <c r="AX84" s="651"/>
      <c r="AY84" s="651"/>
      <c r="AZ84" s="651"/>
      <c r="BA84" s="651"/>
      <c r="BB84" s="651"/>
      <c r="BC84" s="651"/>
      <c r="BD84" s="651"/>
      <c r="BE84" s="651"/>
      <c r="BF84" s="651"/>
      <c r="BG84" s="651"/>
      <c r="BH84" s="651"/>
      <c r="BI84" s="651"/>
      <c r="BJ84" s="651"/>
      <c r="BK84" s="651"/>
      <c r="BL84" s="651"/>
      <c r="BM84" s="651"/>
      <c r="BN84" s="651"/>
      <c r="BO84" s="651"/>
      <c r="BP84" s="651"/>
      <c r="BQ84" s="651"/>
      <c r="BR84" s="651"/>
      <c r="BS84" s="651"/>
      <c r="BT84" s="651"/>
      <c r="BU84" s="651"/>
      <c r="BV84" s="651"/>
      <c r="BW84" s="651"/>
      <c r="BX84" s="651"/>
      <c r="BY84" s="651"/>
      <c r="BZ84" s="651"/>
    </row>
    <row r="85" spans="1:78" s="363" customFormat="1" ht="45">
      <c r="A85" s="368">
        <v>65</v>
      </c>
      <c r="B85" s="376" t="s">
        <v>1363</v>
      </c>
      <c r="C85" s="374"/>
      <c r="D85" s="650"/>
      <c r="E85" s="370"/>
      <c r="F85" s="370"/>
      <c r="G85" s="370"/>
      <c r="H85" s="370"/>
      <c r="I85" s="370"/>
      <c r="J85" s="370"/>
      <c r="K85" s="370"/>
      <c r="L85" s="370"/>
      <c r="M85" s="370"/>
      <c r="N85" s="370"/>
      <c r="O85" s="651"/>
      <c r="P85" s="651"/>
      <c r="Q85" s="651"/>
      <c r="R85" s="651"/>
      <c r="S85" s="651"/>
      <c r="T85" s="651"/>
      <c r="U85" s="651"/>
      <c r="V85" s="651"/>
      <c r="W85" s="651"/>
      <c r="X85" s="651"/>
      <c r="Y85" s="651"/>
      <c r="Z85" s="651"/>
      <c r="AA85" s="651"/>
      <c r="AB85" s="651"/>
      <c r="AC85" s="651"/>
      <c r="AD85" s="651"/>
      <c r="AE85" s="651"/>
      <c r="AF85" s="651"/>
      <c r="AG85" s="651"/>
      <c r="AH85" s="651"/>
      <c r="AI85" s="651"/>
      <c r="AJ85" s="651"/>
      <c r="AK85" s="651"/>
      <c r="AL85" s="651"/>
      <c r="AM85" s="651"/>
      <c r="AN85" s="651"/>
      <c r="AO85" s="651"/>
      <c r="AP85" s="651"/>
      <c r="AQ85" s="651"/>
      <c r="AR85" s="651"/>
      <c r="AS85" s="651"/>
      <c r="AT85" s="651"/>
      <c r="AU85" s="651"/>
      <c r="AV85" s="651"/>
      <c r="AW85" s="651"/>
      <c r="AX85" s="651"/>
      <c r="AY85" s="651"/>
      <c r="AZ85" s="651"/>
      <c r="BA85" s="651"/>
      <c r="BB85" s="651"/>
      <c r="BC85" s="651"/>
      <c r="BD85" s="651"/>
      <c r="BE85" s="651"/>
      <c r="BF85" s="651"/>
      <c r="BG85" s="651"/>
      <c r="BH85" s="651"/>
      <c r="BI85" s="651"/>
      <c r="BJ85" s="651"/>
      <c r="BK85" s="651"/>
      <c r="BL85" s="651"/>
      <c r="BM85" s="651"/>
      <c r="BN85" s="651"/>
      <c r="BO85" s="651"/>
      <c r="BP85" s="651"/>
      <c r="BQ85" s="651"/>
      <c r="BR85" s="651"/>
      <c r="BS85" s="651"/>
      <c r="BT85" s="651"/>
      <c r="BU85" s="651"/>
      <c r="BV85" s="651"/>
      <c r="BW85" s="651"/>
      <c r="BX85" s="651"/>
      <c r="BY85" s="651"/>
      <c r="BZ85" s="651"/>
    </row>
    <row r="86" spans="1:78" s="363" customFormat="1" ht="30">
      <c r="A86" s="368">
        <v>66</v>
      </c>
      <c r="B86" s="376" t="s">
        <v>1362</v>
      </c>
      <c r="C86" s="374"/>
      <c r="D86" s="650"/>
      <c r="E86" s="370"/>
      <c r="F86" s="370"/>
      <c r="G86" s="370"/>
      <c r="H86" s="370"/>
      <c r="I86" s="370"/>
      <c r="J86" s="370"/>
      <c r="K86" s="370"/>
      <c r="L86" s="370"/>
      <c r="M86" s="370"/>
      <c r="N86" s="370"/>
      <c r="O86" s="651"/>
      <c r="P86" s="651"/>
      <c r="Q86" s="651"/>
      <c r="R86" s="651"/>
      <c r="S86" s="651"/>
      <c r="T86" s="651"/>
      <c r="U86" s="651"/>
      <c r="V86" s="651"/>
      <c r="W86" s="651"/>
      <c r="X86" s="651"/>
      <c r="Y86" s="651"/>
      <c r="Z86" s="651"/>
      <c r="AA86" s="651"/>
      <c r="AB86" s="651"/>
      <c r="AC86" s="651"/>
      <c r="AD86" s="651"/>
      <c r="AE86" s="651"/>
      <c r="AF86" s="651"/>
      <c r="AG86" s="651"/>
      <c r="AH86" s="651"/>
      <c r="AI86" s="651"/>
      <c r="AJ86" s="651"/>
      <c r="AK86" s="651"/>
      <c r="AL86" s="651"/>
      <c r="AM86" s="651"/>
      <c r="AN86" s="651"/>
      <c r="AO86" s="651"/>
      <c r="AP86" s="651"/>
      <c r="AQ86" s="651"/>
      <c r="AR86" s="651"/>
      <c r="AS86" s="651"/>
      <c r="AT86" s="651"/>
      <c r="AU86" s="651"/>
      <c r="AV86" s="651"/>
      <c r="AW86" s="651"/>
      <c r="AX86" s="651"/>
      <c r="AY86" s="651"/>
      <c r="AZ86" s="651"/>
      <c r="BA86" s="651"/>
      <c r="BB86" s="651"/>
      <c r="BC86" s="651"/>
      <c r="BD86" s="651"/>
      <c r="BE86" s="651"/>
      <c r="BF86" s="651"/>
      <c r="BG86" s="651"/>
      <c r="BH86" s="651"/>
      <c r="BI86" s="651"/>
      <c r="BJ86" s="651"/>
      <c r="BK86" s="651"/>
      <c r="BL86" s="651"/>
      <c r="BM86" s="651"/>
      <c r="BN86" s="651"/>
      <c r="BO86" s="651"/>
      <c r="BP86" s="651"/>
      <c r="BQ86" s="651"/>
      <c r="BR86" s="651"/>
      <c r="BS86" s="651"/>
      <c r="BT86" s="651"/>
      <c r="BU86" s="651"/>
      <c r="BV86" s="651"/>
      <c r="BW86" s="651"/>
      <c r="BX86" s="651"/>
      <c r="BY86" s="651"/>
      <c r="BZ86" s="651"/>
    </row>
    <row r="87" spans="1:78" s="363" customFormat="1">
      <c r="A87" s="635"/>
      <c r="B87" s="924" t="s">
        <v>1361</v>
      </c>
      <c r="C87" s="373"/>
      <c r="D87" s="650"/>
      <c r="E87" s="378"/>
      <c r="F87" s="378"/>
      <c r="G87" s="378"/>
      <c r="H87" s="378"/>
      <c r="I87" s="378"/>
      <c r="J87" s="378"/>
      <c r="K87" s="378"/>
      <c r="L87" s="378"/>
      <c r="M87" s="378"/>
      <c r="N87" s="378"/>
      <c r="O87" s="651"/>
      <c r="P87" s="651"/>
      <c r="Q87" s="651"/>
      <c r="R87" s="651"/>
      <c r="S87" s="651"/>
      <c r="T87" s="651"/>
      <c r="U87" s="651"/>
      <c r="V87" s="651"/>
      <c r="W87" s="651"/>
      <c r="X87" s="651"/>
      <c r="Y87" s="651"/>
      <c r="Z87" s="651"/>
      <c r="AA87" s="651"/>
      <c r="AB87" s="651"/>
      <c r="AC87" s="651"/>
      <c r="AD87" s="651"/>
      <c r="AE87" s="651"/>
      <c r="AF87" s="651"/>
      <c r="AG87" s="651"/>
      <c r="AH87" s="651"/>
      <c r="AI87" s="651"/>
      <c r="AJ87" s="651"/>
      <c r="AK87" s="651"/>
      <c r="AL87" s="651"/>
      <c r="AM87" s="651"/>
      <c r="AN87" s="651"/>
      <c r="AO87" s="651"/>
      <c r="AP87" s="651"/>
      <c r="AQ87" s="651"/>
      <c r="AR87" s="651"/>
      <c r="AS87" s="651"/>
      <c r="AT87" s="651"/>
      <c r="AU87" s="651"/>
      <c r="AV87" s="651"/>
      <c r="AW87" s="651"/>
      <c r="AX87" s="651"/>
      <c r="AY87" s="651"/>
      <c r="AZ87" s="651"/>
      <c r="BA87" s="651"/>
      <c r="BB87" s="651"/>
      <c r="BC87" s="651"/>
      <c r="BD87" s="651"/>
      <c r="BE87" s="651"/>
      <c r="BF87" s="651"/>
      <c r="BG87" s="651"/>
      <c r="BH87" s="651"/>
      <c r="BI87" s="651"/>
      <c r="BJ87" s="651"/>
      <c r="BK87" s="651"/>
      <c r="BL87" s="651"/>
      <c r="BM87" s="651"/>
      <c r="BN87" s="651"/>
      <c r="BO87" s="651"/>
      <c r="BP87" s="651"/>
      <c r="BQ87" s="651"/>
      <c r="BR87" s="651"/>
      <c r="BS87" s="651"/>
      <c r="BT87" s="651"/>
      <c r="BU87" s="651"/>
      <c r="BV87" s="651"/>
      <c r="BW87" s="651"/>
      <c r="BX87" s="651"/>
      <c r="BY87" s="651"/>
      <c r="BZ87" s="651"/>
    </row>
    <row r="88" spans="1:78" s="363" customFormat="1" ht="45">
      <c r="A88" s="368">
        <v>67</v>
      </c>
      <c r="B88" s="376" t="s">
        <v>1360</v>
      </c>
      <c r="C88" s="654"/>
      <c r="D88" s="654"/>
      <c r="E88" s="370"/>
      <c r="F88" s="370"/>
      <c r="G88" s="370"/>
      <c r="H88" s="370"/>
      <c r="I88" s="370"/>
      <c r="J88" s="370"/>
      <c r="K88" s="370"/>
      <c r="L88" s="370"/>
      <c r="M88" s="370"/>
      <c r="N88" s="370"/>
      <c r="O88" s="651"/>
      <c r="P88" s="651"/>
      <c r="Q88" s="651"/>
      <c r="R88" s="651"/>
      <c r="S88" s="651"/>
      <c r="T88" s="651"/>
      <c r="U88" s="651"/>
      <c r="V88" s="651"/>
      <c r="W88" s="651"/>
      <c r="X88" s="651"/>
      <c r="Y88" s="651"/>
      <c r="Z88" s="651"/>
      <c r="AA88" s="651"/>
      <c r="AB88" s="651"/>
      <c r="AC88" s="651"/>
      <c r="AD88" s="651"/>
      <c r="AE88" s="651"/>
      <c r="AF88" s="651"/>
      <c r="AG88" s="651"/>
      <c r="AH88" s="651"/>
      <c r="AI88" s="651"/>
      <c r="AJ88" s="651"/>
      <c r="AK88" s="651"/>
      <c r="AL88" s="651"/>
      <c r="AM88" s="651"/>
      <c r="AN88" s="651"/>
      <c r="AO88" s="651"/>
      <c r="AP88" s="651"/>
      <c r="AQ88" s="651"/>
      <c r="AR88" s="651"/>
      <c r="AS88" s="651"/>
      <c r="AT88" s="651"/>
      <c r="AU88" s="651"/>
      <c r="AV88" s="651"/>
      <c r="AW88" s="651"/>
      <c r="AX88" s="651"/>
      <c r="AY88" s="651"/>
      <c r="AZ88" s="651"/>
      <c r="BA88" s="651"/>
      <c r="BB88" s="651"/>
      <c r="BC88" s="651"/>
      <c r="BD88" s="651"/>
      <c r="BE88" s="651"/>
      <c r="BF88" s="651"/>
      <c r="BG88" s="651"/>
      <c r="BH88" s="651"/>
      <c r="BI88" s="651"/>
      <c r="BJ88" s="651"/>
      <c r="BK88" s="651"/>
      <c r="BL88" s="651"/>
      <c r="BM88" s="651"/>
      <c r="BN88" s="651"/>
      <c r="BO88" s="651"/>
      <c r="BP88" s="651"/>
      <c r="BQ88" s="651"/>
      <c r="BR88" s="651"/>
      <c r="BS88" s="651"/>
      <c r="BT88" s="651"/>
      <c r="BU88" s="651"/>
      <c r="BV88" s="651"/>
      <c r="BW88" s="651"/>
      <c r="BX88" s="651"/>
      <c r="BY88" s="651"/>
      <c r="BZ88" s="651"/>
    </row>
    <row r="89" spans="1:78" s="363" customFormat="1" ht="45">
      <c r="A89" s="368">
        <v>68</v>
      </c>
      <c r="B89" s="376" t="s">
        <v>1359</v>
      </c>
      <c r="C89" s="374"/>
      <c r="D89" s="650"/>
      <c r="E89" s="370"/>
      <c r="F89" s="370"/>
      <c r="G89" s="370"/>
      <c r="H89" s="370"/>
      <c r="I89" s="370"/>
      <c r="J89" s="370"/>
      <c r="K89" s="370"/>
      <c r="L89" s="370"/>
      <c r="M89" s="370"/>
      <c r="N89" s="370"/>
      <c r="O89" s="651"/>
      <c r="P89" s="651"/>
      <c r="Q89" s="651"/>
      <c r="R89" s="651"/>
      <c r="S89" s="651"/>
      <c r="T89" s="651"/>
      <c r="U89" s="651"/>
      <c r="V89" s="651"/>
      <c r="W89" s="651"/>
      <c r="X89" s="651"/>
      <c r="Y89" s="651"/>
      <c r="Z89" s="651"/>
      <c r="AA89" s="651"/>
      <c r="AB89" s="651"/>
      <c r="AC89" s="651"/>
      <c r="AD89" s="651"/>
      <c r="AE89" s="651"/>
      <c r="AF89" s="651"/>
      <c r="AG89" s="651"/>
      <c r="AH89" s="651"/>
      <c r="AI89" s="651"/>
      <c r="AJ89" s="651"/>
      <c r="AK89" s="651"/>
      <c r="AL89" s="651"/>
      <c r="AM89" s="651"/>
      <c r="AN89" s="651"/>
      <c r="AO89" s="651"/>
      <c r="AP89" s="651"/>
      <c r="AQ89" s="651"/>
      <c r="AR89" s="651"/>
      <c r="AS89" s="651"/>
      <c r="AT89" s="651"/>
      <c r="AU89" s="651"/>
      <c r="AV89" s="651"/>
      <c r="AW89" s="651"/>
      <c r="AX89" s="651"/>
      <c r="AY89" s="651"/>
      <c r="AZ89" s="651"/>
      <c r="BA89" s="651"/>
      <c r="BB89" s="651"/>
      <c r="BC89" s="651"/>
      <c r="BD89" s="651"/>
      <c r="BE89" s="651"/>
      <c r="BF89" s="651"/>
      <c r="BG89" s="651"/>
      <c r="BH89" s="651"/>
      <c r="BI89" s="651"/>
      <c r="BJ89" s="651"/>
      <c r="BK89" s="651"/>
      <c r="BL89" s="651"/>
      <c r="BM89" s="651"/>
      <c r="BN89" s="651"/>
      <c r="BO89" s="651"/>
      <c r="BP89" s="651"/>
      <c r="BQ89" s="651"/>
      <c r="BR89" s="651"/>
      <c r="BS89" s="651"/>
      <c r="BT89" s="651"/>
      <c r="BU89" s="651"/>
      <c r="BV89" s="651"/>
      <c r="BW89" s="651"/>
      <c r="BX89" s="651"/>
      <c r="BY89" s="651"/>
      <c r="BZ89" s="651"/>
    </row>
    <row r="90" spans="1:78" s="363" customFormat="1" ht="15" customHeight="1">
      <c r="A90" s="368">
        <v>69</v>
      </c>
      <c r="B90" s="376" t="s">
        <v>1358</v>
      </c>
      <c r="C90" s="374"/>
      <c r="D90" s="650"/>
      <c r="E90" s="551"/>
      <c r="F90" s="551"/>
      <c r="G90" s="551"/>
      <c r="H90" s="551"/>
      <c r="I90" s="551"/>
      <c r="J90" s="551"/>
      <c r="K90" s="551"/>
      <c r="L90" s="551"/>
      <c r="M90" s="551"/>
      <c r="N90" s="551"/>
      <c r="O90" s="651"/>
      <c r="P90" s="651"/>
      <c r="Q90" s="651"/>
      <c r="R90" s="651"/>
      <c r="S90" s="651"/>
      <c r="T90" s="651"/>
      <c r="U90" s="651"/>
      <c r="V90" s="651"/>
      <c r="W90" s="651"/>
      <c r="X90" s="651"/>
      <c r="Y90" s="651"/>
      <c r="Z90" s="651"/>
      <c r="AA90" s="651"/>
      <c r="AB90" s="651"/>
      <c r="AC90" s="651"/>
      <c r="AD90" s="651"/>
      <c r="AE90" s="651"/>
      <c r="AF90" s="651"/>
      <c r="AG90" s="651"/>
      <c r="AH90" s="651"/>
      <c r="AI90" s="651"/>
      <c r="AJ90" s="651"/>
      <c r="AK90" s="651"/>
      <c r="AL90" s="651"/>
      <c r="AM90" s="651"/>
      <c r="AN90" s="651"/>
      <c r="AO90" s="651"/>
      <c r="AP90" s="651"/>
      <c r="AQ90" s="651"/>
      <c r="AR90" s="651"/>
      <c r="AS90" s="651"/>
      <c r="AT90" s="651"/>
      <c r="AU90" s="651"/>
      <c r="AV90" s="651"/>
      <c r="AW90" s="651"/>
      <c r="AX90" s="651"/>
      <c r="AY90" s="651"/>
      <c r="AZ90" s="651"/>
      <c r="BA90" s="651"/>
      <c r="BB90" s="651"/>
      <c r="BC90" s="651"/>
      <c r="BD90" s="651"/>
      <c r="BE90" s="651"/>
      <c r="BF90" s="651"/>
      <c r="BG90" s="651"/>
      <c r="BH90" s="651"/>
      <c r="BI90" s="651"/>
      <c r="BJ90" s="651"/>
      <c r="BK90" s="651"/>
      <c r="BL90" s="651"/>
      <c r="BM90" s="651"/>
      <c r="BN90" s="651"/>
      <c r="BO90" s="651"/>
      <c r="BP90" s="651"/>
      <c r="BQ90" s="651"/>
      <c r="BR90" s="651"/>
      <c r="BS90" s="651"/>
      <c r="BT90" s="651"/>
      <c r="BU90" s="651"/>
      <c r="BV90" s="651"/>
      <c r="BW90" s="651"/>
      <c r="BX90" s="651"/>
      <c r="BY90" s="651"/>
      <c r="BZ90" s="651"/>
    </row>
    <row r="91" spans="1:78" s="363" customFormat="1" ht="30">
      <c r="A91" s="368">
        <v>70</v>
      </c>
      <c r="B91" s="376" t="s">
        <v>1357</v>
      </c>
      <c r="C91" s="374"/>
      <c r="D91" s="650"/>
      <c r="E91" s="370"/>
      <c r="F91" s="370"/>
      <c r="G91" s="370"/>
      <c r="H91" s="370"/>
      <c r="I91" s="370"/>
      <c r="J91" s="370"/>
      <c r="K91" s="370"/>
      <c r="L91" s="370"/>
      <c r="M91" s="370"/>
      <c r="N91" s="370"/>
      <c r="O91" s="651"/>
      <c r="P91" s="651"/>
      <c r="Q91" s="651"/>
      <c r="R91" s="651"/>
      <c r="S91" s="651"/>
      <c r="T91" s="651"/>
      <c r="U91" s="651"/>
      <c r="V91" s="651"/>
      <c r="W91" s="651"/>
      <c r="X91" s="651"/>
      <c r="Y91" s="651"/>
      <c r="Z91" s="651"/>
      <c r="AA91" s="651"/>
      <c r="AB91" s="651"/>
      <c r="AC91" s="651"/>
      <c r="AD91" s="651"/>
      <c r="AE91" s="651"/>
      <c r="AF91" s="651"/>
      <c r="AG91" s="651"/>
      <c r="AH91" s="651"/>
      <c r="AI91" s="651"/>
      <c r="AJ91" s="651"/>
      <c r="AK91" s="651"/>
      <c r="AL91" s="651"/>
      <c r="AM91" s="651"/>
      <c r="AN91" s="651"/>
      <c r="AO91" s="651"/>
      <c r="AP91" s="651"/>
      <c r="AQ91" s="651"/>
      <c r="AR91" s="651"/>
      <c r="AS91" s="651"/>
      <c r="AT91" s="651"/>
      <c r="AU91" s="651"/>
      <c r="AV91" s="651"/>
      <c r="AW91" s="651"/>
      <c r="AX91" s="651"/>
      <c r="AY91" s="651"/>
      <c r="AZ91" s="651"/>
      <c r="BA91" s="651"/>
      <c r="BB91" s="651"/>
      <c r="BC91" s="651"/>
      <c r="BD91" s="651"/>
      <c r="BE91" s="651"/>
      <c r="BF91" s="651"/>
      <c r="BG91" s="651"/>
      <c r="BH91" s="651"/>
      <c r="BI91" s="651"/>
      <c r="BJ91" s="651"/>
      <c r="BK91" s="651"/>
      <c r="BL91" s="651"/>
      <c r="BM91" s="651"/>
      <c r="BN91" s="651"/>
      <c r="BO91" s="651"/>
      <c r="BP91" s="651"/>
      <c r="BQ91" s="651"/>
      <c r="BR91" s="651"/>
      <c r="BS91" s="651"/>
      <c r="BT91" s="651"/>
      <c r="BU91" s="651"/>
      <c r="BV91" s="651"/>
      <c r="BW91" s="651"/>
      <c r="BX91" s="651"/>
      <c r="BY91" s="651"/>
      <c r="BZ91" s="651"/>
    </row>
    <row r="92" spans="1:78" s="363" customFormat="1">
      <c r="A92" s="368">
        <v>71</v>
      </c>
      <c r="B92" s="376" t="str">
        <f>"Subtotal (item "&amp;A75&amp;" minus items "&amp;A78&amp;" through "&amp;A91&amp;", reflective of transition provisions)"</f>
        <v>Subtotal (item 58 minus items 59 through 70, reflective of transition provisions)</v>
      </c>
      <c r="C92" s="377"/>
      <c r="D92" s="650"/>
      <c r="E92" s="551"/>
      <c r="F92" s="551"/>
      <c r="G92" s="551"/>
      <c r="H92" s="551"/>
      <c r="I92" s="551"/>
      <c r="J92" s="551"/>
      <c r="K92" s="551"/>
      <c r="L92" s="551"/>
      <c r="M92" s="551"/>
      <c r="N92" s="551"/>
      <c r="O92" s="651"/>
      <c r="P92" s="651"/>
      <c r="Q92" s="651"/>
      <c r="R92" s="651"/>
      <c r="S92" s="651"/>
      <c r="T92" s="651"/>
      <c r="U92" s="651"/>
      <c r="V92" s="651"/>
      <c r="W92" s="651"/>
      <c r="X92" s="651"/>
      <c r="Y92" s="651"/>
      <c r="Z92" s="651"/>
      <c r="AA92" s="651"/>
      <c r="AB92" s="651"/>
      <c r="AC92" s="651"/>
      <c r="AD92" s="651"/>
      <c r="AE92" s="651"/>
      <c r="AF92" s="651"/>
      <c r="AG92" s="651"/>
      <c r="AH92" s="651"/>
      <c r="AI92" s="651"/>
      <c r="AJ92" s="651"/>
      <c r="AK92" s="651"/>
      <c r="AL92" s="651"/>
      <c r="AM92" s="651"/>
      <c r="AN92" s="651"/>
      <c r="AO92" s="651"/>
      <c r="AP92" s="651"/>
      <c r="AQ92" s="651"/>
      <c r="AR92" s="651"/>
      <c r="AS92" s="651"/>
      <c r="AT92" s="651"/>
      <c r="AU92" s="651"/>
      <c r="AV92" s="651"/>
      <c r="AW92" s="651"/>
      <c r="AX92" s="651"/>
      <c r="AY92" s="651"/>
      <c r="AZ92" s="651"/>
      <c r="BA92" s="651"/>
      <c r="BB92" s="651"/>
      <c r="BC92" s="651"/>
      <c r="BD92" s="651"/>
      <c r="BE92" s="651"/>
      <c r="BF92" s="651"/>
      <c r="BG92" s="651"/>
      <c r="BH92" s="651"/>
      <c r="BI92" s="651"/>
      <c r="BJ92" s="651"/>
      <c r="BK92" s="651"/>
      <c r="BL92" s="651"/>
      <c r="BM92" s="651"/>
      <c r="BN92" s="651"/>
      <c r="BO92" s="651"/>
      <c r="BP92" s="651"/>
      <c r="BQ92" s="651"/>
      <c r="BR92" s="651"/>
      <c r="BS92" s="651"/>
      <c r="BT92" s="651"/>
      <c r="BU92" s="651"/>
      <c r="BV92" s="651"/>
      <c r="BW92" s="651"/>
      <c r="BX92" s="651"/>
      <c r="BY92" s="651"/>
      <c r="BZ92" s="651"/>
    </row>
    <row r="93" spans="1:78" s="363" customFormat="1" ht="30">
      <c r="A93" s="368">
        <v>72</v>
      </c>
      <c r="B93" s="376" t="str">
        <f>"Significant investments in the capital of unconsolidated financial institutions in the form of common stock, net of associated DTLs, that exceed the 10 percent common equity tier 1 capital deduction threshold (item "&amp;A135&amp;")"</f>
        <v>Significant investments in the capital of unconsolidated financial institutions in the form of common stock, net of associated DTLs, that exceed the 10 percent common equity tier 1 capital deduction threshold (item 103)</v>
      </c>
      <c r="C93" s="375" t="str">
        <f>IF(ISNUMBER(#REF!),#REF!,"")</f>
        <v/>
      </c>
      <c r="D93" s="650"/>
      <c r="E93" s="80">
        <f t="shared" ref="E93:N93" si="9">E135</f>
        <v>0</v>
      </c>
      <c r="F93" s="80">
        <f t="shared" si="9"/>
        <v>0</v>
      </c>
      <c r="G93" s="80">
        <f t="shared" si="9"/>
        <v>0</v>
      </c>
      <c r="H93" s="80">
        <f t="shared" si="9"/>
        <v>0</v>
      </c>
      <c r="I93" s="80">
        <f t="shared" si="9"/>
        <v>0</v>
      </c>
      <c r="J93" s="80">
        <f t="shared" si="9"/>
        <v>0</v>
      </c>
      <c r="K93" s="80">
        <f t="shared" si="9"/>
        <v>0</v>
      </c>
      <c r="L93" s="80">
        <f t="shared" si="9"/>
        <v>0</v>
      </c>
      <c r="M93" s="80">
        <f t="shared" si="9"/>
        <v>0</v>
      </c>
      <c r="N93" s="80">
        <f t="shared" si="9"/>
        <v>0</v>
      </c>
      <c r="O93" s="651"/>
      <c r="P93" s="651"/>
      <c r="Q93" s="651"/>
      <c r="R93" s="651"/>
      <c r="S93" s="651"/>
      <c r="T93" s="651"/>
      <c r="U93" s="651"/>
      <c r="V93" s="651"/>
      <c r="W93" s="651"/>
      <c r="X93" s="651"/>
      <c r="Y93" s="651"/>
      <c r="Z93" s="651"/>
      <c r="AA93" s="651"/>
      <c r="AB93" s="651"/>
      <c r="AC93" s="651"/>
      <c r="AD93" s="651"/>
      <c r="AE93" s="651"/>
      <c r="AF93" s="651"/>
      <c r="AG93" s="651"/>
      <c r="AH93" s="651"/>
      <c r="AI93" s="651"/>
      <c r="AJ93" s="651"/>
      <c r="AK93" s="651"/>
      <c r="AL93" s="651"/>
      <c r="AM93" s="651"/>
      <c r="AN93" s="651"/>
      <c r="AO93" s="651"/>
      <c r="AP93" s="651"/>
      <c r="AQ93" s="651"/>
      <c r="AR93" s="651"/>
      <c r="AS93" s="651"/>
      <c r="AT93" s="651"/>
      <c r="AU93" s="651"/>
      <c r="AV93" s="651"/>
      <c r="AW93" s="651"/>
      <c r="AX93" s="651"/>
      <c r="AY93" s="651"/>
      <c r="AZ93" s="651"/>
      <c r="BA93" s="651"/>
      <c r="BB93" s="651"/>
      <c r="BC93" s="651"/>
      <c r="BD93" s="651"/>
      <c r="BE93" s="651"/>
      <c r="BF93" s="651"/>
      <c r="BG93" s="651"/>
      <c r="BH93" s="651"/>
      <c r="BI93" s="651"/>
      <c r="BJ93" s="651"/>
      <c r="BK93" s="651"/>
      <c r="BL93" s="651"/>
      <c r="BM93" s="651"/>
      <c r="BN93" s="651"/>
      <c r="BO93" s="651"/>
      <c r="BP93" s="651"/>
      <c r="BQ93" s="651"/>
      <c r="BR93" s="651"/>
      <c r="BS93" s="651"/>
      <c r="BT93" s="651"/>
      <c r="BU93" s="651"/>
      <c r="BV93" s="651"/>
      <c r="BW93" s="651"/>
      <c r="BX93" s="651"/>
      <c r="BY93" s="651"/>
      <c r="BZ93" s="651"/>
    </row>
    <row r="94" spans="1:78" s="363" customFormat="1">
      <c r="A94" s="368">
        <v>73</v>
      </c>
      <c r="B94" s="376" t="str">
        <f>"MSAs, net of associated DTLs, that exceed the 10 percent common equity tier 1 capital deduction threshold (item "&amp;A142&amp;")"</f>
        <v>MSAs, net of associated DTLs, that exceed the 10 percent common equity tier 1 capital deduction threshold (item 108)</v>
      </c>
      <c r="C94" s="375" t="str">
        <f>IF(ISNUMBER(#REF!),#REF!,"")</f>
        <v/>
      </c>
      <c r="D94" s="650"/>
      <c r="E94" s="80">
        <f t="shared" ref="E94:N94" si="10">E142</f>
        <v>0</v>
      </c>
      <c r="F94" s="80">
        <f t="shared" si="10"/>
        <v>0</v>
      </c>
      <c r="G94" s="80">
        <f t="shared" si="10"/>
        <v>0</v>
      </c>
      <c r="H94" s="80">
        <f t="shared" si="10"/>
        <v>0</v>
      </c>
      <c r="I94" s="80">
        <f t="shared" si="10"/>
        <v>0</v>
      </c>
      <c r="J94" s="80">
        <f t="shared" si="10"/>
        <v>0</v>
      </c>
      <c r="K94" s="80">
        <f t="shared" si="10"/>
        <v>0</v>
      </c>
      <c r="L94" s="80">
        <f t="shared" si="10"/>
        <v>0</v>
      </c>
      <c r="M94" s="80">
        <f t="shared" si="10"/>
        <v>0</v>
      </c>
      <c r="N94" s="80">
        <f t="shared" si="10"/>
        <v>0</v>
      </c>
      <c r="O94" s="651"/>
      <c r="P94" s="651"/>
      <c r="Q94" s="651"/>
      <c r="R94" s="651"/>
      <c r="S94" s="651"/>
      <c r="T94" s="651"/>
      <c r="U94" s="651"/>
      <c r="V94" s="651"/>
      <c r="W94" s="651"/>
      <c r="X94" s="651"/>
      <c r="Y94" s="651"/>
      <c r="Z94" s="651"/>
      <c r="AA94" s="651"/>
      <c r="AB94" s="651"/>
      <c r="AC94" s="651"/>
      <c r="AD94" s="651"/>
      <c r="AE94" s="651"/>
      <c r="AF94" s="651"/>
      <c r="AG94" s="651"/>
      <c r="AH94" s="651"/>
      <c r="AI94" s="651"/>
      <c r="AJ94" s="651"/>
      <c r="AK94" s="651"/>
      <c r="AL94" s="651"/>
      <c r="AM94" s="651"/>
      <c r="AN94" s="651"/>
      <c r="AO94" s="651"/>
      <c r="AP94" s="651"/>
      <c r="AQ94" s="651"/>
      <c r="AR94" s="651"/>
      <c r="AS94" s="651"/>
      <c r="AT94" s="651"/>
      <c r="AU94" s="651"/>
      <c r="AV94" s="651"/>
      <c r="AW94" s="651"/>
      <c r="AX94" s="651"/>
      <c r="AY94" s="651"/>
      <c r="AZ94" s="651"/>
      <c r="BA94" s="651"/>
      <c r="BB94" s="651"/>
      <c r="BC94" s="651"/>
      <c r="BD94" s="651"/>
      <c r="BE94" s="651"/>
      <c r="BF94" s="651"/>
      <c r="BG94" s="651"/>
      <c r="BH94" s="651"/>
      <c r="BI94" s="651"/>
      <c r="BJ94" s="651"/>
      <c r="BK94" s="651"/>
      <c r="BL94" s="651"/>
      <c r="BM94" s="651"/>
      <c r="BN94" s="651"/>
      <c r="BO94" s="651"/>
      <c r="BP94" s="651"/>
      <c r="BQ94" s="651"/>
      <c r="BR94" s="651"/>
      <c r="BS94" s="651"/>
      <c r="BT94" s="651"/>
      <c r="BU94" s="651"/>
      <c r="BV94" s="651"/>
      <c r="BW94" s="651"/>
      <c r="BX94" s="651"/>
      <c r="BY94" s="651"/>
      <c r="BZ94" s="651"/>
    </row>
    <row r="95" spans="1:78" s="363" customFormat="1" ht="30">
      <c r="A95" s="368">
        <v>74</v>
      </c>
      <c r="B95" s="376" t="str">
        <f>"DTAs arising from temporary differences that could not be realized through net operating loss carrybacks, net of related valuation allowances and net of DTLs, that exceed the 10 percent common equity tier 1 capital deduction threshold (item "&amp;A147&amp;")"</f>
        <v>DTAs arising from temporary differences that could not be realized through net operating loss carrybacks, net of related valuation allowances and net of DTLs, that exceed the 10 percent common equity tier 1 capital deduction threshold (item 111)</v>
      </c>
      <c r="C95" s="375" t="str">
        <f>IF(ISNUMBER(#REF!),#REF!,"")</f>
        <v/>
      </c>
      <c r="D95" s="650"/>
      <c r="E95" s="80">
        <f t="shared" ref="E95:N95" si="11">E147</f>
        <v>0</v>
      </c>
      <c r="F95" s="80">
        <f t="shared" si="11"/>
        <v>0</v>
      </c>
      <c r="G95" s="80">
        <f t="shared" si="11"/>
        <v>0</v>
      </c>
      <c r="H95" s="80">
        <f t="shared" si="11"/>
        <v>0</v>
      </c>
      <c r="I95" s="80">
        <f t="shared" si="11"/>
        <v>0</v>
      </c>
      <c r="J95" s="80">
        <f t="shared" si="11"/>
        <v>0</v>
      </c>
      <c r="K95" s="80">
        <f t="shared" si="11"/>
        <v>0</v>
      </c>
      <c r="L95" s="80">
        <f t="shared" si="11"/>
        <v>0</v>
      </c>
      <c r="M95" s="80">
        <f t="shared" si="11"/>
        <v>0</v>
      </c>
      <c r="N95" s="80">
        <f t="shared" si="11"/>
        <v>0</v>
      </c>
      <c r="O95" s="651"/>
      <c r="P95" s="651"/>
      <c r="Q95" s="651"/>
      <c r="R95" s="651"/>
      <c r="S95" s="651"/>
      <c r="T95" s="651"/>
      <c r="U95" s="651"/>
      <c r="V95" s="651"/>
      <c r="W95" s="651"/>
      <c r="X95" s="651"/>
      <c r="Y95" s="651"/>
      <c r="Z95" s="651"/>
      <c r="AA95" s="651"/>
      <c r="AB95" s="651"/>
      <c r="AC95" s="651"/>
      <c r="AD95" s="651"/>
      <c r="AE95" s="651"/>
      <c r="AF95" s="651"/>
      <c r="AG95" s="651"/>
      <c r="AH95" s="651"/>
      <c r="AI95" s="651"/>
      <c r="AJ95" s="651"/>
      <c r="AK95" s="651"/>
      <c r="AL95" s="651"/>
      <c r="AM95" s="651"/>
      <c r="AN95" s="651"/>
      <c r="AO95" s="651"/>
      <c r="AP95" s="651"/>
      <c r="AQ95" s="651"/>
      <c r="AR95" s="651"/>
      <c r="AS95" s="651"/>
      <c r="AT95" s="651"/>
      <c r="AU95" s="651"/>
      <c r="AV95" s="651"/>
      <c r="AW95" s="651"/>
      <c r="AX95" s="651"/>
      <c r="AY95" s="651"/>
      <c r="AZ95" s="651"/>
      <c r="BA95" s="651"/>
      <c r="BB95" s="651"/>
      <c r="BC95" s="651"/>
      <c r="BD95" s="651"/>
      <c r="BE95" s="651"/>
      <c r="BF95" s="651"/>
      <c r="BG95" s="651"/>
      <c r="BH95" s="651"/>
      <c r="BI95" s="651"/>
      <c r="BJ95" s="651"/>
      <c r="BK95" s="651"/>
      <c r="BL95" s="651"/>
      <c r="BM95" s="651"/>
      <c r="BN95" s="651"/>
      <c r="BO95" s="651"/>
      <c r="BP95" s="651"/>
      <c r="BQ95" s="651"/>
      <c r="BR95" s="651"/>
      <c r="BS95" s="651"/>
      <c r="BT95" s="651"/>
      <c r="BU95" s="651"/>
      <c r="BV95" s="651"/>
      <c r="BW95" s="651"/>
      <c r="BX95" s="651"/>
      <c r="BY95" s="651"/>
      <c r="BZ95" s="651"/>
    </row>
    <row r="96" spans="1:78" s="363" customFormat="1" ht="45">
      <c r="A96" s="368">
        <v>75</v>
      </c>
      <c r="B96" s="376" t="s">
        <v>1356</v>
      </c>
      <c r="C96" s="375" t="str">
        <f>IF(ISNUMBER(#REF!),#REF!,"")</f>
        <v/>
      </c>
      <c r="D96" s="650"/>
      <c r="E96" s="80">
        <f t="shared" ref="E96:N96" si="12">E155</f>
        <v>0</v>
      </c>
      <c r="F96" s="80">
        <f t="shared" si="12"/>
        <v>0</v>
      </c>
      <c r="G96" s="80">
        <f t="shared" si="12"/>
        <v>0</v>
      </c>
      <c r="H96" s="80">
        <f t="shared" si="12"/>
        <v>0</v>
      </c>
      <c r="I96" s="80">
        <f t="shared" si="12"/>
        <v>0</v>
      </c>
      <c r="J96" s="80">
        <f t="shared" si="12"/>
        <v>0</v>
      </c>
      <c r="K96" s="80">
        <f t="shared" si="12"/>
        <v>0</v>
      </c>
      <c r="L96" s="80">
        <f t="shared" si="12"/>
        <v>0</v>
      </c>
      <c r="M96" s="80">
        <f t="shared" si="12"/>
        <v>0</v>
      </c>
      <c r="N96" s="80">
        <f t="shared" si="12"/>
        <v>0</v>
      </c>
      <c r="O96" s="651"/>
      <c r="P96" s="651"/>
      <c r="Q96" s="651"/>
      <c r="R96" s="651"/>
      <c r="S96" s="651"/>
      <c r="T96" s="651"/>
      <c r="U96" s="651"/>
      <c r="V96" s="651"/>
      <c r="W96" s="651"/>
      <c r="X96" s="651"/>
      <c r="Y96" s="651"/>
      <c r="Z96" s="651"/>
      <c r="AA96" s="651"/>
      <c r="AB96" s="651"/>
      <c r="AC96" s="651"/>
      <c r="AD96" s="651"/>
      <c r="AE96" s="651"/>
      <c r="AF96" s="651"/>
      <c r="AG96" s="651"/>
      <c r="AH96" s="651"/>
      <c r="AI96" s="651"/>
      <c r="AJ96" s="651"/>
      <c r="AK96" s="651"/>
      <c r="AL96" s="651"/>
      <c r="AM96" s="651"/>
      <c r="AN96" s="651"/>
      <c r="AO96" s="651"/>
      <c r="AP96" s="651"/>
      <c r="AQ96" s="651"/>
      <c r="AR96" s="651"/>
      <c r="AS96" s="651"/>
      <c r="AT96" s="651"/>
      <c r="AU96" s="651"/>
      <c r="AV96" s="651"/>
      <c r="AW96" s="651"/>
      <c r="AX96" s="651"/>
      <c r="AY96" s="651"/>
      <c r="AZ96" s="651"/>
      <c r="BA96" s="651"/>
      <c r="BB96" s="651"/>
      <c r="BC96" s="651"/>
      <c r="BD96" s="651"/>
      <c r="BE96" s="651"/>
      <c r="BF96" s="651"/>
      <c r="BG96" s="651"/>
      <c r="BH96" s="651"/>
      <c r="BI96" s="651"/>
      <c r="BJ96" s="651"/>
      <c r="BK96" s="651"/>
      <c r="BL96" s="651"/>
      <c r="BM96" s="651"/>
      <c r="BN96" s="651"/>
      <c r="BO96" s="651"/>
      <c r="BP96" s="651"/>
      <c r="BQ96" s="651"/>
      <c r="BR96" s="651"/>
      <c r="BS96" s="651"/>
      <c r="BT96" s="651"/>
      <c r="BU96" s="651"/>
      <c r="BV96" s="651"/>
      <c r="BW96" s="651"/>
      <c r="BX96" s="651"/>
      <c r="BY96" s="651"/>
      <c r="BZ96" s="651"/>
    </row>
    <row r="97" spans="1:78" s="363" customFormat="1">
      <c r="A97" s="368">
        <v>76</v>
      </c>
      <c r="B97" s="376" t="str">
        <f>"Deductions applied to common equity tier 1 capital due to insufficient amount of additional tier 1 capital and tier 2 capital to cover deductions"</f>
        <v>Deductions applied to common equity tier 1 capital due to insufficient amount of additional tier 1 capital and tier 2 capital to cover deductions</v>
      </c>
      <c r="C97" s="654"/>
      <c r="D97" s="654"/>
      <c r="E97" s="370"/>
      <c r="F97" s="370"/>
      <c r="G97" s="370"/>
      <c r="H97" s="370"/>
      <c r="I97" s="370"/>
      <c r="J97" s="370"/>
      <c r="K97" s="370"/>
      <c r="L97" s="370"/>
      <c r="M97" s="370"/>
      <c r="N97" s="370"/>
      <c r="O97" s="651"/>
      <c r="P97" s="651"/>
      <c r="Q97" s="651"/>
      <c r="R97" s="651"/>
      <c r="S97" s="651"/>
      <c r="T97" s="651"/>
      <c r="U97" s="651"/>
      <c r="V97" s="651"/>
      <c r="W97" s="651"/>
      <c r="X97" s="651"/>
      <c r="Y97" s="651"/>
      <c r="Z97" s="651"/>
      <c r="AA97" s="651"/>
      <c r="AB97" s="651"/>
      <c r="AC97" s="651"/>
      <c r="AD97" s="651"/>
      <c r="AE97" s="651"/>
      <c r="AF97" s="651"/>
      <c r="AG97" s="651"/>
      <c r="AH97" s="651"/>
      <c r="AI97" s="651"/>
      <c r="AJ97" s="651"/>
      <c r="AK97" s="651"/>
      <c r="AL97" s="651"/>
      <c r="AM97" s="651"/>
      <c r="AN97" s="651"/>
      <c r="AO97" s="651"/>
      <c r="AP97" s="651"/>
      <c r="AQ97" s="651"/>
      <c r="AR97" s="651"/>
      <c r="AS97" s="651"/>
      <c r="AT97" s="651"/>
      <c r="AU97" s="651"/>
      <c r="AV97" s="651"/>
      <c r="AW97" s="651"/>
      <c r="AX97" s="651"/>
      <c r="AY97" s="651"/>
      <c r="AZ97" s="651"/>
      <c r="BA97" s="651"/>
      <c r="BB97" s="651"/>
      <c r="BC97" s="651"/>
      <c r="BD97" s="651"/>
      <c r="BE97" s="651"/>
      <c r="BF97" s="651"/>
      <c r="BG97" s="651"/>
      <c r="BH97" s="651"/>
      <c r="BI97" s="651"/>
      <c r="BJ97" s="651"/>
      <c r="BK97" s="651"/>
      <c r="BL97" s="651"/>
      <c r="BM97" s="651"/>
      <c r="BN97" s="651"/>
      <c r="BO97" s="651"/>
      <c r="BP97" s="651"/>
      <c r="BQ97" s="651"/>
      <c r="BR97" s="651"/>
      <c r="BS97" s="651"/>
      <c r="BT97" s="651"/>
      <c r="BU97" s="651"/>
      <c r="BV97" s="651"/>
      <c r="BW97" s="651"/>
      <c r="BX97" s="651"/>
      <c r="BY97" s="651"/>
      <c r="BZ97" s="651"/>
    </row>
    <row r="98" spans="1:78" s="363" customFormat="1">
      <c r="A98" s="368">
        <v>77</v>
      </c>
      <c r="B98" s="376" t="str">
        <f>"Total adjustments and deductions for common equity tier 1 capital (sum of items "&amp;A93&amp;" through "&amp;A97&amp;" reflective of transition provisions)"</f>
        <v>Total adjustments and deductions for common equity tier 1 capital (sum of items 72 through 76 reflective of transition provisions)</v>
      </c>
      <c r="C98" s="654"/>
      <c r="D98" s="654"/>
      <c r="E98" s="370"/>
      <c r="F98" s="370"/>
      <c r="G98" s="370"/>
      <c r="H98" s="370"/>
      <c r="I98" s="370"/>
      <c r="J98" s="370"/>
      <c r="K98" s="370"/>
      <c r="L98" s="370"/>
      <c r="M98" s="370"/>
      <c r="N98" s="370"/>
      <c r="O98" s="651"/>
      <c r="P98" s="651"/>
      <c r="Q98" s="651"/>
      <c r="R98" s="651"/>
      <c r="S98" s="651"/>
      <c r="T98" s="651"/>
      <c r="U98" s="651"/>
      <c r="V98" s="651"/>
      <c r="W98" s="651"/>
      <c r="X98" s="651"/>
      <c r="Y98" s="651"/>
      <c r="Z98" s="651"/>
      <c r="AA98" s="651"/>
      <c r="AB98" s="651"/>
      <c r="AC98" s="651"/>
      <c r="AD98" s="651"/>
      <c r="AE98" s="651"/>
      <c r="AF98" s="651"/>
      <c r="AG98" s="651"/>
      <c r="AH98" s="651"/>
      <c r="AI98" s="651"/>
      <c r="AJ98" s="651"/>
      <c r="AK98" s="651"/>
      <c r="AL98" s="651"/>
      <c r="AM98" s="651"/>
      <c r="AN98" s="651"/>
      <c r="AO98" s="651"/>
      <c r="AP98" s="651"/>
      <c r="AQ98" s="651"/>
      <c r="AR98" s="651"/>
      <c r="AS98" s="651"/>
      <c r="AT98" s="651"/>
      <c r="AU98" s="651"/>
      <c r="AV98" s="651"/>
      <c r="AW98" s="651"/>
      <c r="AX98" s="651"/>
      <c r="AY98" s="651"/>
      <c r="AZ98" s="651"/>
      <c r="BA98" s="651"/>
      <c r="BB98" s="651"/>
      <c r="BC98" s="651"/>
      <c r="BD98" s="651"/>
      <c r="BE98" s="651"/>
      <c r="BF98" s="651"/>
      <c r="BG98" s="651"/>
      <c r="BH98" s="651"/>
      <c r="BI98" s="651"/>
      <c r="BJ98" s="651"/>
      <c r="BK98" s="651"/>
      <c r="BL98" s="651"/>
      <c r="BM98" s="651"/>
      <c r="BN98" s="651"/>
      <c r="BO98" s="651"/>
      <c r="BP98" s="651"/>
      <c r="BQ98" s="651"/>
      <c r="BR98" s="651"/>
      <c r="BS98" s="651"/>
      <c r="BT98" s="651"/>
      <c r="BU98" s="651"/>
      <c r="BV98" s="651"/>
      <c r="BW98" s="651"/>
      <c r="BX98" s="651"/>
      <c r="BY98" s="651"/>
      <c r="BZ98" s="651"/>
    </row>
    <row r="99" spans="1:78" s="363" customFormat="1">
      <c r="A99" s="368">
        <v>78</v>
      </c>
      <c r="B99" s="376" t="str">
        <f>"Common equity tier 1 capital"</f>
        <v>Common equity tier 1 capital</v>
      </c>
      <c r="C99" s="375" t="str">
        <f>IF(AND(ISNUMBER(#REF!),ISNUMBER(C96),ISNUMBER(#REF!)),#REF!-C96-#REF!,"")</f>
        <v/>
      </c>
      <c r="D99" s="650"/>
      <c r="E99" s="80">
        <f t="shared" ref="E99:N99" si="13">E92-E98</f>
        <v>0</v>
      </c>
      <c r="F99" s="80">
        <f t="shared" si="13"/>
        <v>0</v>
      </c>
      <c r="G99" s="80">
        <f t="shared" si="13"/>
        <v>0</v>
      </c>
      <c r="H99" s="80">
        <f t="shared" si="13"/>
        <v>0</v>
      </c>
      <c r="I99" s="80">
        <f t="shared" si="13"/>
        <v>0</v>
      </c>
      <c r="J99" s="80">
        <f t="shared" si="13"/>
        <v>0</v>
      </c>
      <c r="K99" s="80">
        <f t="shared" si="13"/>
        <v>0</v>
      </c>
      <c r="L99" s="80">
        <f t="shared" si="13"/>
        <v>0</v>
      </c>
      <c r="M99" s="80">
        <f t="shared" si="13"/>
        <v>0</v>
      </c>
      <c r="N99" s="80">
        <f t="shared" si="13"/>
        <v>0</v>
      </c>
      <c r="O99" s="651"/>
      <c r="P99" s="651"/>
      <c r="Q99" s="651"/>
      <c r="R99" s="651"/>
      <c r="S99" s="651"/>
      <c r="T99" s="651"/>
      <c r="U99" s="651"/>
      <c r="V99" s="651"/>
      <c r="W99" s="651"/>
      <c r="X99" s="651"/>
      <c r="Y99" s="651"/>
      <c r="Z99" s="651"/>
      <c r="AA99" s="651"/>
      <c r="AB99" s="651"/>
      <c r="AC99" s="651"/>
      <c r="AD99" s="651"/>
      <c r="AE99" s="651"/>
      <c r="AF99" s="651"/>
      <c r="AG99" s="651"/>
      <c r="AH99" s="651"/>
      <c r="AI99" s="651"/>
      <c r="AJ99" s="651"/>
      <c r="AK99" s="651"/>
      <c r="AL99" s="651"/>
      <c r="AM99" s="651"/>
      <c r="AN99" s="651"/>
      <c r="AO99" s="651"/>
      <c r="AP99" s="651"/>
      <c r="AQ99" s="651"/>
      <c r="AR99" s="651"/>
      <c r="AS99" s="651"/>
      <c r="AT99" s="651"/>
      <c r="AU99" s="651"/>
      <c r="AV99" s="651"/>
      <c r="AW99" s="651"/>
      <c r="AX99" s="651"/>
      <c r="AY99" s="651"/>
      <c r="AZ99" s="651"/>
      <c r="BA99" s="651"/>
      <c r="BB99" s="651"/>
      <c r="BC99" s="651"/>
      <c r="BD99" s="651"/>
      <c r="BE99" s="651"/>
      <c r="BF99" s="651"/>
      <c r="BG99" s="651"/>
      <c r="BH99" s="651"/>
      <c r="BI99" s="651"/>
      <c r="BJ99" s="651"/>
      <c r="BK99" s="651"/>
      <c r="BL99" s="651"/>
      <c r="BM99" s="651"/>
      <c r="BN99" s="651"/>
      <c r="BO99" s="651"/>
      <c r="BP99" s="651"/>
      <c r="BQ99" s="651"/>
      <c r="BR99" s="651"/>
      <c r="BS99" s="651"/>
      <c r="BT99" s="651"/>
      <c r="BU99" s="651"/>
      <c r="BV99" s="651"/>
      <c r="BW99" s="651"/>
      <c r="BX99" s="651"/>
      <c r="BY99" s="651"/>
      <c r="BZ99" s="651"/>
    </row>
    <row r="100" spans="1:78" s="363" customFormat="1">
      <c r="A100" s="635"/>
      <c r="B100" s="913"/>
      <c r="C100" s="656"/>
      <c r="D100" s="650"/>
      <c r="E100" s="657"/>
      <c r="F100" s="657"/>
      <c r="G100" s="657"/>
      <c r="H100" s="657"/>
      <c r="I100" s="657"/>
      <c r="J100" s="657"/>
      <c r="K100" s="657"/>
      <c r="L100" s="657"/>
      <c r="M100" s="657"/>
      <c r="N100" s="657"/>
      <c r="O100" s="651"/>
      <c r="P100" s="651"/>
      <c r="Q100" s="651"/>
      <c r="R100" s="651"/>
      <c r="S100" s="651"/>
      <c r="T100" s="651"/>
      <c r="U100" s="651"/>
      <c r="V100" s="651"/>
      <c r="W100" s="651"/>
      <c r="X100" s="651"/>
      <c r="Y100" s="651"/>
      <c r="Z100" s="651"/>
      <c r="AA100" s="651"/>
      <c r="AB100" s="651"/>
      <c r="AC100" s="651"/>
      <c r="AD100" s="651"/>
      <c r="AE100" s="651"/>
      <c r="AF100" s="651"/>
      <c r="AG100" s="651"/>
      <c r="AH100" s="651"/>
      <c r="AI100" s="651"/>
      <c r="AJ100" s="651"/>
      <c r="AK100" s="651"/>
      <c r="AL100" s="651"/>
      <c r="AM100" s="651"/>
      <c r="AN100" s="651"/>
      <c r="AO100" s="651"/>
      <c r="AP100" s="651"/>
      <c r="AQ100" s="651"/>
      <c r="AR100" s="651"/>
      <c r="AS100" s="651"/>
      <c r="AT100" s="651"/>
      <c r="AU100" s="651"/>
      <c r="AV100" s="651"/>
      <c r="AW100" s="651"/>
      <c r="AX100" s="651"/>
      <c r="AY100" s="651"/>
      <c r="AZ100" s="651"/>
      <c r="BA100" s="651"/>
      <c r="BB100" s="651"/>
      <c r="BC100" s="651"/>
      <c r="BD100" s="651"/>
      <c r="BE100" s="651"/>
      <c r="BF100" s="651"/>
      <c r="BG100" s="651"/>
      <c r="BH100" s="651"/>
      <c r="BI100" s="651"/>
      <c r="BJ100" s="651"/>
      <c r="BK100" s="651"/>
      <c r="BL100" s="651"/>
      <c r="BM100" s="651"/>
      <c r="BN100" s="651"/>
      <c r="BO100" s="651"/>
      <c r="BP100" s="651"/>
      <c r="BQ100" s="651"/>
      <c r="BR100" s="651"/>
      <c r="BS100" s="651"/>
      <c r="BT100" s="651"/>
      <c r="BU100" s="651"/>
      <c r="BV100" s="651"/>
      <c r="BW100" s="651"/>
      <c r="BX100" s="651"/>
      <c r="BY100" s="651"/>
      <c r="BZ100" s="651"/>
    </row>
    <row r="101" spans="1:78" s="363" customFormat="1">
      <c r="A101" s="635"/>
      <c r="B101" s="907" t="s">
        <v>1355</v>
      </c>
      <c r="C101" s="656"/>
      <c r="D101" s="650"/>
      <c r="E101" s="657"/>
      <c r="F101" s="657"/>
      <c r="G101" s="657"/>
      <c r="H101" s="657"/>
      <c r="I101" s="657"/>
      <c r="J101" s="657"/>
      <c r="K101" s="657"/>
      <c r="L101" s="657"/>
      <c r="M101" s="657"/>
      <c r="N101" s="657"/>
      <c r="O101" s="651"/>
      <c r="P101" s="651"/>
      <c r="Q101" s="651"/>
      <c r="R101" s="651"/>
      <c r="S101" s="651"/>
      <c r="T101" s="651"/>
      <c r="U101" s="651"/>
      <c r="V101" s="651"/>
      <c r="W101" s="651"/>
      <c r="X101" s="651"/>
      <c r="Y101" s="651"/>
      <c r="Z101" s="651"/>
      <c r="AA101" s="651"/>
      <c r="AB101" s="651"/>
      <c r="AC101" s="651"/>
      <c r="AD101" s="651"/>
      <c r="AE101" s="651"/>
      <c r="AF101" s="651"/>
      <c r="AG101" s="651"/>
      <c r="AH101" s="651"/>
      <c r="AI101" s="651"/>
      <c r="AJ101" s="651"/>
      <c r="AK101" s="651"/>
      <c r="AL101" s="651"/>
      <c r="AM101" s="651"/>
      <c r="AN101" s="651"/>
      <c r="AO101" s="651"/>
      <c r="AP101" s="651"/>
      <c r="AQ101" s="651"/>
      <c r="AR101" s="651"/>
      <c r="AS101" s="651"/>
      <c r="AT101" s="651"/>
      <c r="AU101" s="651"/>
      <c r="AV101" s="651"/>
      <c r="AW101" s="651"/>
      <c r="AX101" s="651"/>
      <c r="AY101" s="651"/>
      <c r="AZ101" s="651"/>
      <c r="BA101" s="651"/>
      <c r="BB101" s="651"/>
      <c r="BC101" s="651"/>
      <c r="BD101" s="651"/>
      <c r="BE101" s="651"/>
      <c r="BF101" s="651"/>
      <c r="BG101" s="651"/>
      <c r="BH101" s="651"/>
      <c r="BI101" s="651"/>
      <c r="BJ101" s="651"/>
      <c r="BK101" s="651"/>
      <c r="BL101" s="651"/>
      <c r="BM101" s="651"/>
      <c r="BN101" s="651"/>
      <c r="BO101" s="651"/>
      <c r="BP101" s="651"/>
      <c r="BQ101" s="651"/>
      <c r="BR101" s="651"/>
      <c r="BS101" s="651"/>
      <c r="BT101" s="651"/>
      <c r="BU101" s="651"/>
      <c r="BV101" s="651"/>
      <c r="BW101" s="651"/>
      <c r="BX101" s="651"/>
      <c r="BY101" s="651"/>
      <c r="BZ101" s="651"/>
    </row>
    <row r="102" spans="1:78" s="363" customFormat="1">
      <c r="A102" s="368">
        <v>79</v>
      </c>
      <c r="B102" s="903" t="s">
        <v>1354</v>
      </c>
      <c r="C102" s="374"/>
      <c r="D102" s="650"/>
      <c r="E102" s="370"/>
      <c r="F102" s="370"/>
      <c r="G102" s="370"/>
      <c r="H102" s="370"/>
      <c r="I102" s="370"/>
      <c r="J102" s="370"/>
      <c r="K102" s="370"/>
      <c r="L102" s="370"/>
      <c r="M102" s="370"/>
      <c r="N102" s="370"/>
      <c r="O102" s="651"/>
      <c r="P102" s="651"/>
      <c r="Q102" s="651"/>
      <c r="R102" s="651"/>
      <c r="S102" s="651"/>
      <c r="T102" s="651"/>
      <c r="U102" s="651"/>
      <c r="V102" s="651"/>
      <c r="W102" s="651"/>
      <c r="X102" s="651"/>
      <c r="Y102" s="651"/>
      <c r="Z102" s="651"/>
      <c r="AA102" s="651"/>
      <c r="AB102" s="651"/>
      <c r="AC102" s="651"/>
      <c r="AD102" s="651"/>
      <c r="AE102" s="651"/>
      <c r="AF102" s="651"/>
      <c r="AG102" s="651"/>
      <c r="AH102" s="651"/>
      <c r="AI102" s="651"/>
      <c r="AJ102" s="651"/>
      <c r="AK102" s="651"/>
      <c r="AL102" s="651"/>
      <c r="AM102" s="651"/>
      <c r="AN102" s="651"/>
      <c r="AO102" s="651"/>
      <c r="AP102" s="651"/>
      <c r="AQ102" s="651"/>
      <c r="AR102" s="651"/>
      <c r="AS102" s="651"/>
      <c r="AT102" s="651"/>
      <c r="AU102" s="651"/>
      <c r="AV102" s="651"/>
      <c r="AW102" s="651"/>
      <c r="AX102" s="651"/>
      <c r="AY102" s="651"/>
      <c r="AZ102" s="651"/>
      <c r="BA102" s="651"/>
      <c r="BB102" s="651"/>
      <c r="BC102" s="651"/>
      <c r="BD102" s="651"/>
      <c r="BE102" s="651"/>
      <c r="BF102" s="651"/>
      <c r="BG102" s="651"/>
      <c r="BH102" s="651"/>
      <c r="BI102" s="651"/>
      <c r="BJ102" s="651"/>
      <c r="BK102" s="651"/>
      <c r="BL102" s="651"/>
      <c r="BM102" s="651"/>
      <c r="BN102" s="651"/>
      <c r="BO102" s="651"/>
      <c r="BP102" s="651"/>
      <c r="BQ102" s="651"/>
      <c r="BR102" s="651"/>
      <c r="BS102" s="651"/>
      <c r="BT102" s="651"/>
      <c r="BU102" s="651"/>
      <c r="BV102" s="651"/>
      <c r="BW102" s="651"/>
      <c r="BX102" s="651"/>
      <c r="BY102" s="651"/>
      <c r="BZ102" s="651"/>
    </row>
    <row r="103" spans="1:78" s="363" customFormat="1">
      <c r="A103" s="368">
        <v>80</v>
      </c>
      <c r="B103" s="903" t="s">
        <v>1353</v>
      </c>
      <c r="C103" s="374"/>
      <c r="D103" s="650"/>
      <c r="E103" s="370"/>
      <c r="F103" s="370"/>
      <c r="G103" s="370"/>
      <c r="H103" s="370"/>
      <c r="I103" s="370"/>
      <c r="J103" s="370"/>
      <c r="K103" s="370"/>
      <c r="L103" s="370"/>
      <c r="M103" s="370"/>
      <c r="N103" s="370"/>
      <c r="O103" s="651"/>
      <c r="P103" s="651"/>
      <c r="Q103" s="651"/>
      <c r="R103" s="651"/>
      <c r="S103" s="651"/>
      <c r="T103" s="651"/>
      <c r="U103" s="651"/>
      <c r="V103" s="651"/>
      <c r="W103" s="651"/>
      <c r="X103" s="651"/>
      <c r="Y103" s="651"/>
      <c r="Z103" s="651"/>
      <c r="AA103" s="651"/>
      <c r="AB103" s="651"/>
      <c r="AC103" s="651"/>
      <c r="AD103" s="651"/>
      <c r="AE103" s="651"/>
      <c r="AF103" s="651"/>
      <c r="AG103" s="651"/>
      <c r="AH103" s="651"/>
      <c r="AI103" s="651"/>
      <c r="AJ103" s="651"/>
      <c r="AK103" s="651"/>
      <c r="AL103" s="651"/>
      <c r="AM103" s="651"/>
      <c r="AN103" s="651"/>
      <c r="AO103" s="651"/>
      <c r="AP103" s="651"/>
      <c r="AQ103" s="651"/>
      <c r="AR103" s="651"/>
      <c r="AS103" s="651"/>
      <c r="AT103" s="651"/>
      <c r="AU103" s="651"/>
      <c r="AV103" s="651"/>
      <c r="AW103" s="651"/>
      <c r="AX103" s="651"/>
      <c r="AY103" s="651"/>
      <c r="AZ103" s="651"/>
      <c r="BA103" s="651"/>
      <c r="BB103" s="651"/>
      <c r="BC103" s="651"/>
      <c r="BD103" s="651"/>
      <c r="BE103" s="651"/>
      <c r="BF103" s="651"/>
      <c r="BG103" s="651"/>
      <c r="BH103" s="651"/>
      <c r="BI103" s="651"/>
      <c r="BJ103" s="651"/>
      <c r="BK103" s="651"/>
      <c r="BL103" s="651"/>
      <c r="BM103" s="651"/>
      <c r="BN103" s="651"/>
      <c r="BO103" s="651"/>
      <c r="BP103" s="651"/>
      <c r="BQ103" s="651"/>
      <c r="BR103" s="651"/>
      <c r="BS103" s="651"/>
      <c r="BT103" s="651"/>
      <c r="BU103" s="651"/>
      <c r="BV103" s="651"/>
      <c r="BW103" s="651"/>
      <c r="BX103" s="651"/>
      <c r="BY103" s="651"/>
      <c r="BZ103" s="651"/>
    </row>
    <row r="104" spans="1:78" s="363" customFormat="1">
      <c r="A104" s="368">
        <v>81</v>
      </c>
      <c r="B104" s="903" t="s">
        <v>1352</v>
      </c>
      <c r="C104" s="374"/>
      <c r="D104" s="650"/>
      <c r="E104" s="370"/>
      <c r="F104" s="370"/>
      <c r="G104" s="370"/>
      <c r="H104" s="370"/>
      <c r="I104" s="370"/>
      <c r="J104" s="370"/>
      <c r="K104" s="370"/>
      <c r="L104" s="370"/>
      <c r="M104" s="370"/>
      <c r="N104" s="370"/>
      <c r="O104" s="651"/>
      <c r="P104" s="651"/>
      <c r="Q104" s="651"/>
      <c r="R104" s="651"/>
      <c r="S104" s="651"/>
      <c r="T104" s="651"/>
      <c r="U104" s="651"/>
      <c r="V104" s="651"/>
      <c r="W104" s="651"/>
      <c r="X104" s="651"/>
      <c r="Y104" s="651"/>
      <c r="Z104" s="651"/>
      <c r="AA104" s="651"/>
      <c r="AB104" s="651"/>
      <c r="AC104" s="651"/>
      <c r="AD104" s="651"/>
      <c r="AE104" s="651"/>
      <c r="AF104" s="651"/>
      <c r="AG104" s="651"/>
      <c r="AH104" s="651"/>
      <c r="AI104" s="651"/>
      <c r="AJ104" s="651"/>
      <c r="AK104" s="651"/>
      <c r="AL104" s="651"/>
      <c r="AM104" s="651"/>
      <c r="AN104" s="651"/>
      <c r="AO104" s="651"/>
      <c r="AP104" s="651"/>
      <c r="AQ104" s="651"/>
      <c r="AR104" s="651"/>
      <c r="AS104" s="651"/>
      <c r="AT104" s="651"/>
      <c r="AU104" s="651"/>
      <c r="AV104" s="651"/>
      <c r="AW104" s="651"/>
      <c r="AX104" s="651"/>
      <c r="AY104" s="651"/>
      <c r="AZ104" s="651"/>
      <c r="BA104" s="651"/>
      <c r="BB104" s="651"/>
      <c r="BC104" s="651"/>
      <c r="BD104" s="651"/>
      <c r="BE104" s="651"/>
      <c r="BF104" s="651"/>
      <c r="BG104" s="651"/>
      <c r="BH104" s="651"/>
      <c r="BI104" s="651"/>
      <c r="BJ104" s="651"/>
      <c r="BK104" s="651"/>
      <c r="BL104" s="651"/>
      <c r="BM104" s="651"/>
      <c r="BN104" s="651"/>
      <c r="BO104" s="651"/>
      <c r="BP104" s="651"/>
      <c r="BQ104" s="651"/>
      <c r="BR104" s="651"/>
      <c r="BS104" s="651"/>
      <c r="BT104" s="651"/>
      <c r="BU104" s="651"/>
      <c r="BV104" s="651"/>
      <c r="BW104" s="651"/>
      <c r="BX104" s="651"/>
      <c r="BY104" s="651"/>
      <c r="BZ104" s="651"/>
    </row>
    <row r="105" spans="1:78" s="363" customFormat="1">
      <c r="A105" s="368">
        <v>82</v>
      </c>
      <c r="B105" s="903" t="str">
        <f>"Additional tier 1 capital before deductions, reflective of transition provisions"</f>
        <v>Additional tier 1 capital before deductions, reflective of transition provisions</v>
      </c>
      <c r="C105" s="374"/>
      <c r="D105" s="650"/>
      <c r="E105" s="551"/>
      <c r="F105" s="551"/>
      <c r="G105" s="551"/>
      <c r="H105" s="551"/>
      <c r="I105" s="551"/>
      <c r="J105" s="551"/>
      <c r="K105" s="551"/>
      <c r="L105" s="551"/>
      <c r="M105" s="551"/>
      <c r="N105" s="551"/>
      <c r="O105" s="651"/>
      <c r="P105" s="651"/>
      <c r="Q105" s="651"/>
      <c r="R105" s="651"/>
      <c r="S105" s="651"/>
      <c r="T105" s="651"/>
      <c r="U105" s="651"/>
      <c r="V105" s="651"/>
      <c r="W105" s="651"/>
      <c r="X105" s="651"/>
      <c r="Y105" s="651"/>
      <c r="Z105" s="651"/>
      <c r="AA105" s="651"/>
      <c r="AB105" s="651"/>
      <c r="AC105" s="651"/>
      <c r="AD105" s="651"/>
      <c r="AE105" s="651"/>
      <c r="AF105" s="651"/>
      <c r="AG105" s="651"/>
      <c r="AH105" s="651"/>
      <c r="AI105" s="651"/>
      <c r="AJ105" s="651"/>
      <c r="AK105" s="651"/>
      <c r="AL105" s="651"/>
      <c r="AM105" s="651"/>
      <c r="AN105" s="651"/>
      <c r="AO105" s="651"/>
      <c r="AP105" s="651"/>
      <c r="AQ105" s="651"/>
      <c r="AR105" s="651"/>
      <c r="AS105" s="651"/>
      <c r="AT105" s="651"/>
      <c r="AU105" s="651"/>
      <c r="AV105" s="651"/>
      <c r="AW105" s="651"/>
      <c r="AX105" s="651"/>
      <c r="AY105" s="651"/>
      <c r="AZ105" s="651"/>
      <c r="BA105" s="651"/>
      <c r="BB105" s="651"/>
      <c r="BC105" s="651"/>
      <c r="BD105" s="651"/>
      <c r="BE105" s="651"/>
      <c r="BF105" s="651"/>
      <c r="BG105" s="651"/>
      <c r="BH105" s="651"/>
      <c r="BI105" s="651"/>
      <c r="BJ105" s="651"/>
      <c r="BK105" s="651"/>
      <c r="BL105" s="651"/>
      <c r="BM105" s="651"/>
      <c r="BN105" s="651"/>
      <c r="BO105" s="651"/>
      <c r="BP105" s="651"/>
      <c r="BQ105" s="651"/>
      <c r="BR105" s="651"/>
      <c r="BS105" s="651"/>
      <c r="BT105" s="651"/>
      <c r="BU105" s="651"/>
      <c r="BV105" s="651"/>
      <c r="BW105" s="651"/>
      <c r="BX105" s="651"/>
      <c r="BY105" s="651"/>
      <c r="BZ105" s="651"/>
    </row>
    <row r="106" spans="1:78" s="363" customFormat="1">
      <c r="A106" s="368">
        <v>83</v>
      </c>
      <c r="B106" s="903" t="s">
        <v>1351</v>
      </c>
      <c r="C106" s="374"/>
      <c r="D106" s="650"/>
      <c r="E106" s="551"/>
      <c r="F106" s="551"/>
      <c r="G106" s="551"/>
      <c r="H106" s="551"/>
      <c r="I106" s="551"/>
      <c r="J106" s="551"/>
      <c r="K106" s="551"/>
      <c r="L106" s="551"/>
      <c r="M106" s="551"/>
      <c r="N106" s="551"/>
      <c r="O106" s="651"/>
      <c r="P106" s="651"/>
      <c r="Q106" s="651"/>
      <c r="R106" s="651"/>
      <c r="S106" s="651"/>
      <c r="T106" s="651"/>
      <c r="U106" s="651"/>
      <c r="V106" s="651"/>
      <c r="W106" s="651"/>
      <c r="X106" s="651"/>
      <c r="Y106" s="651"/>
      <c r="Z106" s="651"/>
      <c r="AA106" s="651"/>
      <c r="AB106" s="651"/>
      <c r="AC106" s="651"/>
      <c r="AD106" s="651"/>
      <c r="AE106" s="651"/>
      <c r="AF106" s="651"/>
      <c r="AG106" s="651"/>
      <c r="AH106" s="651"/>
      <c r="AI106" s="651"/>
      <c r="AJ106" s="651"/>
      <c r="AK106" s="651"/>
      <c r="AL106" s="651"/>
      <c r="AM106" s="651"/>
      <c r="AN106" s="651"/>
      <c r="AO106" s="651"/>
      <c r="AP106" s="651"/>
      <c r="AQ106" s="651"/>
      <c r="AR106" s="651"/>
      <c r="AS106" s="651"/>
      <c r="AT106" s="651"/>
      <c r="AU106" s="651"/>
      <c r="AV106" s="651"/>
      <c r="AW106" s="651"/>
      <c r="AX106" s="651"/>
      <c r="AY106" s="651"/>
      <c r="AZ106" s="651"/>
      <c r="BA106" s="651"/>
      <c r="BB106" s="651"/>
      <c r="BC106" s="651"/>
      <c r="BD106" s="651"/>
      <c r="BE106" s="651"/>
      <c r="BF106" s="651"/>
      <c r="BG106" s="651"/>
      <c r="BH106" s="651"/>
      <c r="BI106" s="651"/>
      <c r="BJ106" s="651"/>
      <c r="BK106" s="651"/>
      <c r="BL106" s="651"/>
      <c r="BM106" s="651"/>
      <c r="BN106" s="651"/>
      <c r="BO106" s="651"/>
      <c r="BP106" s="651"/>
      <c r="BQ106" s="651"/>
      <c r="BR106" s="651"/>
      <c r="BS106" s="651"/>
      <c r="BT106" s="651"/>
      <c r="BU106" s="651"/>
      <c r="BV106" s="651"/>
      <c r="BW106" s="651"/>
      <c r="BX106" s="651"/>
      <c r="BY106" s="651"/>
      <c r="BZ106" s="651"/>
    </row>
    <row r="107" spans="1:78" s="363" customFormat="1">
      <c r="A107" s="368">
        <v>84</v>
      </c>
      <c r="B107" s="903" t="str">
        <f>"Additional tier 1 capital, reflective of transition provisions"</f>
        <v>Additional tier 1 capital, reflective of transition provisions</v>
      </c>
      <c r="C107" s="374"/>
      <c r="D107" s="650"/>
      <c r="E107" s="551"/>
      <c r="F107" s="551"/>
      <c r="G107" s="551"/>
      <c r="H107" s="551"/>
      <c r="I107" s="551"/>
      <c r="J107" s="551"/>
      <c r="K107" s="551"/>
      <c r="L107" s="551"/>
      <c r="M107" s="551"/>
      <c r="N107" s="551"/>
      <c r="O107" s="651"/>
      <c r="P107" s="651"/>
      <c r="Q107" s="651"/>
      <c r="R107" s="651"/>
      <c r="S107" s="651"/>
      <c r="T107" s="651"/>
      <c r="U107" s="651"/>
      <c r="V107" s="651"/>
      <c r="W107" s="651"/>
      <c r="X107" s="651"/>
      <c r="Y107" s="651"/>
      <c r="Z107" s="651"/>
      <c r="AA107" s="651"/>
      <c r="AB107" s="651"/>
      <c r="AC107" s="651"/>
      <c r="AD107" s="651"/>
      <c r="AE107" s="651"/>
      <c r="AF107" s="651"/>
      <c r="AG107" s="651"/>
      <c r="AH107" s="651"/>
      <c r="AI107" s="651"/>
      <c r="AJ107" s="651"/>
      <c r="AK107" s="651"/>
      <c r="AL107" s="651"/>
      <c r="AM107" s="651"/>
      <c r="AN107" s="651"/>
      <c r="AO107" s="651"/>
      <c r="AP107" s="651"/>
      <c r="AQ107" s="651"/>
      <c r="AR107" s="651"/>
      <c r="AS107" s="651"/>
      <c r="AT107" s="651"/>
      <c r="AU107" s="651"/>
      <c r="AV107" s="651"/>
      <c r="AW107" s="651"/>
      <c r="AX107" s="651"/>
      <c r="AY107" s="651"/>
      <c r="AZ107" s="651"/>
      <c r="BA107" s="651"/>
      <c r="BB107" s="651"/>
      <c r="BC107" s="651"/>
      <c r="BD107" s="651"/>
      <c r="BE107" s="651"/>
      <c r="BF107" s="651"/>
      <c r="BG107" s="651"/>
      <c r="BH107" s="651"/>
      <c r="BI107" s="651"/>
      <c r="BJ107" s="651"/>
      <c r="BK107" s="651"/>
      <c r="BL107" s="651"/>
      <c r="BM107" s="651"/>
      <c r="BN107" s="651"/>
      <c r="BO107" s="651"/>
      <c r="BP107" s="651"/>
      <c r="BQ107" s="651"/>
      <c r="BR107" s="651"/>
      <c r="BS107" s="651"/>
      <c r="BT107" s="651"/>
      <c r="BU107" s="651"/>
      <c r="BV107" s="651"/>
      <c r="BW107" s="651"/>
      <c r="BX107" s="651"/>
      <c r="BY107" s="651"/>
      <c r="BZ107" s="651"/>
    </row>
    <row r="108" spans="1:78" s="363" customFormat="1">
      <c r="A108" s="635"/>
      <c r="B108" s="913"/>
      <c r="C108" s="656"/>
      <c r="D108" s="650"/>
      <c r="E108" s="657"/>
      <c r="F108" s="657"/>
      <c r="G108" s="657"/>
      <c r="H108" s="657"/>
      <c r="I108" s="657"/>
      <c r="J108" s="657"/>
      <c r="K108" s="657"/>
      <c r="L108" s="657"/>
      <c r="M108" s="657"/>
      <c r="N108" s="657"/>
      <c r="O108" s="651"/>
      <c r="P108" s="651"/>
      <c r="Q108" s="651"/>
      <c r="R108" s="651"/>
      <c r="S108" s="651"/>
      <c r="T108" s="651"/>
      <c r="U108" s="651"/>
      <c r="V108" s="651"/>
      <c r="W108" s="651"/>
      <c r="X108" s="651"/>
      <c r="Y108" s="651"/>
      <c r="Z108" s="651"/>
      <c r="AA108" s="651"/>
      <c r="AB108" s="651"/>
      <c r="AC108" s="651"/>
      <c r="AD108" s="651"/>
      <c r="AE108" s="651"/>
      <c r="AF108" s="651"/>
      <c r="AG108" s="651"/>
      <c r="AH108" s="651"/>
      <c r="AI108" s="651"/>
      <c r="AJ108" s="651"/>
      <c r="AK108" s="651"/>
      <c r="AL108" s="651"/>
      <c r="AM108" s="651"/>
      <c r="AN108" s="651"/>
      <c r="AO108" s="651"/>
      <c r="AP108" s="651"/>
      <c r="AQ108" s="651"/>
      <c r="AR108" s="651"/>
      <c r="AS108" s="651"/>
      <c r="AT108" s="651"/>
      <c r="AU108" s="651"/>
      <c r="AV108" s="651"/>
      <c r="AW108" s="651"/>
      <c r="AX108" s="651"/>
      <c r="AY108" s="651"/>
      <c r="AZ108" s="651"/>
      <c r="BA108" s="651"/>
      <c r="BB108" s="651"/>
      <c r="BC108" s="651"/>
      <c r="BD108" s="651"/>
      <c r="BE108" s="651"/>
      <c r="BF108" s="651"/>
      <c r="BG108" s="651"/>
      <c r="BH108" s="651"/>
      <c r="BI108" s="651"/>
      <c r="BJ108" s="651"/>
      <c r="BK108" s="651"/>
      <c r="BL108" s="651"/>
      <c r="BM108" s="651"/>
      <c r="BN108" s="651"/>
      <c r="BO108" s="651"/>
      <c r="BP108" s="651"/>
      <c r="BQ108" s="651"/>
      <c r="BR108" s="651"/>
      <c r="BS108" s="651"/>
      <c r="BT108" s="651"/>
      <c r="BU108" s="651"/>
      <c r="BV108" s="651"/>
      <c r="BW108" s="651"/>
      <c r="BX108" s="651"/>
      <c r="BY108" s="651"/>
      <c r="BZ108" s="651"/>
    </row>
    <row r="109" spans="1:78" s="363" customFormat="1">
      <c r="A109" s="635"/>
      <c r="B109" s="914" t="s">
        <v>45</v>
      </c>
      <c r="C109" s="656"/>
      <c r="D109" s="650"/>
      <c r="E109" s="657"/>
      <c r="F109" s="657"/>
      <c r="G109" s="657"/>
      <c r="H109" s="657"/>
      <c r="I109" s="657"/>
      <c r="J109" s="657"/>
      <c r="K109" s="657"/>
      <c r="L109" s="657"/>
      <c r="M109" s="657"/>
      <c r="N109" s="657"/>
      <c r="O109" s="651"/>
      <c r="P109" s="651"/>
      <c r="Q109" s="651"/>
      <c r="R109" s="651"/>
      <c r="S109" s="651"/>
      <c r="T109" s="651"/>
      <c r="U109" s="651"/>
      <c r="V109" s="651"/>
      <c r="W109" s="651"/>
      <c r="X109" s="651"/>
      <c r="Y109" s="651"/>
      <c r="Z109" s="651"/>
      <c r="AA109" s="651"/>
      <c r="AB109" s="651"/>
      <c r="AC109" s="651"/>
      <c r="AD109" s="651"/>
      <c r="AE109" s="651"/>
      <c r="AF109" s="651"/>
      <c r="AG109" s="651"/>
      <c r="AH109" s="651"/>
      <c r="AI109" s="651"/>
      <c r="AJ109" s="651"/>
      <c r="AK109" s="651"/>
      <c r="AL109" s="651"/>
      <c r="AM109" s="651"/>
      <c r="AN109" s="651"/>
      <c r="AO109" s="651"/>
      <c r="AP109" s="651"/>
      <c r="AQ109" s="651"/>
      <c r="AR109" s="651"/>
      <c r="AS109" s="651"/>
      <c r="AT109" s="651"/>
      <c r="AU109" s="651"/>
      <c r="AV109" s="651"/>
      <c r="AW109" s="651"/>
      <c r="AX109" s="651"/>
      <c r="AY109" s="651"/>
      <c r="AZ109" s="651"/>
      <c r="BA109" s="651"/>
      <c r="BB109" s="651"/>
      <c r="BC109" s="651"/>
      <c r="BD109" s="651"/>
      <c r="BE109" s="651"/>
      <c r="BF109" s="651"/>
      <c r="BG109" s="651"/>
      <c r="BH109" s="651"/>
      <c r="BI109" s="651"/>
      <c r="BJ109" s="651"/>
      <c r="BK109" s="651"/>
      <c r="BL109" s="651"/>
      <c r="BM109" s="651"/>
      <c r="BN109" s="651"/>
      <c r="BO109" s="651"/>
      <c r="BP109" s="651"/>
      <c r="BQ109" s="651"/>
      <c r="BR109" s="651"/>
      <c r="BS109" s="651"/>
      <c r="BT109" s="651"/>
      <c r="BU109" s="651"/>
      <c r="BV109" s="651"/>
      <c r="BW109" s="651"/>
      <c r="BX109" s="651"/>
      <c r="BY109" s="651"/>
      <c r="BZ109" s="651"/>
    </row>
    <row r="110" spans="1:78" s="363" customFormat="1">
      <c r="A110" s="368">
        <v>85</v>
      </c>
      <c r="B110" s="902" t="str">
        <f>"Tier 1 capital, reflective of transition provisions (sum of items "&amp;A99&amp;" and "&amp;A107&amp;")"</f>
        <v>Tier 1 capital, reflective of transition provisions (sum of items 78 and 84)</v>
      </c>
      <c r="C110" s="373"/>
      <c r="D110" s="650"/>
      <c r="E110" s="80">
        <f t="shared" ref="E110:N110" si="14">E99+E107</f>
        <v>0</v>
      </c>
      <c r="F110" s="80">
        <f t="shared" si="14"/>
        <v>0</v>
      </c>
      <c r="G110" s="80">
        <f t="shared" si="14"/>
        <v>0</v>
      </c>
      <c r="H110" s="80">
        <f t="shared" si="14"/>
        <v>0</v>
      </c>
      <c r="I110" s="80">
        <f t="shared" si="14"/>
        <v>0</v>
      </c>
      <c r="J110" s="80">
        <f t="shared" si="14"/>
        <v>0</v>
      </c>
      <c r="K110" s="80">
        <f t="shared" si="14"/>
        <v>0</v>
      </c>
      <c r="L110" s="80">
        <f t="shared" si="14"/>
        <v>0</v>
      </c>
      <c r="M110" s="80">
        <f t="shared" si="14"/>
        <v>0</v>
      </c>
      <c r="N110" s="80">
        <f t="shared" si="14"/>
        <v>0</v>
      </c>
      <c r="O110" s="651"/>
      <c r="P110" s="651"/>
      <c r="Q110" s="651"/>
      <c r="R110" s="651"/>
      <c r="S110" s="651"/>
      <c r="T110" s="651"/>
      <c r="U110" s="651"/>
      <c r="V110" s="651"/>
      <c r="W110" s="651"/>
      <c r="X110" s="651"/>
      <c r="Y110" s="651"/>
      <c r="Z110" s="651"/>
      <c r="AA110" s="651"/>
      <c r="AB110" s="651"/>
      <c r="AC110" s="651"/>
      <c r="AD110" s="651"/>
      <c r="AE110" s="651"/>
      <c r="AF110" s="651"/>
      <c r="AG110" s="651"/>
      <c r="AH110" s="651"/>
      <c r="AI110" s="651"/>
      <c r="AJ110" s="651"/>
      <c r="AK110" s="651"/>
      <c r="AL110" s="651"/>
      <c r="AM110" s="651"/>
      <c r="AN110" s="651"/>
      <c r="AO110" s="651"/>
      <c r="AP110" s="651"/>
      <c r="AQ110" s="651"/>
      <c r="AR110" s="651"/>
      <c r="AS110" s="651"/>
      <c r="AT110" s="651"/>
      <c r="AU110" s="651"/>
      <c r="AV110" s="651"/>
      <c r="AW110" s="651"/>
      <c r="AX110" s="651"/>
      <c r="AY110" s="651"/>
      <c r="AZ110" s="651"/>
      <c r="BA110" s="651"/>
      <c r="BB110" s="651"/>
      <c r="BC110" s="651"/>
      <c r="BD110" s="651"/>
      <c r="BE110" s="651"/>
      <c r="BF110" s="651"/>
      <c r="BG110" s="651"/>
      <c r="BH110" s="651"/>
      <c r="BI110" s="651"/>
      <c r="BJ110" s="651"/>
      <c r="BK110" s="651"/>
      <c r="BL110" s="651"/>
      <c r="BM110" s="651"/>
      <c r="BN110" s="651"/>
      <c r="BO110" s="651"/>
      <c r="BP110" s="651"/>
      <c r="BQ110" s="651"/>
      <c r="BR110" s="651"/>
      <c r="BS110" s="651"/>
      <c r="BT110" s="651"/>
      <c r="BU110" s="651"/>
      <c r="BV110" s="651"/>
      <c r="BW110" s="651"/>
      <c r="BX110" s="651"/>
      <c r="BY110" s="651"/>
      <c r="BZ110" s="651"/>
    </row>
    <row r="111" spans="1:78" s="363" customFormat="1">
      <c r="A111" s="635"/>
      <c r="B111" s="913"/>
      <c r="C111" s="656"/>
      <c r="D111" s="650"/>
      <c r="E111" s="657"/>
      <c r="F111" s="657"/>
      <c r="G111" s="657"/>
      <c r="H111" s="657"/>
      <c r="I111" s="657"/>
      <c r="J111" s="657"/>
      <c r="K111" s="657"/>
      <c r="L111" s="657"/>
      <c r="M111" s="657"/>
      <c r="N111" s="657"/>
      <c r="O111" s="651"/>
      <c r="P111" s="651"/>
      <c r="Q111" s="651"/>
      <c r="R111" s="651"/>
      <c r="S111" s="651"/>
      <c r="T111" s="651"/>
      <c r="U111" s="651"/>
      <c r="V111" s="651"/>
      <c r="W111" s="651"/>
      <c r="X111" s="651"/>
      <c r="Y111" s="651"/>
      <c r="Z111" s="651"/>
      <c r="AA111" s="651"/>
      <c r="AB111" s="651"/>
      <c r="AC111" s="651"/>
      <c r="AD111" s="651"/>
      <c r="AE111" s="651"/>
      <c r="AF111" s="651"/>
      <c r="AG111" s="651"/>
      <c r="AH111" s="651"/>
      <c r="AI111" s="651"/>
      <c r="AJ111" s="651"/>
      <c r="AK111" s="651"/>
      <c r="AL111" s="651"/>
      <c r="AM111" s="651"/>
      <c r="AN111" s="651"/>
      <c r="AO111" s="651"/>
      <c r="AP111" s="651"/>
      <c r="AQ111" s="651"/>
      <c r="AR111" s="651"/>
      <c r="AS111" s="651"/>
      <c r="AT111" s="651"/>
      <c r="AU111" s="651"/>
      <c r="AV111" s="651"/>
      <c r="AW111" s="651"/>
      <c r="AX111" s="651"/>
      <c r="AY111" s="651"/>
      <c r="AZ111" s="651"/>
      <c r="BA111" s="651"/>
      <c r="BB111" s="651"/>
      <c r="BC111" s="651"/>
      <c r="BD111" s="651"/>
      <c r="BE111" s="651"/>
      <c r="BF111" s="651"/>
      <c r="BG111" s="651"/>
      <c r="BH111" s="651"/>
      <c r="BI111" s="651"/>
      <c r="BJ111" s="651"/>
      <c r="BK111" s="651"/>
      <c r="BL111" s="651"/>
      <c r="BM111" s="651"/>
      <c r="BN111" s="651"/>
      <c r="BO111" s="651"/>
      <c r="BP111" s="651"/>
      <c r="BQ111" s="651"/>
      <c r="BR111" s="651"/>
      <c r="BS111" s="651"/>
      <c r="BT111" s="651"/>
      <c r="BU111" s="651"/>
      <c r="BV111" s="651"/>
      <c r="BW111" s="651"/>
      <c r="BX111" s="651"/>
      <c r="BY111" s="651"/>
      <c r="BZ111" s="651"/>
    </row>
    <row r="112" spans="1:78" s="363" customFormat="1">
      <c r="A112" s="635"/>
      <c r="B112" s="914" t="s">
        <v>1350</v>
      </c>
      <c r="C112" s="656"/>
      <c r="D112" s="650"/>
      <c r="E112" s="657"/>
      <c r="F112" s="657"/>
      <c r="G112" s="657"/>
      <c r="H112" s="657"/>
      <c r="I112" s="657"/>
      <c r="J112" s="657"/>
      <c r="K112" s="657"/>
      <c r="L112" s="657"/>
      <c r="M112" s="657"/>
      <c r="N112" s="657"/>
      <c r="O112" s="651"/>
      <c r="P112" s="651"/>
      <c r="Q112" s="651"/>
      <c r="R112" s="651"/>
      <c r="S112" s="651"/>
      <c r="T112" s="651"/>
      <c r="U112" s="651"/>
      <c r="V112" s="651"/>
      <c r="W112" s="651"/>
      <c r="X112" s="651"/>
      <c r="Y112" s="651"/>
      <c r="Z112" s="651"/>
      <c r="AA112" s="651"/>
      <c r="AB112" s="651"/>
      <c r="AC112" s="651"/>
      <c r="AD112" s="651"/>
      <c r="AE112" s="651"/>
      <c r="AF112" s="651"/>
      <c r="AG112" s="651"/>
      <c r="AH112" s="651"/>
      <c r="AI112" s="651"/>
      <c r="AJ112" s="651"/>
      <c r="AK112" s="651"/>
      <c r="AL112" s="651"/>
      <c r="AM112" s="651"/>
      <c r="AN112" s="651"/>
      <c r="AO112" s="651"/>
      <c r="AP112" s="651"/>
      <c r="AQ112" s="651"/>
      <c r="AR112" s="651"/>
      <c r="AS112" s="651"/>
      <c r="AT112" s="651"/>
      <c r="AU112" s="651"/>
      <c r="AV112" s="651"/>
      <c r="AW112" s="651"/>
      <c r="AX112" s="651"/>
      <c r="AY112" s="651"/>
      <c r="AZ112" s="651"/>
      <c r="BA112" s="651"/>
      <c r="BB112" s="651"/>
      <c r="BC112" s="651"/>
      <c r="BD112" s="651"/>
      <c r="BE112" s="651"/>
      <c r="BF112" s="651"/>
      <c r="BG112" s="651"/>
      <c r="BH112" s="651"/>
      <c r="BI112" s="651"/>
      <c r="BJ112" s="651"/>
      <c r="BK112" s="651"/>
      <c r="BL112" s="651"/>
      <c r="BM112" s="651"/>
      <c r="BN112" s="651"/>
      <c r="BO112" s="651"/>
      <c r="BP112" s="651"/>
      <c r="BQ112" s="651"/>
      <c r="BR112" s="651"/>
      <c r="BS112" s="651"/>
      <c r="BT112" s="651"/>
      <c r="BU112" s="651"/>
      <c r="BV112" s="651"/>
      <c r="BW112" s="651"/>
      <c r="BX112" s="651"/>
      <c r="BY112" s="651"/>
      <c r="BZ112" s="651"/>
    </row>
    <row r="113" spans="1:78" s="363" customFormat="1">
      <c r="A113" s="368">
        <v>86</v>
      </c>
      <c r="B113" s="903" t="s">
        <v>1349</v>
      </c>
      <c r="C113" s="656"/>
      <c r="D113" s="650"/>
      <c r="E113" s="638"/>
      <c r="F113" s="638"/>
      <c r="G113" s="638"/>
      <c r="H113" s="638"/>
      <c r="I113" s="638"/>
      <c r="J113" s="638"/>
      <c r="K113" s="638"/>
      <c r="L113" s="638"/>
      <c r="M113" s="638"/>
      <c r="N113" s="638"/>
      <c r="O113" s="651"/>
      <c r="P113" s="651"/>
      <c r="Q113" s="651"/>
      <c r="R113" s="651"/>
      <c r="S113" s="651"/>
      <c r="T113" s="651"/>
      <c r="U113" s="651"/>
      <c r="V113" s="651"/>
      <c r="W113" s="651"/>
      <c r="X113" s="651"/>
      <c r="Y113" s="651"/>
      <c r="Z113" s="651"/>
      <c r="AA113" s="651"/>
      <c r="AB113" s="651"/>
      <c r="AC113" s="651"/>
      <c r="AD113" s="651"/>
      <c r="AE113" s="651"/>
      <c r="AF113" s="651"/>
      <c r="AG113" s="651"/>
      <c r="AH113" s="651"/>
      <c r="AI113" s="651"/>
      <c r="AJ113" s="651"/>
      <c r="AK113" s="651"/>
      <c r="AL113" s="651"/>
      <c r="AM113" s="651"/>
      <c r="AN113" s="651"/>
      <c r="AO113" s="651"/>
      <c r="AP113" s="651"/>
      <c r="AQ113" s="651"/>
      <c r="AR113" s="651"/>
      <c r="AS113" s="651"/>
      <c r="AT113" s="651"/>
      <c r="AU113" s="651"/>
      <c r="AV113" s="651"/>
      <c r="AW113" s="651"/>
      <c r="AX113" s="651"/>
      <c r="AY113" s="651"/>
      <c r="AZ113" s="651"/>
      <c r="BA113" s="651"/>
      <c r="BB113" s="651"/>
      <c r="BC113" s="651"/>
      <c r="BD113" s="651"/>
      <c r="BE113" s="651"/>
      <c r="BF113" s="651"/>
      <c r="BG113" s="651"/>
      <c r="BH113" s="651"/>
      <c r="BI113" s="651"/>
      <c r="BJ113" s="651"/>
      <c r="BK113" s="651"/>
      <c r="BL113" s="651"/>
      <c r="BM113" s="651"/>
      <c r="BN113" s="651"/>
      <c r="BO113" s="651"/>
      <c r="BP113" s="651"/>
      <c r="BQ113" s="651"/>
      <c r="BR113" s="651"/>
      <c r="BS113" s="651"/>
      <c r="BT113" s="651"/>
      <c r="BU113" s="651"/>
      <c r="BV113" s="651"/>
      <c r="BW113" s="651"/>
      <c r="BX113" s="651"/>
      <c r="BY113" s="651"/>
      <c r="BZ113" s="651"/>
    </row>
    <row r="114" spans="1:78" s="363" customFormat="1">
      <c r="A114" s="368">
        <v>87</v>
      </c>
      <c r="B114" s="903" t="s">
        <v>1348</v>
      </c>
      <c r="C114" s="656"/>
      <c r="D114" s="650"/>
      <c r="E114" s="638"/>
      <c r="F114" s="638"/>
      <c r="G114" s="638"/>
      <c r="H114" s="638"/>
      <c r="I114" s="638"/>
      <c r="J114" s="638"/>
      <c r="K114" s="638"/>
      <c r="L114" s="638"/>
      <c r="M114" s="638"/>
      <c r="N114" s="638"/>
      <c r="O114" s="651"/>
      <c r="P114" s="651"/>
      <c r="Q114" s="651"/>
      <c r="R114" s="651"/>
      <c r="S114" s="651"/>
      <c r="T114" s="651"/>
      <c r="U114" s="651"/>
      <c r="V114" s="651"/>
      <c r="W114" s="651"/>
      <c r="X114" s="651"/>
      <c r="Y114" s="651"/>
      <c r="Z114" s="651"/>
      <c r="AA114" s="651"/>
      <c r="AB114" s="651"/>
      <c r="AC114" s="651"/>
      <c r="AD114" s="651"/>
      <c r="AE114" s="651"/>
      <c r="AF114" s="651"/>
      <c r="AG114" s="651"/>
      <c r="AH114" s="651"/>
      <c r="AI114" s="651"/>
      <c r="AJ114" s="651"/>
      <c r="AK114" s="651"/>
      <c r="AL114" s="651"/>
      <c r="AM114" s="651"/>
      <c r="AN114" s="651"/>
      <c r="AO114" s="651"/>
      <c r="AP114" s="651"/>
      <c r="AQ114" s="651"/>
      <c r="AR114" s="651"/>
      <c r="AS114" s="651"/>
      <c r="AT114" s="651"/>
      <c r="AU114" s="651"/>
      <c r="AV114" s="651"/>
      <c r="AW114" s="651"/>
      <c r="AX114" s="651"/>
      <c r="AY114" s="651"/>
      <c r="AZ114" s="651"/>
      <c r="BA114" s="651"/>
      <c r="BB114" s="651"/>
      <c r="BC114" s="651"/>
      <c r="BD114" s="651"/>
      <c r="BE114" s="651"/>
      <c r="BF114" s="651"/>
      <c r="BG114" s="651"/>
      <c r="BH114" s="651"/>
      <c r="BI114" s="651"/>
      <c r="BJ114" s="651"/>
      <c r="BK114" s="651"/>
      <c r="BL114" s="651"/>
      <c r="BM114" s="651"/>
      <c r="BN114" s="651"/>
      <c r="BO114" s="651"/>
      <c r="BP114" s="651"/>
      <c r="BQ114" s="651"/>
      <c r="BR114" s="651"/>
      <c r="BS114" s="651"/>
      <c r="BT114" s="651"/>
      <c r="BU114" s="651"/>
      <c r="BV114" s="651"/>
      <c r="BW114" s="651"/>
      <c r="BX114" s="651"/>
      <c r="BY114" s="651"/>
      <c r="BZ114" s="651"/>
    </row>
    <row r="115" spans="1:78" s="363" customFormat="1">
      <c r="A115" s="368">
        <v>88</v>
      </c>
      <c r="B115" s="903" t="s">
        <v>1089</v>
      </c>
      <c r="C115" s="656"/>
      <c r="D115" s="650"/>
      <c r="E115" s="638"/>
      <c r="F115" s="638"/>
      <c r="G115" s="638"/>
      <c r="H115" s="638"/>
      <c r="I115" s="638"/>
      <c r="J115" s="638"/>
      <c r="K115" s="638"/>
      <c r="L115" s="638"/>
      <c r="M115" s="638"/>
      <c r="N115" s="638"/>
      <c r="O115" s="651"/>
      <c r="P115" s="651"/>
      <c r="Q115" s="651"/>
      <c r="R115" s="651"/>
      <c r="S115" s="651"/>
      <c r="T115" s="651"/>
      <c r="U115" s="651"/>
      <c r="V115" s="651"/>
      <c r="W115" s="651"/>
      <c r="X115" s="651"/>
      <c r="Y115" s="651"/>
      <c r="Z115" s="651"/>
      <c r="AA115" s="651"/>
      <c r="AB115" s="651"/>
      <c r="AC115" s="651"/>
      <c r="AD115" s="651"/>
      <c r="AE115" s="651"/>
      <c r="AF115" s="651"/>
      <c r="AG115" s="651"/>
      <c r="AH115" s="651"/>
      <c r="AI115" s="651"/>
      <c r="AJ115" s="651"/>
      <c r="AK115" s="651"/>
      <c r="AL115" s="651"/>
      <c r="AM115" s="651"/>
      <c r="AN115" s="651"/>
      <c r="AO115" s="651"/>
      <c r="AP115" s="651"/>
      <c r="AQ115" s="651"/>
      <c r="AR115" s="651"/>
      <c r="AS115" s="651"/>
      <c r="AT115" s="651"/>
      <c r="AU115" s="651"/>
      <c r="AV115" s="651"/>
      <c r="AW115" s="651"/>
      <c r="AX115" s="651"/>
      <c r="AY115" s="651"/>
      <c r="AZ115" s="651"/>
      <c r="BA115" s="651"/>
      <c r="BB115" s="651"/>
      <c r="BC115" s="651"/>
      <c r="BD115" s="651"/>
      <c r="BE115" s="651"/>
      <c r="BF115" s="651"/>
      <c r="BG115" s="651"/>
      <c r="BH115" s="651"/>
      <c r="BI115" s="651"/>
      <c r="BJ115" s="651"/>
      <c r="BK115" s="651"/>
      <c r="BL115" s="651"/>
      <c r="BM115" s="651"/>
      <c r="BN115" s="651"/>
      <c r="BO115" s="651"/>
      <c r="BP115" s="651"/>
      <c r="BQ115" s="651"/>
      <c r="BR115" s="651"/>
      <c r="BS115" s="651"/>
      <c r="BT115" s="651"/>
      <c r="BU115" s="651"/>
      <c r="BV115" s="651"/>
      <c r="BW115" s="651"/>
      <c r="BX115" s="651"/>
      <c r="BY115" s="651"/>
      <c r="BZ115" s="651"/>
    </row>
    <row r="116" spans="1:78" s="363" customFormat="1">
      <c r="A116" s="368">
        <v>89</v>
      </c>
      <c r="B116" s="903" t="s">
        <v>1347</v>
      </c>
      <c r="C116" s="656"/>
      <c r="D116" s="650"/>
      <c r="E116" s="638"/>
      <c r="F116" s="638"/>
      <c r="G116" s="638"/>
      <c r="H116" s="638"/>
      <c r="I116" s="638"/>
      <c r="J116" s="638"/>
      <c r="K116" s="638"/>
      <c r="L116" s="638"/>
      <c r="M116" s="638"/>
      <c r="N116" s="638"/>
      <c r="O116" s="651"/>
      <c r="P116" s="651"/>
      <c r="Q116" s="651"/>
      <c r="R116" s="651"/>
      <c r="S116" s="651"/>
      <c r="T116" s="651"/>
      <c r="U116" s="651"/>
      <c r="V116" s="651"/>
      <c r="W116" s="651"/>
      <c r="X116" s="651"/>
      <c r="Y116" s="651"/>
      <c r="Z116" s="651"/>
      <c r="AA116" s="651"/>
      <c r="AB116" s="651"/>
      <c r="AC116" s="651"/>
      <c r="AD116" s="651"/>
      <c r="AE116" s="651"/>
      <c r="AF116" s="651"/>
      <c r="AG116" s="651"/>
      <c r="AH116" s="651"/>
      <c r="AI116" s="651"/>
      <c r="AJ116" s="651"/>
      <c r="AK116" s="651"/>
      <c r="AL116" s="651"/>
      <c r="AM116" s="651"/>
      <c r="AN116" s="651"/>
      <c r="AO116" s="651"/>
      <c r="AP116" s="651"/>
      <c r="AQ116" s="651"/>
      <c r="AR116" s="651"/>
      <c r="AS116" s="651"/>
      <c r="AT116" s="651"/>
      <c r="AU116" s="651"/>
      <c r="AV116" s="651"/>
      <c r="AW116" s="651"/>
      <c r="AX116" s="651"/>
      <c r="AY116" s="651"/>
      <c r="AZ116" s="651"/>
      <c r="BA116" s="651"/>
      <c r="BB116" s="651"/>
      <c r="BC116" s="651"/>
      <c r="BD116" s="651"/>
      <c r="BE116" s="651"/>
      <c r="BF116" s="651"/>
      <c r="BG116" s="651"/>
      <c r="BH116" s="651"/>
      <c r="BI116" s="651"/>
      <c r="BJ116" s="651"/>
      <c r="BK116" s="651"/>
      <c r="BL116" s="651"/>
      <c r="BM116" s="651"/>
      <c r="BN116" s="651"/>
      <c r="BO116" s="651"/>
      <c r="BP116" s="651"/>
      <c r="BQ116" s="651"/>
      <c r="BR116" s="651"/>
      <c r="BS116" s="651"/>
      <c r="BT116" s="651"/>
      <c r="BU116" s="651"/>
      <c r="BV116" s="651"/>
      <c r="BW116" s="651"/>
      <c r="BX116" s="651"/>
      <c r="BY116" s="651"/>
      <c r="BZ116" s="651"/>
    </row>
    <row r="117" spans="1:78" s="363" customFormat="1">
      <c r="A117" s="368">
        <v>90</v>
      </c>
      <c r="B117" s="903" t="s">
        <v>1531</v>
      </c>
      <c r="C117" s="656"/>
      <c r="D117" s="650"/>
      <c r="E117" s="638"/>
      <c r="F117" s="638"/>
      <c r="G117" s="638"/>
      <c r="H117" s="638"/>
      <c r="I117" s="638"/>
      <c r="J117" s="638"/>
      <c r="K117" s="638"/>
      <c r="L117" s="638"/>
      <c r="M117" s="638"/>
      <c r="N117" s="638"/>
      <c r="O117" s="651"/>
      <c r="P117" s="651"/>
      <c r="Q117" s="651"/>
      <c r="R117" s="651"/>
      <c r="S117" s="651"/>
      <c r="T117" s="651"/>
      <c r="U117" s="651"/>
      <c r="V117" s="651"/>
      <c r="W117" s="651"/>
      <c r="X117" s="651"/>
      <c r="Y117" s="651"/>
      <c r="Z117" s="651"/>
      <c r="AA117" s="651"/>
      <c r="AB117" s="651"/>
      <c r="AC117" s="651"/>
      <c r="AD117" s="651"/>
      <c r="AE117" s="651"/>
      <c r="AF117" s="651"/>
      <c r="AG117" s="651"/>
      <c r="AH117" s="651"/>
      <c r="AI117" s="651"/>
      <c r="AJ117" s="651"/>
      <c r="AK117" s="651"/>
      <c r="AL117" s="651"/>
      <c r="AM117" s="651"/>
      <c r="AN117" s="651"/>
      <c r="AO117" s="651"/>
      <c r="AP117" s="651"/>
      <c r="AQ117" s="651"/>
      <c r="AR117" s="651"/>
      <c r="AS117" s="651"/>
      <c r="AT117" s="651"/>
      <c r="AU117" s="651"/>
      <c r="AV117" s="651"/>
      <c r="AW117" s="651"/>
      <c r="AX117" s="651"/>
      <c r="AY117" s="651"/>
      <c r="AZ117" s="651"/>
      <c r="BA117" s="651"/>
      <c r="BB117" s="651"/>
      <c r="BC117" s="651"/>
      <c r="BD117" s="651"/>
      <c r="BE117" s="651"/>
      <c r="BF117" s="651"/>
      <c r="BG117" s="651"/>
      <c r="BH117" s="651"/>
      <c r="BI117" s="651"/>
      <c r="BJ117" s="651"/>
      <c r="BK117" s="651"/>
      <c r="BL117" s="651"/>
      <c r="BM117" s="651"/>
      <c r="BN117" s="651"/>
      <c r="BO117" s="651"/>
      <c r="BP117" s="651"/>
      <c r="BQ117" s="651"/>
      <c r="BR117" s="651"/>
      <c r="BS117" s="651"/>
      <c r="BT117" s="651"/>
      <c r="BU117" s="651"/>
      <c r="BV117" s="651"/>
      <c r="BW117" s="651"/>
      <c r="BX117" s="651"/>
      <c r="BY117" s="651"/>
      <c r="BZ117" s="651"/>
    </row>
    <row r="118" spans="1:78" s="363" customFormat="1" ht="30">
      <c r="A118" s="368">
        <v>91</v>
      </c>
      <c r="B118" s="903" t="s">
        <v>1346</v>
      </c>
      <c r="C118" s="656"/>
      <c r="D118" s="650"/>
      <c r="E118" s="638"/>
      <c r="F118" s="638"/>
      <c r="G118" s="638"/>
      <c r="H118" s="638"/>
      <c r="I118" s="638"/>
      <c r="J118" s="638"/>
      <c r="K118" s="638"/>
      <c r="L118" s="638"/>
      <c r="M118" s="638"/>
      <c r="N118" s="638"/>
      <c r="O118" s="651"/>
      <c r="P118" s="651"/>
      <c r="Q118" s="651"/>
      <c r="R118" s="651"/>
      <c r="S118" s="651"/>
      <c r="T118" s="651"/>
      <c r="U118" s="651"/>
      <c r="V118" s="651"/>
      <c r="W118" s="651"/>
      <c r="X118" s="651"/>
      <c r="Y118" s="651"/>
      <c r="Z118" s="651"/>
      <c r="AA118" s="651"/>
      <c r="AB118" s="651"/>
      <c r="AC118" s="651"/>
      <c r="AD118" s="651"/>
      <c r="AE118" s="651"/>
      <c r="AF118" s="651"/>
      <c r="AG118" s="651"/>
      <c r="AH118" s="651"/>
      <c r="AI118" s="651"/>
      <c r="AJ118" s="651"/>
      <c r="AK118" s="651"/>
      <c r="AL118" s="651"/>
      <c r="AM118" s="651"/>
      <c r="AN118" s="651"/>
      <c r="AO118" s="651"/>
      <c r="AP118" s="651"/>
      <c r="AQ118" s="651"/>
      <c r="AR118" s="651"/>
      <c r="AS118" s="651"/>
      <c r="AT118" s="651"/>
      <c r="AU118" s="651"/>
      <c r="AV118" s="651"/>
      <c r="AW118" s="651"/>
      <c r="AX118" s="651"/>
      <c r="AY118" s="651"/>
      <c r="AZ118" s="651"/>
      <c r="BA118" s="651"/>
      <c r="BB118" s="651"/>
      <c r="BC118" s="651"/>
      <c r="BD118" s="651"/>
      <c r="BE118" s="651"/>
      <c r="BF118" s="651"/>
      <c r="BG118" s="651"/>
      <c r="BH118" s="651"/>
      <c r="BI118" s="651"/>
      <c r="BJ118" s="651"/>
      <c r="BK118" s="651"/>
      <c r="BL118" s="651"/>
      <c r="BM118" s="651"/>
      <c r="BN118" s="651"/>
      <c r="BO118" s="651"/>
      <c r="BP118" s="651"/>
      <c r="BQ118" s="651"/>
      <c r="BR118" s="651"/>
      <c r="BS118" s="651"/>
      <c r="BT118" s="651"/>
      <c r="BU118" s="651"/>
      <c r="BV118" s="651"/>
      <c r="BW118" s="651"/>
      <c r="BX118" s="651"/>
      <c r="BY118" s="651"/>
      <c r="BZ118" s="651"/>
    </row>
    <row r="119" spans="1:78" s="363" customFormat="1">
      <c r="A119" s="368">
        <v>92</v>
      </c>
      <c r="B119" s="903" t="str">
        <f>"Tier 2 capital before deductions, reflective of transition provisions"</f>
        <v>Tier 2 capital before deductions, reflective of transition provisions</v>
      </c>
      <c r="C119" s="656"/>
      <c r="D119" s="650"/>
      <c r="E119" s="551"/>
      <c r="F119" s="551"/>
      <c r="G119" s="551"/>
      <c r="H119" s="551"/>
      <c r="I119" s="551"/>
      <c r="J119" s="551"/>
      <c r="K119" s="551"/>
      <c r="L119" s="551"/>
      <c r="M119" s="551"/>
      <c r="N119" s="551"/>
      <c r="O119" s="651"/>
      <c r="P119" s="651"/>
      <c r="Q119" s="651"/>
      <c r="R119" s="651"/>
      <c r="S119" s="651"/>
      <c r="T119" s="651"/>
      <c r="U119" s="651"/>
      <c r="V119" s="651"/>
      <c r="W119" s="651"/>
      <c r="X119" s="651"/>
      <c r="Y119" s="651"/>
      <c r="Z119" s="651"/>
      <c r="AA119" s="651"/>
      <c r="AB119" s="651"/>
      <c r="AC119" s="651"/>
      <c r="AD119" s="651"/>
      <c r="AE119" s="651"/>
      <c r="AF119" s="651"/>
      <c r="AG119" s="651"/>
      <c r="AH119" s="651"/>
      <c r="AI119" s="651"/>
      <c r="AJ119" s="651"/>
      <c r="AK119" s="651"/>
      <c r="AL119" s="651"/>
      <c r="AM119" s="651"/>
      <c r="AN119" s="651"/>
      <c r="AO119" s="651"/>
      <c r="AP119" s="651"/>
      <c r="AQ119" s="651"/>
      <c r="AR119" s="651"/>
      <c r="AS119" s="651"/>
      <c r="AT119" s="651"/>
      <c r="AU119" s="651"/>
      <c r="AV119" s="651"/>
      <c r="AW119" s="651"/>
      <c r="AX119" s="651"/>
      <c r="AY119" s="651"/>
      <c r="AZ119" s="651"/>
      <c r="BA119" s="651"/>
      <c r="BB119" s="651"/>
      <c r="BC119" s="651"/>
      <c r="BD119" s="651"/>
      <c r="BE119" s="651"/>
      <c r="BF119" s="651"/>
      <c r="BG119" s="651"/>
      <c r="BH119" s="651"/>
      <c r="BI119" s="651"/>
      <c r="BJ119" s="651"/>
      <c r="BK119" s="651"/>
      <c r="BL119" s="651"/>
      <c r="BM119" s="651"/>
      <c r="BN119" s="651"/>
      <c r="BO119" s="651"/>
      <c r="BP119" s="651"/>
      <c r="BQ119" s="651"/>
      <c r="BR119" s="651"/>
      <c r="BS119" s="651"/>
      <c r="BT119" s="651"/>
      <c r="BU119" s="651"/>
      <c r="BV119" s="651"/>
      <c r="BW119" s="651"/>
      <c r="BX119" s="651"/>
      <c r="BY119" s="651"/>
      <c r="BZ119" s="651"/>
    </row>
    <row r="120" spans="1:78" s="363" customFormat="1">
      <c r="A120" s="368">
        <v>93</v>
      </c>
      <c r="B120" s="903" t="str">
        <f>"(Advanced approaches that exit parallel run only): Tier 2 capital before deductions, reflective of transition provisions"</f>
        <v>(Advanced approaches that exit parallel run only): Tier 2 capital before deductions, reflective of transition provisions</v>
      </c>
      <c r="C120" s="656"/>
      <c r="D120" s="650"/>
      <c r="E120" s="551"/>
      <c r="F120" s="551"/>
      <c r="G120" s="551"/>
      <c r="H120" s="551"/>
      <c r="I120" s="551"/>
      <c r="J120" s="551"/>
      <c r="K120" s="551"/>
      <c r="L120" s="551"/>
      <c r="M120" s="551"/>
      <c r="N120" s="551"/>
      <c r="O120" s="651"/>
      <c r="P120" s="651"/>
      <c r="Q120" s="651"/>
      <c r="R120" s="651"/>
      <c r="S120" s="651"/>
      <c r="T120" s="651"/>
      <c r="U120" s="651"/>
      <c r="V120" s="651"/>
      <c r="W120" s="651"/>
      <c r="X120" s="651"/>
      <c r="Y120" s="651"/>
      <c r="Z120" s="651"/>
      <c r="AA120" s="651"/>
      <c r="AB120" s="651"/>
      <c r="AC120" s="651"/>
      <c r="AD120" s="651"/>
      <c r="AE120" s="651"/>
      <c r="AF120" s="651"/>
      <c r="AG120" s="651"/>
      <c r="AH120" s="651"/>
      <c r="AI120" s="651"/>
      <c r="AJ120" s="651"/>
      <c r="AK120" s="651"/>
      <c r="AL120" s="651"/>
      <c r="AM120" s="651"/>
      <c r="AN120" s="651"/>
      <c r="AO120" s="651"/>
      <c r="AP120" s="651"/>
      <c r="AQ120" s="651"/>
      <c r="AR120" s="651"/>
      <c r="AS120" s="651"/>
      <c r="AT120" s="651"/>
      <c r="AU120" s="651"/>
      <c r="AV120" s="651"/>
      <c r="AW120" s="651"/>
      <c r="AX120" s="651"/>
      <c r="AY120" s="651"/>
      <c r="AZ120" s="651"/>
      <c r="BA120" s="651"/>
      <c r="BB120" s="651"/>
      <c r="BC120" s="651"/>
      <c r="BD120" s="651"/>
      <c r="BE120" s="651"/>
      <c r="BF120" s="651"/>
      <c r="BG120" s="651"/>
      <c r="BH120" s="651"/>
      <c r="BI120" s="651"/>
      <c r="BJ120" s="651"/>
      <c r="BK120" s="651"/>
      <c r="BL120" s="651"/>
      <c r="BM120" s="651"/>
      <c r="BN120" s="651"/>
      <c r="BO120" s="651"/>
      <c r="BP120" s="651"/>
      <c r="BQ120" s="651"/>
      <c r="BR120" s="651"/>
      <c r="BS120" s="651"/>
      <c r="BT120" s="651"/>
      <c r="BU120" s="651"/>
      <c r="BV120" s="651"/>
      <c r="BW120" s="651"/>
      <c r="BX120" s="651"/>
      <c r="BY120" s="651"/>
      <c r="BZ120" s="651"/>
    </row>
    <row r="121" spans="1:78" s="363" customFormat="1">
      <c r="A121" s="368">
        <v>94</v>
      </c>
      <c r="B121" s="903" t="s">
        <v>1345</v>
      </c>
      <c r="C121" s="656"/>
      <c r="D121" s="650"/>
      <c r="E121" s="658"/>
      <c r="F121" s="551"/>
      <c r="G121" s="551"/>
      <c r="H121" s="551"/>
      <c r="I121" s="551"/>
      <c r="J121" s="551"/>
      <c r="K121" s="551"/>
      <c r="L121" s="551"/>
      <c r="M121" s="551"/>
      <c r="N121" s="551"/>
      <c r="O121" s="651"/>
      <c r="P121" s="651"/>
      <c r="Q121" s="651"/>
      <c r="R121" s="651"/>
      <c r="S121" s="651"/>
      <c r="T121" s="651"/>
      <c r="U121" s="651"/>
      <c r="V121" s="651"/>
      <c r="W121" s="651"/>
      <c r="X121" s="651"/>
      <c r="Y121" s="651"/>
      <c r="Z121" s="651"/>
      <c r="AA121" s="651"/>
      <c r="AB121" s="651"/>
      <c r="AC121" s="651"/>
      <c r="AD121" s="651"/>
      <c r="AE121" s="651"/>
      <c r="AF121" s="651"/>
      <c r="AG121" s="651"/>
      <c r="AH121" s="651"/>
      <c r="AI121" s="651"/>
      <c r="AJ121" s="651"/>
      <c r="AK121" s="651"/>
      <c r="AL121" s="651"/>
      <c r="AM121" s="651"/>
      <c r="AN121" s="651"/>
      <c r="AO121" s="651"/>
      <c r="AP121" s="651"/>
      <c r="AQ121" s="651"/>
      <c r="AR121" s="651"/>
      <c r="AS121" s="651"/>
      <c r="AT121" s="651"/>
      <c r="AU121" s="651"/>
      <c r="AV121" s="651"/>
      <c r="AW121" s="651"/>
      <c r="AX121" s="651"/>
      <c r="AY121" s="651"/>
      <c r="AZ121" s="651"/>
      <c r="BA121" s="651"/>
      <c r="BB121" s="651"/>
      <c r="BC121" s="651"/>
      <c r="BD121" s="651"/>
      <c r="BE121" s="651"/>
      <c r="BF121" s="651"/>
      <c r="BG121" s="651"/>
      <c r="BH121" s="651"/>
      <c r="BI121" s="651"/>
      <c r="BJ121" s="651"/>
      <c r="BK121" s="651"/>
      <c r="BL121" s="651"/>
      <c r="BM121" s="651"/>
      <c r="BN121" s="651"/>
      <c r="BO121" s="651"/>
      <c r="BP121" s="651"/>
      <c r="BQ121" s="651"/>
      <c r="BR121" s="651"/>
      <c r="BS121" s="651"/>
      <c r="BT121" s="651"/>
      <c r="BU121" s="651"/>
      <c r="BV121" s="651"/>
      <c r="BW121" s="651"/>
      <c r="BX121" s="651"/>
      <c r="BY121" s="651"/>
      <c r="BZ121" s="651"/>
    </row>
    <row r="122" spans="1:78" s="363" customFormat="1">
      <c r="A122" s="368">
        <v>95</v>
      </c>
      <c r="B122" s="903" t="str">
        <f>"Tier 2 capital, reflective of transition provisions"</f>
        <v>Tier 2 capital, reflective of transition provisions</v>
      </c>
      <c r="C122" s="656"/>
      <c r="D122" s="650"/>
      <c r="E122" s="371">
        <f t="shared" ref="E122:N122" si="15">MAX(0,E119-E121)</f>
        <v>0</v>
      </c>
      <c r="F122" s="371">
        <f t="shared" si="15"/>
        <v>0</v>
      </c>
      <c r="G122" s="80">
        <f t="shared" si="15"/>
        <v>0</v>
      </c>
      <c r="H122" s="80">
        <f t="shared" si="15"/>
        <v>0</v>
      </c>
      <c r="I122" s="80">
        <f t="shared" si="15"/>
        <v>0</v>
      </c>
      <c r="J122" s="80">
        <f t="shared" si="15"/>
        <v>0</v>
      </c>
      <c r="K122" s="80">
        <f t="shared" si="15"/>
        <v>0</v>
      </c>
      <c r="L122" s="80">
        <f t="shared" si="15"/>
        <v>0</v>
      </c>
      <c r="M122" s="80">
        <f t="shared" si="15"/>
        <v>0</v>
      </c>
      <c r="N122" s="80">
        <f t="shared" si="15"/>
        <v>0</v>
      </c>
      <c r="O122" s="651"/>
      <c r="P122" s="651"/>
      <c r="Q122" s="651"/>
      <c r="R122" s="651"/>
      <c r="S122" s="651"/>
      <c r="T122" s="651"/>
      <c r="U122" s="651"/>
      <c r="V122" s="651"/>
      <c r="W122" s="651"/>
      <c r="X122" s="651"/>
      <c r="Y122" s="651"/>
      <c r="Z122" s="651"/>
      <c r="AA122" s="651"/>
      <c r="AB122" s="651"/>
      <c r="AC122" s="651"/>
      <c r="AD122" s="651"/>
      <c r="AE122" s="651"/>
      <c r="AF122" s="651"/>
      <c r="AG122" s="651"/>
      <c r="AH122" s="651"/>
      <c r="AI122" s="651"/>
      <c r="AJ122" s="651"/>
      <c r="AK122" s="651"/>
      <c r="AL122" s="651"/>
      <c r="AM122" s="651"/>
      <c r="AN122" s="651"/>
      <c r="AO122" s="651"/>
      <c r="AP122" s="651"/>
      <c r="AQ122" s="651"/>
      <c r="AR122" s="651"/>
      <c r="AS122" s="651"/>
      <c r="AT122" s="651"/>
      <c r="AU122" s="651"/>
      <c r="AV122" s="651"/>
      <c r="AW122" s="651"/>
      <c r="AX122" s="651"/>
      <c r="AY122" s="651"/>
      <c r="AZ122" s="651"/>
      <c r="BA122" s="651"/>
      <c r="BB122" s="651"/>
      <c r="BC122" s="651"/>
      <c r="BD122" s="651"/>
      <c r="BE122" s="651"/>
      <c r="BF122" s="651"/>
      <c r="BG122" s="651"/>
      <c r="BH122" s="651"/>
      <c r="BI122" s="651"/>
      <c r="BJ122" s="651"/>
      <c r="BK122" s="651"/>
      <c r="BL122" s="651"/>
      <c r="BM122" s="651"/>
      <c r="BN122" s="651"/>
      <c r="BO122" s="651"/>
      <c r="BP122" s="651"/>
      <c r="BQ122" s="651"/>
      <c r="BR122" s="651"/>
      <c r="BS122" s="651"/>
      <c r="BT122" s="651"/>
      <c r="BU122" s="651"/>
      <c r="BV122" s="651"/>
      <c r="BW122" s="651"/>
      <c r="BX122" s="651"/>
      <c r="BY122" s="651"/>
      <c r="BZ122" s="651"/>
    </row>
    <row r="123" spans="1:78" s="363" customFormat="1">
      <c r="A123" s="368">
        <v>96</v>
      </c>
      <c r="B123" s="903" t="str">
        <f>"(Advanced approaches that exit parallel run only): Tier 2 capital, reflective of transition provisions"</f>
        <v>(Advanced approaches that exit parallel run only): Tier 2 capital, reflective of transition provisions</v>
      </c>
      <c r="C123" s="656"/>
      <c r="D123" s="650"/>
      <c r="E123" s="371">
        <f t="shared" ref="E123:N123" si="16">MAX(0,E120-E121)</f>
        <v>0</v>
      </c>
      <c r="F123" s="371">
        <f t="shared" si="16"/>
        <v>0</v>
      </c>
      <c r="G123" s="80">
        <f t="shared" si="16"/>
        <v>0</v>
      </c>
      <c r="H123" s="80">
        <f t="shared" si="16"/>
        <v>0</v>
      </c>
      <c r="I123" s="80">
        <f t="shared" si="16"/>
        <v>0</v>
      </c>
      <c r="J123" s="80">
        <f t="shared" si="16"/>
        <v>0</v>
      </c>
      <c r="K123" s="80">
        <f t="shared" si="16"/>
        <v>0</v>
      </c>
      <c r="L123" s="80">
        <f t="shared" si="16"/>
        <v>0</v>
      </c>
      <c r="M123" s="80">
        <f t="shared" si="16"/>
        <v>0</v>
      </c>
      <c r="N123" s="80">
        <f t="shared" si="16"/>
        <v>0</v>
      </c>
      <c r="O123" s="651"/>
      <c r="P123" s="651"/>
      <c r="Q123" s="651"/>
      <c r="R123" s="651"/>
      <c r="S123" s="651"/>
      <c r="T123" s="651"/>
      <c r="U123" s="651"/>
      <c r="V123" s="651"/>
      <c r="W123" s="651"/>
      <c r="X123" s="651"/>
      <c r="Y123" s="651"/>
      <c r="Z123" s="651"/>
      <c r="AA123" s="651"/>
      <c r="AB123" s="651"/>
      <c r="AC123" s="651"/>
      <c r="AD123" s="651"/>
      <c r="AE123" s="651"/>
      <c r="AF123" s="651"/>
      <c r="AG123" s="651"/>
      <c r="AH123" s="651"/>
      <c r="AI123" s="651"/>
      <c r="AJ123" s="651"/>
      <c r="AK123" s="651"/>
      <c r="AL123" s="651"/>
      <c r="AM123" s="651"/>
      <c r="AN123" s="651"/>
      <c r="AO123" s="651"/>
      <c r="AP123" s="651"/>
      <c r="AQ123" s="651"/>
      <c r="AR123" s="651"/>
      <c r="AS123" s="651"/>
      <c r="AT123" s="651"/>
      <c r="AU123" s="651"/>
      <c r="AV123" s="651"/>
      <c r="AW123" s="651"/>
      <c r="AX123" s="651"/>
      <c r="AY123" s="651"/>
      <c r="AZ123" s="651"/>
      <c r="BA123" s="651"/>
      <c r="BB123" s="651"/>
      <c r="BC123" s="651"/>
      <c r="BD123" s="651"/>
      <c r="BE123" s="651"/>
      <c r="BF123" s="651"/>
      <c r="BG123" s="651"/>
      <c r="BH123" s="651"/>
      <c r="BI123" s="651"/>
      <c r="BJ123" s="651"/>
      <c r="BK123" s="651"/>
      <c r="BL123" s="651"/>
      <c r="BM123" s="651"/>
      <c r="BN123" s="651"/>
      <c r="BO123" s="651"/>
      <c r="BP123" s="651"/>
      <c r="BQ123" s="651"/>
      <c r="BR123" s="651"/>
      <c r="BS123" s="651"/>
      <c r="BT123" s="651"/>
      <c r="BU123" s="651"/>
      <c r="BV123" s="651"/>
      <c r="BW123" s="651"/>
      <c r="BX123" s="651"/>
      <c r="BY123" s="651"/>
      <c r="BZ123" s="651"/>
    </row>
    <row r="124" spans="1:78" s="363" customFormat="1">
      <c r="A124" s="635"/>
      <c r="B124" s="913"/>
      <c r="C124" s="656"/>
      <c r="D124" s="650"/>
      <c r="E124" s="657"/>
      <c r="F124" s="657"/>
      <c r="G124" s="657"/>
      <c r="H124" s="657"/>
      <c r="I124" s="657"/>
      <c r="J124" s="657"/>
      <c r="K124" s="657"/>
      <c r="L124" s="657"/>
      <c r="M124" s="657"/>
      <c r="N124" s="657"/>
      <c r="O124" s="651"/>
      <c r="P124" s="651"/>
      <c r="Q124" s="651"/>
      <c r="R124" s="651"/>
      <c r="S124" s="651"/>
      <c r="T124" s="651"/>
      <c r="U124" s="651"/>
      <c r="V124" s="651"/>
      <c r="W124" s="651"/>
      <c r="X124" s="651"/>
      <c r="Y124" s="651"/>
      <c r="Z124" s="651"/>
      <c r="AA124" s="651"/>
      <c r="AB124" s="651"/>
      <c r="AC124" s="651"/>
      <c r="AD124" s="651"/>
      <c r="AE124" s="651"/>
      <c r="AF124" s="651"/>
      <c r="AG124" s="651"/>
      <c r="AH124" s="651"/>
      <c r="AI124" s="651"/>
      <c r="AJ124" s="651"/>
      <c r="AK124" s="651"/>
      <c r="AL124" s="651"/>
      <c r="AM124" s="651"/>
      <c r="AN124" s="651"/>
      <c r="AO124" s="651"/>
      <c r="AP124" s="651"/>
      <c r="AQ124" s="651"/>
      <c r="AR124" s="651"/>
      <c r="AS124" s="651"/>
      <c r="AT124" s="651"/>
      <c r="AU124" s="651"/>
      <c r="AV124" s="651"/>
      <c r="AW124" s="651"/>
      <c r="AX124" s="651"/>
      <c r="AY124" s="651"/>
      <c r="AZ124" s="651"/>
      <c r="BA124" s="651"/>
      <c r="BB124" s="651"/>
      <c r="BC124" s="651"/>
      <c r="BD124" s="651"/>
      <c r="BE124" s="651"/>
      <c r="BF124" s="651"/>
      <c r="BG124" s="651"/>
      <c r="BH124" s="651"/>
      <c r="BI124" s="651"/>
      <c r="BJ124" s="651"/>
      <c r="BK124" s="651"/>
      <c r="BL124" s="651"/>
      <c r="BM124" s="651"/>
      <c r="BN124" s="651"/>
      <c r="BO124" s="651"/>
      <c r="BP124" s="651"/>
      <c r="BQ124" s="651"/>
      <c r="BR124" s="651"/>
      <c r="BS124" s="651"/>
      <c r="BT124" s="651"/>
      <c r="BU124" s="651"/>
      <c r="BV124" s="651"/>
      <c r="BW124" s="651"/>
      <c r="BX124" s="651"/>
      <c r="BY124" s="651"/>
      <c r="BZ124" s="651"/>
    </row>
    <row r="125" spans="1:78" s="363" customFormat="1">
      <c r="A125" s="635"/>
      <c r="B125" s="914" t="s">
        <v>1344</v>
      </c>
      <c r="C125" s="656"/>
      <c r="D125" s="650"/>
      <c r="E125" s="657"/>
      <c r="F125" s="657"/>
      <c r="G125" s="657"/>
      <c r="H125" s="657"/>
      <c r="I125" s="657"/>
      <c r="J125" s="657"/>
      <c r="K125" s="657"/>
      <c r="L125" s="657"/>
      <c r="M125" s="657"/>
      <c r="N125" s="657"/>
      <c r="O125" s="651"/>
      <c r="P125" s="651"/>
      <c r="Q125" s="651"/>
      <c r="R125" s="651"/>
      <c r="S125" s="651"/>
      <c r="T125" s="651"/>
      <c r="U125" s="651"/>
      <c r="V125" s="651"/>
      <c r="W125" s="651"/>
      <c r="X125" s="651"/>
      <c r="Y125" s="651"/>
      <c r="Z125" s="651"/>
      <c r="AA125" s="651"/>
      <c r="AB125" s="651"/>
      <c r="AC125" s="651"/>
      <c r="AD125" s="651"/>
      <c r="AE125" s="651"/>
      <c r="AF125" s="651"/>
      <c r="AG125" s="651"/>
      <c r="AH125" s="651"/>
      <c r="AI125" s="651"/>
      <c r="AJ125" s="651"/>
      <c r="AK125" s="651"/>
      <c r="AL125" s="651"/>
      <c r="AM125" s="651"/>
      <c r="AN125" s="651"/>
      <c r="AO125" s="651"/>
      <c r="AP125" s="651"/>
      <c r="AQ125" s="651"/>
      <c r="AR125" s="651"/>
      <c r="AS125" s="651"/>
      <c r="AT125" s="651"/>
      <c r="AU125" s="651"/>
      <c r="AV125" s="651"/>
      <c r="AW125" s="651"/>
      <c r="AX125" s="651"/>
      <c r="AY125" s="651"/>
      <c r="AZ125" s="651"/>
      <c r="BA125" s="651"/>
      <c r="BB125" s="651"/>
      <c r="BC125" s="651"/>
      <c r="BD125" s="651"/>
      <c r="BE125" s="651"/>
      <c r="BF125" s="651"/>
      <c r="BG125" s="651"/>
      <c r="BH125" s="651"/>
      <c r="BI125" s="651"/>
      <c r="BJ125" s="651"/>
      <c r="BK125" s="651"/>
      <c r="BL125" s="651"/>
      <c r="BM125" s="651"/>
      <c r="BN125" s="651"/>
      <c r="BO125" s="651"/>
      <c r="BP125" s="651"/>
      <c r="BQ125" s="651"/>
      <c r="BR125" s="651"/>
      <c r="BS125" s="651"/>
      <c r="BT125" s="651"/>
      <c r="BU125" s="651"/>
      <c r="BV125" s="651"/>
      <c r="BW125" s="651"/>
      <c r="BX125" s="651"/>
      <c r="BY125" s="651"/>
      <c r="BZ125" s="651"/>
    </row>
    <row r="126" spans="1:78" s="363" customFormat="1">
      <c r="A126" s="368">
        <v>97</v>
      </c>
      <c r="B126" s="902" t="str">
        <f>"Total capital, relfective of transition provisions (sum of items "&amp;A110&amp;" and "&amp;A122&amp;")"</f>
        <v>Total capital, relfective of transition provisions (sum of items 85 and 95)</v>
      </c>
      <c r="C126" s="656"/>
      <c r="D126" s="650"/>
      <c r="E126" s="80">
        <f t="shared" ref="E126:N126" si="17">E110+E122</f>
        <v>0</v>
      </c>
      <c r="F126" s="80">
        <f t="shared" si="17"/>
        <v>0</v>
      </c>
      <c r="G126" s="80">
        <f t="shared" si="17"/>
        <v>0</v>
      </c>
      <c r="H126" s="80">
        <f t="shared" si="17"/>
        <v>0</v>
      </c>
      <c r="I126" s="80">
        <f t="shared" si="17"/>
        <v>0</v>
      </c>
      <c r="J126" s="80">
        <f t="shared" si="17"/>
        <v>0</v>
      </c>
      <c r="K126" s="80">
        <f t="shared" si="17"/>
        <v>0</v>
      </c>
      <c r="L126" s="80">
        <f t="shared" si="17"/>
        <v>0</v>
      </c>
      <c r="M126" s="80">
        <f t="shared" si="17"/>
        <v>0</v>
      </c>
      <c r="N126" s="80">
        <f t="shared" si="17"/>
        <v>0</v>
      </c>
      <c r="O126" s="651"/>
      <c r="P126" s="651"/>
      <c r="Q126" s="651"/>
      <c r="R126" s="651"/>
      <c r="S126" s="651"/>
      <c r="T126" s="651"/>
      <c r="U126" s="651"/>
      <c r="V126" s="651"/>
      <c r="W126" s="651"/>
      <c r="X126" s="651"/>
      <c r="Y126" s="651"/>
      <c r="Z126" s="651"/>
      <c r="AA126" s="651"/>
      <c r="AB126" s="651"/>
      <c r="AC126" s="651"/>
      <c r="AD126" s="651"/>
      <c r="AE126" s="651"/>
      <c r="AF126" s="651"/>
      <c r="AG126" s="651"/>
      <c r="AH126" s="651"/>
      <c r="AI126" s="651"/>
      <c r="AJ126" s="651"/>
      <c r="AK126" s="651"/>
      <c r="AL126" s="651"/>
      <c r="AM126" s="651"/>
      <c r="AN126" s="651"/>
      <c r="AO126" s="651"/>
      <c r="AP126" s="651"/>
      <c r="AQ126" s="651"/>
      <c r="AR126" s="651"/>
      <c r="AS126" s="651"/>
      <c r="AT126" s="651"/>
      <c r="AU126" s="651"/>
      <c r="AV126" s="651"/>
      <c r="AW126" s="651"/>
      <c r="AX126" s="651"/>
      <c r="AY126" s="651"/>
      <c r="AZ126" s="651"/>
      <c r="BA126" s="651"/>
      <c r="BB126" s="651"/>
      <c r="BC126" s="651"/>
      <c r="BD126" s="651"/>
      <c r="BE126" s="651"/>
      <c r="BF126" s="651"/>
      <c r="BG126" s="651"/>
      <c r="BH126" s="651"/>
      <c r="BI126" s="651"/>
      <c r="BJ126" s="651"/>
      <c r="BK126" s="651"/>
      <c r="BL126" s="651"/>
      <c r="BM126" s="651"/>
      <c r="BN126" s="651"/>
      <c r="BO126" s="651"/>
      <c r="BP126" s="651"/>
      <c r="BQ126" s="651"/>
      <c r="BR126" s="651"/>
      <c r="BS126" s="651"/>
      <c r="BT126" s="651"/>
      <c r="BU126" s="651"/>
      <c r="BV126" s="651"/>
      <c r="BW126" s="651"/>
      <c r="BX126" s="651"/>
      <c r="BY126" s="651"/>
      <c r="BZ126" s="651"/>
    </row>
    <row r="127" spans="1:78" s="363" customFormat="1">
      <c r="A127" s="368">
        <v>98</v>
      </c>
      <c r="B127" s="902" t="str">
        <f>"(Advanced approaches that exit parallel run only): Total capital, reflective of transition provisions (sum of items "&amp;A110&amp;" and "&amp;A123&amp;")"</f>
        <v>(Advanced approaches that exit parallel run only): Total capital, reflective of transition provisions (sum of items 85 and 96)</v>
      </c>
      <c r="C127" s="656"/>
      <c r="D127" s="650"/>
      <c r="E127" s="80">
        <f t="shared" ref="E127:N127" si="18">E110+E123</f>
        <v>0</v>
      </c>
      <c r="F127" s="80">
        <f t="shared" si="18"/>
        <v>0</v>
      </c>
      <c r="G127" s="80">
        <f t="shared" si="18"/>
        <v>0</v>
      </c>
      <c r="H127" s="80">
        <f t="shared" si="18"/>
        <v>0</v>
      </c>
      <c r="I127" s="80">
        <f t="shared" si="18"/>
        <v>0</v>
      </c>
      <c r="J127" s="80">
        <f t="shared" si="18"/>
        <v>0</v>
      </c>
      <c r="K127" s="80">
        <f t="shared" si="18"/>
        <v>0</v>
      </c>
      <c r="L127" s="80">
        <f t="shared" si="18"/>
        <v>0</v>
      </c>
      <c r="M127" s="80">
        <f t="shared" si="18"/>
        <v>0</v>
      </c>
      <c r="N127" s="80">
        <f t="shared" si="18"/>
        <v>0</v>
      </c>
      <c r="O127" s="651"/>
      <c r="P127" s="651"/>
      <c r="Q127" s="651"/>
      <c r="R127" s="651"/>
      <c r="S127" s="651"/>
      <c r="T127" s="651"/>
      <c r="U127" s="651"/>
      <c r="V127" s="651"/>
      <c r="W127" s="651"/>
      <c r="X127" s="651"/>
      <c r="Y127" s="651"/>
      <c r="Z127" s="651"/>
      <c r="AA127" s="651"/>
      <c r="AB127" s="651"/>
      <c r="AC127" s="651"/>
      <c r="AD127" s="651"/>
      <c r="AE127" s="651"/>
      <c r="AF127" s="651"/>
      <c r="AG127" s="651"/>
      <c r="AH127" s="651"/>
      <c r="AI127" s="651"/>
      <c r="AJ127" s="651"/>
      <c r="AK127" s="651"/>
      <c r="AL127" s="651"/>
      <c r="AM127" s="651"/>
      <c r="AN127" s="651"/>
      <c r="AO127" s="651"/>
      <c r="AP127" s="651"/>
      <c r="AQ127" s="651"/>
      <c r="AR127" s="651"/>
      <c r="AS127" s="651"/>
      <c r="AT127" s="651"/>
      <c r="AU127" s="651"/>
      <c r="AV127" s="651"/>
      <c r="AW127" s="651"/>
      <c r="AX127" s="651"/>
      <c r="AY127" s="651"/>
      <c r="AZ127" s="651"/>
      <c r="BA127" s="651"/>
      <c r="BB127" s="651"/>
      <c r="BC127" s="651"/>
      <c r="BD127" s="651"/>
      <c r="BE127" s="651"/>
      <c r="BF127" s="651"/>
      <c r="BG127" s="651"/>
      <c r="BH127" s="651"/>
      <c r="BI127" s="651"/>
      <c r="BJ127" s="651"/>
      <c r="BK127" s="651"/>
      <c r="BL127" s="651"/>
      <c r="BM127" s="651"/>
      <c r="BN127" s="651"/>
      <c r="BO127" s="651"/>
      <c r="BP127" s="651"/>
      <c r="BQ127" s="651"/>
      <c r="BR127" s="651"/>
      <c r="BS127" s="651"/>
      <c r="BT127" s="651"/>
      <c r="BU127" s="651"/>
      <c r="BV127" s="651"/>
      <c r="BW127" s="651"/>
      <c r="BX127" s="651"/>
      <c r="BY127" s="651"/>
      <c r="BZ127" s="651"/>
    </row>
    <row r="128" spans="1:78" s="363" customFormat="1">
      <c r="A128" s="635"/>
      <c r="B128" s="761"/>
      <c r="C128" s="656"/>
      <c r="D128" s="650"/>
      <c r="E128" s="657"/>
      <c r="F128" s="657"/>
      <c r="G128" s="657"/>
      <c r="H128" s="657"/>
      <c r="I128" s="657"/>
      <c r="J128" s="657"/>
      <c r="K128" s="657"/>
      <c r="L128" s="657"/>
      <c r="M128" s="657"/>
      <c r="N128" s="657"/>
      <c r="O128" s="651"/>
      <c r="P128" s="651"/>
      <c r="Q128" s="651"/>
      <c r="R128" s="651"/>
      <c r="S128" s="651"/>
      <c r="T128" s="651"/>
      <c r="U128" s="651"/>
      <c r="V128" s="651"/>
      <c r="W128" s="651"/>
      <c r="X128" s="651"/>
      <c r="Y128" s="651"/>
      <c r="Z128" s="651"/>
      <c r="AA128" s="651"/>
      <c r="AB128" s="651"/>
      <c r="AC128" s="651"/>
      <c r="AD128" s="651"/>
      <c r="AE128" s="651"/>
      <c r="AF128" s="651"/>
      <c r="AG128" s="651"/>
      <c r="AH128" s="651"/>
      <c r="AI128" s="651"/>
      <c r="AJ128" s="651"/>
      <c r="AK128" s="651"/>
      <c r="AL128" s="651"/>
      <c r="AM128" s="651"/>
      <c r="AN128" s="651"/>
      <c r="AO128" s="651"/>
      <c r="AP128" s="651"/>
      <c r="AQ128" s="651"/>
      <c r="AR128" s="651"/>
      <c r="AS128" s="651"/>
      <c r="AT128" s="651"/>
      <c r="AU128" s="651"/>
      <c r="AV128" s="651"/>
      <c r="AW128" s="651"/>
      <c r="AX128" s="651"/>
      <c r="AY128" s="651"/>
      <c r="AZ128" s="651"/>
      <c r="BA128" s="651"/>
      <c r="BB128" s="651"/>
      <c r="BC128" s="651"/>
      <c r="BD128" s="651"/>
      <c r="BE128" s="651"/>
      <c r="BF128" s="651"/>
      <c r="BG128" s="651"/>
      <c r="BH128" s="651"/>
      <c r="BI128" s="651"/>
      <c r="BJ128" s="651"/>
      <c r="BK128" s="651"/>
      <c r="BL128" s="651"/>
      <c r="BM128" s="651"/>
      <c r="BN128" s="651"/>
      <c r="BO128" s="651"/>
      <c r="BP128" s="651"/>
      <c r="BQ128" s="651"/>
      <c r="BR128" s="651"/>
      <c r="BS128" s="651"/>
      <c r="BT128" s="651"/>
      <c r="BU128" s="651"/>
      <c r="BV128" s="651"/>
      <c r="BW128" s="651"/>
      <c r="BX128" s="651"/>
      <c r="BY128" s="651"/>
      <c r="BZ128" s="651"/>
    </row>
    <row r="129" spans="1:78" s="363" customFormat="1">
      <c r="A129" s="635"/>
      <c r="B129" s="902" t="s">
        <v>1343</v>
      </c>
      <c r="C129" s="655"/>
      <c r="D129" s="655"/>
      <c r="E129" s="657"/>
      <c r="F129" s="657"/>
      <c r="G129" s="657"/>
      <c r="H129" s="657"/>
      <c r="I129" s="657"/>
      <c r="J129" s="657"/>
      <c r="K129" s="657"/>
      <c r="L129" s="657"/>
      <c r="M129" s="657"/>
      <c r="N129" s="657"/>
      <c r="O129" s="651"/>
      <c r="P129" s="651"/>
      <c r="Q129" s="651"/>
      <c r="R129" s="651"/>
      <c r="S129" s="651"/>
      <c r="T129" s="651"/>
      <c r="U129" s="651"/>
      <c r="V129" s="651"/>
      <c r="W129" s="651"/>
      <c r="X129" s="651"/>
      <c r="Y129" s="651"/>
      <c r="Z129" s="651"/>
      <c r="AA129" s="651"/>
      <c r="AB129" s="651"/>
      <c r="AC129" s="651"/>
      <c r="AD129" s="651"/>
      <c r="AE129" s="651"/>
      <c r="AF129" s="651"/>
      <c r="AG129" s="651"/>
      <c r="AH129" s="651"/>
      <c r="AI129" s="651"/>
      <c r="AJ129" s="651"/>
      <c r="AK129" s="651"/>
      <c r="AL129" s="651"/>
      <c r="AM129" s="651"/>
      <c r="AN129" s="651"/>
      <c r="AO129" s="651"/>
      <c r="AP129" s="651"/>
      <c r="AQ129" s="651"/>
      <c r="AR129" s="651"/>
      <c r="AS129" s="651"/>
      <c r="AT129" s="651"/>
      <c r="AU129" s="651"/>
      <c r="AV129" s="651"/>
      <c r="AW129" s="651"/>
      <c r="AX129" s="651"/>
      <c r="AY129" s="651"/>
      <c r="AZ129" s="651"/>
      <c r="BA129" s="651"/>
      <c r="BB129" s="651"/>
      <c r="BC129" s="651"/>
      <c r="BD129" s="651"/>
      <c r="BE129" s="651"/>
      <c r="BF129" s="651"/>
      <c r="BG129" s="651"/>
      <c r="BH129" s="651"/>
      <c r="BI129" s="651"/>
      <c r="BJ129" s="651"/>
      <c r="BK129" s="651"/>
      <c r="BL129" s="651"/>
      <c r="BM129" s="651"/>
      <c r="BN129" s="651"/>
      <c r="BO129" s="651"/>
      <c r="BP129" s="651"/>
      <c r="BQ129" s="651"/>
      <c r="BR129" s="651"/>
      <c r="BS129" s="651"/>
      <c r="BT129" s="651"/>
      <c r="BU129" s="651"/>
      <c r="BV129" s="651"/>
      <c r="BW129" s="651"/>
      <c r="BX129" s="651"/>
      <c r="BY129" s="651"/>
      <c r="BZ129" s="651"/>
    </row>
    <row r="130" spans="1:78" s="363" customFormat="1">
      <c r="A130" s="635"/>
      <c r="B130" s="914" t="s">
        <v>1342</v>
      </c>
      <c r="C130" s="655"/>
      <c r="D130" s="655"/>
      <c r="E130" s="657"/>
      <c r="F130" s="657"/>
      <c r="G130" s="657"/>
      <c r="H130" s="657"/>
      <c r="I130" s="657"/>
      <c r="J130" s="657"/>
      <c r="K130" s="657"/>
      <c r="L130" s="657"/>
      <c r="M130" s="657"/>
      <c r="N130" s="657"/>
      <c r="O130" s="651"/>
      <c r="P130" s="651"/>
      <c r="Q130" s="651"/>
      <c r="R130" s="651"/>
      <c r="S130" s="651"/>
      <c r="T130" s="651"/>
      <c r="U130" s="651"/>
      <c r="V130" s="651"/>
      <c r="W130" s="651"/>
      <c r="X130" s="651"/>
      <c r="Y130" s="651"/>
      <c r="Z130" s="651"/>
      <c r="AA130" s="651"/>
      <c r="AB130" s="651"/>
      <c r="AC130" s="651"/>
      <c r="AD130" s="651"/>
      <c r="AE130" s="651"/>
      <c r="AF130" s="651"/>
      <c r="AG130" s="651"/>
      <c r="AH130" s="651"/>
      <c r="AI130" s="651"/>
      <c r="AJ130" s="651"/>
      <c r="AK130" s="651"/>
      <c r="AL130" s="651"/>
      <c r="AM130" s="651"/>
      <c r="AN130" s="651"/>
      <c r="AO130" s="651"/>
      <c r="AP130" s="651"/>
      <c r="AQ130" s="651"/>
      <c r="AR130" s="651"/>
      <c r="AS130" s="651"/>
      <c r="AT130" s="651"/>
      <c r="AU130" s="651"/>
      <c r="AV130" s="651"/>
      <c r="AW130" s="651"/>
      <c r="AX130" s="651"/>
      <c r="AY130" s="651"/>
      <c r="AZ130" s="651"/>
      <c r="BA130" s="651"/>
      <c r="BB130" s="651"/>
      <c r="BC130" s="651"/>
      <c r="BD130" s="651"/>
      <c r="BE130" s="651"/>
      <c r="BF130" s="651"/>
      <c r="BG130" s="651"/>
      <c r="BH130" s="651"/>
      <c r="BI130" s="651"/>
      <c r="BJ130" s="651"/>
      <c r="BK130" s="651"/>
      <c r="BL130" s="651"/>
      <c r="BM130" s="651"/>
      <c r="BN130" s="651"/>
      <c r="BO130" s="651"/>
      <c r="BP130" s="651"/>
      <c r="BQ130" s="651"/>
      <c r="BR130" s="651"/>
      <c r="BS130" s="651"/>
      <c r="BT130" s="651"/>
      <c r="BU130" s="651"/>
      <c r="BV130" s="651"/>
      <c r="BW130" s="651"/>
      <c r="BX130" s="651"/>
      <c r="BY130" s="651"/>
      <c r="BZ130" s="651"/>
    </row>
    <row r="131" spans="1:78" s="363" customFormat="1">
      <c r="A131" s="368">
        <v>99</v>
      </c>
      <c r="B131" s="902" t="s">
        <v>1341</v>
      </c>
      <c r="C131" s="655"/>
      <c r="D131" s="655"/>
      <c r="E131" s="370"/>
      <c r="F131" s="370"/>
      <c r="G131" s="370"/>
      <c r="H131" s="370"/>
      <c r="I131" s="370"/>
      <c r="J131" s="370"/>
      <c r="K131" s="370"/>
      <c r="L131" s="370"/>
      <c r="M131" s="370"/>
      <c r="N131" s="370"/>
      <c r="O131" s="651"/>
      <c r="P131" s="651"/>
      <c r="Q131" s="651"/>
      <c r="R131" s="651"/>
      <c r="S131" s="651"/>
      <c r="T131" s="651"/>
      <c r="U131" s="651"/>
      <c r="V131" s="651"/>
      <c r="W131" s="651"/>
      <c r="X131" s="651"/>
      <c r="Y131" s="651"/>
      <c r="Z131" s="651"/>
      <c r="AA131" s="651"/>
      <c r="AB131" s="651"/>
      <c r="AC131" s="651"/>
      <c r="AD131" s="651"/>
      <c r="AE131" s="651"/>
      <c r="AF131" s="651"/>
      <c r="AG131" s="651"/>
      <c r="AH131" s="651"/>
      <c r="AI131" s="651"/>
      <c r="AJ131" s="651"/>
      <c r="AK131" s="651"/>
      <c r="AL131" s="651"/>
      <c r="AM131" s="651"/>
      <c r="AN131" s="651"/>
      <c r="AO131" s="651"/>
      <c r="AP131" s="651"/>
      <c r="AQ131" s="651"/>
      <c r="AR131" s="651"/>
      <c r="AS131" s="651"/>
      <c r="AT131" s="651"/>
      <c r="AU131" s="651"/>
      <c r="AV131" s="651"/>
      <c r="AW131" s="651"/>
      <c r="AX131" s="651"/>
      <c r="AY131" s="651"/>
      <c r="AZ131" s="651"/>
      <c r="BA131" s="651"/>
      <c r="BB131" s="651"/>
      <c r="BC131" s="651"/>
      <c r="BD131" s="651"/>
      <c r="BE131" s="651"/>
      <c r="BF131" s="651"/>
      <c r="BG131" s="651"/>
      <c r="BH131" s="651"/>
      <c r="BI131" s="651"/>
      <c r="BJ131" s="651"/>
      <c r="BK131" s="651"/>
      <c r="BL131" s="651"/>
      <c r="BM131" s="651"/>
      <c r="BN131" s="651"/>
      <c r="BO131" s="651"/>
      <c r="BP131" s="651"/>
      <c r="BQ131" s="651"/>
      <c r="BR131" s="651"/>
      <c r="BS131" s="651"/>
      <c r="BT131" s="651"/>
      <c r="BU131" s="651"/>
      <c r="BV131" s="651"/>
      <c r="BW131" s="651"/>
      <c r="BX131" s="651"/>
      <c r="BY131" s="651"/>
      <c r="BZ131" s="651"/>
    </row>
    <row r="132" spans="1:78" s="363" customFormat="1">
      <c r="A132" s="368">
        <v>100</v>
      </c>
      <c r="B132" s="902" t="s">
        <v>1340</v>
      </c>
      <c r="C132" s="655"/>
      <c r="D132" s="655"/>
      <c r="E132" s="370"/>
      <c r="F132" s="370"/>
      <c r="G132" s="370"/>
      <c r="H132" s="370"/>
      <c r="I132" s="370"/>
      <c r="J132" s="370"/>
      <c r="K132" s="370"/>
      <c r="L132" s="370"/>
      <c r="M132" s="370"/>
      <c r="N132" s="370"/>
      <c r="O132" s="651"/>
      <c r="P132" s="651"/>
      <c r="Q132" s="651"/>
      <c r="R132" s="651"/>
      <c r="S132" s="651"/>
      <c r="T132" s="651"/>
      <c r="U132" s="651"/>
      <c r="V132" s="651"/>
      <c r="W132" s="651"/>
      <c r="X132" s="651"/>
      <c r="Y132" s="651"/>
      <c r="Z132" s="651"/>
      <c r="AA132" s="651"/>
      <c r="AB132" s="651"/>
      <c r="AC132" s="651"/>
      <c r="AD132" s="651"/>
      <c r="AE132" s="651"/>
      <c r="AF132" s="651"/>
      <c r="AG132" s="651"/>
      <c r="AH132" s="651"/>
      <c r="AI132" s="651"/>
      <c r="AJ132" s="651"/>
      <c r="AK132" s="651"/>
      <c r="AL132" s="651"/>
      <c r="AM132" s="651"/>
      <c r="AN132" s="651"/>
      <c r="AO132" s="651"/>
      <c r="AP132" s="651"/>
      <c r="AQ132" s="651"/>
      <c r="AR132" s="651"/>
      <c r="AS132" s="651"/>
      <c r="AT132" s="651"/>
      <c r="AU132" s="651"/>
      <c r="AV132" s="651"/>
      <c r="AW132" s="651"/>
      <c r="AX132" s="651"/>
      <c r="AY132" s="651"/>
      <c r="AZ132" s="651"/>
      <c r="BA132" s="651"/>
      <c r="BB132" s="651"/>
      <c r="BC132" s="651"/>
      <c r="BD132" s="651"/>
      <c r="BE132" s="651"/>
      <c r="BF132" s="651"/>
      <c r="BG132" s="651"/>
      <c r="BH132" s="651"/>
      <c r="BI132" s="651"/>
      <c r="BJ132" s="651"/>
      <c r="BK132" s="651"/>
      <c r="BL132" s="651"/>
      <c r="BM132" s="651"/>
      <c r="BN132" s="651"/>
      <c r="BO132" s="651"/>
      <c r="BP132" s="651"/>
      <c r="BQ132" s="651"/>
      <c r="BR132" s="651"/>
      <c r="BS132" s="651"/>
      <c r="BT132" s="651"/>
      <c r="BU132" s="651"/>
      <c r="BV132" s="651"/>
      <c r="BW132" s="651"/>
      <c r="BX132" s="651"/>
      <c r="BY132" s="651"/>
      <c r="BZ132" s="651"/>
    </row>
    <row r="133" spans="1:78" s="363" customFormat="1" ht="30">
      <c r="A133" s="368">
        <v>101</v>
      </c>
      <c r="B133" s="902" t="str">
        <f>"Significant investments in the capital of unconsolidated financial institutions in the form of common stock net of short positions  (greater of item "&amp;A131&amp;" minus "&amp;A132&amp;" or zero)"</f>
        <v>Significant investments in the capital of unconsolidated financial institutions in the form of common stock net of short positions  (greater of item 99 minus 100 or zero)</v>
      </c>
      <c r="C133" s="655"/>
      <c r="D133" s="655"/>
      <c r="E133" s="80">
        <f t="shared" ref="E133:N133" si="19">MAX(0,E131-E132)</f>
        <v>0</v>
      </c>
      <c r="F133" s="80">
        <f t="shared" si="19"/>
        <v>0</v>
      </c>
      <c r="G133" s="80">
        <f t="shared" si="19"/>
        <v>0</v>
      </c>
      <c r="H133" s="80">
        <f t="shared" si="19"/>
        <v>0</v>
      </c>
      <c r="I133" s="80">
        <f t="shared" si="19"/>
        <v>0</v>
      </c>
      <c r="J133" s="80">
        <f t="shared" si="19"/>
        <v>0</v>
      </c>
      <c r="K133" s="80">
        <f t="shared" si="19"/>
        <v>0</v>
      </c>
      <c r="L133" s="80">
        <f t="shared" si="19"/>
        <v>0</v>
      </c>
      <c r="M133" s="80">
        <f t="shared" si="19"/>
        <v>0</v>
      </c>
      <c r="N133" s="80">
        <f t="shared" si="19"/>
        <v>0</v>
      </c>
      <c r="O133" s="651"/>
      <c r="P133" s="651"/>
      <c r="Q133" s="651"/>
      <c r="R133" s="651"/>
      <c r="S133" s="651"/>
      <c r="T133" s="651"/>
      <c r="U133" s="651"/>
      <c r="V133" s="651"/>
      <c r="W133" s="651"/>
      <c r="X133" s="651"/>
      <c r="Y133" s="651"/>
      <c r="Z133" s="651"/>
      <c r="AA133" s="651"/>
      <c r="AB133" s="651"/>
      <c r="AC133" s="651"/>
      <c r="AD133" s="651"/>
      <c r="AE133" s="651"/>
      <c r="AF133" s="651"/>
      <c r="AG133" s="651"/>
      <c r="AH133" s="651"/>
      <c r="AI133" s="651"/>
      <c r="AJ133" s="651"/>
      <c r="AK133" s="651"/>
      <c r="AL133" s="651"/>
      <c r="AM133" s="651"/>
      <c r="AN133" s="651"/>
      <c r="AO133" s="651"/>
      <c r="AP133" s="651"/>
      <c r="AQ133" s="651"/>
      <c r="AR133" s="651"/>
      <c r="AS133" s="651"/>
      <c r="AT133" s="651"/>
      <c r="AU133" s="651"/>
      <c r="AV133" s="651"/>
      <c r="AW133" s="651"/>
      <c r="AX133" s="651"/>
      <c r="AY133" s="651"/>
      <c r="AZ133" s="651"/>
      <c r="BA133" s="651"/>
      <c r="BB133" s="651"/>
      <c r="BC133" s="651"/>
      <c r="BD133" s="651"/>
      <c r="BE133" s="651"/>
      <c r="BF133" s="651"/>
      <c r="BG133" s="651"/>
      <c r="BH133" s="651"/>
      <c r="BI133" s="651"/>
      <c r="BJ133" s="651"/>
      <c r="BK133" s="651"/>
      <c r="BL133" s="651"/>
      <c r="BM133" s="651"/>
      <c r="BN133" s="651"/>
      <c r="BO133" s="651"/>
      <c r="BP133" s="651"/>
      <c r="BQ133" s="651"/>
      <c r="BR133" s="651"/>
      <c r="BS133" s="651"/>
      <c r="BT133" s="651"/>
      <c r="BU133" s="651"/>
      <c r="BV133" s="651"/>
      <c r="BW133" s="651"/>
      <c r="BX133" s="651"/>
      <c r="BY133" s="651"/>
      <c r="BZ133" s="651"/>
    </row>
    <row r="134" spans="1:78" s="363" customFormat="1">
      <c r="A134" s="368">
        <v>102</v>
      </c>
      <c r="B134" s="902" t="str">
        <f>"10 percent common equity tier 1 deduction threshold (10 percent of item "&amp;A92&amp;")"</f>
        <v>10 percent common equity tier 1 deduction threshold (10 percent of item 71)</v>
      </c>
      <c r="C134" s="655"/>
      <c r="D134" s="655"/>
      <c r="E134" s="80">
        <f t="shared" ref="E134:N134" si="20">MAX(E92*0.1,0)</f>
        <v>0</v>
      </c>
      <c r="F134" s="80">
        <f t="shared" si="20"/>
        <v>0</v>
      </c>
      <c r="G134" s="80">
        <f t="shared" si="20"/>
        <v>0</v>
      </c>
      <c r="H134" s="80">
        <f t="shared" si="20"/>
        <v>0</v>
      </c>
      <c r="I134" s="80">
        <f t="shared" si="20"/>
        <v>0</v>
      </c>
      <c r="J134" s="80">
        <f t="shared" si="20"/>
        <v>0</v>
      </c>
      <c r="K134" s="80">
        <f t="shared" si="20"/>
        <v>0</v>
      </c>
      <c r="L134" s="80">
        <f t="shared" si="20"/>
        <v>0</v>
      </c>
      <c r="M134" s="80">
        <f t="shared" si="20"/>
        <v>0</v>
      </c>
      <c r="N134" s="80">
        <f t="shared" si="20"/>
        <v>0</v>
      </c>
      <c r="O134" s="651"/>
      <c r="P134" s="651"/>
      <c r="Q134" s="651"/>
      <c r="R134" s="651"/>
      <c r="S134" s="651"/>
      <c r="T134" s="651"/>
      <c r="U134" s="651"/>
      <c r="V134" s="651"/>
      <c r="W134" s="651"/>
      <c r="X134" s="651"/>
      <c r="Y134" s="651"/>
      <c r="Z134" s="651"/>
      <c r="AA134" s="651"/>
      <c r="AB134" s="651"/>
      <c r="AC134" s="651"/>
      <c r="AD134" s="651"/>
      <c r="AE134" s="651"/>
      <c r="AF134" s="651"/>
      <c r="AG134" s="651"/>
      <c r="AH134" s="651"/>
      <c r="AI134" s="651"/>
      <c r="AJ134" s="651"/>
      <c r="AK134" s="651"/>
      <c r="AL134" s="651"/>
      <c r="AM134" s="651"/>
      <c r="AN134" s="651"/>
      <c r="AO134" s="651"/>
      <c r="AP134" s="651"/>
      <c r="AQ134" s="651"/>
      <c r="AR134" s="651"/>
      <c r="AS134" s="651"/>
      <c r="AT134" s="651"/>
      <c r="AU134" s="651"/>
      <c r="AV134" s="651"/>
      <c r="AW134" s="651"/>
      <c r="AX134" s="651"/>
      <c r="AY134" s="651"/>
      <c r="AZ134" s="651"/>
      <c r="BA134" s="651"/>
      <c r="BB134" s="651"/>
      <c r="BC134" s="651"/>
      <c r="BD134" s="651"/>
      <c r="BE134" s="651"/>
      <c r="BF134" s="651"/>
      <c r="BG134" s="651"/>
      <c r="BH134" s="651"/>
      <c r="BI134" s="651"/>
      <c r="BJ134" s="651"/>
      <c r="BK134" s="651"/>
      <c r="BL134" s="651"/>
      <c r="BM134" s="651"/>
      <c r="BN134" s="651"/>
      <c r="BO134" s="651"/>
      <c r="BP134" s="651"/>
      <c r="BQ134" s="651"/>
      <c r="BR134" s="651"/>
      <c r="BS134" s="651"/>
      <c r="BT134" s="651"/>
      <c r="BU134" s="651"/>
      <c r="BV134" s="651"/>
      <c r="BW134" s="651"/>
      <c r="BX134" s="651"/>
      <c r="BY134" s="651"/>
      <c r="BZ134" s="651"/>
    </row>
    <row r="135" spans="1:78" s="363" customFormat="1">
      <c r="A135" s="368">
        <v>103</v>
      </c>
      <c r="B135" s="902" t="str">
        <f>"Amount to be deducted from common equity tier 1 due to 10 percent deduction threshold (greater of item "&amp;A133&amp;" minus item "&amp;A134&amp;" or zero)"</f>
        <v>Amount to be deducted from common equity tier 1 due to 10 percent deduction threshold (greater of item 101 minus item 102 or zero)</v>
      </c>
      <c r="C135" s="655"/>
      <c r="D135" s="655"/>
      <c r="E135" s="80">
        <f t="shared" ref="E135:N135" si="21">MAX(0,E133-E134)</f>
        <v>0</v>
      </c>
      <c r="F135" s="80">
        <f t="shared" si="21"/>
        <v>0</v>
      </c>
      <c r="G135" s="80">
        <f t="shared" si="21"/>
        <v>0</v>
      </c>
      <c r="H135" s="80">
        <f t="shared" si="21"/>
        <v>0</v>
      </c>
      <c r="I135" s="80">
        <f t="shared" si="21"/>
        <v>0</v>
      </c>
      <c r="J135" s="80">
        <f t="shared" si="21"/>
        <v>0</v>
      </c>
      <c r="K135" s="80">
        <f t="shared" si="21"/>
        <v>0</v>
      </c>
      <c r="L135" s="80">
        <f t="shared" si="21"/>
        <v>0</v>
      </c>
      <c r="M135" s="80">
        <f t="shared" si="21"/>
        <v>0</v>
      </c>
      <c r="N135" s="80">
        <f t="shared" si="21"/>
        <v>0</v>
      </c>
      <c r="O135" s="651"/>
      <c r="P135" s="651"/>
      <c r="Q135" s="651"/>
      <c r="R135" s="651"/>
      <c r="S135" s="651"/>
      <c r="T135" s="651"/>
      <c r="U135" s="651"/>
      <c r="V135" s="651"/>
      <c r="W135" s="651"/>
      <c r="X135" s="651"/>
      <c r="Y135" s="651"/>
      <c r="Z135" s="651"/>
      <c r="AA135" s="651"/>
      <c r="AB135" s="651"/>
      <c r="AC135" s="651"/>
      <c r="AD135" s="651"/>
      <c r="AE135" s="651"/>
      <c r="AF135" s="651"/>
      <c r="AG135" s="651"/>
      <c r="AH135" s="651"/>
      <c r="AI135" s="651"/>
      <c r="AJ135" s="651"/>
      <c r="AK135" s="651"/>
      <c r="AL135" s="651"/>
      <c r="AM135" s="651"/>
      <c r="AN135" s="651"/>
      <c r="AO135" s="651"/>
      <c r="AP135" s="651"/>
      <c r="AQ135" s="651"/>
      <c r="AR135" s="651"/>
      <c r="AS135" s="651"/>
      <c r="AT135" s="651"/>
      <c r="AU135" s="651"/>
      <c r="AV135" s="651"/>
      <c r="AW135" s="651"/>
      <c r="AX135" s="651"/>
      <c r="AY135" s="651"/>
      <c r="AZ135" s="651"/>
      <c r="BA135" s="651"/>
      <c r="BB135" s="651"/>
      <c r="BC135" s="651"/>
      <c r="BD135" s="651"/>
      <c r="BE135" s="651"/>
      <c r="BF135" s="651"/>
      <c r="BG135" s="651"/>
      <c r="BH135" s="651"/>
      <c r="BI135" s="651"/>
      <c r="BJ135" s="651"/>
      <c r="BK135" s="651"/>
      <c r="BL135" s="651"/>
      <c r="BM135" s="651"/>
      <c r="BN135" s="651"/>
      <c r="BO135" s="651"/>
      <c r="BP135" s="651"/>
      <c r="BQ135" s="651"/>
      <c r="BR135" s="651"/>
      <c r="BS135" s="651"/>
      <c r="BT135" s="651"/>
      <c r="BU135" s="651"/>
      <c r="BV135" s="651"/>
      <c r="BW135" s="651"/>
      <c r="BX135" s="651"/>
      <c r="BY135" s="651"/>
      <c r="BZ135" s="651"/>
    </row>
    <row r="136" spans="1:78" s="363" customFormat="1">
      <c r="A136" s="635"/>
      <c r="B136" s="913"/>
      <c r="C136" s="655"/>
      <c r="D136" s="655"/>
      <c r="E136" s="659"/>
      <c r="F136" s="659"/>
      <c r="G136" s="659"/>
      <c r="H136" s="659"/>
      <c r="I136" s="659"/>
      <c r="J136" s="659"/>
      <c r="K136" s="659"/>
      <c r="L136" s="659"/>
      <c r="M136" s="659"/>
      <c r="N136" s="659"/>
      <c r="O136" s="651"/>
      <c r="P136" s="651"/>
      <c r="Q136" s="651"/>
      <c r="R136" s="651"/>
      <c r="S136" s="651"/>
      <c r="T136" s="651"/>
      <c r="U136" s="651"/>
      <c r="V136" s="651"/>
      <c r="W136" s="651"/>
      <c r="X136" s="651"/>
      <c r="Y136" s="651"/>
      <c r="Z136" s="651"/>
      <c r="AA136" s="651"/>
      <c r="AB136" s="651"/>
      <c r="AC136" s="651"/>
      <c r="AD136" s="651"/>
      <c r="AE136" s="651"/>
      <c r="AF136" s="651"/>
      <c r="AG136" s="651"/>
      <c r="AH136" s="651"/>
      <c r="AI136" s="651"/>
      <c r="AJ136" s="651"/>
      <c r="AK136" s="651"/>
      <c r="AL136" s="651"/>
      <c r="AM136" s="651"/>
      <c r="AN136" s="651"/>
      <c r="AO136" s="651"/>
      <c r="AP136" s="651"/>
      <c r="AQ136" s="651"/>
      <c r="AR136" s="651"/>
      <c r="AS136" s="651"/>
      <c r="AT136" s="651"/>
      <c r="AU136" s="651"/>
      <c r="AV136" s="651"/>
      <c r="AW136" s="651"/>
      <c r="AX136" s="651"/>
      <c r="AY136" s="651"/>
      <c r="AZ136" s="651"/>
      <c r="BA136" s="651"/>
      <c r="BB136" s="651"/>
      <c r="BC136" s="651"/>
      <c r="BD136" s="651"/>
      <c r="BE136" s="651"/>
      <c r="BF136" s="651"/>
      <c r="BG136" s="651"/>
      <c r="BH136" s="651"/>
      <c r="BI136" s="651"/>
      <c r="BJ136" s="651"/>
      <c r="BK136" s="651"/>
      <c r="BL136" s="651"/>
      <c r="BM136" s="651"/>
      <c r="BN136" s="651"/>
      <c r="BO136" s="651"/>
      <c r="BP136" s="651"/>
      <c r="BQ136" s="651"/>
      <c r="BR136" s="651"/>
      <c r="BS136" s="651"/>
      <c r="BT136" s="651"/>
      <c r="BU136" s="651"/>
      <c r="BV136" s="651"/>
      <c r="BW136" s="651"/>
      <c r="BX136" s="651"/>
      <c r="BY136" s="651"/>
      <c r="BZ136" s="651"/>
    </row>
    <row r="137" spans="1:78" s="363" customFormat="1">
      <c r="A137" s="635"/>
      <c r="B137" s="914" t="s">
        <v>1339</v>
      </c>
      <c r="C137" s="655"/>
      <c r="D137" s="655"/>
      <c r="E137" s="659"/>
      <c r="F137" s="659"/>
      <c r="G137" s="659"/>
      <c r="H137" s="659"/>
      <c r="I137" s="659"/>
      <c r="J137" s="659"/>
      <c r="K137" s="659"/>
      <c r="L137" s="659"/>
      <c r="M137" s="659"/>
      <c r="N137" s="659"/>
      <c r="O137" s="651"/>
      <c r="P137" s="651"/>
      <c r="Q137" s="651"/>
      <c r="R137" s="651"/>
      <c r="S137" s="651"/>
      <c r="T137" s="651"/>
      <c r="U137" s="651"/>
      <c r="V137" s="651"/>
      <c r="W137" s="651"/>
      <c r="X137" s="651"/>
      <c r="Y137" s="651"/>
      <c r="Z137" s="651"/>
      <c r="AA137" s="651"/>
      <c r="AB137" s="651"/>
      <c r="AC137" s="651"/>
      <c r="AD137" s="651"/>
      <c r="AE137" s="651"/>
      <c r="AF137" s="651"/>
      <c r="AG137" s="651"/>
      <c r="AH137" s="651"/>
      <c r="AI137" s="651"/>
      <c r="AJ137" s="651"/>
      <c r="AK137" s="651"/>
      <c r="AL137" s="651"/>
      <c r="AM137" s="651"/>
      <c r="AN137" s="651"/>
      <c r="AO137" s="651"/>
      <c r="AP137" s="651"/>
      <c r="AQ137" s="651"/>
      <c r="AR137" s="651"/>
      <c r="AS137" s="651"/>
      <c r="AT137" s="651"/>
      <c r="AU137" s="651"/>
      <c r="AV137" s="651"/>
      <c r="AW137" s="651"/>
      <c r="AX137" s="651"/>
      <c r="AY137" s="651"/>
      <c r="AZ137" s="651"/>
      <c r="BA137" s="651"/>
      <c r="BB137" s="651"/>
      <c r="BC137" s="651"/>
      <c r="BD137" s="651"/>
      <c r="BE137" s="651"/>
      <c r="BF137" s="651"/>
      <c r="BG137" s="651"/>
      <c r="BH137" s="651"/>
      <c r="BI137" s="651"/>
      <c r="BJ137" s="651"/>
      <c r="BK137" s="651"/>
      <c r="BL137" s="651"/>
      <c r="BM137" s="651"/>
      <c r="BN137" s="651"/>
      <c r="BO137" s="651"/>
      <c r="BP137" s="651"/>
      <c r="BQ137" s="651"/>
      <c r="BR137" s="651"/>
      <c r="BS137" s="651"/>
      <c r="BT137" s="651"/>
      <c r="BU137" s="651"/>
      <c r="BV137" s="651"/>
      <c r="BW137" s="651"/>
      <c r="BX137" s="651"/>
      <c r="BY137" s="651"/>
      <c r="BZ137" s="651"/>
    </row>
    <row r="138" spans="1:78" s="363" customFormat="1">
      <c r="A138" s="368">
        <v>104</v>
      </c>
      <c r="B138" s="902" t="s">
        <v>1338</v>
      </c>
      <c r="C138" s="655"/>
      <c r="D138" s="655"/>
      <c r="E138" s="370"/>
      <c r="F138" s="370"/>
      <c r="G138" s="370"/>
      <c r="H138" s="370"/>
      <c r="I138" s="370"/>
      <c r="J138" s="370"/>
      <c r="K138" s="370"/>
      <c r="L138" s="370"/>
      <c r="M138" s="370"/>
      <c r="N138" s="370"/>
      <c r="O138" s="651"/>
      <c r="P138" s="651"/>
      <c r="Q138" s="651"/>
      <c r="R138" s="651"/>
      <c r="S138" s="651"/>
      <c r="T138" s="651"/>
      <c r="U138" s="651"/>
      <c r="V138" s="651"/>
      <c r="W138" s="651"/>
      <c r="X138" s="651"/>
      <c r="Y138" s="651"/>
      <c r="Z138" s="651"/>
      <c r="AA138" s="651"/>
      <c r="AB138" s="651"/>
      <c r="AC138" s="651"/>
      <c r="AD138" s="651"/>
      <c r="AE138" s="651"/>
      <c r="AF138" s="651"/>
      <c r="AG138" s="651"/>
      <c r="AH138" s="651"/>
      <c r="AI138" s="651"/>
      <c r="AJ138" s="651"/>
      <c r="AK138" s="651"/>
      <c r="AL138" s="651"/>
      <c r="AM138" s="651"/>
      <c r="AN138" s="651"/>
      <c r="AO138" s="651"/>
      <c r="AP138" s="651"/>
      <c r="AQ138" s="651"/>
      <c r="AR138" s="651"/>
      <c r="AS138" s="651"/>
      <c r="AT138" s="651"/>
      <c r="AU138" s="651"/>
      <c r="AV138" s="651"/>
      <c r="AW138" s="651"/>
      <c r="AX138" s="651"/>
      <c r="AY138" s="651"/>
      <c r="AZ138" s="651"/>
      <c r="BA138" s="651"/>
      <c r="BB138" s="651"/>
      <c r="BC138" s="651"/>
      <c r="BD138" s="651"/>
      <c r="BE138" s="651"/>
      <c r="BF138" s="651"/>
      <c r="BG138" s="651"/>
      <c r="BH138" s="651"/>
      <c r="BI138" s="651"/>
      <c r="BJ138" s="651"/>
      <c r="BK138" s="651"/>
      <c r="BL138" s="651"/>
      <c r="BM138" s="651"/>
      <c r="BN138" s="651"/>
      <c r="BO138" s="651"/>
      <c r="BP138" s="651"/>
      <c r="BQ138" s="651"/>
      <c r="BR138" s="651"/>
      <c r="BS138" s="651"/>
      <c r="BT138" s="651"/>
      <c r="BU138" s="651"/>
      <c r="BV138" s="651"/>
      <c r="BW138" s="651"/>
      <c r="BX138" s="651"/>
      <c r="BY138" s="651"/>
      <c r="BZ138" s="651"/>
    </row>
    <row r="139" spans="1:78" s="363" customFormat="1" ht="30">
      <c r="A139" s="368">
        <v>105</v>
      </c>
      <c r="B139" s="902" t="s">
        <v>1337</v>
      </c>
      <c r="C139" s="655"/>
      <c r="D139" s="655"/>
      <c r="E139" s="370"/>
      <c r="F139" s="370"/>
      <c r="G139" s="370"/>
      <c r="H139" s="370"/>
      <c r="I139" s="370"/>
      <c r="J139" s="370"/>
      <c r="K139" s="370"/>
      <c r="L139" s="370"/>
      <c r="M139" s="370"/>
      <c r="N139" s="370"/>
      <c r="O139" s="651"/>
      <c r="P139" s="651"/>
      <c r="Q139" s="651"/>
      <c r="R139" s="651"/>
      <c r="S139" s="651"/>
      <c r="T139" s="651"/>
      <c r="U139" s="651"/>
      <c r="V139" s="651"/>
      <c r="W139" s="651"/>
      <c r="X139" s="651"/>
      <c r="Y139" s="651"/>
      <c r="Z139" s="651"/>
      <c r="AA139" s="651"/>
      <c r="AB139" s="651"/>
      <c r="AC139" s="651"/>
      <c r="AD139" s="651"/>
      <c r="AE139" s="651"/>
      <c r="AF139" s="651"/>
      <c r="AG139" s="651"/>
      <c r="AH139" s="651"/>
      <c r="AI139" s="651"/>
      <c r="AJ139" s="651"/>
      <c r="AK139" s="651"/>
      <c r="AL139" s="651"/>
      <c r="AM139" s="651"/>
      <c r="AN139" s="651"/>
      <c r="AO139" s="651"/>
      <c r="AP139" s="651"/>
      <c r="AQ139" s="651"/>
      <c r="AR139" s="651"/>
      <c r="AS139" s="651"/>
      <c r="AT139" s="651"/>
      <c r="AU139" s="651"/>
      <c r="AV139" s="651"/>
      <c r="AW139" s="651"/>
      <c r="AX139" s="651"/>
      <c r="AY139" s="651"/>
      <c r="AZ139" s="651"/>
      <c r="BA139" s="651"/>
      <c r="BB139" s="651"/>
      <c r="BC139" s="651"/>
      <c r="BD139" s="651"/>
      <c r="BE139" s="651"/>
      <c r="BF139" s="651"/>
      <c r="BG139" s="651"/>
      <c r="BH139" s="651"/>
      <c r="BI139" s="651"/>
      <c r="BJ139" s="651"/>
      <c r="BK139" s="651"/>
      <c r="BL139" s="651"/>
      <c r="BM139" s="651"/>
      <c r="BN139" s="651"/>
      <c r="BO139" s="651"/>
      <c r="BP139" s="651"/>
      <c r="BQ139" s="651"/>
      <c r="BR139" s="651"/>
      <c r="BS139" s="651"/>
      <c r="BT139" s="651"/>
      <c r="BU139" s="651"/>
      <c r="BV139" s="651"/>
      <c r="BW139" s="651"/>
      <c r="BX139" s="651"/>
      <c r="BY139" s="651"/>
      <c r="BZ139" s="651"/>
    </row>
    <row r="140" spans="1:78" s="363" customFormat="1">
      <c r="A140" s="368">
        <v>106</v>
      </c>
      <c r="B140" s="902" t="str">
        <f>"Mortgage servicing assets net of related deferred tax liabilities (item "&amp;A138&amp;" minus item "&amp;A139&amp;")"</f>
        <v>Mortgage servicing assets net of related deferred tax liabilities (item 104 minus item 105)</v>
      </c>
      <c r="C140" s="655"/>
      <c r="D140" s="655"/>
      <c r="E140" s="80">
        <f t="shared" ref="E140:N140" si="22">E138-E139</f>
        <v>0</v>
      </c>
      <c r="F140" s="80">
        <f t="shared" si="22"/>
        <v>0</v>
      </c>
      <c r="G140" s="80">
        <f t="shared" si="22"/>
        <v>0</v>
      </c>
      <c r="H140" s="80">
        <f t="shared" si="22"/>
        <v>0</v>
      </c>
      <c r="I140" s="80">
        <f t="shared" si="22"/>
        <v>0</v>
      </c>
      <c r="J140" s="80">
        <f t="shared" si="22"/>
        <v>0</v>
      </c>
      <c r="K140" s="80">
        <f t="shared" si="22"/>
        <v>0</v>
      </c>
      <c r="L140" s="80">
        <f t="shared" si="22"/>
        <v>0</v>
      </c>
      <c r="M140" s="80">
        <f t="shared" si="22"/>
        <v>0</v>
      </c>
      <c r="N140" s="80">
        <f t="shared" si="22"/>
        <v>0</v>
      </c>
      <c r="O140" s="651"/>
      <c r="P140" s="651"/>
      <c r="Q140" s="651"/>
      <c r="R140" s="651"/>
      <c r="S140" s="651"/>
      <c r="T140" s="651"/>
      <c r="U140" s="651"/>
      <c r="V140" s="651"/>
      <c r="W140" s="651"/>
      <c r="X140" s="651"/>
      <c r="Y140" s="651"/>
      <c r="Z140" s="651"/>
      <c r="AA140" s="651"/>
      <c r="AB140" s="651"/>
      <c r="AC140" s="651"/>
      <c r="AD140" s="651"/>
      <c r="AE140" s="651"/>
      <c r="AF140" s="651"/>
      <c r="AG140" s="651"/>
      <c r="AH140" s="651"/>
      <c r="AI140" s="651"/>
      <c r="AJ140" s="651"/>
      <c r="AK140" s="651"/>
      <c r="AL140" s="651"/>
      <c r="AM140" s="651"/>
      <c r="AN140" s="651"/>
      <c r="AO140" s="651"/>
      <c r="AP140" s="651"/>
      <c r="AQ140" s="651"/>
      <c r="AR140" s="651"/>
      <c r="AS140" s="651"/>
      <c r="AT140" s="651"/>
      <c r="AU140" s="651"/>
      <c r="AV140" s="651"/>
      <c r="AW140" s="651"/>
      <c r="AX140" s="651"/>
      <c r="AY140" s="651"/>
      <c r="AZ140" s="651"/>
      <c r="BA140" s="651"/>
      <c r="BB140" s="651"/>
      <c r="BC140" s="651"/>
      <c r="BD140" s="651"/>
      <c r="BE140" s="651"/>
      <c r="BF140" s="651"/>
      <c r="BG140" s="651"/>
      <c r="BH140" s="651"/>
      <c r="BI140" s="651"/>
      <c r="BJ140" s="651"/>
      <c r="BK140" s="651"/>
      <c r="BL140" s="651"/>
      <c r="BM140" s="651"/>
      <c r="BN140" s="651"/>
      <c r="BO140" s="651"/>
      <c r="BP140" s="651"/>
      <c r="BQ140" s="651"/>
      <c r="BR140" s="651"/>
      <c r="BS140" s="651"/>
      <c r="BT140" s="651"/>
      <c r="BU140" s="651"/>
      <c r="BV140" s="651"/>
      <c r="BW140" s="651"/>
      <c r="BX140" s="651"/>
      <c r="BY140" s="651"/>
      <c r="BZ140" s="651"/>
    </row>
    <row r="141" spans="1:78" s="363" customFormat="1">
      <c r="A141" s="368">
        <v>107</v>
      </c>
      <c r="B141" s="902" t="str">
        <f>"10 percent common equity tier 1 deduction threshold (10 percent of item "&amp;A92&amp;")"</f>
        <v>10 percent common equity tier 1 deduction threshold (10 percent of item 71)</v>
      </c>
      <c r="C141" s="655"/>
      <c r="D141" s="655"/>
      <c r="E141" s="80">
        <f t="shared" ref="E141:N141" si="23">MAX(E92*0.1,0)</f>
        <v>0</v>
      </c>
      <c r="F141" s="80">
        <f t="shared" si="23"/>
        <v>0</v>
      </c>
      <c r="G141" s="80">
        <f t="shared" si="23"/>
        <v>0</v>
      </c>
      <c r="H141" s="80">
        <f t="shared" si="23"/>
        <v>0</v>
      </c>
      <c r="I141" s="80">
        <f t="shared" si="23"/>
        <v>0</v>
      </c>
      <c r="J141" s="80">
        <f t="shared" si="23"/>
        <v>0</v>
      </c>
      <c r="K141" s="80">
        <f t="shared" si="23"/>
        <v>0</v>
      </c>
      <c r="L141" s="80">
        <f t="shared" si="23"/>
        <v>0</v>
      </c>
      <c r="M141" s="80">
        <f t="shared" si="23"/>
        <v>0</v>
      </c>
      <c r="N141" s="80">
        <f t="shared" si="23"/>
        <v>0</v>
      </c>
      <c r="O141" s="651"/>
      <c r="P141" s="651"/>
      <c r="Q141" s="651"/>
      <c r="R141" s="651"/>
      <c r="S141" s="651"/>
      <c r="T141" s="651"/>
      <c r="U141" s="651"/>
      <c r="V141" s="651"/>
      <c r="W141" s="651"/>
      <c r="X141" s="651"/>
      <c r="Y141" s="651"/>
      <c r="Z141" s="651"/>
      <c r="AA141" s="651"/>
      <c r="AB141" s="651"/>
      <c r="AC141" s="651"/>
      <c r="AD141" s="651"/>
      <c r="AE141" s="651"/>
      <c r="AF141" s="651"/>
      <c r="AG141" s="651"/>
      <c r="AH141" s="651"/>
      <c r="AI141" s="651"/>
      <c r="AJ141" s="651"/>
      <c r="AK141" s="651"/>
      <c r="AL141" s="651"/>
      <c r="AM141" s="651"/>
      <c r="AN141" s="651"/>
      <c r="AO141" s="651"/>
      <c r="AP141" s="651"/>
      <c r="AQ141" s="651"/>
      <c r="AR141" s="651"/>
      <c r="AS141" s="651"/>
      <c r="AT141" s="651"/>
      <c r="AU141" s="651"/>
      <c r="AV141" s="651"/>
      <c r="AW141" s="651"/>
      <c r="AX141" s="651"/>
      <c r="AY141" s="651"/>
      <c r="AZ141" s="651"/>
      <c r="BA141" s="651"/>
      <c r="BB141" s="651"/>
      <c r="BC141" s="651"/>
      <c r="BD141" s="651"/>
      <c r="BE141" s="651"/>
      <c r="BF141" s="651"/>
      <c r="BG141" s="651"/>
      <c r="BH141" s="651"/>
      <c r="BI141" s="651"/>
      <c r="BJ141" s="651"/>
      <c r="BK141" s="651"/>
      <c r="BL141" s="651"/>
      <c r="BM141" s="651"/>
      <c r="BN141" s="651"/>
      <c r="BO141" s="651"/>
      <c r="BP141" s="651"/>
      <c r="BQ141" s="651"/>
      <c r="BR141" s="651"/>
      <c r="BS141" s="651"/>
      <c r="BT141" s="651"/>
      <c r="BU141" s="651"/>
      <c r="BV141" s="651"/>
      <c r="BW141" s="651"/>
      <c r="BX141" s="651"/>
      <c r="BY141" s="651"/>
      <c r="BZ141" s="651"/>
    </row>
    <row r="142" spans="1:78" s="363" customFormat="1">
      <c r="A142" s="368">
        <v>108</v>
      </c>
      <c r="B142" s="902" t="str">
        <f>"Amount to be deducted from common equity tier 1 due to 10 percent deduction threshold (greater of item "&amp;A140&amp;" minus item "&amp;A141&amp;" or zero)"</f>
        <v>Amount to be deducted from common equity tier 1 due to 10 percent deduction threshold (greater of item 106 minus item 107 or zero)</v>
      </c>
      <c r="C142" s="655"/>
      <c r="D142" s="655"/>
      <c r="E142" s="80">
        <f t="shared" ref="E142:N142" si="24">MAX(0,E140-E141)</f>
        <v>0</v>
      </c>
      <c r="F142" s="80">
        <f t="shared" si="24"/>
        <v>0</v>
      </c>
      <c r="G142" s="80">
        <f t="shared" si="24"/>
        <v>0</v>
      </c>
      <c r="H142" s="80">
        <f t="shared" si="24"/>
        <v>0</v>
      </c>
      <c r="I142" s="80">
        <f t="shared" si="24"/>
        <v>0</v>
      </c>
      <c r="J142" s="80">
        <f t="shared" si="24"/>
        <v>0</v>
      </c>
      <c r="K142" s="80">
        <f t="shared" si="24"/>
        <v>0</v>
      </c>
      <c r="L142" s="80">
        <f t="shared" si="24"/>
        <v>0</v>
      </c>
      <c r="M142" s="80">
        <f t="shared" si="24"/>
        <v>0</v>
      </c>
      <c r="N142" s="80">
        <f t="shared" si="24"/>
        <v>0</v>
      </c>
      <c r="O142" s="651"/>
      <c r="P142" s="651"/>
      <c r="Q142" s="651"/>
      <c r="R142" s="651"/>
      <c r="S142" s="651"/>
      <c r="T142" s="651"/>
      <c r="U142" s="651"/>
      <c r="V142" s="651"/>
      <c r="W142" s="651"/>
      <c r="X142" s="651"/>
      <c r="Y142" s="651"/>
      <c r="Z142" s="651"/>
      <c r="AA142" s="651"/>
      <c r="AB142" s="651"/>
      <c r="AC142" s="651"/>
      <c r="AD142" s="651"/>
      <c r="AE142" s="651"/>
      <c r="AF142" s="651"/>
      <c r="AG142" s="651"/>
      <c r="AH142" s="651"/>
      <c r="AI142" s="651"/>
      <c r="AJ142" s="651"/>
      <c r="AK142" s="651"/>
      <c r="AL142" s="651"/>
      <c r="AM142" s="651"/>
      <c r="AN142" s="651"/>
      <c r="AO142" s="651"/>
      <c r="AP142" s="651"/>
      <c r="AQ142" s="651"/>
      <c r="AR142" s="651"/>
      <c r="AS142" s="651"/>
      <c r="AT142" s="651"/>
      <c r="AU142" s="651"/>
      <c r="AV142" s="651"/>
      <c r="AW142" s="651"/>
      <c r="AX142" s="651"/>
      <c r="AY142" s="651"/>
      <c r="AZ142" s="651"/>
      <c r="BA142" s="651"/>
      <c r="BB142" s="651"/>
      <c r="BC142" s="651"/>
      <c r="BD142" s="651"/>
      <c r="BE142" s="651"/>
      <c r="BF142" s="651"/>
      <c r="BG142" s="651"/>
      <c r="BH142" s="651"/>
      <c r="BI142" s="651"/>
      <c r="BJ142" s="651"/>
      <c r="BK142" s="651"/>
      <c r="BL142" s="651"/>
      <c r="BM142" s="651"/>
      <c r="BN142" s="651"/>
      <c r="BO142" s="651"/>
      <c r="BP142" s="651"/>
      <c r="BQ142" s="651"/>
      <c r="BR142" s="651"/>
      <c r="BS142" s="651"/>
      <c r="BT142" s="651"/>
      <c r="BU142" s="651"/>
      <c r="BV142" s="651"/>
      <c r="BW142" s="651"/>
      <c r="BX142" s="651"/>
      <c r="BY142" s="651"/>
      <c r="BZ142" s="651"/>
    </row>
    <row r="143" spans="1:78" s="363" customFormat="1">
      <c r="A143" s="647"/>
      <c r="B143" s="913"/>
      <c r="C143" s="655"/>
      <c r="D143" s="655"/>
      <c r="E143" s="659"/>
      <c r="F143" s="659"/>
      <c r="G143" s="659"/>
      <c r="H143" s="659"/>
      <c r="I143" s="659"/>
      <c r="J143" s="659"/>
      <c r="K143" s="659"/>
      <c r="L143" s="659"/>
      <c r="M143" s="659"/>
      <c r="N143" s="659"/>
      <c r="O143" s="651"/>
      <c r="P143" s="651"/>
      <c r="Q143" s="651"/>
      <c r="R143" s="651"/>
      <c r="S143" s="651"/>
      <c r="T143" s="651"/>
      <c r="U143" s="651"/>
      <c r="V143" s="651"/>
      <c r="W143" s="651"/>
      <c r="X143" s="651"/>
      <c r="Y143" s="651"/>
      <c r="Z143" s="651"/>
      <c r="AA143" s="651"/>
      <c r="AB143" s="651"/>
      <c r="AC143" s="651"/>
      <c r="AD143" s="651"/>
      <c r="AE143" s="651"/>
      <c r="AF143" s="651"/>
      <c r="AG143" s="651"/>
      <c r="AH143" s="651"/>
      <c r="AI143" s="651"/>
      <c r="AJ143" s="651"/>
      <c r="AK143" s="651"/>
      <c r="AL143" s="651"/>
      <c r="AM143" s="651"/>
      <c r="AN143" s="651"/>
      <c r="AO143" s="651"/>
      <c r="AP143" s="651"/>
      <c r="AQ143" s="651"/>
      <c r="AR143" s="651"/>
      <c r="AS143" s="651"/>
      <c r="AT143" s="651"/>
      <c r="AU143" s="651"/>
      <c r="AV143" s="651"/>
      <c r="AW143" s="651"/>
      <c r="AX143" s="651"/>
      <c r="AY143" s="651"/>
      <c r="AZ143" s="651"/>
      <c r="BA143" s="651"/>
      <c r="BB143" s="651"/>
      <c r="BC143" s="651"/>
      <c r="BD143" s="651"/>
      <c r="BE143" s="651"/>
      <c r="BF143" s="651"/>
      <c r="BG143" s="651"/>
      <c r="BH143" s="651"/>
      <c r="BI143" s="651"/>
      <c r="BJ143" s="651"/>
      <c r="BK143" s="651"/>
      <c r="BL143" s="651"/>
      <c r="BM143" s="651"/>
      <c r="BN143" s="651"/>
      <c r="BO143" s="651"/>
      <c r="BP143" s="651"/>
      <c r="BQ143" s="651"/>
      <c r="BR143" s="651"/>
      <c r="BS143" s="651"/>
      <c r="BT143" s="651"/>
      <c r="BU143" s="651"/>
      <c r="BV143" s="651"/>
      <c r="BW143" s="651"/>
      <c r="BX143" s="651"/>
      <c r="BY143" s="651"/>
      <c r="BZ143" s="651"/>
    </row>
    <row r="144" spans="1:78" s="363" customFormat="1" ht="30">
      <c r="A144" s="635"/>
      <c r="B144" s="914" t="s">
        <v>1336</v>
      </c>
      <c r="C144" s="655"/>
      <c r="D144" s="655"/>
      <c r="E144" s="659"/>
      <c r="F144" s="659"/>
      <c r="G144" s="659"/>
      <c r="H144" s="659"/>
      <c r="I144" s="659"/>
      <c r="J144" s="659"/>
      <c r="K144" s="659"/>
      <c r="L144" s="659"/>
      <c r="M144" s="659"/>
      <c r="N144" s="659"/>
      <c r="O144" s="651"/>
      <c r="P144" s="651"/>
      <c r="Q144" s="651"/>
      <c r="R144" s="651"/>
      <c r="S144" s="651"/>
      <c r="T144" s="651"/>
      <c r="U144" s="651"/>
      <c r="V144" s="651"/>
      <c r="W144" s="651"/>
      <c r="X144" s="651"/>
      <c r="Y144" s="651"/>
      <c r="Z144" s="651"/>
      <c r="AA144" s="651"/>
      <c r="AB144" s="651"/>
      <c r="AC144" s="651"/>
      <c r="AD144" s="651"/>
      <c r="AE144" s="651"/>
      <c r="AF144" s="651"/>
      <c r="AG144" s="651"/>
      <c r="AH144" s="651"/>
      <c r="AI144" s="651"/>
      <c r="AJ144" s="651"/>
      <c r="AK144" s="651"/>
      <c r="AL144" s="651"/>
      <c r="AM144" s="651"/>
      <c r="AN144" s="651"/>
      <c r="AO144" s="651"/>
      <c r="AP144" s="651"/>
      <c r="AQ144" s="651"/>
      <c r="AR144" s="651"/>
      <c r="AS144" s="651"/>
      <c r="AT144" s="651"/>
      <c r="AU144" s="651"/>
      <c r="AV144" s="651"/>
      <c r="AW144" s="651"/>
      <c r="AX144" s="651"/>
      <c r="AY144" s="651"/>
      <c r="AZ144" s="651"/>
      <c r="BA144" s="651"/>
      <c r="BB144" s="651"/>
      <c r="BC144" s="651"/>
      <c r="BD144" s="651"/>
      <c r="BE144" s="651"/>
      <c r="BF144" s="651"/>
      <c r="BG144" s="651"/>
      <c r="BH144" s="651"/>
      <c r="BI144" s="651"/>
      <c r="BJ144" s="651"/>
      <c r="BK144" s="651"/>
      <c r="BL144" s="651"/>
      <c r="BM144" s="651"/>
      <c r="BN144" s="651"/>
      <c r="BO144" s="651"/>
      <c r="BP144" s="651"/>
      <c r="BQ144" s="651"/>
      <c r="BR144" s="651"/>
      <c r="BS144" s="651"/>
      <c r="BT144" s="651"/>
      <c r="BU144" s="651"/>
      <c r="BV144" s="651"/>
      <c r="BW144" s="651"/>
      <c r="BX144" s="651"/>
      <c r="BY144" s="651"/>
      <c r="BZ144" s="651"/>
    </row>
    <row r="145" spans="1:78" s="363" customFormat="1" ht="30">
      <c r="A145" s="368">
        <v>109</v>
      </c>
      <c r="B145" s="902" t="s">
        <v>1336</v>
      </c>
      <c r="C145" s="655"/>
      <c r="D145" s="655"/>
      <c r="E145" s="370"/>
      <c r="F145" s="370"/>
      <c r="G145" s="370"/>
      <c r="H145" s="370"/>
      <c r="I145" s="370"/>
      <c r="J145" s="370"/>
      <c r="K145" s="370"/>
      <c r="L145" s="370"/>
      <c r="M145" s="370"/>
      <c r="N145" s="370"/>
      <c r="O145" s="651"/>
      <c r="P145" s="651"/>
      <c r="Q145" s="651"/>
      <c r="R145" s="651"/>
      <c r="S145" s="651"/>
      <c r="T145" s="651"/>
      <c r="U145" s="651"/>
      <c r="V145" s="651"/>
      <c r="W145" s="651"/>
      <c r="X145" s="651"/>
      <c r="Y145" s="651"/>
      <c r="Z145" s="651"/>
      <c r="AA145" s="651"/>
      <c r="AB145" s="651"/>
      <c r="AC145" s="651"/>
      <c r="AD145" s="651"/>
      <c r="AE145" s="651"/>
      <c r="AF145" s="651"/>
      <c r="AG145" s="651"/>
      <c r="AH145" s="651"/>
      <c r="AI145" s="651"/>
      <c r="AJ145" s="651"/>
      <c r="AK145" s="651"/>
      <c r="AL145" s="651"/>
      <c r="AM145" s="651"/>
      <c r="AN145" s="651"/>
      <c r="AO145" s="651"/>
      <c r="AP145" s="651"/>
      <c r="AQ145" s="651"/>
      <c r="AR145" s="651"/>
      <c r="AS145" s="651"/>
      <c r="AT145" s="651"/>
      <c r="AU145" s="651"/>
      <c r="AV145" s="651"/>
      <c r="AW145" s="651"/>
      <c r="AX145" s="651"/>
      <c r="AY145" s="651"/>
      <c r="AZ145" s="651"/>
      <c r="BA145" s="651"/>
      <c r="BB145" s="651"/>
      <c r="BC145" s="651"/>
      <c r="BD145" s="651"/>
      <c r="BE145" s="651"/>
      <c r="BF145" s="651"/>
      <c r="BG145" s="651"/>
      <c r="BH145" s="651"/>
      <c r="BI145" s="651"/>
      <c r="BJ145" s="651"/>
      <c r="BK145" s="651"/>
      <c r="BL145" s="651"/>
      <c r="BM145" s="651"/>
      <c r="BN145" s="651"/>
      <c r="BO145" s="651"/>
      <c r="BP145" s="651"/>
      <c r="BQ145" s="651"/>
      <c r="BR145" s="651"/>
      <c r="BS145" s="651"/>
      <c r="BT145" s="651"/>
      <c r="BU145" s="651"/>
      <c r="BV145" s="651"/>
      <c r="BW145" s="651"/>
      <c r="BX145" s="651"/>
      <c r="BY145" s="651"/>
      <c r="BZ145" s="651"/>
    </row>
    <row r="146" spans="1:78" s="363" customFormat="1">
      <c r="A146" s="368">
        <v>110</v>
      </c>
      <c r="B146" s="902" t="str">
        <f>"10 percent common equity tier 1 deduction threshold (10 percent of item "&amp;A92&amp;")"</f>
        <v>10 percent common equity tier 1 deduction threshold (10 percent of item 71)</v>
      </c>
      <c r="C146" s="655"/>
      <c r="D146" s="655"/>
      <c r="E146" s="80">
        <f t="shared" ref="E146:N146" si="25">MAX(E92*0.1,0)</f>
        <v>0</v>
      </c>
      <c r="F146" s="80">
        <f t="shared" si="25"/>
        <v>0</v>
      </c>
      <c r="G146" s="80">
        <f t="shared" si="25"/>
        <v>0</v>
      </c>
      <c r="H146" s="80">
        <f t="shared" si="25"/>
        <v>0</v>
      </c>
      <c r="I146" s="80">
        <f t="shared" si="25"/>
        <v>0</v>
      </c>
      <c r="J146" s="80">
        <f t="shared" si="25"/>
        <v>0</v>
      </c>
      <c r="K146" s="80">
        <f t="shared" si="25"/>
        <v>0</v>
      </c>
      <c r="L146" s="80">
        <f t="shared" si="25"/>
        <v>0</v>
      </c>
      <c r="M146" s="80">
        <f t="shared" si="25"/>
        <v>0</v>
      </c>
      <c r="N146" s="80">
        <f t="shared" si="25"/>
        <v>0</v>
      </c>
      <c r="O146" s="651"/>
      <c r="P146" s="651"/>
      <c r="Q146" s="651"/>
      <c r="R146" s="651"/>
      <c r="S146" s="651"/>
      <c r="T146" s="651"/>
      <c r="U146" s="651"/>
      <c r="V146" s="651"/>
      <c r="W146" s="651"/>
      <c r="X146" s="651"/>
      <c r="Y146" s="651"/>
      <c r="Z146" s="651"/>
      <c r="AA146" s="651"/>
      <c r="AB146" s="651"/>
      <c r="AC146" s="651"/>
      <c r="AD146" s="651"/>
      <c r="AE146" s="651"/>
      <c r="AF146" s="651"/>
      <c r="AG146" s="651"/>
      <c r="AH146" s="651"/>
      <c r="AI146" s="651"/>
      <c r="AJ146" s="651"/>
      <c r="AK146" s="651"/>
      <c r="AL146" s="651"/>
      <c r="AM146" s="651"/>
      <c r="AN146" s="651"/>
      <c r="AO146" s="651"/>
      <c r="AP146" s="651"/>
      <c r="AQ146" s="651"/>
      <c r="AR146" s="651"/>
      <c r="AS146" s="651"/>
      <c r="AT146" s="651"/>
      <c r="AU146" s="651"/>
      <c r="AV146" s="651"/>
      <c r="AW146" s="651"/>
      <c r="AX146" s="651"/>
      <c r="AY146" s="651"/>
      <c r="AZ146" s="651"/>
      <c r="BA146" s="651"/>
      <c r="BB146" s="651"/>
      <c r="BC146" s="651"/>
      <c r="BD146" s="651"/>
      <c r="BE146" s="651"/>
      <c r="BF146" s="651"/>
      <c r="BG146" s="651"/>
      <c r="BH146" s="651"/>
      <c r="BI146" s="651"/>
      <c r="BJ146" s="651"/>
      <c r="BK146" s="651"/>
      <c r="BL146" s="651"/>
      <c r="BM146" s="651"/>
      <c r="BN146" s="651"/>
      <c r="BO146" s="651"/>
      <c r="BP146" s="651"/>
      <c r="BQ146" s="651"/>
      <c r="BR146" s="651"/>
      <c r="BS146" s="651"/>
      <c r="BT146" s="651"/>
      <c r="BU146" s="651"/>
      <c r="BV146" s="651"/>
      <c r="BW146" s="651"/>
      <c r="BX146" s="651"/>
      <c r="BY146" s="651"/>
      <c r="BZ146" s="651"/>
    </row>
    <row r="147" spans="1:78" s="363" customFormat="1">
      <c r="A147" s="368">
        <v>111</v>
      </c>
      <c r="B147" s="902" t="str">
        <f>"Amount to be deducted from common equity tier 1 due to 10 percent deduction threshold (greater of item "&amp;A145&amp;" minus item "&amp;A146&amp;" or zero)"</f>
        <v>Amount to be deducted from common equity tier 1 due to 10 percent deduction threshold (greater of item 109 minus item 110 or zero)</v>
      </c>
      <c r="C147" s="655"/>
      <c r="D147" s="655"/>
      <c r="E147" s="80">
        <f t="shared" ref="E147:N147" si="26">MAX(0,E145-E146)</f>
        <v>0</v>
      </c>
      <c r="F147" s="80">
        <f t="shared" si="26"/>
        <v>0</v>
      </c>
      <c r="G147" s="80">
        <f t="shared" si="26"/>
        <v>0</v>
      </c>
      <c r="H147" s="80">
        <f t="shared" si="26"/>
        <v>0</v>
      </c>
      <c r="I147" s="80">
        <f t="shared" si="26"/>
        <v>0</v>
      </c>
      <c r="J147" s="80">
        <f t="shared" si="26"/>
        <v>0</v>
      </c>
      <c r="K147" s="80">
        <f t="shared" si="26"/>
        <v>0</v>
      </c>
      <c r="L147" s="80">
        <f t="shared" si="26"/>
        <v>0</v>
      </c>
      <c r="M147" s="80">
        <f t="shared" si="26"/>
        <v>0</v>
      </c>
      <c r="N147" s="80">
        <f t="shared" si="26"/>
        <v>0</v>
      </c>
      <c r="O147" s="651"/>
      <c r="P147" s="651"/>
      <c r="Q147" s="651"/>
      <c r="R147" s="651"/>
      <c r="S147" s="651"/>
      <c r="T147" s="651"/>
      <c r="U147" s="651"/>
      <c r="V147" s="651"/>
      <c r="W147" s="651"/>
      <c r="X147" s="651"/>
      <c r="Y147" s="651"/>
      <c r="Z147" s="651"/>
      <c r="AA147" s="651"/>
      <c r="AB147" s="651"/>
      <c r="AC147" s="651"/>
      <c r="AD147" s="651"/>
      <c r="AE147" s="651"/>
      <c r="AF147" s="651"/>
      <c r="AG147" s="651"/>
      <c r="AH147" s="651"/>
      <c r="AI147" s="651"/>
      <c r="AJ147" s="651"/>
      <c r="AK147" s="651"/>
      <c r="AL147" s="651"/>
      <c r="AM147" s="651"/>
      <c r="AN147" s="651"/>
      <c r="AO147" s="651"/>
      <c r="AP147" s="651"/>
      <c r="AQ147" s="651"/>
      <c r="AR147" s="651"/>
      <c r="AS147" s="651"/>
      <c r="AT147" s="651"/>
      <c r="AU147" s="651"/>
      <c r="AV147" s="651"/>
      <c r="AW147" s="651"/>
      <c r="AX147" s="651"/>
      <c r="AY147" s="651"/>
      <c r="AZ147" s="651"/>
      <c r="BA147" s="651"/>
      <c r="BB147" s="651"/>
      <c r="BC147" s="651"/>
      <c r="BD147" s="651"/>
      <c r="BE147" s="651"/>
      <c r="BF147" s="651"/>
      <c r="BG147" s="651"/>
      <c r="BH147" s="651"/>
      <c r="BI147" s="651"/>
      <c r="BJ147" s="651"/>
      <c r="BK147" s="651"/>
      <c r="BL147" s="651"/>
      <c r="BM147" s="651"/>
      <c r="BN147" s="651"/>
      <c r="BO147" s="651"/>
      <c r="BP147" s="651"/>
      <c r="BQ147" s="651"/>
      <c r="BR147" s="651"/>
      <c r="BS147" s="651"/>
      <c r="BT147" s="651"/>
      <c r="BU147" s="651"/>
      <c r="BV147" s="651"/>
      <c r="BW147" s="651"/>
      <c r="BX147" s="651"/>
      <c r="BY147" s="651"/>
      <c r="BZ147" s="651"/>
    </row>
    <row r="148" spans="1:78" s="363" customFormat="1">
      <c r="A148" s="647"/>
      <c r="B148" s="913"/>
      <c r="C148" s="655"/>
      <c r="D148" s="655"/>
      <c r="E148" s="660"/>
      <c r="F148" s="660"/>
      <c r="G148" s="660"/>
      <c r="H148" s="660"/>
      <c r="I148" s="660"/>
      <c r="J148" s="660"/>
      <c r="K148" s="660"/>
      <c r="L148" s="660"/>
      <c r="M148" s="660"/>
      <c r="N148" s="660"/>
      <c r="O148" s="651"/>
      <c r="P148" s="651"/>
      <c r="Q148" s="651"/>
      <c r="R148" s="651"/>
      <c r="S148" s="651"/>
      <c r="T148" s="651"/>
      <c r="U148" s="651"/>
      <c r="V148" s="651"/>
      <c r="W148" s="651"/>
      <c r="X148" s="651"/>
      <c r="Y148" s="651"/>
      <c r="Z148" s="651"/>
      <c r="AA148" s="651"/>
      <c r="AB148" s="651"/>
      <c r="AC148" s="651"/>
      <c r="AD148" s="651"/>
      <c r="AE148" s="651"/>
      <c r="AF148" s="651"/>
      <c r="AG148" s="651"/>
      <c r="AH148" s="651"/>
      <c r="AI148" s="651"/>
      <c r="AJ148" s="651"/>
      <c r="AK148" s="651"/>
      <c r="AL148" s="651"/>
      <c r="AM148" s="651"/>
      <c r="AN148" s="651"/>
      <c r="AO148" s="651"/>
      <c r="AP148" s="651"/>
      <c r="AQ148" s="651"/>
      <c r="AR148" s="651"/>
      <c r="AS148" s="651"/>
      <c r="AT148" s="651"/>
      <c r="AU148" s="651"/>
      <c r="AV148" s="651"/>
      <c r="AW148" s="651"/>
      <c r="AX148" s="651"/>
      <c r="AY148" s="651"/>
      <c r="AZ148" s="651"/>
      <c r="BA148" s="651"/>
      <c r="BB148" s="651"/>
      <c r="BC148" s="651"/>
      <c r="BD148" s="651"/>
      <c r="BE148" s="651"/>
      <c r="BF148" s="651"/>
      <c r="BG148" s="651"/>
      <c r="BH148" s="651"/>
      <c r="BI148" s="651"/>
      <c r="BJ148" s="651"/>
      <c r="BK148" s="651"/>
      <c r="BL148" s="651"/>
      <c r="BM148" s="651"/>
      <c r="BN148" s="651"/>
      <c r="BO148" s="651"/>
      <c r="BP148" s="651"/>
      <c r="BQ148" s="651"/>
      <c r="BR148" s="651"/>
      <c r="BS148" s="651"/>
      <c r="BT148" s="651"/>
      <c r="BU148" s="651"/>
      <c r="BV148" s="651"/>
      <c r="BW148" s="651"/>
      <c r="BX148" s="651"/>
      <c r="BY148" s="651"/>
      <c r="BZ148" s="651"/>
    </row>
    <row r="149" spans="1:78" s="363" customFormat="1" ht="30">
      <c r="A149" s="635"/>
      <c r="B149" s="914" t="s">
        <v>1335</v>
      </c>
      <c r="C149" s="655"/>
      <c r="D149" s="655"/>
      <c r="E149" s="659"/>
      <c r="F149" s="659"/>
      <c r="G149" s="659"/>
      <c r="H149" s="659"/>
      <c r="I149" s="659"/>
      <c r="J149" s="659"/>
      <c r="K149" s="659"/>
      <c r="L149" s="659"/>
      <c r="M149" s="659"/>
      <c r="N149" s="659"/>
      <c r="O149" s="651"/>
      <c r="P149" s="651"/>
      <c r="Q149" s="651"/>
      <c r="R149" s="651"/>
      <c r="S149" s="651"/>
      <c r="T149" s="651"/>
      <c r="U149" s="651"/>
      <c r="V149" s="651"/>
      <c r="W149" s="651"/>
      <c r="X149" s="651"/>
      <c r="Y149" s="651"/>
      <c r="Z149" s="651"/>
      <c r="AA149" s="651"/>
      <c r="AB149" s="651"/>
      <c r="AC149" s="651"/>
      <c r="AD149" s="651"/>
      <c r="AE149" s="651"/>
      <c r="AF149" s="651"/>
      <c r="AG149" s="651"/>
      <c r="AH149" s="651"/>
      <c r="AI149" s="651"/>
      <c r="AJ149" s="651"/>
      <c r="AK149" s="651"/>
      <c r="AL149" s="651"/>
      <c r="AM149" s="651"/>
      <c r="AN149" s="651"/>
      <c r="AO149" s="651"/>
      <c r="AP149" s="651"/>
      <c r="AQ149" s="651"/>
      <c r="AR149" s="651"/>
      <c r="AS149" s="651"/>
      <c r="AT149" s="651"/>
      <c r="AU149" s="651"/>
      <c r="AV149" s="651"/>
      <c r="AW149" s="651"/>
      <c r="AX149" s="651"/>
      <c r="AY149" s="651"/>
      <c r="AZ149" s="651"/>
      <c r="BA149" s="651"/>
      <c r="BB149" s="651"/>
      <c r="BC149" s="651"/>
      <c r="BD149" s="651"/>
      <c r="BE149" s="651"/>
      <c r="BF149" s="651"/>
      <c r="BG149" s="651"/>
      <c r="BH149" s="651"/>
      <c r="BI149" s="651"/>
      <c r="BJ149" s="651"/>
      <c r="BK149" s="651"/>
      <c r="BL149" s="651"/>
      <c r="BM149" s="651"/>
      <c r="BN149" s="651"/>
      <c r="BO149" s="651"/>
      <c r="BP149" s="651"/>
      <c r="BQ149" s="651"/>
      <c r="BR149" s="651"/>
      <c r="BS149" s="651"/>
      <c r="BT149" s="651"/>
      <c r="BU149" s="651"/>
      <c r="BV149" s="651"/>
      <c r="BW149" s="651"/>
      <c r="BX149" s="651"/>
      <c r="BY149" s="651"/>
      <c r="BZ149" s="651"/>
    </row>
    <row r="150" spans="1:78" s="363" customFormat="1">
      <c r="A150" s="368">
        <v>112</v>
      </c>
      <c r="B150" s="902" t="str">
        <f>"Sum of items "&amp;A133&amp;", "&amp;A140&amp;", and "&amp;A145&amp;""</f>
        <v>Sum of items 101, 106, and 109</v>
      </c>
      <c r="C150" s="655"/>
      <c r="D150" s="655"/>
      <c r="E150" s="80">
        <f t="shared" ref="E150:N150" si="27">E133+E140+E145</f>
        <v>0</v>
      </c>
      <c r="F150" s="80">
        <f t="shared" si="27"/>
        <v>0</v>
      </c>
      <c r="G150" s="80">
        <f t="shared" si="27"/>
        <v>0</v>
      </c>
      <c r="H150" s="80">
        <f t="shared" si="27"/>
        <v>0</v>
      </c>
      <c r="I150" s="80">
        <f t="shared" si="27"/>
        <v>0</v>
      </c>
      <c r="J150" s="80">
        <f t="shared" si="27"/>
        <v>0</v>
      </c>
      <c r="K150" s="80">
        <f t="shared" si="27"/>
        <v>0</v>
      </c>
      <c r="L150" s="80">
        <f t="shared" si="27"/>
        <v>0</v>
      </c>
      <c r="M150" s="80">
        <f t="shared" si="27"/>
        <v>0</v>
      </c>
      <c r="N150" s="80">
        <f t="shared" si="27"/>
        <v>0</v>
      </c>
      <c r="O150" s="651"/>
      <c r="P150" s="651"/>
      <c r="Q150" s="651"/>
      <c r="R150" s="651"/>
      <c r="S150" s="651"/>
      <c r="T150" s="651"/>
      <c r="U150" s="651"/>
      <c r="V150" s="651"/>
      <c r="W150" s="651"/>
      <c r="X150" s="651"/>
      <c r="Y150" s="651"/>
      <c r="Z150" s="651"/>
      <c r="AA150" s="651"/>
      <c r="AB150" s="651"/>
      <c r="AC150" s="651"/>
      <c r="AD150" s="651"/>
      <c r="AE150" s="651"/>
      <c r="AF150" s="651"/>
      <c r="AG150" s="651"/>
      <c r="AH150" s="651"/>
      <c r="AI150" s="651"/>
      <c r="AJ150" s="651"/>
      <c r="AK150" s="651"/>
      <c r="AL150" s="651"/>
      <c r="AM150" s="651"/>
      <c r="AN150" s="651"/>
      <c r="AO150" s="651"/>
      <c r="AP150" s="651"/>
      <c r="AQ150" s="651"/>
      <c r="AR150" s="651"/>
      <c r="AS150" s="651"/>
      <c r="AT150" s="651"/>
      <c r="AU150" s="651"/>
      <c r="AV150" s="651"/>
      <c r="AW150" s="651"/>
      <c r="AX150" s="651"/>
      <c r="AY150" s="651"/>
      <c r="AZ150" s="651"/>
      <c r="BA150" s="651"/>
      <c r="BB150" s="651"/>
      <c r="BC150" s="651"/>
      <c r="BD150" s="651"/>
      <c r="BE150" s="651"/>
      <c r="BF150" s="651"/>
      <c r="BG150" s="651"/>
      <c r="BH150" s="651"/>
      <c r="BI150" s="651"/>
      <c r="BJ150" s="651"/>
      <c r="BK150" s="651"/>
      <c r="BL150" s="651"/>
      <c r="BM150" s="651"/>
      <c r="BN150" s="651"/>
      <c r="BO150" s="651"/>
      <c r="BP150" s="651"/>
      <c r="BQ150" s="651"/>
      <c r="BR150" s="651"/>
      <c r="BS150" s="651"/>
      <c r="BT150" s="651"/>
      <c r="BU150" s="651"/>
      <c r="BV150" s="651"/>
      <c r="BW150" s="651"/>
      <c r="BX150" s="651"/>
      <c r="BY150" s="651"/>
      <c r="BZ150" s="651"/>
    </row>
    <row r="151" spans="1:78" s="363" customFormat="1" ht="33" customHeight="1">
      <c r="A151" s="368">
        <v>113</v>
      </c>
      <c r="B151" s="902" t="str">
        <f>"15 percent common equity tier 1 deduction threshold (15 percent of item "&amp;A92&amp;")"</f>
        <v>15 percent common equity tier 1 deduction threshold (15 percent of item 71)</v>
      </c>
      <c r="C151" s="655"/>
      <c r="D151" s="655"/>
      <c r="E151" s="80">
        <f t="shared" ref="E151:N151" si="28">E92*0.15</f>
        <v>0</v>
      </c>
      <c r="F151" s="80">
        <f t="shared" si="28"/>
        <v>0</v>
      </c>
      <c r="G151" s="80">
        <f t="shared" si="28"/>
        <v>0</v>
      </c>
      <c r="H151" s="80">
        <f t="shared" si="28"/>
        <v>0</v>
      </c>
      <c r="I151" s="80">
        <f t="shared" si="28"/>
        <v>0</v>
      </c>
      <c r="J151" s="80">
        <f t="shared" si="28"/>
        <v>0</v>
      </c>
      <c r="K151" s="80">
        <f t="shared" si="28"/>
        <v>0</v>
      </c>
      <c r="L151" s="80">
        <f t="shared" si="28"/>
        <v>0</v>
      </c>
      <c r="M151" s="80">
        <f t="shared" si="28"/>
        <v>0</v>
      </c>
      <c r="N151" s="80">
        <f t="shared" si="28"/>
        <v>0</v>
      </c>
      <c r="O151" s="651"/>
      <c r="P151" s="651"/>
      <c r="Q151" s="651"/>
      <c r="R151" s="651"/>
      <c r="S151" s="651"/>
      <c r="T151" s="651"/>
      <c r="U151" s="651"/>
      <c r="V151" s="651"/>
      <c r="W151" s="651"/>
      <c r="X151" s="651"/>
      <c r="Y151" s="651"/>
      <c r="Z151" s="651"/>
      <c r="AA151" s="651"/>
      <c r="AB151" s="651"/>
      <c r="AC151" s="651"/>
      <c r="AD151" s="651"/>
      <c r="AE151" s="651"/>
      <c r="AF151" s="651"/>
      <c r="AG151" s="651"/>
      <c r="AH151" s="651"/>
      <c r="AI151" s="651"/>
      <c r="AJ151" s="651"/>
      <c r="AK151" s="651"/>
      <c r="AL151" s="651"/>
      <c r="AM151" s="651"/>
      <c r="AN151" s="651"/>
      <c r="AO151" s="651"/>
      <c r="AP151" s="651"/>
      <c r="AQ151" s="651"/>
      <c r="AR151" s="651"/>
      <c r="AS151" s="651"/>
      <c r="AT151" s="651"/>
      <c r="AU151" s="651"/>
      <c r="AV151" s="651"/>
      <c r="AW151" s="651"/>
      <c r="AX151" s="651"/>
      <c r="AY151" s="651"/>
      <c r="AZ151" s="651"/>
      <c r="BA151" s="651"/>
      <c r="BB151" s="651"/>
      <c r="BC151" s="651"/>
      <c r="BD151" s="651"/>
      <c r="BE151" s="651"/>
      <c r="BF151" s="651"/>
      <c r="BG151" s="651"/>
      <c r="BH151" s="651"/>
      <c r="BI151" s="651"/>
      <c r="BJ151" s="651"/>
      <c r="BK151" s="651"/>
      <c r="BL151" s="651"/>
      <c r="BM151" s="651"/>
      <c r="BN151" s="651"/>
      <c r="BO151" s="651"/>
      <c r="BP151" s="651"/>
      <c r="BQ151" s="651"/>
      <c r="BR151" s="651"/>
      <c r="BS151" s="651"/>
      <c r="BT151" s="651"/>
      <c r="BU151" s="651"/>
      <c r="BV151" s="651"/>
      <c r="BW151" s="651"/>
      <c r="BX151" s="651"/>
      <c r="BY151" s="651"/>
      <c r="BZ151" s="651"/>
    </row>
    <row r="152" spans="1:78" s="363" customFormat="1">
      <c r="A152" s="368">
        <v>114</v>
      </c>
      <c r="B152" s="902" t="str">
        <f>"Sum of items "&amp;A135&amp;", "&amp;A142&amp;", and "&amp;A147&amp;""</f>
        <v>Sum of items 103, 108, and 111</v>
      </c>
      <c r="C152" s="655"/>
      <c r="D152" s="655"/>
      <c r="E152" s="80">
        <f t="shared" ref="E152:N152" si="29">E135+E142+E147</f>
        <v>0</v>
      </c>
      <c r="F152" s="80">
        <f t="shared" si="29"/>
        <v>0</v>
      </c>
      <c r="G152" s="80">
        <f t="shared" si="29"/>
        <v>0</v>
      </c>
      <c r="H152" s="80">
        <f t="shared" si="29"/>
        <v>0</v>
      </c>
      <c r="I152" s="80">
        <f t="shared" si="29"/>
        <v>0</v>
      </c>
      <c r="J152" s="80">
        <f t="shared" si="29"/>
        <v>0</v>
      </c>
      <c r="K152" s="80">
        <f t="shared" si="29"/>
        <v>0</v>
      </c>
      <c r="L152" s="80">
        <f t="shared" si="29"/>
        <v>0</v>
      </c>
      <c r="M152" s="80">
        <f t="shared" si="29"/>
        <v>0</v>
      </c>
      <c r="N152" s="80">
        <f t="shared" si="29"/>
        <v>0</v>
      </c>
      <c r="O152" s="651"/>
      <c r="P152" s="651"/>
      <c r="Q152" s="651"/>
      <c r="R152" s="651"/>
      <c r="S152" s="651"/>
      <c r="T152" s="651"/>
      <c r="U152" s="651"/>
      <c r="V152" s="651"/>
      <c r="W152" s="651"/>
      <c r="X152" s="651"/>
      <c r="Y152" s="651"/>
      <c r="Z152" s="651"/>
      <c r="AA152" s="651"/>
      <c r="AB152" s="651"/>
      <c r="AC152" s="651"/>
      <c r="AD152" s="651"/>
      <c r="AE152" s="651"/>
      <c r="AF152" s="651"/>
      <c r="AG152" s="651"/>
      <c r="AH152" s="651"/>
      <c r="AI152" s="651"/>
      <c r="AJ152" s="651"/>
      <c r="AK152" s="651"/>
      <c r="AL152" s="651"/>
      <c r="AM152" s="651"/>
      <c r="AN152" s="651"/>
      <c r="AO152" s="651"/>
      <c r="AP152" s="651"/>
      <c r="AQ152" s="651"/>
      <c r="AR152" s="651"/>
      <c r="AS152" s="651"/>
      <c r="AT152" s="651"/>
      <c r="AU152" s="651"/>
      <c r="AV152" s="651"/>
      <c r="AW152" s="651"/>
      <c r="AX152" s="651"/>
      <c r="AY152" s="651"/>
      <c r="AZ152" s="651"/>
      <c r="BA152" s="651"/>
      <c r="BB152" s="651"/>
      <c r="BC152" s="651"/>
      <c r="BD152" s="651"/>
      <c r="BE152" s="651"/>
      <c r="BF152" s="651"/>
      <c r="BG152" s="651"/>
      <c r="BH152" s="651"/>
      <c r="BI152" s="651"/>
      <c r="BJ152" s="651"/>
      <c r="BK152" s="651"/>
      <c r="BL152" s="651"/>
      <c r="BM152" s="651"/>
      <c r="BN152" s="651"/>
      <c r="BO152" s="651"/>
      <c r="BP152" s="651"/>
      <c r="BQ152" s="651"/>
      <c r="BR152" s="651"/>
      <c r="BS152" s="651"/>
      <c r="BT152" s="651"/>
      <c r="BU152" s="651"/>
      <c r="BV152" s="651"/>
      <c r="BW152" s="651"/>
      <c r="BX152" s="651"/>
      <c r="BY152" s="651"/>
      <c r="BZ152" s="651"/>
    </row>
    <row r="153" spans="1:78" s="363" customFormat="1">
      <c r="A153" s="368">
        <v>115</v>
      </c>
      <c r="B153" s="902" t="str">
        <f>"Item "&amp;A150&amp;" minus item "&amp;A152&amp;""</f>
        <v>Item 112 minus item 114</v>
      </c>
      <c r="C153" s="655"/>
      <c r="D153" s="655"/>
      <c r="E153" s="80">
        <f t="shared" ref="E153:N153" si="30">E150-E152</f>
        <v>0</v>
      </c>
      <c r="F153" s="80">
        <f t="shared" si="30"/>
        <v>0</v>
      </c>
      <c r="G153" s="80">
        <f t="shared" si="30"/>
        <v>0</v>
      </c>
      <c r="H153" s="80">
        <f t="shared" si="30"/>
        <v>0</v>
      </c>
      <c r="I153" s="80">
        <f t="shared" si="30"/>
        <v>0</v>
      </c>
      <c r="J153" s="80">
        <f t="shared" si="30"/>
        <v>0</v>
      </c>
      <c r="K153" s="80">
        <f t="shared" si="30"/>
        <v>0</v>
      </c>
      <c r="L153" s="80">
        <f t="shared" si="30"/>
        <v>0</v>
      </c>
      <c r="M153" s="80">
        <f t="shared" si="30"/>
        <v>0</v>
      </c>
      <c r="N153" s="80">
        <f t="shared" si="30"/>
        <v>0</v>
      </c>
      <c r="O153" s="651"/>
      <c r="P153" s="651"/>
      <c r="Q153" s="651"/>
      <c r="R153" s="651"/>
      <c r="S153" s="651"/>
      <c r="T153" s="651"/>
      <c r="U153" s="651"/>
      <c r="V153" s="651"/>
      <c r="W153" s="651"/>
      <c r="X153" s="651"/>
      <c r="Y153" s="651"/>
      <c r="Z153" s="651"/>
      <c r="AA153" s="651"/>
      <c r="AB153" s="651"/>
      <c r="AC153" s="651"/>
      <c r="AD153" s="651"/>
      <c r="AE153" s="651"/>
      <c r="AF153" s="651"/>
      <c r="AG153" s="651"/>
      <c r="AH153" s="651"/>
      <c r="AI153" s="651"/>
      <c r="AJ153" s="651"/>
      <c r="AK153" s="651"/>
      <c r="AL153" s="651"/>
      <c r="AM153" s="651"/>
      <c r="AN153" s="651"/>
      <c r="AO153" s="651"/>
      <c r="AP153" s="651"/>
      <c r="AQ153" s="651"/>
      <c r="AR153" s="651"/>
      <c r="AS153" s="651"/>
      <c r="AT153" s="651"/>
      <c r="AU153" s="651"/>
      <c r="AV153" s="651"/>
      <c r="AW153" s="651"/>
      <c r="AX153" s="651"/>
      <c r="AY153" s="651"/>
      <c r="AZ153" s="651"/>
      <c r="BA153" s="651"/>
      <c r="BB153" s="651"/>
      <c r="BC153" s="651"/>
      <c r="BD153" s="651"/>
      <c r="BE153" s="651"/>
      <c r="BF153" s="651"/>
      <c r="BG153" s="651"/>
      <c r="BH153" s="651"/>
      <c r="BI153" s="651"/>
      <c r="BJ153" s="651"/>
      <c r="BK153" s="651"/>
      <c r="BL153" s="651"/>
      <c r="BM153" s="651"/>
      <c r="BN153" s="651"/>
      <c r="BO153" s="651"/>
      <c r="BP153" s="651"/>
      <c r="BQ153" s="651"/>
      <c r="BR153" s="651"/>
      <c r="BS153" s="651"/>
      <c r="BT153" s="651"/>
      <c r="BU153" s="651"/>
      <c r="BV153" s="651"/>
      <c r="BW153" s="651"/>
      <c r="BX153" s="651"/>
      <c r="BY153" s="651"/>
      <c r="BZ153" s="651"/>
    </row>
    <row r="154" spans="1:78" s="363" customFormat="1" ht="30" customHeight="1">
      <c r="A154" s="368">
        <v>116</v>
      </c>
      <c r="B154" s="902" t="s">
        <v>1591</v>
      </c>
      <c r="C154" s="655"/>
      <c r="D154" s="655" t="str">
        <f>"Sum of items "&amp;A11&amp;", "&amp;A127&amp;", "&amp;A130&amp;", "&amp;A137&amp;", and "&amp;A152&amp;" = rcfd2170"</f>
        <v>Sum of items , 98, , , and 114 = rcfd2170</v>
      </c>
      <c r="E154" s="80">
        <f t="shared" ref="E154:N154" si="31">MAX(0,(E153-E151))</f>
        <v>0</v>
      </c>
      <c r="F154" s="80">
        <f t="shared" si="31"/>
        <v>0</v>
      </c>
      <c r="G154" s="80">
        <f t="shared" si="31"/>
        <v>0</v>
      </c>
      <c r="H154" s="80">
        <f t="shared" si="31"/>
        <v>0</v>
      </c>
      <c r="I154" s="80">
        <f t="shared" si="31"/>
        <v>0</v>
      </c>
      <c r="J154" s="80">
        <f t="shared" si="31"/>
        <v>0</v>
      </c>
      <c r="K154" s="80">
        <f t="shared" si="31"/>
        <v>0</v>
      </c>
      <c r="L154" s="80">
        <f t="shared" si="31"/>
        <v>0</v>
      </c>
      <c r="M154" s="80">
        <f t="shared" si="31"/>
        <v>0</v>
      </c>
      <c r="N154" s="80">
        <f t="shared" si="31"/>
        <v>0</v>
      </c>
      <c r="O154" s="651"/>
      <c r="P154" s="651"/>
      <c r="Q154" s="651"/>
      <c r="R154" s="651"/>
      <c r="S154" s="651"/>
      <c r="T154" s="651"/>
      <c r="U154" s="651"/>
      <c r="V154" s="651"/>
      <c r="W154" s="651"/>
      <c r="X154" s="651"/>
      <c r="Y154" s="651"/>
      <c r="Z154" s="651"/>
      <c r="AA154" s="651"/>
      <c r="AB154" s="651"/>
      <c r="AC154" s="651"/>
      <c r="AD154" s="651"/>
      <c r="AE154" s="651"/>
      <c r="AF154" s="651"/>
      <c r="AG154" s="651"/>
      <c r="AH154" s="651"/>
      <c r="AI154" s="651"/>
      <c r="AJ154" s="651"/>
      <c r="AK154" s="651"/>
      <c r="AL154" s="651"/>
      <c r="AM154" s="651"/>
      <c r="AN154" s="651"/>
      <c r="AO154" s="651"/>
      <c r="AP154" s="651"/>
      <c r="AQ154" s="651"/>
      <c r="AR154" s="651"/>
      <c r="AS154" s="651"/>
      <c r="AT154" s="651"/>
      <c r="AU154" s="651"/>
      <c r="AV154" s="651"/>
      <c r="AW154" s="651"/>
      <c r="AX154" s="651"/>
      <c r="AY154" s="651"/>
      <c r="AZ154" s="651"/>
      <c r="BA154" s="651"/>
      <c r="BB154" s="651"/>
      <c r="BC154" s="651"/>
      <c r="BD154" s="651"/>
      <c r="BE154" s="651"/>
      <c r="BF154" s="651"/>
      <c r="BG154" s="651"/>
      <c r="BH154" s="651"/>
      <c r="BI154" s="651"/>
      <c r="BJ154" s="651"/>
      <c r="BK154" s="651"/>
      <c r="BL154" s="651"/>
      <c r="BM154" s="651"/>
      <c r="BN154" s="651"/>
      <c r="BO154" s="651"/>
      <c r="BP154" s="651"/>
      <c r="BQ154" s="651"/>
      <c r="BR154" s="651"/>
      <c r="BS154" s="651"/>
      <c r="BT154" s="651"/>
      <c r="BU154" s="651"/>
      <c r="BV154" s="651"/>
      <c r="BW154" s="651"/>
      <c r="BX154" s="651"/>
      <c r="BY154" s="651"/>
      <c r="BZ154" s="651"/>
    </row>
    <row r="155" spans="1:78" s="363" customFormat="1">
      <c r="A155" s="368">
        <v>117</v>
      </c>
      <c r="B155" s="902" t="str">
        <f>"Amount to be deducted from common equity tier 1 due to 15 percent deduction threshold (item "&amp;A154&amp;") multiplied by transition provision"</f>
        <v>Amount to be deducted from common equity tier 1 due to 15 percent deduction threshold (item 116) multiplied by transition provision</v>
      </c>
      <c r="C155" s="655"/>
      <c r="D155" s="655"/>
      <c r="E155" s="551"/>
      <c r="F155" s="551"/>
      <c r="G155" s="551"/>
      <c r="H155" s="551"/>
      <c r="I155" s="551"/>
      <c r="J155" s="551"/>
      <c r="K155" s="551"/>
      <c r="L155" s="551"/>
      <c r="M155" s="551"/>
      <c r="N155" s="551"/>
      <c r="O155" s="651"/>
      <c r="P155" s="651"/>
      <c r="Q155" s="651"/>
      <c r="R155" s="651"/>
      <c r="S155" s="651"/>
      <c r="T155" s="651"/>
      <c r="U155" s="651"/>
      <c r="V155" s="651"/>
      <c r="W155" s="651"/>
      <c r="X155" s="651"/>
      <c r="Y155" s="651"/>
      <c r="Z155" s="651"/>
      <c r="AA155" s="651"/>
      <c r="AB155" s="651"/>
      <c r="AC155" s="651"/>
      <c r="AD155" s="651"/>
      <c r="AE155" s="651"/>
      <c r="AF155" s="651"/>
      <c r="AG155" s="651"/>
      <c r="AH155" s="651"/>
      <c r="AI155" s="651"/>
      <c r="AJ155" s="651"/>
      <c r="AK155" s="651"/>
      <c r="AL155" s="651"/>
      <c r="AM155" s="651"/>
      <c r="AN155" s="651"/>
      <c r="AO155" s="651"/>
      <c r="AP155" s="651"/>
      <c r="AQ155" s="651"/>
      <c r="AR155" s="651"/>
      <c r="AS155" s="651"/>
      <c r="AT155" s="651"/>
      <c r="AU155" s="651"/>
      <c r="AV155" s="651"/>
      <c r="AW155" s="651"/>
      <c r="AX155" s="651"/>
      <c r="AY155" s="651"/>
      <c r="AZ155" s="651"/>
      <c r="BA155" s="651"/>
      <c r="BB155" s="651"/>
      <c r="BC155" s="651"/>
      <c r="BD155" s="651"/>
      <c r="BE155" s="651"/>
      <c r="BF155" s="651"/>
      <c r="BG155" s="651"/>
      <c r="BH155" s="651"/>
      <c r="BI155" s="651"/>
      <c r="BJ155" s="651"/>
      <c r="BK155" s="651"/>
      <c r="BL155" s="651"/>
      <c r="BM155" s="651"/>
      <c r="BN155" s="651"/>
      <c r="BO155" s="651"/>
      <c r="BP155" s="651"/>
      <c r="BQ155" s="651"/>
      <c r="BR155" s="651"/>
      <c r="BS155" s="651"/>
      <c r="BT155" s="651"/>
      <c r="BU155" s="651"/>
      <c r="BV155" s="651"/>
      <c r="BW155" s="651"/>
      <c r="BX155" s="651"/>
      <c r="BY155" s="651"/>
      <c r="BZ155" s="651"/>
    </row>
    <row r="156" spans="1:78" s="363" customFormat="1">
      <c r="A156" s="647"/>
      <c r="B156" s="761"/>
      <c r="C156" s="656"/>
      <c r="D156" s="650"/>
      <c r="E156" s="657"/>
      <c r="F156" s="657"/>
      <c r="G156" s="657"/>
      <c r="H156" s="657"/>
      <c r="I156" s="657"/>
      <c r="J156" s="657"/>
      <c r="K156" s="657"/>
      <c r="L156" s="657"/>
      <c r="M156" s="657"/>
      <c r="N156" s="657"/>
      <c r="O156" s="651"/>
      <c r="P156" s="651"/>
      <c r="Q156" s="651"/>
      <c r="R156" s="651"/>
      <c r="S156" s="651"/>
      <c r="T156" s="651"/>
      <c r="U156" s="651"/>
      <c r="V156" s="651"/>
      <c r="W156" s="651"/>
      <c r="X156" s="651"/>
      <c r="Y156" s="651"/>
      <c r="Z156" s="651"/>
      <c r="AA156" s="651"/>
      <c r="AB156" s="651"/>
      <c r="AC156" s="651"/>
      <c r="AD156" s="651"/>
      <c r="AE156" s="651"/>
      <c r="AF156" s="651"/>
      <c r="AG156" s="651"/>
      <c r="AH156" s="651"/>
      <c r="AI156" s="651"/>
      <c r="AJ156" s="651"/>
      <c r="AK156" s="651"/>
      <c r="AL156" s="651"/>
      <c r="AM156" s="651"/>
      <c r="AN156" s="651"/>
      <c r="AO156" s="651"/>
      <c r="AP156" s="651"/>
      <c r="AQ156" s="651"/>
      <c r="AR156" s="651"/>
      <c r="AS156" s="651"/>
      <c r="AT156" s="651"/>
      <c r="AU156" s="651"/>
      <c r="AV156" s="651"/>
      <c r="AW156" s="651"/>
      <c r="AX156" s="651"/>
      <c r="AY156" s="651"/>
      <c r="AZ156" s="651"/>
      <c r="BA156" s="651"/>
      <c r="BB156" s="651"/>
      <c r="BC156" s="651"/>
      <c r="BD156" s="651"/>
      <c r="BE156" s="651"/>
      <c r="BF156" s="651"/>
      <c r="BG156" s="651"/>
      <c r="BH156" s="651"/>
      <c r="BI156" s="651"/>
      <c r="BJ156" s="651"/>
      <c r="BK156" s="651"/>
      <c r="BL156" s="651"/>
      <c r="BM156" s="651"/>
      <c r="BN156" s="651"/>
      <c r="BO156" s="651"/>
      <c r="BP156" s="651"/>
      <c r="BQ156" s="651"/>
      <c r="BR156" s="651"/>
      <c r="BS156" s="651"/>
      <c r="BT156" s="651"/>
      <c r="BU156" s="651"/>
      <c r="BV156" s="651"/>
      <c r="BW156" s="651"/>
      <c r="BX156" s="651"/>
      <c r="BY156" s="651"/>
      <c r="BZ156" s="651"/>
    </row>
    <row r="157" spans="1:78" s="363" customFormat="1">
      <c r="A157" s="635"/>
      <c r="B157" s="376" t="s">
        <v>1592</v>
      </c>
      <c r="C157" s="656"/>
      <c r="D157" s="650"/>
      <c r="E157" s="657"/>
      <c r="F157" s="657"/>
      <c r="G157" s="657"/>
      <c r="H157" s="657"/>
      <c r="I157" s="657"/>
      <c r="J157" s="657"/>
      <c r="K157" s="657"/>
      <c r="L157" s="657"/>
      <c r="M157" s="657"/>
      <c r="N157" s="657"/>
      <c r="O157" s="651"/>
      <c r="P157" s="651"/>
      <c r="Q157" s="651"/>
      <c r="R157" s="651"/>
      <c r="S157" s="651"/>
      <c r="T157" s="651"/>
      <c r="U157" s="651"/>
      <c r="V157" s="651"/>
      <c r="W157" s="651"/>
      <c r="X157" s="651"/>
      <c r="Y157" s="651"/>
      <c r="Z157" s="651"/>
      <c r="AA157" s="651"/>
      <c r="AB157" s="651"/>
      <c r="AC157" s="651"/>
      <c r="AD157" s="651"/>
      <c r="AE157" s="651"/>
      <c r="AF157" s="651"/>
      <c r="AG157" s="651"/>
      <c r="AH157" s="651"/>
      <c r="AI157" s="651"/>
      <c r="AJ157" s="651"/>
      <c r="AK157" s="651"/>
      <c r="AL157" s="651"/>
      <c r="AM157" s="651"/>
      <c r="AN157" s="651"/>
      <c r="AO157" s="651"/>
      <c r="AP157" s="651"/>
      <c r="AQ157" s="651"/>
      <c r="AR157" s="651"/>
      <c r="AS157" s="651"/>
      <c r="AT157" s="651"/>
      <c r="AU157" s="651"/>
      <c r="AV157" s="651"/>
      <c r="AW157" s="651"/>
      <c r="AX157" s="651"/>
      <c r="AY157" s="651"/>
      <c r="AZ157" s="651"/>
      <c r="BA157" s="651"/>
      <c r="BB157" s="651"/>
      <c r="BC157" s="651"/>
      <c r="BD157" s="651"/>
      <c r="BE157" s="651"/>
      <c r="BF157" s="651"/>
      <c r="BG157" s="651"/>
      <c r="BH157" s="651"/>
      <c r="BI157" s="651"/>
      <c r="BJ157" s="651"/>
      <c r="BK157" s="651"/>
      <c r="BL157" s="651"/>
      <c r="BM157" s="651"/>
      <c r="BN157" s="651"/>
      <c r="BO157" s="651"/>
      <c r="BP157" s="651"/>
      <c r="BQ157" s="651"/>
      <c r="BR157" s="651"/>
      <c r="BS157" s="651"/>
      <c r="BT157" s="651"/>
      <c r="BU157" s="651"/>
      <c r="BV157" s="651"/>
      <c r="BW157" s="651"/>
      <c r="BX157" s="651"/>
      <c r="BY157" s="651"/>
      <c r="BZ157" s="651"/>
    </row>
    <row r="158" spans="1:78" s="363" customFormat="1">
      <c r="A158" s="368">
        <v>118</v>
      </c>
      <c r="B158" s="376" t="s">
        <v>1334</v>
      </c>
      <c r="C158" s="656"/>
      <c r="D158" s="650"/>
      <c r="E158" s="638"/>
      <c r="F158" s="638"/>
      <c r="G158" s="638"/>
      <c r="H158" s="638"/>
      <c r="I158" s="638"/>
      <c r="J158" s="638"/>
      <c r="K158" s="638"/>
      <c r="L158" s="638"/>
      <c r="M158" s="638"/>
      <c r="N158" s="638"/>
      <c r="O158" s="651"/>
      <c r="P158" s="651"/>
      <c r="Q158" s="651"/>
      <c r="R158" s="651"/>
      <c r="S158" s="651"/>
      <c r="T158" s="651"/>
      <c r="U158" s="651"/>
      <c r="V158" s="651"/>
      <c r="W158" s="651"/>
      <c r="X158" s="651"/>
      <c r="Y158" s="651"/>
      <c r="Z158" s="651"/>
      <c r="AA158" s="651"/>
      <c r="AB158" s="651"/>
      <c r="AC158" s="651"/>
      <c r="AD158" s="651"/>
      <c r="AE158" s="651"/>
      <c r="AF158" s="651"/>
      <c r="AG158" s="651"/>
      <c r="AH158" s="651"/>
      <c r="AI158" s="651"/>
      <c r="AJ158" s="651"/>
      <c r="AK158" s="651"/>
      <c r="AL158" s="651"/>
      <c r="AM158" s="651"/>
      <c r="AN158" s="651"/>
      <c r="AO158" s="651"/>
      <c r="AP158" s="651"/>
      <c r="AQ158" s="651"/>
      <c r="AR158" s="651"/>
      <c r="AS158" s="651"/>
      <c r="AT158" s="651"/>
      <c r="AU158" s="651"/>
      <c r="AV158" s="651"/>
      <c r="AW158" s="651"/>
      <c r="AX158" s="651"/>
      <c r="AY158" s="651"/>
      <c r="AZ158" s="651"/>
      <c r="BA158" s="651"/>
      <c r="BB158" s="651"/>
      <c r="BC158" s="651"/>
      <c r="BD158" s="651"/>
      <c r="BE158" s="651"/>
      <c r="BF158" s="651"/>
      <c r="BG158" s="651"/>
      <c r="BH158" s="651"/>
      <c r="BI158" s="651"/>
      <c r="BJ158" s="651"/>
      <c r="BK158" s="651"/>
      <c r="BL158" s="651"/>
      <c r="BM158" s="651"/>
      <c r="BN158" s="651"/>
      <c r="BO158" s="651"/>
      <c r="BP158" s="651"/>
      <c r="BQ158" s="651"/>
      <c r="BR158" s="651"/>
      <c r="BS158" s="651"/>
      <c r="BT158" s="651"/>
      <c r="BU158" s="651"/>
      <c r="BV158" s="651"/>
      <c r="BW158" s="651"/>
      <c r="BX158" s="651"/>
      <c r="BY158" s="651"/>
      <c r="BZ158" s="651"/>
    </row>
    <row r="159" spans="1:78" s="363" customFormat="1">
      <c r="A159" s="368">
        <v>119</v>
      </c>
      <c r="B159" s="376" t="str">
        <f>"Deductions from common equity tier 1 capital and additional tier 1 capital (sum of items "&amp;A78&amp;", "&amp;A79&amp;", and "&amp;A80&amp;", and "&amp;A89&amp;")"</f>
        <v>Deductions from common equity tier 1 capital and additional tier 1 capital (sum of items 59, 60, and 61, and 68)</v>
      </c>
      <c r="C159" s="656"/>
      <c r="D159" s="650"/>
      <c r="E159" s="369">
        <f t="shared" ref="E159:N159" si="32">SUM(E78:E80)+E89</f>
        <v>0</v>
      </c>
      <c r="F159" s="369">
        <f t="shared" si="32"/>
        <v>0</v>
      </c>
      <c r="G159" s="369">
        <f t="shared" si="32"/>
        <v>0</v>
      </c>
      <c r="H159" s="369">
        <f t="shared" si="32"/>
        <v>0</v>
      </c>
      <c r="I159" s="369">
        <f t="shared" si="32"/>
        <v>0</v>
      </c>
      <c r="J159" s="369">
        <f t="shared" si="32"/>
        <v>0</v>
      </c>
      <c r="K159" s="369">
        <f t="shared" si="32"/>
        <v>0</v>
      </c>
      <c r="L159" s="369">
        <f t="shared" si="32"/>
        <v>0</v>
      </c>
      <c r="M159" s="369">
        <f t="shared" si="32"/>
        <v>0</v>
      </c>
      <c r="N159" s="369">
        <f t="shared" si="32"/>
        <v>0</v>
      </c>
      <c r="O159" s="651"/>
      <c r="P159" s="651"/>
      <c r="Q159" s="651"/>
      <c r="R159" s="651"/>
      <c r="S159" s="651"/>
      <c r="T159" s="651"/>
      <c r="U159" s="651"/>
      <c r="V159" s="651"/>
      <c r="W159" s="651"/>
      <c r="X159" s="651"/>
      <c r="Y159" s="651"/>
      <c r="Z159" s="651"/>
      <c r="AA159" s="651"/>
      <c r="AB159" s="651"/>
      <c r="AC159" s="651"/>
      <c r="AD159" s="651"/>
      <c r="AE159" s="651"/>
      <c r="AF159" s="651"/>
      <c r="AG159" s="651"/>
      <c r="AH159" s="651"/>
      <c r="AI159" s="651"/>
      <c r="AJ159" s="651"/>
      <c r="AK159" s="651"/>
      <c r="AL159" s="651"/>
      <c r="AM159" s="651"/>
      <c r="AN159" s="651"/>
      <c r="AO159" s="651"/>
      <c r="AP159" s="651"/>
      <c r="AQ159" s="651"/>
      <c r="AR159" s="651"/>
      <c r="AS159" s="651"/>
      <c r="AT159" s="651"/>
      <c r="AU159" s="651"/>
      <c r="AV159" s="651"/>
      <c r="AW159" s="651"/>
      <c r="AX159" s="651"/>
      <c r="AY159" s="651"/>
      <c r="AZ159" s="651"/>
      <c r="BA159" s="651"/>
      <c r="BB159" s="651"/>
      <c r="BC159" s="651"/>
      <c r="BD159" s="651"/>
      <c r="BE159" s="651"/>
      <c r="BF159" s="651"/>
      <c r="BG159" s="651"/>
      <c r="BH159" s="651"/>
      <c r="BI159" s="651"/>
      <c r="BJ159" s="651"/>
      <c r="BK159" s="651"/>
      <c r="BL159" s="651"/>
      <c r="BM159" s="651"/>
      <c r="BN159" s="651"/>
      <c r="BO159" s="651"/>
      <c r="BP159" s="651"/>
      <c r="BQ159" s="651"/>
      <c r="BR159" s="651"/>
      <c r="BS159" s="651"/>
      <c r="BT159" s="651"/>
      <c r="BU159" s="651"/>
      <c r="BV159" s="651"/>
      <c r="BW159" s="651"/>
      <c r="BX159" s="651"/>
      <c r="BY159" s="651"/>
      <c r="BZ159" s="651"/>
    </row>
    <row r="160" spans="1:78" s="363" customFormat="1">
      <c r="A160" s="368">
        <v>120</v>
      </c>
      <c r="B160" s="376" t="s">
        <v>1333</v>
      </c>
      <c r="C160" s="656"/>
      <c r="D160" s="650"/>
      <c r="E160" s="638"/>
      <c r="F160" s="638"/>
      <c r="G160" s="638"/>
      <c r="H160" s="638"/>
      <c r="I160" s="638"/>
      <c r="J160" s="638"/>
      <c r="K160" s="638"/>
      <c r="L160" s="638"/>
      <c r="M160" s="638"/>
      <c r="N160" s="638"/>
      <c r="O160" s="651"/>
      <c r="P160" s="651"/>
      <c r="Q160" s="651"/>
      <c r="R160" s="651"/>
      <c r="S160" s="651"/>
      <c r="T160" s="651"/>
      <c r="U160" s="651"/>
      <c r="V160" s="651"/>
      <c r="W160" s="651"/>
      <c r="X160" s="651"/>
      <c r="Y160" s="651"/>
      <c r="Z160" s="651"/>
      <c r="AA160" s="651"/>
      <c r="AB160" s="651"/>
      <c r="AC160" s="651"/>
      <c r="AD160" s="651"/>
      <c r="AE160" s="651"/>
      <c r="AF160" s="651"/>
      <c r="AG160" s="651"/>
      <c r="AH160" s="651"/>
      <c r="AI160" s="651"/>
      <c r="AJ160" s="651"/>
      <c r="AK160" s="651"/>
      <c r="AL160" s="651"/>
      <c r="AM160" s="651"/>
      <c r="AN160" s="651"/>
      <c r="AO160" s="651"/>
      <c r="AP160" s="651"/>
      <c r="AQ160" s="651"/>
      <c r="AR160" s="651"/>
      <c r="AS160" s="651"/>
      <c r="AT160" s="651"/>
      <c r="AU160" s="651"/>
      <c r="AV160" s="651"/>
      <c r="AW160" s="651"/>
      <c r="AX160" s="651"/>
      <c r="AY160" s="651"/>
      <c r="AZ160" s="651"/>
      <c r="BA160" s="651"/>
      <c r="BB160" s="651"/>
      <c r="BC160" s="651"/>
      <c r="BD160" s="651"/>
      <c r="BE160" s="651"/>
      <c r="BF160" s="651"/>
      <c r="BG160" s="651"/>
      <c r="BH160" s="651"/>
      <c r="BI160" s="651"/>
      <c r="BJ160" s="651"/>
      <c r="BK160" s="651"/>
      <c r="BL160" s="651"/>
      <c r="BM160" s="651"/>
      <c r="BN160" s="651"/>
      <c r="BO160" s="651"/>
      <c r="BP160" s="651"/>
      <c r="BQ160" s="651"/>
      <c r="BR160" s="651"/>
      <c r="BS160" s="651"/>
      <c r="BT160" s="651"/>
      <c r="BU160" s="651"/>
      <c r="BV160" s="651"/>
      <c r="BW160" s="651"/>
      <c r="BX160" s="651"/>
      <c r="BY160" s="651"/>
      <c r="BZ160" s="651"/>
    </row>
    <row r="161" spans="1:78" s="363" customFormat="1">
      <c r="A161" s="368">
        <v>121</v>
      </c>
      <c r="B161" s="376" t="str">
        <f>"Total assets for the leverage ratio (item "&amp;A158&amp;" minus items "&amp;A159&amp;" and "&amp;A160&amp;", reflective of transition provisions)"</f>
        <v>Total assets for the leverage ratio (item 118 minus items 119 and 120, reflective of transition provisions)</v>
      </c>
      <c r="C161" s="656"/>
      <c r="D161" s="650"/>
      <c r="E161" s="638"/>
      <c r="F161" s="638"/>
      <c r="G161" s="638"/>
      <c r="H161" s="638"/>
      <c r="I161" s="638"/>
      <c r="J161" s="638"/>
      <c r="K161" s="638"/>
      <c r="L161" s="638"/>
      <c r="M161" s="638"/>
      <c r="N161" s="638"/>
      <c r="O161" s="651"/>
      <c r="P161" s="651"/>
      <c r="Q161" s="651"/>
      <c r="R161" s="651"/>
      <c r="S161" s="651"/>
      <c r="T161" s="651"/>
      <c r="U161" s="651"/>
      <c r="V161" s="651"/>
      <c r="W161" s="651"/>
      <c r="X161" s="651"/>
      <c r="Y161" s="651"/>
      <c r="Z161" s="651"/>
      <c r="AA161" s="651"/>
      <c r="AB161" s="651"/>
      <c r="AC161" s="651"/>
      <c r="AD161" s="651"/>
      <c r="AE161" s="651"/>
      <c r="AF161" s="651"/>
      <c r="AG161" s="651"/>
      <c r="AH161" s="651"/>
      <c r="AI161" s="651"/>
      <c r="AJ161" s="651"/>
      <c r="AK161" s="651"/>
      <c r="AL161" s="651"/>
      <c r="AM161" s="651"/>
      <c r="AN161" s="651"/>
      <c r="AO161" s="651"/>
      <c r="AP161" s="651"/>
      <c r="AQ161" s="651"/>
      <c r="AR161" s="651"/>
      <c r="AS161" s="651"/>
      <c r="AT161" s="651"/>
      <c r="AU161" s="651"/>
      <c r="AV161" s="651"/>
      <c r="AW161" s="651"/>
      <c r="AX161" s="651"/>
      <c r="AY161" s="651"/>
      <c r="AZ161" s="651"/>
      <c r="BA161" s="651"/>
      <c r="BB161" s="651"/>
      <c r="BC161" s="651"/>
      <c r="BD161" s="651"/>
      <c r="BE161" s="651"/>
      <c r="BF161" s="651"/>
      <c r="BG161" s="651"/>
      <c r="BH161" s="651"/>
      <c r="BI161" s="651"/>
      <c r="BJ161" s="651"/>
      <c r="BK161" s="651"/>
      <c r="BL161" s="651"/>
      <c r="BM161" s="651"/>
      <c r="BN161" s="651"/>
      <c r="BO161" s="651"/>
      <c r="BP161" s="651"/>
      <c r="BQ161" s="651"/>
      <c r="BR161" s="651"/>
      <c r="BS161" s="651"/>
      <c r="BT161" s="651"/>
      <c r="BU161" s="651"/>
      <c r="BV161" s="651"/>
      <c r="BW161" s="651"/>
      <c r="BX161" s="651"/>
      <c r="BY161" s="651"/>
      <c r="BZ161" s="651"/>
    </row>
    <row r="162" spans="1:78" s="363" customFormat="1">
      <c r="A162" s="647"/>
      <c r="B162" s="761"/>
      <c r="C162" s="656"/>
      <c r="D162" s="650"/>
      <c r="E162" s="661"/>
      <c r="F162" s="661"/>
      <c r="G162" s="661"/>
      <c r="H162" s="661"/>
      <c r="I162" s="661"/>
      <c r="J162" s="661"/>
      <c r="K162" s="661"/>
      <c r="L162" s="661"/>
      <c r="M162" s="661"/>
      <c r="N162" s="661"/>
      <c r="O162" s="651"/>
      <c r="P162" s="651"/>
      <c r="Q162" s="651"/>
      <c r="R162" s="651"/>
      <c r="S162" s="651"/>
      <c r="T162" s="651"/>
      <c r="U162" s="651"/>
      <c r="V162" s="651"/>
      <c r="W162" s="651"/>
      <c r="X162" s="651"/>
      <c r="Y162" s="651"/>
      <c r="Z162" s="651"/>
      <c r="AA162" s="651"/>
      <c r="AB162" s="651"/>
      <c r="AC162" s="651"/>
      <c r="AD162" s="651"/>
      <c r="AE162" s="651"/>
      <c r="AF162" s="651"/>
      <c r="AG162" s="651"/>
      <c r="AH162" s="651"/>
      <c r="AI162" s="651"/>
      <c r="AJ162" s="651"/>
      <c r="AK162" s="651"/>
      <c r="AL162" s="651"/>
      <c r="AM162" s="651"/>
      <c r="AN162" s="651"/>
      <c r="AO162" s="651"/>
      <c r="AP162" s="651"/>
      <c r="AQ162" s="651"/>
      <c r="AR162" s="651"/>
      <c r="AS162" s="651"/>
      <c r="AT162" s="651"/>
      <c r="AU162" s="651"/>
      <c r="AV162" s="651"/>
      <c r="AW162" s="651"/>
      <c r="AX162" s="651"/>
      <c r="AY162" s="651"/>
      <c r="AZ162" s="651"/>
      <c r="BA162" s="651"/>
      <c r="BB162" s="651"/>
      <c r="BC162" s="651"/>
      <c r="BD162" s="651"/>
      <c r="BE162" s="651"/>
      <c r="BF162" s="651"/>
      <c r="BG162" s="651"/>
      <c r="BH162" s="651"/>
      <c r="BI162" s="651"/>
      <c r="BJ162" s="651"/>
      <c r="BK162" s="651"/>
      <c r="BL162" s="651"/>
      <c r="BM162" s="651"/>
      <c r="BN162" s="651"/>
      <c r="BO162" s="651"/>
      <c r="BP162" s="651"/>
      <c r="BQ162" s="651"/>
      <c r="BR162" s="651"/>
      <c r="BS162" s="651"/>
      <c r="BT162" s="651"/>
      <c r="BU162" s="651"/>
      <c r="BV162" s="651"/>
      <c r="BW162" s="651"/>
      <c r="BX162" s="651"/>
      <c r="BY162" s="651"/>
      <c r="BZ162" s="651"/>
    </row>
    <row r="163" spans="1:78" s="363" customFormat="1">
      <c r="A163" s="662"/>
      <c r="B163" s="915" t="s">
        <v>1590</v>
      </c>
      <c r="C163" s="656"/>
      <c r="D163" s="650"/>
      <c r="E163" s="661"/>
      <c r="F163" s="661"/>
      <c r="G163" s="661"/>
      <c r="H163" s="661"/>
      <c r="I163" s="661"/>
      <c r="J163" s="661"/>
      <c r="K163" s="661"/>
      <c r="L163" s="661"/>
      <c r="M163" s="661"/>
      <c r="N163" s="661"/>
      <c r="O163" s="651"/>
      <c r="P163" s="651"/>
      <c r="Q163" s="651"/>
      <c r="R163" s="651"/>
      <c r="S163" s="651"/>
      <c r="T163" s="651"/>
      <c r="U163" s="651"/>
      <c r="V163" s="651"/>
      <c r="W163" s="651"/>
      <c r="X163" s="651"/>
      <c r="Y163" s="651"/>
      <c r="Z163" s="651"/>
      <c r="AA163" s="651"/>
      <c r="AB163" s="651"/>
      <c r="AC163" s="651"/>
      <c r="AD163" s="651"/>
      <c r="AE163" s="651"/>
      <c r="AF163" s="651"/>
      <c r="AG163" s="651"/>
      <c r="AH163" s="651"/>
      <c r="AI163" s="651"/>
      <c r="AJ163" s="651"/>
      <c r="AK163" s="651"/>
      <c r="AL163" s="651"/>
      <c r="AM163" s="651"/>
      <c r="AN163" s="651"/>
      <c r="AO163" s="651"/>
      <c r="AP163" s="651"/>
      <c r="AQ163" s="651"/>
      <c r="AR163" s="651"/>
      <c r="AS163" s="651"/>
      <c r="AT163" s="651"/>
      <c r="AU163" s="651"/>
      <c r="AV163" s="651"/>
      <c r="AW163" s="651"/>
      <c r="AX163" s="651"/>
      <c r="AY163" s="651"/>
      <c r="AZ163" s="651"/>
      <c r="BA163" s="651"/>
      <c r="BB163" s="651"/>
      <c r="BC163" s="651"/>
      <c r="BD163" s="651"/>
      <c r="BE163" s="651"/>
      <c r="BF163" s="651"/>
      <c r="BG163" s="651"/>
      <c r="BH163" s="651"/>
      <c r="BI163" s="651"/>
      <c r="BJ163" s="651"/>
      <c r="BK163" s="651"/>
      <c r="BL163" s="651"/>
      <c r="BM163" s="651"/>
      <c r="BN163" s="651"/>
      <c r="BO163" s="651"/>
      <c r="BP163" s="651"/>
      <c r="BQ163" s="651"/>
      <c r="BR163" s="651"/>
      <c r="BS163" s="651"/>
      <c r="BT163" s="651"/>
      <c r="BU163" s="651"/>
      <c r="BV163" s="651"/>
      <c r="BW163" s="651"/>
      <c r="BX163" s="651"/>
      <c r="BY163" s="651"/>
      <c r="BZ163" s="651"/>
    </row>
    <row r="164" spans="1:78" s="363" customFormat="1">
      <c r="A164" s="357">
        <v>122</v>
      </c>
      <c r="B164" s="376" t="s">
        <v>1332</v>
      </c>
      <c r="C164" s="656"/>
      <c r="D164" s="650"/>
      <c r="E164" s="638"/>
      <c r="F164" s="638"/>
      <c r="G164" s="638"/>
      <c r="H164" s="638"/>
      <c r="I164" s="638"/>
      <c r="J164" s="638"/>
      <c r="K164" s="638"/>
      <c r="L164" s="638"/>
      <c r="M164" s="638"/>
      <c r="N164" s="638"/>
      <c r="O164" s="651"/>
      <c r="P164" s="651"/>
      <c r="Q164" s="651"/>
      <c r="R164" s="651"/>
      <c r="S164" s="651"/>
      <c r="T164" s="651"/>
      <c r="U164" s="651"/>
      <c r="V164" s="651"/>
      <c r="W164" s="651"/>
      <c r="X164" s="651"/>
      <c r="Y164" s="651"/>
      <c r="Z164" s="651"/>
      <c r="AA164" s="651"/>
      <c r="AB164" s="651"/>
      <c r="AC164" s="651"/>
      <c r="AD164" s="651"/>
      <c r="AE164" s="651"/>
      <c r="AF164" s="651"/>
      <c r="AG164" s="651"/>
      <c r="AH164" s="651"/>
      <c r="AI164" s="651"/>
      <c r="AJ164" s="651"/>
      <c r="AK164" s="651"/>
      <c r="AL164" s="651"/>
      <c r="AM164" s="651"/>
      <c r="AN164" s="651"/>
      <c r="AO164" s="651"/>
      <c r="AP164" s="651"/>
      <c r="AQ164" s="651"/>
      <c r="AR164" s="651"/>
      <c r="AS164" s="651"/>
      <c r="AT164" s="651"/>
      <c r="AU164" s="651"/>
      <c r="AV164" s="651"/>
      <c r="AW164" s="651"/>
      <c r="AX164" s="651"/>
      <c r="AY164" s="651"/>
      <c r="AZ164" s="651"/>
      <c r="BA164" s="651"/>
      <c r="BB164" s="651"/>
      <c r="BC164" s="651"/>
      <c r="BD164" s="651"/>
      <c r="BE164" s="651"/>
      <c r="BF164" s="651"/>
      <c r="BG164" s="651"/>
      <c r="BH164" s="651"/>
      <c r="BI164" s="651"/>
      <c r="BJ164" s="651"/>
      <c r="BK164" s="651"/>
      <c r="BL164" s="651"/>
      <c r="BM164" s="651"/>
      <c r="BN164" s="651"/>
      <c r="BO164" s="651"/>
      <c r="BP164" s="651"/>
      <c r="BQ164" s="651"/>
      <c r="BR164" s="651"/>
      <c r="BS164" s="651"/>
      <c r="BT164" s="651"/>
      <c r="BU164" s="651"/>
      <c r="BV164" s="651"/>
      <c r="BW164" s="651"/>
      <c r="BX164" s="651"/>
      <c r="BY164" s="651"/>
      <c r="BZ164" s="651"/>
    </row>
    <row r="165" spans="1:78" s="363" customFormat="1">
      <c r="A165" s="357">
        <v>123</v>
      </c>
      <c r="B165" s="376" t="str">
        <f>"Common equity tier 1 (item "&amp;A99&amp;")"</f>
        <v>Common equity tier 1 (item 78)</v>
      </c>
      <c r="C165" s="656"/>
      <c r="D165" s="650"/>
      <c r="E165" s="365">
        <f t="shared" ref="E165:N165" si="33">E99</f>
        <v>0</v>
      </c>
      <c r="F165" s="365">
        <f t="shared" si="33"/>
        <v>0</v>
      </c>
      <c r="G165" s="365">
        <f t="shared" si="33"/>
        <v>0</v>
      </c>
      <c r="H165" s="365">
        <f t="shared" si="33"/>
        <v>0</v>
      </c>
      <c r="I165" s="365">
        <f t="shared" si="33"/>
        <v>0</v>
      </c>
      <c r="J165" s="365">
        <f t="shared" si="33"/>
        <v>0</v>
      </c>
      <c r="K165" s="365">
        <f t="shared" si="33"/>
        <v>0</v>
      </c>
      <c r="L165" s="365">
        <f t="shared" si="33"/>
        <v>0</v>
      </c>
      <c r="M165" s="365">
        <f t="shared" si="33"/>
        <v>0</v>
      </c>
      <c r="N165" s="365">
        <f t="shared" si="33"/>
        <v>0</v>
      </c>
      <c r="O165" s="651"/>
      <c r="P165" s="651"/>
      <c r="Q165" s="651"/>
      <c r="R165" s="651"/>
      <c r="S165" s="651"/>
      <c r="T165" s="651"/>
      <c r="U165" s="651"/>
      <c r="V165" s="651"/>
      <c r="W165" s="651"/>
      <c r="X165" s="651"/>
      <c r="Y165" s="651"/>
      <c r="Z165" s="651"/>
      <c r="AA165" s="651"/>
      <c r="AB165" s="651"/>
      <c r="AC165" s="651"/>
      <c r="AD165" s="651"/>
      <c r="AE165" s="651"/>
      <c r="AF165" s="651"/>
      <c r="AG165" s="651"/>
      <c r="AH165" s="651"/>
      <c r="AI165" s="651"/>
      <c r="AJ165" s="651"/>
      <c r="AK165" s="651"/>
      <c r="AL165" s="651"/>
      <c r="AM165" s="651"/>
      <c r="AN165" s="651"/>
      <c r="AO165" s="651"/>
      <c r="AP165" s="651"/>
      <c r="AQ165" s="651"/>
      <c r="AR165" s="651"/>
      <c r="AS165" s="651"/>
      <c r="AT165" s="651"/>
      <c r="AU165" s="651"/>
      <c r="AV165" s="651"/>
      <c r="AW165" s="651"/>
      <c r="AX165" s="651"/>
      <c r="AY165" s="651"/>
      <c r="AZ165" s="651"/>
      <c r="BA165" s="651"/>
      <c r="BB165" s="651"/>
      <c r="BC165" s="651"/>
      <c r="BD165" s="651"/>
      <c r="BE165" s="651"/>
      <c r="BF165" s="651"/>
      <c r="BG165" s="651"/>
      <c r="BH165" s="651"/>
      <c r="BI165" s="651"/>
      <c r="BJ165" s="651"/>
      <c r="BK165" s="651"/>
      <c r="BL165" s="651"/>
      <c r="BM165" s="651"/>
      <c r="BN165" s="651"/>
      <c r="BO165" s="651"/>
      <c r="BP165" s="651"/>
      <c r="BQ165" s="651"/>
      <c r="BR165" s="651"/>
      <c r="BS165" s="651"/>
      <c r="BT165" s="651"/>
      <c r="BU165" s="651"/>
      <c r="BV165" s="651"/>
      <c r="BW165" s="651"/>
      <c r="BX165" s="651"/>
      <c r="BY165" s="651"/>
      <c r="BZ165" s="651"/>
    </row>
    <row r="166" spans="1:78" s="363" customFormat="1">
      <c r="A166" s="357">
        <v>124</v>
      </c>
      <c r="B166" s="376" t="str">
        <f>"Tier 1 capital per general risk-based capital rules (item "&amp;A48&amp;")"</f>
        <v>Tier 1 capital per general risk-based capital rules (item 37)</v>
      </c>
      <c r="C166" s="656"/>
      <c r="D166" s="650"/>
      <c r="E166" s="365">
        <f t="shared" ref="E166:N166" si="34">E48</f>
        <v>0</v>
      </c>
      <c r="F166" s="365">
        <f t="shared" si="34"/>
        <v>0</v>
      </c>
      <c r="G166" s="365">
        <f t="shared" si="34"/>
        <v>0</v>
      </c>
      <c r="H166" s="365">
        <f t="shared" si="34"/>
        <v>0</v>
      </c>
      <c r="I166" s="365">
        <f t="shared" si="34"/>
        <v>0</v>
      </c>
      <c r="J166" s="365">
        <f t="shared" si="34"/>
        <v>0</v>
      </c>
      <c r="K166" s="365">
        <f t="shared" si="34"/>
        <v>0</v>
      </c>
      <c r="L166" s="365">
        <f t="shared" si="34"/>
        <v>0</v>
      </c>
      <c r="M166" s="365">
        <f t="shared" si="34"/>
        <v>0</v>
      </c>
      <c r="N166" s="365">
        <f t="shared" si="34"/>
        <v>0</v>
      </c>
      <c r="O166" s="651"/>
      <c r="P166" s="651"/>
      <c r="Q166" s="651"/>
      <c r="R166" s="651"/>
      <c r="S166" s="651"/>
      <c r="T166" s="651"/>
      <c r="U166" s="651"/>
      <c r="V166" s="651"/>
      <c r="W166" s="651"/>
      <c r="X166" s="651"/>
      <c r="Y166" s="651"/>
      <c r="Z166" s="651"/>
      <c r="AA166" s="651"/>
      <c r="AB166" s="651"/>
      <c r="AC166" s="651"/>
      <c r="AD166" s="651"/>
      <c r="AE166" s="651"/>
      <c r="AF166" s="651"/>
      <c r="AG166" s="651"/>
      <c r="AH166" s="651"/>
      <c r="AI166" s="651"/>
      <c r="AJ166" s="651"/>
      <c r="AK166" s="651"/>
      <c r="AL166" s="651"/>
      <c r="AM166" s="651"/>
      <c r="AN166" s="651"/>
      <c r="AO166" s="651"/>
      <c r="AP166" s="651"/>
      <c r="AQ166" s="651"/>
      <c r="AR166" s="651"/>
      <c r="AS166" s="651"/>
      <c r="AT166" s="651"/>
      <c r="AU166" s="651"/>
      <c r="AV166" s="651"/>
      <c r="AW166" s="651"/>
      <c r="AX166" s="651"/>
      <c r="AY166" s="651"/>
      <c r="AZ166" s="651"/>
      <c r="BA166" s="651"/>
      <c r="BB166" s="651"/>
      <c r="BC166" s="651"/>
      <c r="BD166" s="651"/>
      <c r="BE166" s="651"/>
      <c r="BF166" s="651"/>
      <c r="BG166" s="651"/>
      <c r="BH166" s="651"/>
      <c r="BI166" s="651"/>
      <c r="BJ166" s="651"/>
      <c r="BK166" s="651"/>
      <c r="BL166" s="651"/>
      <c r="BM166" s="651"/>
      <c r="BN166" s="651"/>
      <c r="BO166" s="651"/>
      <c r="BP166" s="651"/>
      <c r="BQ166" s="651"/>
      <c r="BR166" s="651"/>
      <c r="BS166" s="651"/>
      <c r="BT166" s="651"/>
      <c r="BU166" s="651"/>
      <c r="BV166" s="651"/>
      <c r="BW166" s="651"/>
      <c r="BX166" s="651"/>
      <c r="BY166" s="651"/>
      <c r="BZ166" s="651"/>
    </row>
    <row r="167" spans="1:78" s="363" customFormat="1">
      <c r="A167" s="357">
        <v>125</v>
      </c>
      <c r="B167" s="376" t="str">
        <f>"Tier 1 capital per revised regulatory capital rule (item "&amp;A110&amp;")"</f>
        <v>Tier 1 capital per revised regulatory capital rule (item 85)</v>
      </c>
      <c r="C167" s="656"/>
      <c r="D167" s="650"/>
      <c r="E167" s="365">
        <f t="shared" ref="E167:N167" si="35">E110</f>
        <v>0</v>
      </c>
      <c r="F167" s="365">
        <f t="shared" si="35"/>
        <v>0</v>
      </c>
      <c r="G167" s="365">
        <f t="shared" si="35"/>
        <v>0</v>
      </c>
      <c r="H167" s="365">
        <f t="shared" si="35"/>
        <v>0</v>
      </c>
      <c r="I167" s="365">
        <f t="shared" si="35"/>
        <v>0</v>
      </c>
      <c r="J167" s="365">
        <f t="shared" si="35"/>
        <v>0</v>
      </c>
      <c r="K167" s="365">
        <f t="shared" si="35"/>
        <v>0</v>
      </c>
      <c r="L167" s="365">
        <f t="shared" si="35"/>
        <v>0</v>
      </c>
      <c r="M167" s="365">
        <f t="shared" si="35"/>
        <v>0</v>
      </c>
      <c r="N167" s="365">
        <f t="shared" si="35"/>
        <v>0</v>
      </c>
      <c r="O167" s="651"/>
      <c r="P167" s="651"/>
      <c r="Q167" s="651"/>
      <c r="R167" s="651"/>
      <c r="S167" s="651"/>
      <c r="T167" s="651"/>
      <c r="U167" s="651"/>
      <c r="V167" s="651"/>
      <c r="W167" s="651"/>
      <c r="X167" s="651"/>
      <c r="Y167" s="651"/>
      <c r="Z167" s="651"/>
      <c r="AA167" s="651"/>
      <c r="AB167" s="651"/>
      <c r="AC167" s="651"/>
      <c r="AD167" s="651"/>
      <c r="AE167" s="651"/>
      <c r="AF167" s="651"/>
      <c r="AG167" s="651"/>
      <c r="AH167" s="651"/>
      <c r="AI167" s="651"/>
      <c r="AJ167" s="651"/>
      <c r="AK167" s="651"/>
      <c r="AL167" s="651"/>
      <c r="AM167" s="651"/>
      <c r="AN167" s="651"/>
      <c r="AO167" s="651"/>
      <c r="AP167" s="651"/>
      <c r="AQ167" s="651"/>
      <c r="AR167" s="651"/>
      <c r="AS167" s="651"/>
      <c r="AT167" s="651"/>
      <c r="AU167" s="651"/>
      <c r="AV167" s="651"/>
      <c r="AW167" s="651"/>
      <c r="AX167" s="651"/>
      <c r="AY167" s="651"/>
      <c r="AZ167" s="651"/>
      <c r="BA167" s="651"/>
      <c r="BB167" s="651"/>
      <c r="BC167" s="651"/>
      <c r="BD167" s="651"/>
      <c r="BE167" s="651"/>
      <c r="BF167" s="651"/>
      <c r="BG167" s="651"/>
      <c r="BH167" s="651"/>
      <c r="BI167" s="651"/>
      <c r="BJ167" s="651"/>
      <c r="BK167" s="651"/>
      <c r="BL167" s="651"/>
      <c r="BM167" s="651"/>
      <c r="BN167" s="651"/>
      <c r="BO167" s="651"/>
      <c r="BP167" s="651"/>
      <c r="BQ167" s="651"/>
      <c r="BR167" s="651"/>
      <c r="BS167" s="651"/>
      <c r="BT167" s="651"/>
      <c r="BU167" s="651"/>
      <c r="BV167" s="651"/>
      <c r="BW167" s="651"/>
      <c r="BX167" s="651"/>
      <c r="BY167" s="651"/>
      <c r="BZ167" s="651"/>
    </row>
    <row r="168" spans="1:78" s="363" customFormat="1">
      <c r="A168" s="357">
        <v>126</v>
      </c>
      <c r="B168" s="376" t="str">
        <f>"Total capital per general risk-based capital rules (item "&amp;A65&amp;")"</f>
        <v>Total capital per general risk-based capital rules (item 52)</v>
      </c>
      <c r="C168" s="656"/>
      <c r="D168" s="650"/>
      <c r="E168" s="365">
        <f t="shared" ref="E168:N168" si="36">E65</f>
        <v>0</v>
      </c>
      <c r="F168" s="365">
        <f t="shared" si="36"/>
        <v>0</v>
      </c>
      <c r="G168" s="365">
        <f t="shared" si="36"/>
        <v>0</v>
      </c>
      <c r="H168" s="365">
        <f t="shared" si="36"/>
        <v>0</v>
      </c>
      <c r="I168" s="365">
        <f t="shared" si="36"/>
        <v>0</v>
      </c>
      <c r="J168" s="365">
        <f t="shared" si="36"/>
        <v>0</v>
      </c>
      <c r="K168" s="365">
        <f t="shared" si="36"/>
        <v>0</v>
      </c>
      <c r="L168" s="365">
        <f t="shared" si="36"/>
        <v>0</v>
      </c>
      <c r="M168" s="365">
        <f t="shared" si="36"/>
        <v>0</v>
      </c>
      <c r="N168" s="365">
        <f t="shared" si="36"/>
        <v>0</v>
      </c>
      <c r="O168" s="651"/>
      <c r="P168" s="651"/>
      <c r="Q168" s="651"/>
      <c r="R168" s="651"/>
      <c r="S168" s="651"/>
      <c r="T168" s="651"/>
      <c r="U168" s="651"/>
      <c r="V168" s="651"/>
      <c r="W168" s="651"/>
      <c r="X168" s="651"/>
      <c r="Y168" s="651"/>
      <c r="Z168" s="651"/>
      <c r="AA168" s="651"/>
      <c r="AB168" s="651"/>
      <c r="AC168" s="651"/>
      <c r="AD168" s="651"/>
      <c r="AE168" s="651"/>
      <c r="AF168" s="651"/>
      <c r="AG168" s="651"/>
      <c r="AH168" s="651"/>
      <c r="AI168" s="651"/>
      <c r="AJ168" s="651"/>
      <c r="AK168" s="651"/>
      <c r="AL168" s="651"/>
      <c r="AM168" s="651"/>
      <c r="AN168" s="651"/>
      <c r="AO168" s="651"/>
      <c r="AP168" s="651"/>
      <c r="AQ168" s="651"/>
      <c r="AR168" s="651"/>
      <c r="AS168" s="651"/>
      <c r="AT168" s="651"/>
      <c r="AU168" s="651"/>
      <c r="AV168" s="651"/>
      <c r="AW168" s="651"/>
      <c r="AX168" s="651"/>
      <c r="AY168" s="651"/>
      <c r="AZ168" s="651"/>
      <c r="BA168" s="651"/>
      <c r="BB168" s="651"/>
      <c r="BC168" s="651"/>
      <c r="BD168" s="651"/>
      <c r="BE168" s="651"/>
      <c r="BF168" s="651"/>
      <c r="BG168" s="651"/>
      <c r="BH168" s="651"/>
      <c r="BI168" s="651"/>
      <c r="BJ168" s="651"/>
      <c r="BK168" s="651"/>
      <c r="BL168" s="651"/>
      <c r="BM168" s="651"/>
      <c r="BN168" s="651"/>
      <c r="BO168" s="651"/>
      <c r="BP168" s="651"/>
      <c r="BQ168" s="651"/>
      <c r="BR168" s="651"/>
      <c r="BS168" s="651"/>
      <c r="BT168" s="651"/>
      <c r="BU168" s="651"/>
      <c r="BV168" s="651"/>
      <c r="BW168" s="651"/>
      <c r="BX168" s="651"/>
      <c r="BY168" s="651"/>
      <c r="BZ168" s="651"/>
    </row>
    <row r="169" spans="1:78" s="363" customFormat="1">
      <c r="A169" s="357">
        <v>127</v>
      </c>
      <c r="B169" s="376" t="str">
        <f>"Total capital per revised regulatory capital rule (item "&amp;A126&amp;")"</f>
        <v>Total capital per revised regulatory capital rule (item 97)</v>
      </c>
      <c r="C169" s="656"/>
      <c r="D169" s="650"/>
      <c r="E169" s="365">
        <f t="shared" ref="E169:N169" si="37">E126</f>
        <v>0</v>
      </c>
      <c r="F169" s="365">
        <f t="shared" si="37"/>
        <v>0</v>
      </c>
      <c r="G169" s="365">
        <f t="shared" si="37"/>
        <v>0</v>
      </c>
      <c r="H169" s="365">
        <f t="shared" si="37"/>
        <v>0</v>
      </c>
      <c r="I169" s="365">
        <f t="shared" si="37"/>
        <v>0</v>
      </c>
      <c r="J169" s="365">
        <f t="shared" si="37"/>
        <v>0</v>
      </c>
      <c r="K169" s="365">
        <f t="shared" si="37"/>
        <v>0</v>
      </c>
      <c r="L169" s="365">
        <f t="shared" si="37"/>
        <v>0</v>
      </c>
      <c r="M169" s="365">
        <f t="shared" si="37"/>
        <v>0</v>
      </c>
      <c r="N169" s="365">
        <f t="shared" si="37"/>
        <v>0</v>
      </c>
      <c r="O169" s="651"/>
      <c r="P169" s="651"/>
      <c r="Q169" s="651"/>
      <c r="R169" s="651"/>
      <c r="S169" s="651"/>
      <c r="T169" s="651"/>
      <c r="U169" s="651"/>
      <c r="V169" s="651"/>
      <c r="W169" s="651"/>
      <c r="X169" s="651"/>
      <c r="Y169" s="651"/>
      <c r="Z169" s="651"/>
      <c r="AA169" s="651"/>
      <c r="AB169" s="651"/>
      <c r="AC169" s="651"/>
      <c r="AD169" s="651"/>
      <c r="AE169" s="651"/>
      <c r="AF169" s="651"/>
      <c r="AG169" s="651"/>
      <c r="AH169" s="651"/>
      <c r="AI169" s="651"/>
      <c r="AJ169" s="651"/>
      <c r="AK169" s="651"/>
      <c r="AL169" s="651"/>
      <c r="AM169" s="651"/>
      <c r="AN169" s="651"/>
      <c r="AO169" s="651"/>
      <c r="AP169" s="651"/>
      <c r="AQ169" s="651"/>
      <c r="AR169" s="651"/>
      <c r="AS169" s="651"/>
      <c r="AT169" s="651"/>
      <c r="AU169" s="651"/>
      <c r="AV169" s="651"/>
      <c r="AW169" s="651"/>
      <c r="AX169" s="651"/>
      <c r="AY169" s="651"/>
      <c r="AZ169" s="651"/>
      <c r="BA169" s="651"/>
      <c r="BB169" s="651"/>
      <c r="BC169" s="651"/>
      <c r="BD169" s="651"/>
      <c r="BE169" s="651"/>
      <c r="BF169" s="651"/>
      <c r="BG169" s="651"/>
      <c r="BH169" s="651"/>
      <c r="BI169" s="651"/>
      <c r="BJ169" s="651"/>
      <c r="BK169" s="651"/>
      <c r="BL169" s="651"/>
      <c r="BM169" s="651"/>
      <c r="BN169" s="651"/>
      <c r="BO169" s="651"/>
      <c r="BP169" s="651"/>
      <c r="BQ169" s="651"/>
      <c r="BR169" s="651"/>
      <c r="BS169" s="651"/>
      <c r="BT169" s="651"/>
      <c r="BU169" s="651"/>
      <c r="BV169" s="651"/>
      <c r="BW169" s="651"/>
      <c r="BX169" s="651"/>
      <c r="BY169" s="651"/>
      <c r="BZ169" s="651"/>
    </row>
    <row r="170" spans="1:78" s="363" customFormat="1" ht="35.25" customHeight="1">
      <c r="A170" s="357">
        <v>128</v>
      </c>
      <c r="B170" s="376" t="str">
        <f>"(Advanced approaches that exit parallel run only): Total capital per revised regulatory capital rule (item "&amp;A127&amp;")"</f>
        <v>(Advanced approaches that exit parallel run only): Total capital per revised regulatory capital rule (item 98)</v>
      </c>
      <c r="C170" s="656"/>
      <c r="D170" s="650"/>
      <c r="E170" s="365">
        <f t="shared" ref="E170:N170" si="38">E127</f>
        <v>0</v>
      </c>
      <c r="F170" s="365">
        <f t="shared" si="38"/>
        <v>0</v>
      </c>
      <c r="G170" s="365">
        <f t="shared" si="38"/>
        <v>0</v>
      </c>
      <c r="H170" s="365">
        <f t="shared" si="38"/>
        <v>0</v>
      </c>
      <c r="I170" s="365">
        <f t="shared" si="38"/>
        <v>0</v>
      </c>
      <c r="J170" s="365">
        <f t="shared" si="38"/>
        <v>0</v>
      </c>
      <c r="K170" s="365">
        <f t="shared" si="38"/>
        <v>0</v>
      </c>
      <c r="L170" s="365">
        <f t="shared" si="38"/>
        <v>0</v>
      </c>
      <c r="M170" s="365">
        <f t="shared" si="38"/>
        <v>0</v>
      </c>
      <c r="N170" s="365">
        <f t="shared" si="38"/>
        <v>0</v>
      </c>
      <c r="O170" s="651"/>
      <c r="P170" s="651"/>
      <c r="Q170" s="651"/>
      <c r="R170" s="651"/>
      <c r="S170" s="651"/>
      <c r="T170" s="651"/>
      <c r="U170" s="651"/>
      <c r="V170" s="651"/>
      <c r="W170" s="651"/>
      <c r="X170" s="651"/>
      <c r="Y170" s="651"/>
      <c r="Z170" s="651"/>
      <c r="AA170" s="651"/>
      <c r="AB170" s="651"/>
      <c r="AC170" s="651"/>
      <c r="AD170" s="651"/>
      <c r="AE170" s="651"/>
      <c r="AF170" s="651"/>
      <c r="AG170" s="651"/>
      <c r="AH170" s="651"/>
      <c r="AI170" s="651"/>
      <c r="AJ170" s="651"/>
      <c r="AK170" s="651"/>
      <c r="AL170" s="651"/>
      <c r="AM170" s="651"/>
      <c r="AN170" s="651"/>
      <c r="AO170" s="651"/>
      <c r="AP170" s="651"/>
      <c r="AQ170" s="651"/>
      <c r="AR170" s="651"/>
      <c r="AS170" s="651"/>
      <c r="AT170" s="651"/>
      <c r="AU170" s="651"/>
      <c r="AV170" s="651"/>
      <c r="AW170" s="651"/>
      <c r="AX170" s="651"/>
      <c r="AY170" s="651"/>
      <c r="AZ170" s="651"/>
      <c r="BA170" s="651"/>
      <c r="BB170" s="651"/>
      <c r="BC170" s="651"/>
      <c r="BD170" s="651"/>
      <c r="BE170" s="651"/>
      <c r="BF170" s="651"/>
      <c r="BG170" s="651"/>
      <c r="BH170" s="651"/>
      <c r="BI170" s="651"/>
      <c r="BJ170" s="651"/>
      <c r="BK170" s="651"/>
      <c r="BL170" s="651"/>
      <c r="BM170" s="651"/>
      <c r="BN170" s="651"/>
      <c r="BO170" s="651"/>
      <c r="BP170" s="651"/>
      <c r="BQ170" s="651"/>
      <c r="BR170" s="651"/>
      <c r="BS170" s="651"/>
      <c r="BT170" s="651"/>
      <c r="BU170" s="651"/>
      <c r="BV170" s="651"/>
      <c r="BW170" s="651"/>
      <c r="BX170" s="651"/>
      <c r="BY170" s="651"/>
      <c r="BZ170" s="651"/>
    </row>
    <row r="171" spans="1:78" s="363" customFormat="1">
      <c r="A171" s="357">
        <v>129</v>
      </c>
      <c r="B171" s="376" t="s">
        <v>1331</v>
      </c>
      <c r="C171" s="656"/>
      <c r="D171" s="650"/>
      <c r="E171" s="365">
        <f>'General RWA'!D9</f>
        <v>0</v>
      </c>
      <c r="F171" s="365">
        <f>'General RWA'!E9</f>
        <v>0</v>
      </c>
      <c r="G171" s="365">
        <f>'General RWA'!F9</f>
        <v>0</v>
      </c>
      <c r="H171" s="365">
        <f>'General RWA'!G9</f>
        <v>0</v>
      </c>
      <c r="I171" s="365">
        <f>'General RWA'!H9</f>
        <v>0</v>
      </c>
      <c r="J171" s="365">
        <f>'General RWA'!I9</f>
        <v>0</v>
      </c>
      <c r="K171" s="365">
        <f>'General RWA'!J9</f>
        <v>0</v>
      </c>
      <c r="L171" s="365">
        <f>'General RWA'!K9</f>
        <v>0</v>
      </c>
      <c r="M171" s="365">
        <f>'General RWA'!L9</f>
        <v>0</v>
      </c>
      <c r="N171" s="365">
        <f>'General RWA'!M9</f>
        <v>0</v>
      </c>
      <c r="O171" s="647"/>
      <c r="P171" s="647"/>
      <c r="Q171" s="647"/>
      <c r="R171" s="651"/>
      <c r="S171" s="651"/>
      <c r="T171" s="651"/>
      <c r="U171" s="651"/>
      <c r="V171" s="651"/>
      <c r="W171" s="651"/>
      <c r="X171" s="651"/>
      <c r="Y171" s="651"/>
      <c r="Z171" s="651"/>
      <c r="AA171" s="651"/>
      <c r="AB171" s="651"/>
      <c r="AC171" s="651"/>
      <c r="AD171" s="651"/>
      <c r="AE171" s="651"/>
      <c r="AF171" s="651"/>
      <c r="AG171" s="651"/>
      <c r="AH171" s="651"/>
      <c r="AI171" s="651"/>
      <c r="AJ171" s="651"/>
      <c r="AK171" s="651"/>
      <c r="AL171" s="651"/>
      <c r="AM171" s="651"/>
      <c r="AN171" s="651"/>
      <c r="AO171" s="651"/>
      <c r="AP171" s="651"/>
      <c r="AQ171" s="651"/>
      <c r="AR171" s="651"/>
      <c r="AS171" s="651"/>
      <c r="AT171" s="651"/>
      <c r="AU171" s="651"/>
      <c r="AV171" s="651"/>
      <c r="AW171" s="651"/>
      <c r="AX171" s="651"/>
      <c r="AY171" s="651"/>
      <c r="AZ171" s="651"/>
      <c r="BA171" s="651"/>
      <c r="BB171" s="651"/>
      <c r="BC171" s="651"/>
      <c r="BD171" s="651"/>
      <c r="BE171" s="651"/>
      <c r="BF171" s="651"/>
      <c r="BG171" s="651"/>
      <c r="BH171" s="651"/>
      <c r="BI171" s="651"/>
      <c r="BJ171" s="651"/>
      <c r="BK171" s="651"/>
      <c r="BL171" s="651"/>
      <c r="BM171" s="651"/>
      <c r="BN171" s="651"/>
      <c r="BO171" s="651"/>
      <c r="BP171" s="651"/>
      <c r="BQ171" s="651"/>
      <c r="BR171" s="651"/>
      <c r="BS171" s="651"/>
      <c r="BT171" s="651"/>
      <c r="BU171" s="651"/>
      <c r="BV171" s="651"/>
      <c r="BW171" s="651"/>
      <c r="BX171" s="651"/>
      <c r="BY171" s="651"/>
      <c r="BZ171" s="651"/>
    </row>
    <row r="172" spans="1:78" s="363" customFormat="1">
      <c r="A172" s="357">
        <v>130</v>
      </c>
      <c r="B172" s="376" t="s">
        <v>1330</v>
      </c>
      <c r="C172" s="656"/>
      <c r="D172" s="650"/>
      <c r="E172" s="365">
        <f>'General RWA'!D10</f>
        <v>0</v>
      </c>
      <c r="F172" s="365">
        <f>'General RWA'!E10</f>
        <v>0</v>
      </c>
      <c r="G172" s="365">
        <f>'General RWA'!F10</f>
        <v>0</v>
      </c>
      <c r="H172" s="365">
        <f>'General RWA'!G10</f>
        <v>0</v>
      </c>
      <c r="I172" s="365">
        <f>'General RWA'!H10</f>
        <v>0</v>
      </c>
      <c r="J172" s="365">
        <f>'General RWA'!I10</f>
        <v>0</v>
      </c>
      <c r="K172" s="365">
        <f>'General RWA'!J10</f>
        <v>0</v>
      </c>
      <c r="L172" s="365">
        <f>'General RWA'!K10</f>
        <v>0</v>
      </c>
      <c r="M172" s="365">
        <f>'General RWA'!L10</f>
        <v>0</v>
      </c>
      <c r="N172" s="365">
        <f>'General RWA'!M10</f>
        <v>0</v>
      </c>
      <c r="O172" s="647"/>
      <c r="P172" s="647"/>
      <c r="Q172" s="647"/>
      <c r="R172" s="651"/>
      <c r="S172" s="651"/>
      <c r="T172" s="651"/>
      <c r="U172" s="651"/>
      <c r="V172" s="651"/>
      <c r="W172" s="651"/>
      <c r="X172" s="651"/>
      <c r="Y172" s="651"/>
      <c r="Z172" s="651"/>
      <c r="AA172" s="651"/>
      <c r="AB172" s="651"/>
      <c r="AC172" s="651"/>
      <c r="AD172" s="651"/>
      <c r="AE172" s="651"/>
      <c r="AF172" s="651"/>
      <c r="AG172" s="651"/>
      <c r="AH172" s="651"/>
      <c r="AI172" s="651"/>
      <c r="AJ172" s="651"/>
      <c r="AK172" s="651"/>
      <c r="AL172" s="651"/>
      <c r="AM172" s="651"/>
      <c r="AN172" s="651"/>
      <c r="AO172" s="651"/>
      <c r="AP172" s="651"/>
      <c r="AQ172" s="651"/>
      <c r="AR172" s="651"/>
      <c r="AS172" s="651"/>
      <c r="AT172" s="651"/>
      <c r="AU172" s="651"/>
      <c r="AV172" s="651"/>
      <c r="AW172" s="651"/>
      <c r="AX172" s="651"/>
      <c r="AY172" s="651"/>
      <c r="AZ172" s="651"/>
      <c r="BA172" s="651"/>
      <c r="BB172" s="651"/>
      <c r="BC172" s="651"/>
      <c r="BD172" s="651"/>
      <c r="BE172" s="651"/>
      <c r="BF172" s="651"/>
      <c r="BG172" s="651"/>
      <c r="BH172" s="651"/>
      <c r="BI172" s="651"/>
      <c r="BJ172" s="651"/>
      <c r="BK172" s="651"/>
      <c r="BL172" s="651"/>
      <c r="BM172" s="651"/>
      <c r="BN172" s="651"/>
      <c r="BO172" s="651"/>
      <c r="BP172" s="651"/>
      <c r="BQ172" s="651"/>
      <c r="BR172" s="651"/>
      <c r="BS172" s="651"/>
      <c r="BT172" s="651"/>
      <c r="BU172" s="651"/>
      <c r="BV172" s="651"/>
      <c r="BW172" s="651"/>
      <c r="BX172" s="651"/>
      <c r="BY172" s="651"/>
      <c r="BZ172" s="651"/>
    </row>
    <row r="173" spans="1:78" s="363" customFormat="1" ht="30">
      <c r="A173" s="357">
        <v>131</v>
      </c>
      <c r="B173" s="376" t="s">
        <v>1532</v>
      </c>
      <c r="C173" s="656"/>
      <c r="D173" s="650"/>
      <c r="E173" s="365">
        <f>'Advanced RWA'!D9</f>
        <v>0</v>
      </c>
      <c r="F173" s="365">
        <f>'Advanced RWA'!E9</f>
        <v>0</v>
      </c>
      <c r="G173" s="365">
        <f>'Advanced RWA'!F9</f>
        <v>0</v>
      </c>
      <c r="H173" s="365">
        <f>'Advanced RWA'!G9</f>
        <v>0</v>
      </c>
      <c r="I173" s="365">
        <f>'Advanced RWA'!H9</f>
        <v>0</v>
      </c>
      <c r="J173" s="365">
        <f>'Advanced RWA'!I9</f>
        <v>0</v>
      </c>
      <c r="K173" s="365">
        <f>'Advanced RWA'!J9</f>
        <v>0</v>
      </c>
      <c r="L173" s="365">
        <f>'Advanced RWA'!K9</f>
        <v>0</v>
      </c>
      <c r="M173" s="365">
        <f>'Advanced RWA'!L9</f>
        <v>0</v>
      </c>
      <c r="N173" s="365">
        <f>'Advanced RWA'!M9</f>
        <v>0</v>
      </c>
      <c r="O173" s="647"/>
      <c r="P173" s="647"/>
      <c r="Q173" s="647"/>
      <c r="R173" s="651"/>
      <c r="S173" s="651"/>
      <c r="T173" s="651"/>
      <c r="U173" s="651"/>
      <c r="V173" s="651"/>
      <c r="W173" s="651"/>
      <c r="X173" s="651"/>
      <c r="Y173" s="651"/>
      <c r="Z173" s="651"/>
      <c r="AA173" s="651"/>
      <c r="AB173" s="651"/>
      <c r="AC173" s="651"/>
      <c r="AD173" s="651"/>
      <c r="AE173" s="651"/>
      <c r="AF173" s="651"/>
      <c r="AG173" s="651"/>
      <c r="AH173" s="651"/>
      <c r="AI173" s="651"/>
      <c r="AJ173" s="651"/>
      <c r="AK173" s="651"/>
      <c r="AL173" s="651"/>
      <c r="AM173" s="651"/>
      <c r="AN173" s="651"/>
      <c r="AO173" s="651"/>
      <c r="AP173" s="651"/>
      <c r="AQ173" s="651"/>
      <c r="AR173" s="651"/>
      <c r="AS173" s="651"/>
      <c r="AT173" s="651"/>
      <c r="AU173" s="651"/>
      <c r="AV173" s="651"/>
      <c r="AW173" s="651"/>
      <c r="AX173" s="651"/>
      <c r="AY173" s="651"/>
      <c r="AZ173" s="651"/>
      <c r="BA173" s="651"/>
      <c r="BB173" s="651"/>
      <c r="BC173" s="651"/>
      <c r="BD173" s="651"/>
      <c r="BE173" s="651"/>
      <c r="BF173" s="651"/>
      <c r="BG173" s="651"/>
      <c r="BH173" s="651"/>
      <c r="BI173" s="651"/>
      <c r="BJ173" s="651"/>
      <c r="BK173" s="651"/>
      <c r="BL173" s="651"/>
      <c r="BM173" s="651"/>
      <c r="BN173" s="651"/>
      <c r="BO173" s="651"/>
      <c r="BP173" s="651"/>
      <c r="BQ173" s="651"/>
      <c r="BR173" s="651"/>
      <c r="BS173" s="651"/>
      <c r="BT173" s="651"/>
      <c r="BU173" s="651"/>
      <c r="BV173" s="651"/>
      <c r="BW173" s="651"/>
      <c r="BX173" s="651"/>
      <c r="BY173" s="651"/>
      <c r="BZ173" s="651"/>
    </row>
    <row r="174" spans="1:78" s="363" customFormat="1">
      <c r="A174" s="357">
        <v>132</v>
      </c>
      <c r="B174" s="376" t="s">
        <v>1329</v>
      </c>
      <c r="C174" s="656"/>
      <c r="D174" s="367" t="s">
        <v>1528</v>
      </c>
      <c r="E174" s="663"/>
      <c r="F174" s="663"/>
      <c r="G174" s="663"/>
      <c r="H174" s="663"/>
      <c r="I174" s="663"/>
      <c r="J174" s="663"/>
      <c r="K174" s="663"/>
      <c r="L174" s="663"/>
      <c r="M174" s="663"/>
      <c r="N174" s="663"/>
      <c r="O174" s="647"/>
      <c r="P174" s="647"/>
      <c r="Q174" s="647"/>
      <c r="R174" s="651"/>
      <c r="S174" s="651"/>
      <c r="T174" s="651"/>
      <c r="U174" s="651"/>
      <c r="V174" s="651"/>
      <c r="W174" s="651"/>
      <c r="X174" s="651"/>
      <c r="Y174" s="651"/>
      <c r="Z174" s="651"/>
      <c r="AA174" s="651"/>
      <c r="AB174" s="651"/>
      <c r="AC174" s="651"/>
      <c r="AD174" s="651"/>
      <c r="AE174" s="651"/>
      <c r="AF174" s="651"/>
      <c r="AG174" s="651"/>
      <c r="AH174" s="651"/>
      <c r="AI174" s="651"/>
      <c r="AJ174" s="651"/>
      <c r="AK174" s="651"/>
      <c r="AL174" s="651"/>
      <c r="AM174" s="651"/>
      <c r="AN174" s="651"/>
      <c r="AO174" s="651"/>
      <c r="AP174" s="651"/>
      <c r="AQ174" s="651"/>
      <c r="AR174" s="651"/>
      <c r="AS174" s="651"/>
      <c r="AT174" s="651"/>
      <c r="AU174" s="651"/>
      <c r="AV174" s="651"/>
      <c r="AW174" s="651"/>
      <c r="AX174" s="651"/>
      <c r="AY174" s="651"/>
      <c r="AZ174" s="651"/>
      <c r="BA174" s="651"/>
      <c r="BB174" s="651"/>
      <c r="BC174" s="651"/>
      <c r="BD174" s="651"/>
      <c r="BE174" s="651"/>
      <c r="BF174" s="651"/>
      <c r="BG174" s="651"/>
      <c r="BH174" s="651"/>
      <c r="BI174" s="651"/>
      <c r="BJ174" s="651"/>
      <c r="BK174" s="651"/>
      <c r="BL174" s="651"/>
      <c r="BM174" s="651"/>
      <c r="BN174" s="651"/>
      <c r="BO174" s="651"/>
      <c r="BP174" s="651"/>
      <c r="BQ174" s="651"/>
      <c r="BR174" s="651"/>
      <c r="BS174" s="651"/>
      <c r="BT174" s="651"/>
      <c r="BU174" s="651"/>
      <c r="BV174" s="651"/>
      <c r="BW174" s="651"/>
      <c r="BX174" s="651"/>
      <c r="BY174" s="651"/>
      <c r="BZ174" s="651"/>
    </row>
    <row r="175" spans="1:78" s="363" customFormat="1">
      <c r="A175" s="357">
        <v>133</v>
      </c>
      <c r="B175" s="376" t="str">
        <f>"Total assets for the leverage ratio per revised regulatory capital rule(item "&amp;A161&amp;")"</f>
        <v>Total assets for the leverage ratio per revised regulatory capital rule(item 121)</v>
      </c>
      <c r="C175" s="656"/>
      <c r="D175" s="650"/>
      <c r="E175" s="365">
        <f t="shared" ref="E175:N175" si="39">E161</f>
        <v>0</v>
      </c>
      <c r="F175" s="365">
        <f t="shared" si="39"/>
        <v>0</v>
      </c>
      <c r="G175" s="365">
        <f t="shared" si="39"/>
        <v>0</v>
      </c>
      <c r="H175" s="365">
        <f t="shared" si="39"/>
        <v>0</v>
      </c>
      <c r="I175" s="365">
        <f t="shared" si="39"/>
        <v>0</v>
      </c>
      <c r="J175" s="365">
        <f t="shared" si="39"/>
        <v>0</v>
      </c>
      <c r="K175" s="365">
        <f t="shared" si="39"/>
        <v>0</v>
      </c>
      <c r="L175" s="365">
        <f t="shared" si="39"/>
        <v>0</v>
      </c>
      <c r="M175" s="365">
        <f t="shared" si="39"/>
        <v>0</v>
      </c>
      <c r="N175" s="365">
        <f t="shared" si="39"/>
        <v>0</v>
      </c>
      <c r="O175" s="651"/>
      <c r="P175" s="651"/>
      <c r="Q175" s="651"/>
      <c r="R175" s="651"/>
      <c r="S175" s="651"/>
      <c r="T175" s="651"/>
      <c r="U175" s="651"/>
      <c r="V175" s="651"/>
      <c r="W175" s="651"/>
      <c r="X175" s="651"/>
      <c r="Y175" s="651"/>
      <c r="Z175" s="651"/>
      <c r="AA175" s="651"/>
      <c r="AB175" s="651"/>
      <c r="AC175" s="651"/>
      <c r="AD175" s="651"/>
      <c r="AE175" s="651"/>
      <c r="AF175" s="651"/>
      <c r="AG175" s="651"/>
      <c r="AH175" s="651"/>
      <c r="AI175" s="651"/>
      <c r="AJ175" s="651"/>
      <c r="AK175" s="651"/>
      <c r="AL175" s="651"/>
      <c r="AM175" s="651"/>
      <c r="AN175" s="651"/>
      <c r="AO175" s="651"/>
      <c r="AP175" s="651"/>
      <c r="AQ175" s="651"/>
      <c r="AR175" s="651"/>
      <c r="AS175" s="651"/>
      <c r="AT175" s="651"/>
      <c r="AU175" s="651"/>
      <c r="AV175" s="651"/>
      <c r="AW175" s="651"/>
      <c r="AX175" s="651"/>
      <c r="AY175" s="651"/>
      <c r="AZ175" s="651"/>
      <c r="BA175" s="651"/>
      <c r="BB175" s="651"/>
      <c r="BC175" s="651"/>
      <c r="BD175" s="651"/>
      <c r="BE175" s="651"/>
      <c r="BF175" s="651"/>
      <c r="BG175" s="651"/>
      <c r="BH175" s="651"/>
      <c r="BI175" s="651"/>
      <c r="BJ175" s="651"/>
      <c r="BK175" s="651"/>
      <c r="BL175" s="651"/>
      <c r="BM175" s="651"/>
      <c r="BN175" s="651"/>
      <c r="BO175" s="651"/>
      <c r="BP175" s="651"/>
      <c r="BQ175" s="651"/>
      <c r="BR175" s="651"/>
      <c r="BS175" s="651"/>
      <c r="BT175" s="651"/>
      <c r="BU175" s="651"/>
      <c r="BV175" s="651"/>
      <c r="BW175" s="651"/>
      <c r="BX175" s="651"/>
      <c r="BY175" s="651"/>
      <c r="BZ175" s="651"/>
    </row>
    <row r="176" spans="1:78" s="363" customFormat="1">
      <c r="A176" s="662"/>
      <c r="B176" s="652"/>
      <c r="C176" s="656"/>
      <c r="D176" s="650"/>
      <c r="E176" s="664"/>
      <c r="F176" s="664"/>
      <c r="G176" s="664"/>
      <c r="H176" s="664"/>
      <c r="I176" s="664"/>
      <c r="J176" s="664"/>
      <c r="K176" s="664"/>
      <c r="L176" s="664"/>
      <c r="M176" s="664"/>
      <c r="N176" s="664"/>
      <c r="O176" s="651"/>
      <c r="P176" s="651"/>
      <c r="Q176" s="651"/>
      <c r="R176" s="651"/>
      <c r="S176" s="651"/>
      <c r="T176" s="651"/>
      <c r="U176" s="651"/>
      <c r="V176" s="651"/>
      <c r="W176" s="651"/>
      <c r="X176" s="651"/>
      <c r="Y176" s="651"/>
      <c r="Z176" s="651"/>
      <c r="AA176" s="651"/>
      <c r="AB176" s="651"/>
      <c r="AC176" s="651"/>
      <c r="AD176" s="651"/>
      <c r="AE176" s="651"/>
      <c r="AF176" s="651"/>
      <c r="AG176" s="651"/>
      <c r="AH176" s="651"/>
      <c r="AI176" s="651"/>
      <c r="AJ176" s="651"/>
      <c r="AK176" s="651"/>
      <c r="AL176" s="651"/>
      <c r="AM176" s="651"/>
      <c r="AN176" s="651"/>
      <c r="AO176" s="651"/>
      <c r="AP176" s="651"/>
      <c r="AQ176" s="651"/>
      <c r="AR176" s="651"/>
      <c r="AS176" s="651"/>
      <c r="AT176" s="651"/>
      <c r="AU176" s="651"/>
      <c r="AV176" s="651"/>
      <c r="AW176" s="651"/>
      <c r="AX176" s="651"/>
      <c r="AY176" s="651"/>
      <c r="AZ176" s="651"/>
      <c r="BA176" s="651"/>
      <c r="BB176" s="651"/>
      <c r="BC176" s="651"/>
      <c r="BD176" s="651"/>
      <c r="BE176" s="651"/>
      <c r="BF176" s="651"/>
      <c r="BG176" s="651"/>
      <c r="BH176" s="651"/>
      <c r="BI176" s="651"/>
      <c r="BJ176" s="651"/>
      <c r="BK176" s="651"/>
      <c r="BL176" s="651"/>
      <c r="BM176" s="651"/>
      <c r="BN176" s="651"/>
      <c r="BO176" s="651"/>
      <c r="BP176" s="651"/>
      <c r="BQ176" s="651"/>
      <c r="BR176" s="651"/>
      <c r="BS176" s="651"/>
      <c r="BT176" s="651"/>
      <c r="BU176" s="651"/>
      <c r="BV176" s="651"/>
      <c r="BW176" s="651"/>
      <c r="BX176" s="651"/>
      <c r="BY176" s="651"/>
      <c r="BZ176" s="651"/>
    </row>
    <row r="177" spans="1:78" s="363" customFormat="1">
      <c r="A177" s="357">
        <v>134</v>
      </c>
      <c r="B177" s="376" t="str">
        <f>"Tier 1 common ratio (%) (based upon generally applicable risk weighted assets) (item "&amp;A164&amp;" divided by item "&amp;A171&amp;")"</f>
        <v>Tier 1 common ratio (%) (based upon generally applicable risk weighted assets) (item 122 divided by item 129)</v>
      </c>
      <c r="C177" s="656"/>
      <c r="D177" s="650"/>
      <c r="E177" s="364">
        <f t="shared" ref="E177:N177" si="40">IF(E171=0, 0, E164/E171)</f>
        <v>0</v>
      </c>
      <c r="F177" s="364">
        <f t="shared" si="40"/>
        <v>0</v>
      </c>
      <c r="G177" s="364">
        <f t="shared" si="40"/>
        <v>0</v>
      </c>
      <c r="H177" s="364">
        <f t="shared" si="40"/>
        <v>0</v>
      </c>
      <c r="I177" s="364">
        <f t="shared" si="40"/>
        <v>0</v>
      </c>
      <c r="J177" s="364">
        <f t="shared" si="40"/>
        <v>0</v>
      </c>
      <c r="K177" s="364">
        <f t="shared" si="40"/>
        <v>0</v>
      </c>
      <c r="L177" s="364">
        <f t="shared" si="40"/>
        <v>0</v>
      </c>
      <c r="M177" s="364">
        <f t="shared" si="40"/>
        <v>0</v>
      </c>
      <c r="N177" s="364">
        <f t="shared" si="40"/>
        <v>0</v>
      </c>
      <c r="O177" s="651"/>
      <c r="P177" s="651"/>
      <c r="Q177" s="651"/>
      <c r="R177" s="651"/>
      <c r="S177" s="651"/>
      <c r="T177" s="651"/>
      <c r="U177" s="651"/>
      <c r="V177" s="651"/>
      <c r="W177" s="651"/>
      <c r="X177" s="651"/>
      <c r="Y177" s="651"/>
      <c r="Z177" s="651"/>
      <c r="AA177" s="651"/>
      <c r="AB177" s="651"/>
      <c r="AC177" s="651"/>
      <c r="AD177" s="651"/>
      <c r="AE177" s="651"/>
      <c r="AF177" s="651"/>
      <c r="AG177" s="651"/>
      <c r="AH177" s="651"/>
      <c r="AI177" s="651"/>
      <c r="AJ177" s="651"/>
      <c r="AK177" s="651"/>
      <c r="AL177" s="651"/>
      <c r="AM177" s="651"/>
      <c r="AN177" s="651"/>
      <c r="AO177" s="651"/>
      <c r="AP177" s="651"/>
      <c r="AQ177" s="651"/>
      <c r="AR177" s="651"/>
      <c r="AS177" s="651"/>
      <c r="AT177" s="651"/>
      <c r="AU177" s="651"/>
      <c r="AV177" s="651"/>
      <c r="AW177" s="651"/>
      <c r="AX177" s="651"/>
      <c r="AY177" s="651"/>
      <c r="AZ177" s="651"/>
      <c r="BA177" s="651"/>
      <c r="BB177" s="651"/>
      <c r="BC177" s="651"/>
      <c r="BD177" s="651"/>
      <c r="BE177" s="651"/>
      <c r="BF177" s="651"/>
      <c r="BG177" s="651"/>
      <c r="BH177" s="651"/>
      <c r="BI177" s="651"/>
      <c r="BJ177" s="651"/>
      <c r="BK177" s="651"/>
      <c r="BL177" s="651"/>
      <c r="BM177" s="651"/>
      <c r="BN177" s="651"/>
      <c r="BO177" s="651"/>
      <c r="BP177" s="651"/>
      <c r="BQ177" s="651"/>
      <c r="BR177" s="651"/>
      <c r="BS177" s="651"/>
      <c r="BT177" s="651"/>
      <c r="BU177" s="651"/>
      <c r="BV177" s="651"/>
      <c r="BW177" s="651"/>
      <c r="BX177" s="651"/>
      <c r="BY177" s="651"/>
      <c r="BZ177" s="651"/>
    </row>
    <row r="178" spans="1:78" s="363" customFormat="1">
      <c r="A178" s="357">
        <v>135</v>
      </c>
      <c r="B178" s="376" t="str">
        <f>"(Advanced approaches  that exit parallel run only): Tier 1 common ratio (%) (item "&amp;A164&amp;" divided by item "&amp;A173&amp;")"</f>
        <v>(Advanced approaches  that exit parallel run only): Tier 1 common ratio (%) (item 122 divided by item 131)</v>
      </c>
      <c r="C178" s="656"/>
      <c r="D178" s="650"/>
      <c r="E178" s="364">
        <f t="shared" ref="E178:N178" si="41">IF(E173=0, 0, E164/E173)</f>
        <v>0</v>
      </c>
      <c r="F178" s="364">
        <f t="shared" si="41"/>
        <v>0</v>
      </c>
      <c r="G178" s="364">
        <f t="shared" si="41"/>
        <v>0</v>
      </c>
      <c r="H178" s="364">
        <f t="shared" si="41"/>
        <v>0</v>
      </c>
      <c r="I178" s="364">
        <f t="shared" si="41"/>
        <v>0</v>
      </c>
      <c r="J178" s="364">
        <f t="shared" si="41"/>
        <v>0</v>
      </c>
      <c r="K178" s="364">
        <f t="shared" si="41"/>
        <v>0</v>
      </c>
      <c r="L178" s="364">
        <f t="shared" si="41"/>
        <v>0</v>
      </c>
      <c r="M178" s="364">
        <f t="shared" si="41"/>
        <v>0</v>
      </c>
      <c r="N178" s="364">
        <f t="shared" si="41"/>
        <v>0</v>
      </c>
      <c r="O178" s="651"/>
      <c r="P178" s="651"/>
      <c r="Q178" s="651"/>
      <c r="R178" s="651"/>
      <c r="S178" s="651"/>
      <c r="T178" s="651"/>
      <c r="U178" s="651"/>
      <c r="V178" s="651"/>
      <c r="W178" s="651"/>
      <c r="X178" s="651"/>
      <c r="Y178" s="651"/>
      <c r="Z178" s="651"/>
      <c r="AA178" s="651"/>
      <c r="AB178" s="651"/>
      <c r="AC178" s="651"/>
      <c r="AD178" s="651"/>
      <c r="AE178" s="651"/>
      <c r="AF178" s="651"/>
      <c r="AG178" s="651"/>
      <c r="AH178" s="651"/>
      <c r="AI178" s="651"/>
      <c r="AJ178" s="651"/>
      <c r="AK178" s="651"/>
      <c r="AL178" s="651"/>
      <c r="AM178" s="651"/>
      <c r="AN178" s="651"/>
      <c r="AO178" s="651"/>
      <c r="AP178" s="651"/>
      <c r="AQ178" s="651"/>
      <c r="AR178" s="651"/>
      <c r="AS178" s="651"/>
      <c r="AT178" s="651"/>
      <c r="AU178" s="651"/>
      <c r="AV178" s="651"/>
      <c r="AW178" s="651"/>
      <c r="AX178" s="651"/>
      <c r="AY178" s="651"/>
      <c r="AZ178" s="651"/>
      <c r="BA178" s="651"/>
      <c r="BB178" s="651"/>
      <c r="BC178" s="651"/>
      <c r="BD178" s="651"/>
      <c r="BE178" s="651"/>
      <c r="BF178" s="651"/>
      <c r="BG178" s="651"/>
      <c r="BH178" s="651"/>
      <c r="BI178" s="651"/>
      <c r="BJ178" s="651"/>
      <c r="BK178" s="651"/>
      <c r="BL178" s="651"/>
      <c r="BM178" s="651"/>
      <c r="BN178" s="651"/>
      <c r="BO178" s="651"/>
      <c r="BP178" s="651"/>
      <c r="BQ178" s="651"/>
      <c r="BR178" s="651"/>
      <c r="BS178" s="651"/>
      <c r="BT178" s="651"/>
      <c r="BU178" s="651"/>
      <c r="BV178" s="651"/>
      <c r="BW178" s="651"/>
      <c r="BX178" s="651"/>
      <c r="BY178" s="651"/>
      <c r="BZ178" s="651"/>
    </row>
    <row r="179" spans="1:78" s="363" customFormat="1" ht="31.5" customHeight="1">
      <c r="A179" s="357">
        <v>136</v>
      </c>
      <c r="B179" s="376" t="str">
        <f>"Common equity tier 1 ratio (%) (item "&amp;A165&amp;" divided by item "&amp;A171&amp;" or "&amp;A172&amp;")"</f>
        <v>Common equity tier 1 ratio (%) (item 123 divided by item 129 or 130)</v>
      </c>
      <c r="C179" s="656"/>
      <c r="D179" s="650"/>
      <c r="E179" s="364">
        <f t="shared" ref="E179:N179" si="42">IF(E165&gt;0,E165/(IF(E172&gt;0,E172,E171)),0)</f>
        <v>0</v>
      </c>
      <c r="F179" s="364">
        <f t="shared" si="42"/>
        <v>0</v>
      </c>
      <c r="G179" s="364">
        <f t="shared" si="42"/>
        <v>0</v>
      </c>
      <c r="H179" s="364">
        <f t="shared" si="42"/>
        <v>0</v>
      </c>
      <c r="I179" s="364">
        <f t="shared" si="42"/>
        <v>0</v>
      </c>
      <c r="J179" s="364">
        <f t="shared" si="42"/>
        <v>0</v>
      </c>
      <c r="K179" s="364">
        <f t="shared" si="42"/>
        <v>0</v>
      </c>
      <c r="L179" s="364">
        <f t="shared" si="42"/>
        <v>0</v>
      </c>
      <c r="M179" s="364">
        <f t="shared" si="42"/>
        <v>0</v>
      </c>
      <c r="N179" s="364">
        <f t="shared" si="42"/>
        <v>0</v>
      </c>
      <c r="O179" s="651"/>
      <c r="P179" s="651"/>
      <c r="Q179" s="651"/>
      <c r="R179" s="651"/>
      <c r="S179" s="651"/>
      <c r="T179" s="651"/>
      <c r="U179" s="651"/>
      <c r="V179" s="651"/>
      <c r="W179" s="651"/>
      <c r="X179" s="651"/>
      <c r="Y179" s="651"/>
      <c r="Z179" s="651"/>
      <c r="AA179" s="651"/>
      <c r="AB179" s="651"/>
      <c r="AC179" s="651"/>
      <c r="AD179" s="651"/>
      <c r="AE179" s="651"/>
      <c r="AF179" s="651"/>
      <c r="AG179" s="651"/>
      <c r="AH179" s="651"/>
      <c r="AI179" s="651"/>
      <c r="AJ179" s="651"/>
      <c r="AK179" s="651"/>
      <c r="AL179" s="651"/>
      <c r="AM179" s="651"/>
      <c r="AN179" s="651"/>
      <c r="AO179" s="651"/>
      <c r="AP179" s="651"/>
      <c r="AQ179" s="651"/>
      <c r="AR179" s="651"/>
      <c r="AS179" s="651"/>
      <c r="AT179" s="651"/>
      <c r="AU179" s="651"/>
      <c r="AV179" s="651"/>
      <c r="AW179" s="651"/>
      <c r="AX179" s="651"/>
      <c r="AY179" s="651"/>
      <c r="AZ179" s="651"/>
      <c r="BA179" s="651"/>
      <c r="BB179" s="651"/>
      <c r="BC179" s="651"/>
      <c r="BD179" s="651"/>
      <c r="BE179" s="651"/>
      <c r="BF179" s="651"/>
      <c r="BG179" s="651"/>
      <c r="BH179" s="651"/>
      <c r="BI179" s="651"/>
      <c r="BJ179" s="651"/>
      <c r="BK179" s="651"/>
      <c r="BL179" s="651"/>
      <c r="BM179" s="651"/>
      <c r="BN179" s="651"/>
      <c r="BO179" s="651"/>
      <c r="BP179" s="651"/>
      <c r="BQ179" s="651"/>
      <c r="BR179" s="651"/>
      <c r="BS179" s="651"/>
      <c r="BT179" s="651"/>
      <c r="BU179" s="651"/>
      <c r="BV179" s="651"/>
      <c r="BW179" s="651"/>
      <c r="BX179" s="651"/>
      <c r="BY179" s="651"/>
      <c r="BZ179" s="651"/>
    </row>
    <row r="180" spans="1:78" s="363" customFormat="1" ht="30.75" customHeight="1">
      <c r="A180" s="357">
        <v>137</v>
      </c>
      <c r="B180" s="376" t="str">
        <f>"(Advanced approaches that exit parallel run only): Common equity tier 1 ratio (%) (item "&amp;A165&amp;" divided by item "&amp;A173&amp;")"</f>
        <v>(Advanced approaches that exit parallel run only): Common equity tier 1 ratio (%) (item 123 divided by item 131)</v>
      </c>
      <c r="C180" s="656"/>
      <c r="D180" s="650"/>
      <c r="E180" s="364">
        <f t="shared" ref="E180:N180" si="43">IF(E173=0,0,E165/E173)</f>
        <v>0</v>
      </c>
      <c r="F180" s="364">
        <f t="shared" si="43"/>
        <v>0</v>
      </c>
      <c r="G180" s="364">
        <f t="shared" si="43"/>
        <v>0</v>
      </c>
      <c r="H180" s="364">
        <f t="shared" si="43"/>
        <v>0</v>
      </c>
      <c r="I180" s="364">
        <f t="shared" si="43"/>
        <v>0</v>
      </c>
      <c r="J180" s="364">
        <f t="shared" si="43"/>
        <v>0</v>
      </c>
      <c r="K180" s="364">
        <f t="shared" si="43"/>
        <v>0</v>
      </c>
      <c r="L180" s="364">
        <f t="shared" si="43"/>
        <v>0</v>
      </c>
      <c r="M180" s="364">
        <f t="shared" si="43"/>
        <v>0</v>
      </c>
      <c r="N180" s="364">
        <f t="shared" si="43"/>
        <v>0</v>
      </c>
      <c r="O180" s="651"/>
      <c r="P180" s="651"/>
      <c r="Q180" s="651"/>
      <c r="R180" s="651"/>
      <c r="S180" s="651"/>
      <c r="T180" s="651"/>
      <c r="U180" s="651"/>
      <c r="V180" s="651"/>
      <c r="W180" s="651"/>
      <c r="X180" s="651"/>
      <c r="Y180" s="651"/>
      <c r="Z180" s="651"/>
      <c r="AA180" s="651"/>
      <c r="AB180" s="651"/>
      <c r="AC180" s="651"/>
      <c r="AD180" s="651"/>
      <c r="AE180" s="651"/>
      <c r="AF180" s="651"/>
      <c r="AG180" s="651"/>
      <c r="AH180" s="651"/>
      <c r="AI180" s="651"/>
      <c r="AJ180" s="651"/>
      <c r="AK180" s="651"/>
      <c r="AL180" s="651"/>
      <c r="AM180" s="651"/>
      <c r="AN180" s="651"/>
      <c r="AO180" s="651"/>
      <c r="AP180" s="651"/>
      <c r="AQ180" s="651"/>
      <c r="AR180" s="651"/>
      <c r="AS180" s="651"/>
      <c r="AT180" s="651"/>
      <c r="AU180" s="651"/>
      <c r="AV180" s="651"/>
      <c r="AW180" s="651"/>
      <c r="AX180" s="651"/>
      <c r="AY180" s="651"/>
      <c r="AZ180" s="651"/>
      <c r="BA180" s="651"/>
      <c r="BB180" s="651"/>
      <c r="BC180" s="651"/>
      <c r="BD180" s="651"/>
      <c r="BE180" s="651"/>
      <c r="BF180" s="651"/>
      <c r="BG180" s="651"/>
      <c r="BH180" s="651"/>
      <c r="BI180" s="651"/>
      <c r="BJ180" s="651"/>
      <c r="BK180" s="651"/>
      <c r="BL180" s="651"/>
      <c r="BM180" s="651"/>
      <c r="BN180" s="651"/>
      <c r="BO180" s="651"/>
      <c r="BP180" s="651"/>
      <c r="BQ180" s="651"/>
      <c r="BR180" s="651"/>
      <c r="BS180" s="651"/>
      <c r="BT180" s="651"/>
      <c r="BU180" s="651"/>
      <c r="BV180" s="651"/>
      <c r="BW180" s="651"/>
      <c r="BX180" s="651"/>
      <c r="BY180" s="651"/>
      <c r="BZ180" s="651"/>
    </row>
    <row r="181" spans="1:78" s="363" customFormat="1" ht="20.25" customHeight="1">
      <c r="A181" s="357">
        <v>138</v>
      </c>
      <c r="B181" s="376" t="str">
        <f>"Tier 1 capital ratio (%) (item "&amp;A166&amp;" or "&amp;A167&amp;" divided by item "&amp;A171&amp;" or "&amp;A172&amp;")"</f>
        <v>Tier 1 capital ratio (%) (item 124 or 125 divided by item 129 or 130)</v>
      </c>
      <c r="C181" s="656"/>
      <c r="D181" s="650"/>
      <c r="E181" s="364">
        <f t="shared" ref="E181:N181" si="44">IF(AND(E171=0,E172=0),0,IF(E167&gt;0,E167/(IF(E172&gt;0,E172,E171)),E166/(IF(E172&gt;0,E172,E171))))</f>
        <v>0</v>
      </c>
      <c r="F181" s="364">
        <f t="shared" si="44"/>
        <v>0</v>
      </c>
      <c r="G181" s="364">
        <f t="shared" si="44"/>
        <v>0</v>
      </c>
      <c r="H181" s="364">
        <f t="shared" si="44"/>
        <v>0</v>
      </c>
      <c r="I181" s="364">
        <f t="shared" si="44"/>
        <v>0</v>
      </c>
      <c r="J181" s="364">
        <f t="shared" si="44"/>
        <v>0</v>
      </c>
      <c r="K181" s="364">
        <f t="shared" si="44"/>
        <v>0</v>
      </c>
      <c r="L181" s="364">
        <f t="shared" si="44"/>
        <v>0</v>
      </c>
      <c r="M181" s="364">
        <f t="shared" si="44"/>
        <v>0</v>
      </c>
      <c r="N181" s="364">
        <f t="shared" si="44"/>
        <v>0</v>
      </c>
      <c r="O181" s="651"/>
      <c r="P181" s="651"/>
      <c r="Q181" s="651"/>
      <c r="R181" s="651"/>
      <c r="S181" s="651"/>
      <c r="T181" s="651"/>
      <c r="U181" s="651"/>
      <c r="V181" s="651"/>
      <c r="W181" s="651"/>
      <c r="X181" s="651"/>
      <c r="Y181" s="651"/>
      <c r="Z181" s="651"/>
      <c r="AA181" s="651"/>
      <c r="AB181" s="651"/>
      <c r="AC181" s="651"/>
      <c r="AD181" s="651"/>
      <c r="AE181" s="651"/>
      <c r="AF181" s="651"/>
      <c r="AG181" s="651"/>
      <c r="AH181" s="651"/>
      <c r="AI181" s="651"/>
      <c r="AJ181" s="651"/>
      <c r="AK181" s="651"/>
      <c r="AL181" s="651"/>
      <c r="AM181" s="651"/>
      <c r="AN181" s="651"/>
      <c r="AO181" s="651"/>
      <c r="AP181" s="651"/>
      <c r="AQ181" s="651"/>
      <c r="AR181" s="651"/>
      <c r="AS181" s="651"/>
      <c r="AT181" s="651"/>
      <c r="AU181" s="651"/>
      <c r="AV181" s="651"/>
      <c r="AW181" s="651"/>
      <c r="AX181" s="651"/>
      <c r="AY181" s="651"/>
      <c r="AZ181" s="651"/>
      <c r="BA181" s="651"/>
      <c r="BB181" s="651"/>
      <c r="BC181" s="651"/>
      <c r="BD181" s="651"/>
      <c r="BE181" s="651"/>
      <c r="BF181" s="651"/>
      <c r="BG181" s="651"/>
      <c r="BH181" s="651"/>
      <c r="BI181" s="651"/>
      <c r="BJ181" s="651"/>
      <c r="BK181" s="651"/>
      <c r="BL181" s="651"/>
      <c r="BM181" s="651"/>
      <c r="BN181" s="651"/>
      <c r="BO181" s="651"/>
      <c r="BP181" s="651"/>
      <c r="BQ181" s="651"/>
      <c r="BR181" s="651"/>
      <c r="BS181" s="651"/>
      <c r="BT181" s="651"/>
      <c r="BU181" s="651"/>
      <c r="BV181" s="651"/>
      <c r="BW181" s="651"/>
      <c r="BX181" s="651"/>
      <c r="BY181" s="651"/>
      <c r="BZ181" s="651"/>
    </row>
    <row r="182" spans="1:78" s="363" customFormat="1" ht="28.5" customHeight="1">
      <c r="A182" s="357">
        <v>139</v>
      </c>
      <c r="B182" s="376" t="str">
        <f>"(Advanced approaches  that exit parallel run only): Tier 1 capital ratio (%) (item "&amp;A166&amp;" or "&amp;A167&amp;" divided by item "&amp;A173&amp;")"</f>
        <v>(Advanced approaches  that exit parallel run only): Tier 1 capital ratio (%) (item 124 or 125 divided by item 131)</v>
      </c>
      <c r="C182" s="656"/>
      <c r="D182" s="650"/>
      <c r="E182" s="364">
        <f t="shared" ref="E182:N182" si="45">IF(E173=0,0,IF(E167&gt;0,E167/E173,E166/E173))</f>
        <v>0</v>
      </c>
      <c r="F182" s="364">
        <f t="shared" si="45"/>
        <v>0</v>
      </c>
      <c r="G182" s="364">
        <f t="shared" si="45"/>
        <v>0</v>
      </c>
      <c r="H182" s="364">
        <f t="shared" si="45"/>
        <v>0</v>
      </c>
      <c r="I182" s="364">
        <f t="shared" si="45"/>
        <v>0</v>
      </c>
      <c r="J182" s="364">
        <f t="shared" si="45"/>
        <v>0</v>
      </c>
      <c r="K182" s="364">
        <f t="shared" si="45"/>
        <v>0</v>
      </c>
      <c r="L182" s="364">
        <f t="shared" si="45"/>
        <v>0</v>
      </c>
      <c r="M182" s="364">
        <f t="shared" si="45"/>
        <v>0</v>
      </c>
      <c r="N182" s="364">
        <f t="shared" si="45"/>
        <v>0</v>
      </c>
      <c r="O182" s="651"/>
      <c r="P182" s="651"/>
      <c r="Q182" s="651"/>
      <c r="R182" s="651"/>
      <c r="S182" s="651"/>
      <c r="T182" s="651"/>
      <c r="U182" s="651"/>
      <c r="V182" s="651"/>
      <c r="W182" s="651"/>
      <c r="X182" s="651"/>
      <c r="Y182" s="651"/>
      <c r="Z182" s="651"/>
      <c r="AA182" s="651"/>
      <c r="AB182" s="651"/>
      <c r="AC182" s="651"/>
      <c r="AD182" s="651"/>
      <c r="AE182" s="651"/>
      <c r="AF182" s="651"/>
      <c r="AG182" s="651"/>
      <c r="AH182" s="651"/>
      <c r="AI182" s="651"/>
      <c r="AJ182" s="651"/>
      <c r="AK182" s="651"/>
      <c r="AL182" s="651"/>
      <c r="AM182" s="651"/>
      <c r="AN182" s="651"/>
      <c r="AO182" s="651"/>
      <c r="AP182" s="651"/>
      <c r="AQ182" s="651"/>
      <c r="AR182" s="651"/>
      <c r="AS182" s="651"/>
      <c r="AT182" s="651"/>
      <c r="AU182" s="651"/>
      <c r="AV182" s="651"/>
      <c r="AW182" s="651"/>
      <c r="AX182" s="651"/>
      <c r="AY182" s="651"/>
      <c r="AZ182" s="651"/>
      <c r="BA182" s="651"/>
      <c r="BB182" s="651"/>
      <c r="BC182" s="651"/>
      <c r="BD182" s="651"/>
      <c r="BE182" s="651"/>
      <c r="BF182" s="651"/>
      <c r="BG182" s="651"/>
      <c r="BH182" s="651"/>
      <c r="BI182" s="651"/>
      <c r="BJ182" s="651"/>
      <c r="BK182" s="651"/>
      <c r="BL182" s="651"/>
      <c r="BM182" s="651"/>
      <c r="BN182" s="651"/>
      <c r="BO182" s="651"/>
      <c r="BP182" s="651"/>
      <c r="BQ182" s="651"/>
      <c r="BR182" s="651"/>
      <c r="BS182" s="651"/>
      <c r="BT182" s="651"/>
      <c r="BU182" s="651"/>
      <c r="BV182" s="651"/>
      <c r="BW182" s="651"/>
      <c r="BX182" s="651"/>
      <c r="BY182" s="651"/>
      <c r="BZ182" s="651"/>
    </row>
    <row r="183" spans="1:78" s="363" customFormat="1" ht="27" customHeight="1">
      <c r="A183" s="357">
        <v>140</v>
      </c>
      <c r="B183" s="376" t="str">
        <f>"Total capital ratio (%) (item "&amp;A168&amp;" or "&amp;A169&amp;" divided by item "&amp;A171&amp;" or "&amp;A172&amp;")"</f>
        <v>Total capital ratio (%) (item 126 or 127 divided by item 129 or 130)</v>
      </c>
      <c r="C183" s="656"/>
      <c r="D183" s="650"/>
      <c r="E183" s="364">
        <f t="shared" ref="E183:N183" si="46">IF(AND(E171=0,E172=0),0,IF(E169&gt;0,E169/(IF(E172&gt;0,E172,E171)),E168/(IF(E172&gt;0,E172,E171))))</f>
        <v>0</v>
      </c>
      <c r="F183" s="364">
        <f t="shared" si="46"/>
        <v>0</v>
      </c>
      <c r="G183" s="364">
        <f t="shared" si="46"/>
        <v>0</v>
      </c>
      <c r="H183" s="364">
        <f t="shared" si="46"/>
        <v>0</v>
      </c>
      <c r="I183" s="364">
        <f t="shared" si="46"/>
        <v>0</v>
      </c>
      <c r="J183" s="364">
        <f t="shared" si="46"/>
        <v>0</v>
      </c>
      <c r="K183" s="364">
        <f t="shared" si="46"/>
        <v>0</v>
      </c>
      <c r="L183" s="364">
        <f t="shared" si="46"/>
        <v>0</v>
      </c>
      <c r="M183" s="364">
        <f t="shared" si="46"/>
        <v>0</v>
      </c>
      <c r="N183" s="364">
        <f t="shared" si="46"/>
        <v>0</v>
      </c>
      <c r="O183" s="651"/>
      <c r="P183" s="651"/>
      <c r="Q183" s="651"/>
      <c r="R183" s="651"/>
      <c r="S183" s="651"/>
      <c r="T183" s="651"/>
      <c r="U183" s="651"/>
      <c r="V183" s="651"/>
      <c r="W183" s="651"/>
      <c r="X183" s="651"/>
      <c r="Y183" s="651"/>
      <c r="Z183" s="651"/>
      <c r="AA183" s="651"/>
      <c r="AB183" s="651"/>
      <c r="AC183" s="651"/>
      <c r="AD183" s="651"/>
      <c r="AE183" s="651"/>
      <c r="AF183" s="651"/>
      <c r="AG183" s="651"/>
      <c r="AH183" s="651"/>
      <c r="AI183" s="651"/>
      <c r="AJ183" s="651"/>
      <c r="AK183" s="651"/>
      <c r="AL183" s="651"/>
      <c r="AM183" s="651"/>
      <c r="AN183" s="651"/>
      <c r="AO183" s="651"/>
      <c r="AP183" s="651"/>
      <c r="AQ183" s="651"/>
      <c r="AR183" s="651"/>
      <c r="AS183" s="651"/>
      <c r="AT183" s="651"/>
      <c r="AU183" s="651"/>
      <c r="AV183" s="651"/>
      <c r="AW183" s="651"/>
      <c r="AX183" s="651"/>
      <c r="AY183" s="651"/>
      <c r="AZ183" s="651"/>
      <c r="BA183" s="651"/>
      <c r="BB183" s="651"/>
      <c r="BC183" s="651"/>
      <c r="BD183" s="651"/>
      <c r="BE183" s="651"/>
      <c r="BF183" s="651"/>
      <c r="BG183" s="651"/>
      <c r="BH183" s="651"/>
      <c r="BI183" s="651"/>
      <c r="BJ183" s="651"/>
      <c r="BK183" s="651"/>
      <c r="BL183" s="651"/>
      <c r="BM183" s="651"/>
      <c r="BN183" s="651"/>
      <c r="BO183" s="651"/>
      <c r="BP183" s="651"/>
      <c r="BQ183" s="651"/>
      <c r="BR183" s="651"/>
      <c r="BS183" s="651"/>
      <c r="BT183" s="651"/>
      <c r="BU183" s="651"/>
      <c r="BV183" s="651"/>
      <c r="BW183" s="651"/>
      <c r="BX183" s="651"/>
      <c r="BY183" s="651"/>
      <c r="BZ183" s="651"/>
    </row>
    <row r="184" spans="1:78" s="363" customFormat="1" ht="27" customHeight="1">
      <c r="A184" s="357">
        <v>141</v>
      </c>
      <c r="B184" s="376" t="str">
        <f>"(Advanced approaches that exit parallel run only): Total capital ratio (%) (item "&amp;A170&amp;" divided by item "&amp;A173&amp;")"</f>
        <v>(Advanced approaches that exit parallel run only): Total capital ratio (%) (item 128 divided by item 131)</v>
      </c>
      <c r="C184" s="656"/>
      <c r="D184" s="650"/>
      <c r="E184" s="364">
        <f t="shared" ref="E184:N184" si="47">IF(E173=0,0,IF(E170&gt;0,E170/E173,E168/E173))</f>
        <v>0</v>
      </c>
      <c r="F184" s="364">
        <f t="shared" si="47"/>
        <v>0</v>
      </c>
      <c r="G184" s="364">
        <f t="shared" si="47"/>
        <v>0</v>
      </c>
      <c r="H184" s="364">
        <f t="shared" si="47"/>
        <v>0</v>
      </c>
      <c r="I184" s="364">
        <f t="shared" si="47"/>
        <v>0</v>
      </c>
      <c r="J184" s="364">
        <f t="shared" si="47"/>
        <v>0</v>
      </c>
      <c r="K184" s="364">
        <f t="shared" si="47"/>
        <v>0</v>
      </c>
      <c r="L184" s="364">
        <f t="shared" si="47"/>
        <v>0</v>
      </c>
      <c r="M184" s="364">
        <f t="shared" si="47"/>
        <v>0</v>
      </c>
      <c r="N184" s="364">
        <f t="shared" si="47"/>
        <v>0</v>
      </c>
      <c r="O184" s="651"/>
      <c r="P184" s="651"/>
      <c r="Q184" s="651"/>
      <c r="R184" s="651"/>
      <c r="S184" s="651"/>
      <c r="T184" s="651"/>
      <c r="U184" s="651"/>
      <c r="V184" s="651"/>
      <c r="W184" s="651"/>
      <c r="X184" s="651"/>
      <c r="Y184" s="651"/>
      <c r="Z184" s="651"/>
      <c r="AA184" s="651"/>
      <c r="AB184" s="651"/>
      <c r="AC184" s="651"/>
      <c r="AD184" s="651"/>
      <c r="AE184" s="651"/>
      <c r="AF184" s="651"/>
      <c r="AG184" s="651"/>
      <c r="AH184" s="651"/>
      <c r="AI184" s="651"/>
      <c r="AJ184" s="651"/>
      <c r="AK184" s="651"/>
      <c r="AL184" s="651"/>
      <c r="AM184" s="651"/>
      <c r="AN184" s="651"/>
      <c r="AO184" s="651"/>
      <c r="AP184" s="651"/>
      <c r="AQ184" s="651"/>
      <c r="AR184" s="651"/>
      <c r="AS184" s="651"/>
      <c r="AT184" s="651"/>
      <c r="AU184" s="651"/>
      <c r="AV184" s="651"/>
      <c r="AW184" s="651"/>
      <c r="AX184" s="651"/>
      <c r="AY184" s="651"/>
      <c r="AZ184" s="651"/>
      <c r="BA184" s="651"/>
      <c r="BB184" s="651"/>
      <c r="BC184" s="651"/>
      <c r="BD184" s="651"/>
      <c r="BE184" s="651"/>
      <c r="BF184" s="651"/>
      <c r="BG184" s="651"/>
      <c r="BH184" s="651"/>
      <c r="BI184" s="651"/>
      <c r="BJ184" s="651"/>
      <c r="BK184" s="651"/>
      <c r="BL184" s="651"/>
      <c r="BM184" s="651"/>
      <c r="BN184" s="651"/>
      <c r="BO184" s="651"/>
      <c r="BP184" s="651"/>
      <c r="BQ184" s="651"/>
      <c r="BR184" s="651"/>
      <c r="BS184" s="651"/>
      <c r="BT184" s="651"/>
      <c r="BU184" s="651"/>
      <c r="BV184" s="651"/>
      <c r="BW184" s="651"/>
      <c r="BX184" s="651"/>
      <c r="BY184" s="651"/>
      <c r="BZ184" s="651"/>
    </row>
    <row r="185" spans="1:78" s="363" customFormat="1" ht="45.75" customHeight="1">
      <c r="A185" s="357">
        <v>142</v>
      </c>
      <c r="B185" s="376" t="str">
        <f>"Tier 1 leverage ratio (%) (item "&amp;A166&amp;" or "&amp;A167&amp;" divided by item "&amp;A174&amp;" or "&amp;A175&amp;")"</f>
        <v>Tier 1 leverage ratio (%) (item 124 or 125 divided by item 132 or 133)</v>
      </c>
      <c r="C185" s="656"/>
      <c r="D185" s="650"/>
      <c r="E185" s="364">
        <f t="shared" ref="E185:N185" si="48">IF(AND(E174=0,E175=0),0,IF(E167&gt;0,E167/E175,E166/E174))</f>
        <v>0</v>
      </c>
      <c r="F185" s="364">
        <f t="shared" si="48"/>
        <v>0</v>
      </c>
      <c r="G185" s="364">
        <f t="shared" si="48"/>
        <v>0</v>
      </c>
      <c r="H185" s="364">
        <f t="shared" si="48"/>
        <v>0</v>
      </c>
      <c r="I185" s="364">
        <f t="shared" si="48"/>
        <v>0</v>
      </c>
      <c r="J185" s="364">
        <f t="shared" si="48"/>
        <v>0</v>
      </c>
      <c r="K185" s="364">
        <f t="shared" si="48"/>
        <v>0</v>
      </c>
      <c r="L185" s="364">
        <f t="shared" si="48"/>
        <v>0</v>
      </c>
      <c r="M185" s="364">
        <f t="shared" si="48"/>
        <v>0</v>
      </c>
      <c r="N185" s="364">
        <f t="shared" si="48"/>
        <v>0</v>
      </c>
      <c r="O185" s="651"/>
      <c r="P185" s="651"/>
      <c r="Q185" s="651"/>
      <c r="R185" s="651"/>
      <c r="S185" s="651"/>
      <c r="T185" s="651"/>
      <c r="U185" s="651"/>
      <c r="V185" s="651"/>
      <c r="W185" s="651"/>
      <c r="X185" s="651"/>
      <c r="Y185" s="651"/>
      <c r="Z185" s="651"/>
      <c r="AA185" s="651"/>
      <c r="AB185" s="651"/>
      <c r="AC185" s="651"/>
      <c r="AD185" s="651"/>
      <c r="AE185" s="651"/>
      <c r="AF185" s="651"/>
      <c r="AG185" s="651"/>
      <c r="AH185" s="651"/>
      <c r="AI185" s="651"/>
      <c r="AJ185" s="651"/>
      <c r="AK185" s="651"/>
      <c r="AL185" s="651"/>
      <c r="AM185" s="651"/>
      <c r="AN185" s="651"/>
      <c r="AO185" s="651"/>
      <c r="AP185" s="651"/>
      <c r="AQ185" s="651"/>
      <c r="AR185" s="651"/>
      <c r="AS185" s="651"/>
      <c r="AT185" s="651"/>
      <c r="AU185" s="651"/>
      <c r="AV185" s="651"/>
      <c r="AW185" s="651"/>
      <c r="AX185" s="651"/>
      <c r="AY185" s="651"/>
      <c r="AZ185" s="651"/>
      <c r="BA185" s="651"/>
      <c r="BB185" s="651"/>
      <c r="BC185" s="651"/>
      <c r="BD185" s="651"/>
      <c r="BE185" s="651"/>
      <c r="BF185" s="651"/>
      <c r="BG185" s="651"/>
      <c r="BH185" s="651"/>
      <c r="BI185" s="651"/>
      <c r="BJ185" s="651"/>
      <c r="BK185" s="651"/>
      <c r="BL185" s="651"/>
      <c r="BM185" s="651"/>
      <c r="BN185" s="651"/>
      <c r="BO185" s="651"/>
      <c r="BP185" s="651"/>
      <c r="BQ185" s="651"/>
      <c r="BR185" s="651"/>
      <c r="BS185" s="651"/>
      <c r="BT185" s="651"/>
      <c r="BU185" s="651"/>
      <c r="BV185" s="651"/>
      <c r="BW185" s="651"/>
      <c r="BX185" s="651"/>
      <c r="BY185" s="651"/>
      <c r="BZ185" s="651"/>
    </row>
    <row r="186" spans="1:78" s="362" customFormat="1">
      <c r="A186" s="341"/>
      <c r="B186" s="761"/>
      <c r="C186" s="665"/>
      <c r="D186" s="666"/>
      <c r="E186" s="112"/>
      <c r="F186" s="112"/>
      <c r="G186" s="112"/>
      <c r="H186" s="112"/>
      <c r="I186" s="112"/>
      <c r="J186" s="112"/>
      <c r="K186" s="112"/>
      <c r="L186" s="112"/>
      <c r="M186" s="112"/>
      <c r="N186" s="112"/>
      <c r="O186" s="667"/>
      <c r="P186" s="667"/>
      <c r="Q186" s="667"/>
      <c r="R186" s="667"/>
      <c r="S186" s="667"/>
      <c r="T186" s="667"/>
      <c r="U186" s="667"/>
      <c r="V186" s="667"/>
      <c r="W186" s="667"/>
      <c r="X186" s="667"/>
      <c r="Y186" s="667"/>
      <c r="Z186" s="667"/>
      <c r="AA186" s="667"/>
      <c r="AB186" s="667"/>
      <c r="AC186" s="667"/>
      <c r="AD186" s="667"/>
      <c r="AE186" s="667"/>
      <c r="AF186" s="667"/>
      <c r="AG186" s="667"/>
      <c r="AH186" s="667"/>
      <c r="AI186" s="667"/>
      <c r="AJ186" s="667"/>
      <c r="AK186" s="667"/>
      <c r="AL186" s="667"/>
      <c r="AM186" s="667"/>
      <c r="AN186" s="667"/>
      <c r="AO186" s="667"/>
      <c r="AP186" s="667"/>
      <c r="AQ186" s="667"/>
      <c r="AR186" s="667"/>
      <c r="AS186" s="667"/>
      <c r="AT186" s="667"/>
      <c r="AU186" s="667"/>
      <c r="AV186" s="667"/>
      <c r="AW186" s="667"/>
      <c r="AX186" s="667"/>
      <c r="AY186" s="667"/>
      <c r="AZ186" s="667"/>
      <c r="BA186" s="667"/>
      <c r="BB186" s="667"/>
      <c r="BC186" s="667"/>
      <c r="BD186" s="667"/>
      <c r="BE186" s="667"/>
      <c r="BF186" s="667"/>
      <c r="BG186" s="667"/>
      <c r="BH186" s="667"/>
      <c r="BI186" s="667"/>
      <c r="BJ186" s="667"/>
      <c r="BK186" s="667"/>
      <c r="BL186" s="667"/>
      <c r="BM186" s="667"/>
      <c r="BN186" s="667"/>
      <c r="BO186" s="667"/>
      <c r="BP186" s="667"/>
      <c r="BQ186" s="667"/>
      <c r="BR186" s="667"/>
      <c r="BS186" s="667"/>
      <c r="BT186" s="667"/>
      <c r="BU186" s="667"/>
      <c r="BV186" s="667"/>
      <c r="BW186" s="667"/>
      <c r="BX186" s="667"/>
      <c r="BY186" s="667"/>
      <c r="BZ186" s="667"/>
    </row>
    <row r="187" spans="1:78" s="50" customFormat="1">
      <c r="A187" s="662"/>
      <c r="B187" s="925"/>
      <c r="C187" s="668"/>
      <c r="D187" s="623"/>
      <c r="E187" s="669"/>
      <c r="F187" s="506"/>
      <c r="G187" s="506"/>
      <c r="H187" s="506"/>
      <c r="I187" s="506"/>
      <c r="J187" s="506"/>
      <c r="K187" s="506"/>
      <c r="L187" s="506"/>
      <c r="M187" s="506"/>
      <c r="N187" s="506"/>
      <c r="O187" s="505"/>
      <c r="P187" s="505"/>
      <c r="Q187" s="505"/>
      <c r="R187" s="505"/>
      <c r="S187" s="505"/>
      <c r="T187" s="505"/>
      <c r="U187" s="505"/>
      <c r="V187" s="505"/>
      <c r="W187" s="505"/>
      <c r="X187" s="505"/>
      <c r="Y187" s="505"/>
      <c r="Z187" s="505"/>
      <c r="AA187" s="505"/>
      <c r="AB187" s="505"/>
      <c r="AC187" s="505"/>
      <c r="AD187" s="505"/>
      <c r="AE187" s="505"/>
      <c r="AF187" s="505"/>
      <c r="AG187" s="505"/>
      <c r="AH187" s="505"/>
      <c r="AI187" s="505"/>
      <c r="AJ187" s="505"/>
      <c r="AK187" s="505"/>
      <c r="AL187" s="505"/>
      <c r="AM187" s="505"/>
      <c r="AN187" s="505"/>
      <c r="AO187" s="505"/>
      <c r="AP187" s="505"/>
      <c r="AQ187" s="505"/>
      <c r="AR187" s="505"/>
      <c r="AS187" s="505"/>
      <c r="AT187" s="505"/>
      <c r="AU187" s="505"/>
      <c r="AV187" s="505"/>
      <c r="AW187" s="505"/>
      <c r="AX187" s="505"/>
      <c r="AY187" s="505"/>
      <c r="AZ187" s="505"/>
      <c r="BA187" s="505"/>
      <c r="BB187" s="505"/>
      <c r="BC187" s="505"/>
      <c r="BD187" s="505"/>
      <c r="BE187" s="505"/>
      <c r="BF187" s="505"/>
      <c r="BG187" s="505"/>
      <c r="BH187" s="505"/>
      <c r="BI187" s="505"/>
      <c r="BJ187" s="505"/>
      <c r="BK187" s="505"/>
      <c r="BL187" s="505"/>
      <c r="BM187" s="505"/>
      <c r="BN187" s="505"/>
      <c r="BO187" s="505"/>
      <c r="BP187" s="505"/>
      <c r="BQ187" s="505"/>
      <c r="BR187" s="505"/>
      <c r="BS187" s="505"/>
      <c r="BT187" s="505"/>
      <c r="BU187" s="505"/>
      <c r="BV187" s="505"/>
      <c r="BW187" s="505"/>
      <c r="BX187" s="505"/>
      <c r="BY187" s="505"/>
      <c r="BZ187" s="505"/>
    </row>
    <row r="188" spans="1:78" s="55" customFormat="1">
      <c r="A188" s="662"/>
      <c r="B188" s="926" t="s">
        <v>1533</v>
      </c>
      <c r="C188" s="629"/>
      <c r="D188" s="670"/>
      <c r="E188" s="573"/>
      <c r="F188" s="549"/>
      <c r="G188" s="549"/>
      <c r="H188" s="549"/>
      <c r="I188" s="549"/>
      <c r="J188" s="549"/>
      <c r="K188" s="549"/>
      <c r="L188" s="549"/>
      <c r="M188" s="549"/>
      <c r="N188" s="549"/>
      <c r="O188" s="671"/>
      <c r="P188" s="671"/>
      <c r="Q188" s="671"/>
      <c r="R188" s="671"/>
      <c r="S188" s="671"/>
      <c r="T188" s="671"/>
      <c r="U188" s="671"/>
      <c r="V188" s="671"/>
      <c r="W188" s="671"/>
      <c r="X188" s="671"/>
      <c r="Y188" s="671"/>
      <c r="Z188" s="671"/>
      <c r="AA188" s="671"/>
      <c r="AB188" s="671"/>
      <c r="AC188" s="671"/>
      <c r="AD188" s="671"/>
      <c r="AE188" s="671"/>
      <c r="AF188" s="671"/>
      <c r="AG188" s="671"/>
      <c r="AH188" s="671"/>
      <c r="AI188" s="671"/>
      <c r="AJ188" s="671"/>
      <c r="AK188" s="671"/>
      <c r="AL188" s="671"/>
      <c r="AM188" s="671"/>
      <c r="AN188" s="671"/>
      <c r="AO188" s="671"/>
      <c r="AP188" s="671"/>
      <c r="AQ188" s="671"/>
      <c r="AR188" s="671"/>
      <c r="AS188" s="671"/>
      <c r="AT188" s="671"/>
      <c r="AU188" s="671"/>
      <c r="AV188" s="671"/>
      <c r="AW188" s="671"/>
      <c r="AX188" s="671"/>
      <c r="AY188" s="671"/>
      <c r="AZ188" s="671"/>
      <c r="BA188" s="671"/>
      <c r="BB188" s="671"/>
      <c r="BC188" s="671"/>
      <c r="BD188" s="671"/>
      <c r="BE188" s="671"/>
      <c r="BF188" s="671"/>
      <c r="BG188" s="671"/>
      <c r="BH188" s="671"/>
      <c r="BI188" s="671"/>
      <c r="BJ188" s="671"/>
      <c r="BK188" s="671"/>
      <c r="BL188" s="671"/>
      <c r="BM188" s="671"/>
      <c r="BN188" s="671"/>
      <c r="BO188" s="671"/>
      <c r="BP188" s="671"/>
      <c r="BQ188" s="671"/>
      <c r="BR188" s="671"/>
      <c r="BS188" s="671"/>
      <c r="BT188" s="671"/>
      <c r="BU188" s="671"/>
      <c r="BV188" s="671"/>
      <c r="BW188" s="671"/>
      <c r="BX188" s="671"/>
      <c r="BY188" s="671"/>
      <c r="BZ188" s="671"/>
    </row>
    <row r="189" spans="1:78" s="55" customFormat="1">
      <c r="A189" s="987"/>
      <c r="B189" s="965" t="s">
        <v>120</v>
      </c>
      <c r="C189" s="988"/>
      <c r="D189" s="989"/>
      <c r="E189" s="573"/>
      <c r="F189" s="549"/>
      <c r="G189" s="549"/>
      <c r="H189" s="549"/>
      <c r="I189" s="549"/>
      <c r="J189" s="549"/>
      <c r="K189" s="549"/>
      <c r="L189" s="549"/>
      <c r="M189" s="549"/>
      <c r="N189" s="549"/>
      <c r="O189" s="671"/>
      <c r="P189" s="671"/>
      <c r="Q189" s="671"/>
      <c r="R189" s="671"/>
      <c r="S189" s="671"/>
      <c r="T189" s="671"/>
      <c r="U189" s="671"/>
      <c r="V189" s="671"/>
      <c r="W189" s="671"/>
      <c r="X189" s="671"/>
      <c r="Y189" s="671"/>
      <c r="Z189" s="671"/>
      <c r="AA189" s="671"/>
      <c r="AB189" s="671"/>
      <c r="AC189" s="671"/>
      <c r="AD189" s="671"/>
      <c r="AE189" s="671"/>
      <c r="AF189" s="671"/>
      <c r="AG189" s="671"/>
      <c r="AH189" s="671"/>
      <c r="AI189" s="671"/>
      <c r="AJ189" s="671"/>
      <c r="AK189" s="671"/>
      <c r="AL189" s="671"/>
      <c r="AM189" s="671"/>
      <c r="AN189" s="671"/>
      <c r="AO189" s="671"/>
      <c r="AP189" s="671"/>
      <c r="AQ189" s="671"/>
      <c r="AR189" s="671"/>
      <c r="AS189" s="671"/>
      <c r="AT189" s="671"/>
      <c r="AU189" s="671"/>
      <c r="AV189" s="671"/>
      <c r="AW189" s="671"/>
      <c r="AX189" s="671"/>
      <c r="AY189" s="671"/>
      <c r="AZ189" s="671"/>
      <c r="BA189" s="671"/>
      <c r="BB189" s="671"/>
      <c r="BC189" s="671"/>
      <c r="BD189" s="671"/>
      <c r="BE189" s="671"/>
      <c r="BF189" s="671"/>
      <c r="BG189" s="671"/>
      <c r="BH189" s="671"/>
      <c r="BI189" s="671"/>
      <c r="BJ189" s="671"/>
      <c r="BK189" s="671"/>
      <c r="BL189" s="671"/>
      <c r="BM189" s="671"/>
      <c r="BN189" s="671"/>
      <c r="BO189" s="671"/>
      <c r="BP189" s="671"/>
      <c r="BQ189" s="671"/>
      <c r="BR189" s="671"/>
      <c r="BS189" s="671"/>
      <c r="BT189" s="671"/>
      <c r="BU189" s="671"/>
      <c r="BV189" s="671"/>
      <c r="BW189" s="671"/>
      <c r="BX189" s="671"/>
      <c r="BY189" s="671"/>
      <c r="BZ189" s="671"/>
    </row>
    <row r="190" spans="1:78" s="51" customFormat="1" ht="15" customHeight="1">
      <c r="A190" s="976">
        <f>A185+1</f>
        <v>143</v>
      </c>
      <c r="B190" s="978" t="s">
        <v>121</v>
      </c>
      <c r="C190" s="979" t="s">
        <v>304</v>
      </c>
      <c r="D190" s="980" t="s">
        <v>128</v>
      </c>
      <c r="E190" s="76"/>
      <c r="F190" s="76"/>
      <c r="G190" s="76"/>
      <c r="H190" s="76"/>
      <c r="I190" s="76"/>
      <c r="J190" s="76"/>
      <c r="K190" s="76"/>
      <c r="L190" s="76"/>
      <c r="M190" s="76"/>
      <c r="N190" s="76"/>
      <c r="O190" s="672"/>
      <c r="P190" s="672"/>
      <c r="Q190" s="672"/>
      <c r="R190" s="672"/>
      <c r="S190" s="672"/>
      <c r="T190" s="672"/>
      <c r="U190" s="672"/>
      <c r="V190" s="672"/>
      <c r="W190" s="672"/>
      <c r="X190" s="672"/>
      <c r="Y190" s="672"/>
      <c r="Z190" s="672"/>
      <c r="AA190" s="672"/>
      <c r="AB190" s="672"/>
      <c r="AC190" s="672"/>
      <c r="AD190" s="672"/>
      <c r="AE190" s="672"/>
      <c r="AF190" s="672"/>
      <c r="AG190" s="672"/>
      <c r="AH190" s="672"/>
      <c r="AI190" s="672"/>
      <c r="AJ190" s="672"/>
      <c r="AK190" s="672"/>
      <c r="AL190" s="672"/>
      <c r="AM190" s="672"/>
      <c r="AN190" s="672"/>
      <c r="AO190" s="672"/>
      <c r="AP190" s="672"/>
      <c r="AQ190" s="672"/>
      <c r="AR190" s="672"/>
      <c r="AS190" s="672"/>
      <c r="AT190" s="672"/>
      <c r="AU190" s="672"/>
      <c r="AV190" s="672"/>
      <c r="AW190" s="672"/>
      <c r="AX190" s="672"/>
      <c r="AY190" s="672"/>
      <c r="AZ190" s="672"/>
      <c r="BA190" s="672"/>
      <c r="BB190" s="672"/>
      <c r="BC190" s="672"/>
      <c r="BD190" s="672"/>
      <c r="BE190" s="672"/>
      <c r="BF190" s="672"/>
      <c r="BG190" s="672"/>
      <c r="BH190" s="672"/>
      <c r="BI190" s="672"/>
      <c r="BJ190" s="672"/>
      <c r="BK190" s="672"/>
      <c r="BL190" s="672"/>
      <c r="BM190" s="672"/>
      <c r="BN190" s="672"/>
      <c r="BO190" s="672"/>
      <c r="BP190" s="672"/>
      <c r="BQ190" s="672"/>
      <c r="BR190" s="672"/>
      <c r="BS190" s="672"/>
      <c r="BT190" s="672"/>
      <c r="BU190" s="672"/>
      <c r="BV190" s="672"/>
      <c r="BW190" s="672"/>
      <c r="BX190" s="672"/>
      <c r="BY190" s="672"/>
      <c r="BZ190" s="672"/>
    </row>
    <row r="191" spans="1:78" s="51" customFormat="1" ht="15" customHeight="1">
      <c r="A191" s="976">
        <f>A190+1</f>
        <v>144</v>
      </c>
      <c r="B191" s="978" t="s">
        <v>122</v>
      </c>
      <c r="C191" s="979" t="s">
        <v>303</v>
      </c>
      <c r="D191" s="980" t="s">
        <v>129</v>
      </c>
      <c r="E191" s="76"/>
      <c r="F191" s="76"/>
      <c r="G191" s="76"/>
      <c r="H191" s="76"/>
      <c r="I191" s="76"/>
      <c r="J191" s="76"/>
      <c r="K191" s="76"/>
      <c r="L191" s="76"/>
      <c r="M191" s="76"/>
      <c r="N191" s="76"/>
      <c r="O191" s="672"/>
      <c r="P191" s="672"/>
      <c r="Q191" s="672"/>
      <c r="R191" s="672"/>
      <c r="S191" s="672"/>
      <c r="T191" s="672"/>
      <c r="U191" s="672"/>
      <c r="V191" s="672"/>
      <c r="W191" s="672"/>
      <c r="X191" s="672"/>
      <c r="Y191" s="672"/>
      <c r="Z191" s="672"/>
      <c r="AA191" s="672"/>
      <c r="AB191" s="672"/>
      <c r="AC191" s="672"/>
      <c r="AD191" s="672"/>
      <c r="AE191" s="672"/>
      <c r="AF191" s="672"/>
      <c r="AG191" s="672"/>
      <c r="AH191" s="672"/>
      <c r="AI191" s="672"/>
      <c r="AJ191" s="672"/>
      <c r="AK191" s="672"/>
      <c r="AL191" s="672"/>
      <c r="AM191" s="672"/>
      <c r="AN191" s="672"/>
      <c r="AO191" s="672"/>
      <c r="AP191" s="672"/>
      <c r="AQ191" s="672"/>
      <c r="AR191" s="672"/>
      <c r="AS191" s="672"/>
      <c r="AT191" s="672"/>
      <c r="AU191" s="672"/>
      <c r="AV191" s="672"/>
      <c r="AW191" s="672"/>
      <c r="AX191" s="672"/>
      <c r="AY191" s="672"/>
      <c r="AZ191" s="672"/>
      <c r="BA191" s="672"/>
      <c r="BB191" s="672"/>
      <c r="BC191" s="672"/>
      <c r="BD191" s="672"/>
      <c r="BE191" s="672"/>
      <c r="BF191" s="672"/>
      <c r="BG191" s="672"/>
      <c r="BH191" s="672"/>
      <c r="BI191" s="672"/>
      <c r="BJ191" s="672"/>
      <c r="BK191" s="672"/>
      <c r="BL191" s="672"/>
      <c r="BM191" s="672"/>
      <c r="BN191" s="672"/>
      <c r="BO191" s="672"/>
      <c r="BP191" s="672"/>
      <c r="BQ191" s="672"/>
      <c r="BR191" s="672"/>
      <c r="BS191" s="672"/>
      <c r="BT191" s="672"/>
      <c r="BU191" s="672"/>
      <c r="BV191" s="672"/>
      <c r="BW191" s="672"/>
      <c r="BX191" s="672"/>
      <c r="BY191" s="672"/>
      <c r="BZ191" s="672"/>
    </row>
    <row r="192" spans="1:78" s="55" customFormat="1" ht="15" customHeight="1">
      <c r="A192" s="976">
        <f>A191+1</f>
        <v>145</v>
      </c>
      <c r="B192" s="978" t="s">
        <v>123</v>
      </c>
      <c r="C192" s="979" t="s">
        <v>302</v>
      </c>
      <c r="D192" s="980" t="s">
        <v>130</v>
      </c>
      <c r="E192" s="76"/>
      <c r="F192" s="76"/>
      <c r="G192" s="76"/>
      <c r="H192" s="76"/>
      <c r="I192" s="76"/>
      <c r="J192" s="76"/>
      <c r="K192" s="76"/>
      <c r="L192" s="76"/>
      <c r="M192" s="76"/>
      <c r="N192" s="76"/>
      <c r="O192" s="671"/>
      <c r="P192" s="671"/>
      <c r="Q192" s="671"/>
      <c r="R192" s="671"/>
      <c r="S192" s="671"/>
      <c r="T192" s="671"/>
      <c r="U192" s="671"/>
      <c r="V192" s="671"/>
      <c r="W192" s="671"/>
      <c r="X192" s="671"/>
      <c r="Y192" s="671"/>
      <c r="Z192" s="671"/>
      <c r="AA192" s="671"/>
      <c r="AB192" s="671"/>
      <c r="AC192" s="671"/>
      <c r="AD192" s="671"/>
      <c r="AE192" s="671"/>
      <c r="AF192" s="671"/>
      <c r="AG192" s="671"/>
      <c r="AH192" s="671"/>
      <c r="AI192" s="671"/>
      <c r="AJ192" s="671"/>
      <c r="AK192" s="671"/>
      <c r="AL192" s="671"/>
      <c r="AM192" s="671"/>
      <c r="AN192" s="671"/>
      <c r="AO192" s="671"/>
      <c r="AP192" s="671"/>
      <c r="AQ192" s="671"/>
      <c r="AR192" s="671"/>
      <c r="AS192" s="671"/>
      <c r="AT192" s="671"/>
      <c r="AU192" s="671"/>
      <c r="AV192" s="671"/>
      <c r="AW192" s="671"/>
      <c r="AX192" s="671"/>
      <c r="AY192" s="671"/>
      <c r="AZ192" s="671"/>
      <c r="BA192" s="671"/>
      <c r="BB192" s="671"/>
      <c r="BC192" s="671"/>
      <c r="BD192" s="671"/>
      <c r="BE192" s="671"/>
      <c r="BF192" s="671"/>
      <c r="BG192" s="671"/>
      <c r="BH192" s="671"/>
      <c r="BI192" s="671"/>
      <c r="BJ192" s="671"/>
      <c r="BK192" s="671"/>
      <c r="BL192" s="671"/>
      <c r="BM192" s="671"/>
      <c r="BN192" s="671"/>
      <c r="BO192" s="671"/>
      <c r="BP192" s="671"/>
      <c r="BQ192" s="671"/>
      <c r="BR192" s="671"/>
      <c r="BS192" s="671"/>
      <c r="BT192" s="671"/>
      <c r="BU192" s="671"/>
      <c r="BV192" s="671"/>
      <c r="BW192" s="671"/>
      <c r="BX192" s="671"/>
      <c r="BY192" s="671"/>
      <c r="BZ192" s="671"/>
    </row>
    <row r="193" spans="1:78" s="55" customFormat="1" ht="15" customHeight="1">
      <c r="A193" s="977"/>
      <c r="B193" s="981" t="s">
        <v>252</v>
      </c>
      <c r="C193" s="982"/>
      <c r="D193" s="983"/>
      <c r="E193" s="515"/>
      <c r="F193" s="521"/>
      <c r="G193" s="521"/>
      <c r="H193" s="521"/>
      <c r="I193" s="521"/>
      <c r="J193" s="521"/>
      <c r="K193" s="521"/>
      <c r="L193" s="521"/>
      <c r="M193" s="521"/>
      <c r="N193" s="521"/>
      <c r="O193" s="505"/>
      <c r="P193" s="505"/>
      <c r="Q193" s="505"/>
      <c r="R193" s="505"/>
      <c r="S193" s="671"/>
      <c r="T193" s="671"/>
      <c r="U193" s="671"/>
      <c r="V193" s="671"/>
      <c r="W193" s="671"/>
      <c r="X193" s="671"/>
      <c r="Y193" s="671"/>
      <c r="Z193" s="671"/>
      <c r="AA193" s="671"/>
      <c r="AB193" s="671"/>
      <c r="AC193" s="671"/>
      <c r="AD193" s="671"/>
      <c r="AE193" s="671"/>
      <c r="AF193" s="671"/>
      <c r="AG193" s="671"/>
      <c r="AH193" s="671"/>
      <c r="AI193" s="671"/>
      <c r="AJ193" s="671"/>
      <c r="AK193" s="671"/>
      <c r="AL193" s="671"/>
      <c r="AM193" s="671"/>
      <c r="AN193" s="671"/>
      <c r="AO193" s="671"/>
      <c r="AP193" s="671"/>
      <c r="AQ193" s="671"/>
      <c r="AR193" s="671"/>
      <c r="AS193" s="671"/>
      <c r="AT193" s="671"/>
      <c r="AU193" s="671"/>
      <c r="AV193" s="671"/>
      <c r="AW193" s="671"/>
      <c r="AX193" s="671"/>
      <c r="AY193" s="671"/>
      <c r="AZ193" s="671"/>
      <c r="BA193" s="671"/>
      <c r="BB193" s="671"/>
      <c r="BC193" s="671"/>
      <c r="BD193" s="671"/>
      <c r="BE193" s="671"/>
      <c r="BF193" s="671"/>
      <c r="BG193" s="671"/>
      <c r="BH193" s="671"/>
      <c r="BI193" s="671"/>
      <c r="BJ193" s="671"/>
      <c r="BK193" s="671"/>
      <c r="BL193" s="671"/>
      <c r="BM193" s="671"/>
      <c r="BN193" s="671"/>
      <c r="BO193" s="671"/>
      <c r="BP193" s="671"/>
      <c r="BQ193" s="671"/>
      <c r="BR193" s="671"/>
      <c r="BS193" s="671"/>
      <c r="BT193" s="671"/>
      <c r="BU193" s="671"/>
      <c r="BV193" s="671"/>
      <c r="BW193" s="671"/>
      <c r="BX193" s="671"/>
      <c r="BY193" s="671"/>
      <c r="BZ193" s="671"/>
    </row>
    <row r="194" spans="1:78" s="55" customFormat="1" ht="15" customHeight="1">
      <c r="A194" s="976">
        <f>A192+1</f>
        <v>146</v>
      </c>
      <c r="B194" s="978" t="s">
        <v>253</v>
      </c>
      <c r="C194" s="979" t="s">
        <v>301</v>
      </c>
      <c r="D194" s="980" t="s">
        <v>131</v>
      </c>
      <c r="E194" s="76"/>
      <c r="F194" s="76"/>
      <c r="G194" s="76"/>
      <c r="H194" s="76"/>
      <c r="I194" s="76"/>
      <c r="J194" s="76"/>
      <c r="K194" s="76"/>
      <c r="L194" s="76"/>
      <c r="M194" s="76"/>
      <c r="N194" s="76"/>
      <c r="O194" s="671"/>
      <c r="P194" s="671"/>
      <c r="Q194" s="671"/>
      <c r="R194" s="671"/>
      <c r="S194" s="671"/>
      <c r="T194" s="671"/>
      <c r="U194" s="671"/>
      <c r="V194" s="671"/>
      <c r="W194" s="671"/>
      <c r="X194" s="671"/>
      <c r="Y194" s="671"/>
      <c r="Z194" s="671"/>
      <c r="AA194" s="671"/>
      <c r="AB194" s="671"/>
      <c r="AC194" s="671"/>
      <c r="AD194" s="671"/>
      <c r="AE194" s="671"/>
      <c r="AF194" s="671"/>
      <c r="AG194" s="671"/>
      <c r="AH194" s="671"/>
      <c r="AI194" s="671"/>
      <c r="AJ194" s="671"/>
      <c r="AK194" s="671"/>
      <c r="AL194" s="671"/>
      <c r="AM194" s="671"/>
      <c r="AN194" s="671"/>
      <c r="AO194" s="671"/>
      <c r="AP194" s="671"/>
      <c r="AQ194" s="671"/>
      <c r="AR194" s="671"/>
      <c r="AS194" s="671"/>
      <c r="AT194" s="671"/>
      <c r="AU194" s="671"/>
      <c r="AV194" s="671"/>
      <c r="AW194" s="671"/>
      <c r="AX194" s="671"/>
      <c r="AY194" s="671"/>
      <c r="AZ194" s="671"/>
      <c r="BA194" s="671"/>
      <c r="BB194" s="671"/>
      <c r="BC194" s="671"/>
      <c r="BD194" s="671"/>
      <c r="BE194" s="671"/>
      <c r="BF194" s="671"/>
      <c r="BG194" s="671"/>
      <c r="BH194" s="671"/>
      <c r="BI194" s="671"/>
      <c r="BJ194" s="671"/>
      <c r="BK194" s="671"/>
      <c r="BL194" s="671"/>
      <c r="BM194" s="671"/>
      <c r="BN194" s="671"/>
      <c r="BO194" s="671"/>
      <c r="BP194" s="671"/>
      <c r="BQ194" s="671"/>
      <c r="BR194" s="671"/>
      <c r="BS194" s="671"/>
      <c r="BT194" s="671"/>
      <c r="BU194" s="671"/>
      <c r="BV194" s="671"/>
      <c r="BW194" s="671"/>
      <c r="BX194" s="671"/>
      <c r="BY194" s="671"/>
      <c r="BZ194" s="671"/>
    </row>
    <row r="195" spans="1:78" s="55" customFormat="1" ht="15" customHeight="1">
      <c r="A195" s="976">
        <f>A194+1</f>
        <v>147</v>
      </c>
      <c r="B195" s="978" t="s">
        <v>254</v>
      </c>
      <c r="C195" s="979" t="s">
        <v>300</v>
      </c>
      <c r="D195" s="980" t="s">
        <v>132</v>
      </c>
      <c r="E195" s="76"/>
      <c r="F195" s="76"/>
      <c r="G195" s="76"/>
      <c r="H195" s="76"/>
      <c r="I195" s="76"/>
      <c r="J195" s="76"/>
      <c r="K195" s="76"/>
      <c r="L195" s="76"/>
      <c r="M195" s="76"/>
      <c r="N195" s="76"/>
      <c r="O195" s="671"/>
      <c r="P195" s="671"/>
      <c r="Q195" s="671"/>
      <c r="R195" s="671"/>
      <c r="S195" s="671"/>
      <c r="T195" s="671"/>
      <c r="U195" s="671"/>
      <c r="V195" s="671"/>
      <c r="W195" s="671"/>
      <c r="X195" s="671"/>
      <c r="Y195" s="671"/>
      <c r="Z195" s="671"/>
      <c r="AA195" s="671"/>
      <c r="AB195" s="671"/>
      <c r="AC195" s="671"/>
      <c r="AD195" s="671"/>
      <c r="AE195" s="671"/>
      <c r="AF195" s="671"/>
      <c r="AG195" s="671"/>
      <c r="AH195" s="671"/>
      <c r="AI195" s="671"/>
      <c r="AJ195" s="671"/>
      <c r="AK195" s="671"/>
      <c r="AL195" s="671"/>
      <c r="AM195" s="671"/>
      <c r="AN195" s="671"/>
      <c r="AO195" s="671"/>
      <c r="AP195" s="671"/>
      <c r="AQ195" s="671"/>
      <c r="AR195" s="671"/>
      <c r="AS195" s="671"/>
      <c r="AT195" s="671"/>
      <c r="AU195" s="671"/>
      <c r="AV195" s="671"/>
      <c r="AW195" s="671"/>
      <c r="AX195" s="671"/>
      <c r="AY195" s="671"/>
      <c r="AZ195" s="671"/>
      <c r="BA195" s="671"/>
      <c r="BB195" s="671"/>
      <c r="BC195" s="671"/>
      <c r="BD195" s="671"/>
      <c r="BE195" s="671"/>
      <c r="BF195" s="671"/>
      <c r="BG195" s="671"/>
      <c r="BH195" s="671"/>
      <c r="BI195" s="671"/>
      <c r="BJ195" s="671"/>
      <c r="BK195" s="671"/>
      <c r="BL195" s="671"/>
      <c r="BM195" s="671"/>
      <c r="BN195" s="671"/>
      <c r="BO195" s="671"/>
      <c r="BP195" s="671"/>
      <c r="BQ195" s="671"/>
      <c r="BR195" s="671"/>
      <c r="BS195" s="671"/>
      <c r="BT195" s="671"/>
      <c r="BU195" s="671"/>
      <c r="BV195" s="671"/>
      <c r="BW195" s="671"/>
      <c r="BX195" s="671"/>
      <c r="BY195" s="671"/>
      <c r="BZ195" s="671"/>
    </row>
    <row r="196" spans="1:78" s="55" customFormat="1">
      <c r="A196" s="977"/>
      <c r="B196" s="984" t="s">
        <v>124</v>
      </c>
      <c r="C196" s="985"/>
      <c r="D196" s="983"/>
      <c r="E196" s="515"/>
      <c r="F196" s="521"/>
      <c r="G196" s="521"/>
      <c r="H196" s="521"/>
      <c r="I196" s="521"/>
      <c r="J196" s="521"/>
      <c r="K196" s="521"/>
      <c r="L196" s="521"/>
      <c r="M196" s="521"/>
      <c r="N196" s="521"/>
      <c r="O196" s="505"/>
      <c r="P196" s="505"/>
      <c r="Q196" s="505"/>
      <c r="R196" s="505"/>
      <c r="S196" s="671"/>
      <c r="T196" s="671"/>
      <c r="U196" s="671"/>
      <c r="V196" s="671"/>
      <c r="W196" s="671"/>
      <c r="X196" s="671"/>
      <c r="Y196" s="671"/>
      <c r="Z196" s="671"/>
      <c r="AA196" s="671"/>
      <c r="AB196" s="671"/>
      <c r="AC196" s="671"/>
      <c r="AD196" s="671"/>
      <c r="AE196" s="671"/>
      <c r="AF196" s="671"/>
      <c r="AG196" s="671"/>
      <c r="AH196" s="671"/>
      <c r="AI196" s="671"/>
      <c r="AJ196" s="671"/>
      <c r="AK196" s="671"/>
      <c r="AL196" s="671"/>
      <c r="AM196" s="671"/>
      <c r="AN196" s="671"/>
      <c r="AO196" s="671"/>
      <c r="AP196" s="671"/>
      <c r="AQ196" s="671"/>
      <c r="AR196" s="671"/>
      <c r="AS196" s="671"/>
      <c r="AT196" s="671"/>
      <c r="AU196" s="671"/>
      <c r="AV196" s="671"/>
      <c r="AW196" s="671"/>
      <c r="AX196" s="671"/>
      <c r="AY196" s="671"/>
      <c r="AZ196" s="671"/>
      <c r="BA196" s="671"/>
      <c r="BB196" s="671"/>
      <c r="BC196" s="671"/>
      <c r="BD196" s="671"/>
      <c r="BE196" s="671"/>
      <c r="BF196" s="671"/>
      <c r="BG196" s="671"/>
      <c r="BH196" s="671"/>
      <c r="BI196" s="671"/>
      <c r="BJ196" s="671"/>
      <c r="BK196" s="671"/>
      <c r="BL196" s="671"/>
      <c r="BM196" s="671"/>
      <c r="BN196" s="671"/>
      <c r="BO196" s="671"/>
      <c r="BP196" s="671"/>
      <c r="BQ196" s="671"/>
      <c r="BR196" s="671"/>
      <c r="BS196" s="671"/>
      <c r="BT196" s="671"/>
      <c r="BU196" s="671"/>
      <c r="BV196" s="671"/>
      <c r="BW196" s="671"/>
      <c r="BX196" s="671"/>
      <c r="BY196" s="671"/>
      <c r="BZ196" s="671"/>
    </row>
    <row r="197" spans="1:78" s="55" customFormat="1" ht="17.100000000000001" customHeight="1">
      <c r="A197" s="976">
        <f>A195+1</f>
        <v>148</v>
      </c>
      <c r="B197" s="978" t="s">
        <v>1328</v>
      </c>
      <c r="C197" s="979" t="s">
        <v>299</v>
      </c>
      <c r="D197" s="980" t="s">
        <v>133</v>
      </c>
      <c r="E197" s="76"/>
      <c r="F197" s="76"/>
      <c r="G197" s="76"/>
      <c r="H197" s="76"/>
      <c r="I197" s="76"/>
      <c r="J197" s="76"/>
      <c r="K197" s="76"/>
      <c r="L197" s="76"/>
      <c r="M197" s="76"/>
      <c r="N197" s="76"/>
      <c r="O197" s="671"/>
      <c r="P197" s="671"/>
      <c r="Q197" s="671"/>
      <c r="R197" s="671"/>
      <c r="S197" s="671"/>
      <c r="T197" s="671"/>
      <c r="U197" s="671"/>
      <c r="V197" s="671"/>
      <c r="W197" s="671"/>
      <c r="X197" s="671"/>
      <c r="Y197" s="671"/>
      <c r="Z197" s="671"/>
      <c r="AA197" s="671"/>
      <c r="AB197" s="671"/>
      <c r="AC197" s="671"/>
      <c r="AD197" s="671"/>
      <c r="AE197" s="671"/>
      <c r="AF197" s="671"/>
      <c r="AG197" s="671"/>
      <c r="AH197" s="671"/>
      <c r="AI197" s="671"/>
      <c r="AJ197" s="671"/>
      <c r="AK197" s="671"/>
      <c r="AL197" s="671"/>
      <c r="AM197" s="671"/>
      <c r="AN197" s="671"/>
      <c r="AO197" s="671"/>
      <c r="AP197" s="671"/>
      <c r="AQ197" s="671"/>
      <c r="AR197" s="671"/>
      <c r="AS197" s="671"/>
      <c r="AT197" s="671"/>
      <c r="AU197" s="671"/>
      <c r="AV197" s="671"/>
      <c r="AW197" s="671"/>
      <c r="AX197" s="671"/>
      <c r="AY197" s="671"/>
      <c r="AZ197" s="671"/>
      <c r="BA197" s="671"/>
      <c r="BB197" s="671"/>
      <c r="BC197" s="671"/>
      <c r="BD197" s="671"/>
      <c r="BE197" s="671"/>
      <c r="BF197" s="671"/>
      <c r="BG197" s="671"/>
      <c r="BH197" s="671"/>
      <c r="BI197" s="671"/>
      <c r="BJ197" s="671"/>
      <c r="BK197" s="671"/>
      <c r="BL197" s="671"/>
      <c r="BM197" s="671"/>
      <c r="BN197" s="671"/>
      <c r="BO197" s="671"/>
      <c r="BP197" s="671"/>
      <c r="BQ197" s="671"/>
      <c r="BR197" s="671"/>
      <c r="BS197" s="671"/>
      <c r="BT197" s="671"/>
      <c r="BU197" s="671"/>
      <c r="BV197" s="671"/>
      <c r="BW197" s="671"/>
      <c r="BX197" s="671"/>
      <c r="BY197" s="671"/>
      <c r="BZ197" s="671"/>
    </row>
    <row r="198" spans="1:78" s="55" customFormat="1" ht="17.100000000000001" customHeight="1">
      <c r="A198" s="976">
        <f>A197+1</f>
        <v>149</v>
      </c>
      <c r="B198" s="978" t="s">
        <v>1327</v>
      </c>
      <c r="C198" s="979" t="s">
        <v>298</v>
      </c>
      <c r="D198" s="980" t="s">
        <v>134</v>
      </c>
      <c r="E198" s="76"/>
      <c r="F198" s="76"/>
      <c r="G198" s="76"/>
      <c r="H198" s="76"/>
      <c r="I198" s="76"/>
      <c r="J198" s="76"/>
      <c r="K198" s="76"/>
      <c r="L198" s="76"/>
      <c r="M198" s="76"/>
      <c r="N198" s="76"/>
      <c r="O198" s="671"/>
      <c r="P198" s="671"/>
      <c r="Q198" s="671"/>
      <c r="R198" s="671"/>
      <c r="S198" s="671"/>
      <c r="T198" s="671"/>
      <c r="U198" s="671"/>
      <c r="V198" s="671"/>
      <c r="W198" s="671"/>
      <c r="X198" s="671"/>
      <c r="Y198" s="671"/>
      <c r="Z198" s="671"/>
      <c r="AA198" s="671"/>
      <c r="AB198" s="671"/>
      <c r="AC198" s="671"/>
      <c r="AD198" s="671"/>
      <c r="AE198" s="671"/>
      <c r="AF198" s="671"/>
      <c r="AG198" s="671"/>
      <c r="AH198" s="671"/>
      <c r="AI198" s="671"/>
      <c r="AJ198" s="671"/>
      <c r="AK198" s="671"/>
      <c r="AL198" s="671"/>
      <c r="AM198" s="671"/>
      <c r="AN198" s="671"/>
      <c r="AO198" s="671"/>
      <c r="AP198" s="671"/>
      <c r="AQ198" s="671"/>
      <c r="AR198" s="671"/>
      <c r="AS198" s="671"/>
      <c r="AT198" s="671"/>
      <c r="AU198" s="671"/>
      <c r="AV198" s="671"/>
      <c r="AW198" s="671"/>
      <c r="AX198" s="671"/>
      <c r="AY198" s="671"/>
      <c r="AZ198" s="671"/>
      <c r="BA198" s="671"/>
      <c r="BB198" s="671"/>
      <c r="BC198" s="671"/>
      <c r="BD198" s="671"/>
      <c r="BE198" s="671"/>
      <c r="BF198" s="671"/>
      <c r="BG198" s="671"/>
      <c r="BH198" s="671"/>
      <c r="BI198" s="671"/>
      <c r="BJ198" s="671"/>
      <c r="BK198" s="671"/>
      <c r="BL198" s="671"/>
      <c r="BM198" s="671"/>
      <c r="BN198" s="671"/>
      <c r="BO198" s="671"/>
      <c r="BP198" s="671"/>
      <c r="BQ198" s="671"/>
      <c r="BR198" s="671"/>
      <c r="BS198" s="671"/>
      <c r="BT198" s="671"/>
      <c r="BU198" s="671"/>
      <c r="BV198" s="671"/>
      <c r="BW198" s="671"/>
      <c r="BX198" s="671"/>
      <c r="BY198" s="671"/>
      <c r="BZ198" s="671"/>
    </row>
    <row r="199" spans="1:78" s="55" customFormat="1" ht="17.100000000000001" customHeight="1">
      <c r="A199" s="976">
        <f>A198+1</f>
        <v>150</v>
      </c>
      <c r="B199" s="978" t="s">
        <v>125</v>
      </c>
      <c r="C199" s="979" t="s">
        <v>297</v>
      </c>
      <c r="D199" s="980" t="s">
        <v>135</v>
      </c>
      <c r="E199" s="76"/>
      <c r="F199" s="76"/>
      <c r="G199" s="76"/>
      <c r="H199" s="76"/>
      <c r="I199" s="76"/>
      <c r="J199" s="76"/>
      <c r="K199" s="76"/>
      <c r="L199" s="76"/>
      <c r="M199" s="76"/>
      <c r="N199" s="76"/>
      <c r="O199" s="671"/>
      <c r="P199" s="671"/>
      <c r="Q199" s="671"/>
      <c r="R199" s="671"/>
      <c r="S199" s="671"/>
      <c r="T199" s="671"/>
      <c r="U199" s="671"/>
      <c r="V199" s="671"/>
      <c r="W199" s="671"/>
      <c r="X199" s="671"/>
      <c r="Y199" s="671"/>
      <c r="Z199" s="671"/>
      <c r="AA199" s="671"/>
      <c r="AB199" s="671"/>
      <c r="AC199" s="671"/>
      <c r="AD199" s="671"/>
      <c r="AE199" s="671"/>
      <c r="AF199" s="671"/>
      <c r="AG199" s="671"/>
      <c r="AH199" s="671"/>
      <c r="AI199" s="671"/>
      <c r="AJ199" s="671"/>
      <c r="AK199" s="671"/>
      <c r="AL199" s="671"/>
      <c r="AM199" s="671"/>
      <c r="AN199" s="671"/>
      <c r="AO199" s="671"/>
      <c r="AP199" s="671"/>
      <c r="AQ199" s="671"/>
      <c r="AR199" s="671"/>
      <c r="AS199" s="671"/>
      <c r="AT199" s="671"/>
      <c r="AU199" s="671"/>
      <c r="AV199" s="671"/>
      <c r="AW199" s="671"/>
      <c r="AX199" s="671"/>
      <c r="AY199" s="671"/>
      <c r="AZ199" s="671"/>
      <c r="BA199" s="671"/>
      <c r="BB199" s="671"/>
      <c r="BC199" s="671"/>
      <c r="BD199" s="671"/>
      <c r="BE199" s="671"/>
      <c r="BF199" s="671"/>
      <c r="BG199" s="671"/>
      <c r="BH199" s="671"/>
      <c r="BI199" s="671"/>
      <c r="BJ199" s="671"/>
      <c r="BK199" s="671"/>
      <c r="BL199" s="671"/>
      <c r="BM199" s="671"/>
      <c r="BN199" s="671"/>
      <c r="BO199" s="671"/>
      <c r="BP199" s="671"/>
      <c r="BQ199" s="671"/>
      <c r="BR199" s="671"/>
      <c r="BS199" s="671"/>
      <c r="BT199" s="671"/>
      <c r="BU199" s="671"/>
      <c r="BV199" s="671"/>
      <c r="BW199" s="671"/>
      <c r="BX199" s="671"/>
      <c r="BY199" s="671"/>
      <c r="BZ199" s="671"/>
    </row>
    <row r="200" spans="1:78" s="55" customFormat="1" ht="17.100000000000001" customHeight="1">
      <c r="A200" s="976">
        <f>A199+1</f>
        <v>151</v>
      </c>
      <c r="B200" s="978" t="s">
        <v>126</v>
      </c>
      <c r="C200" s="979" t="s">
        <v>296</v>
      </c>
      <c r="D200" s="980" t="s">
        <v>136</v>
      </c>
      <c r="E200" s="76"/>
      <c r="F200" s="76"/>
      <c r="G200" s="76"/>
      <c r="H200" s="76"/>
      <c r="I200" s="76"/>
      <c r="J200" s="76"/>
      <c r="K200" s="76"/>
      <c r="L200" s="76"/>
      <c r="M200" s="76"/>
      <c r="N200" s="76"/>
      <c r="O200" s="671"/>
      <c r="P200" s="671"/>
      <c r="Q200" s="671"/>
      <c r="R200" s="671"/>
      <c r="S200" s="671"/>
      <c r="T200" s="671"/>
      <c r="U200" s="671"/>
      <c r="V200" s="671"/>
      <c r="W200" s="671"/>
      <c r="X200" s="671"/>
      <c r="Y200" s="671"/>
      <c r="Z200" s="671"/>
      <c r="AA200" s="671"/>
      <c r="AB200" s="671"/>
      <c r="AC200" s="671"/>
      <c r="AD200" s="671"/>
      <c r="AE200" s="671"/>
      <c r="AF200" s="671"/>
      <c r="AG200" s="671"/>
      <c r="AH200" s="671"/>
      <c r="AI200" s="671"/>
      <c r="AJ200" s="671"/>
      <c r="AK200" s="671"/>
      <c r="AL200" s="671"/>
      <c r="AM200" s="671"/>
      <c r="AN200" s="671"/>
      <c r="AO200" s="671"/>
      <c r="AP200" s="671"/>
      <c r="AQ200" s="671"/>
      <c r="AR200" s="671"/>
      <c r="AS200" s="671"/>
      <c r="AT200" s="671"/>
      <c r="AU200" s="671"/>
      <c r="AV200" s="671"/>
      <c r="AW200" s="671"/>
      <c r="AX200" s="671"/>
      <c r="AY200" s="671"/>
      <c r="AZ200" s="671"/>
      <c r="BA200" s="671"/>
      <c r="BB200" s="671"/>
      <c r="BC200" s="671"/>
      <c r="BD200" s="671"/>
      <c r="BE200" s="671"/>
      <c r="BF200" s="671"/>
      <c r="BG200" s="671"/>
      <c r="BH200" s="671"/>
      <c r="BI200" s="671"/>
      <c r="BJ200" s="671"/>
      <c r="BK200" s="671"/>
      <c r="BL200" s="671"/>
      <c r="BM200" s="671"/>
      <c r="BN200" s="671"/>
      <c r="BO200" s="671"/>
      <c r="BP200" s="671"/>
      <c r="BQ200" s="671"/>
      <c r="BR200" s="671"/>
      <c r="BS200" s="671"/>
      <c r="BT200" s="671"/>
      <c r="BU200" s="671"/>
      <c r="BV200" s="671"/>
      <c r="BW200" s="671"/>
      <c r="BX200" s="671"/>
      <c r="BY200" s="671"/>
      <c r="BZ200" s="671"/>
    </row>
    <row r="201" spans="1:78" s="55" customFormat="1" ht="17.100000000000001" customHeight="1">
      <c r="A201" s="976">
        <f>A200+1</f>
        <v>152</v>
      </c>
      <c r="B201" s="984" t="s">
        <v>127</v>
      </c>
      <c r="C201" s="986" t="s">
        <v>295</v>
      </c>
      <c r="D201" s="980" t="s">
        <v>137</v>
      </c>
      <c r="E201" s="76"/>
      <c r="F201" s="76"/>
      <c r="G201" s="76"/>
      <c r="H201" s="76"/>
      <c r="I201" s="76"/>
      <c r="J201" s="76"/>
      <c r="K201" s="76"/>
      <c r="L201" s="76"/>
      <c r="M201" s="76"/>
      <c r="N201" s="76"/>
      <c r="O201" s="671"/>
      <c r="P201" s="671"/>
      <c r="Q201" s="671"/>
      <c r="R201" s="671"/>
      <c r="S201" s="671"/>
      <c r="T201" s="671"/>
      <c r="U201" s="671"/>
      <c r="V201" s="671"/>
      <c r="W201" s="671"/>
      <c r="X201" s="671"/>
      <c r="Y201" s="671"/>
      <c r="Z201" s="671"/>
      <c r="AA201" s="671"/>
      <c r="AB201" s="671"/>
      <c r="AC201" s="671"/>
      <c r="AD201" s="671"/>
      <c r="AE201" s="671"/>
      <c r="AF201" s="671"/>
      <c r="AG201" s="671"/>
      <c r="AH201" s="671"/>
      <c r="AI201" s="671"/>
      <c r="AJ201" s="671"/>
      <c r="AK201" s="671"/>
      <c r="AL201" s="671"/>
      <c r="AM201" s="671"/>
      <c r="AN201" s="671"/>
      <c r="AO201" s="671"/>
      <c r="AP201" s="671"/>
      <c r="AQ201" s="671"/>
      <c r="AR201" s="671"/>
      <c r="AS201" s="671"/>
      <c r="AT201" s="671"/>
      <c r="AU201" s="671"/>
      <c r="AV201" s="671"/>
      <c r="AW201" s="671"/>
      <c r="AX201" s="671"/>
      <c r="AY201" s="671"/>
      <c r="AZ201" s="671"/>
      <c r="BA201" s="671"/>
      <c r="BB201" s="671"/>
      <c r="BC201" s="671"/>
      <c r="BD201" s="671"/>
      <c r="BE201" s="671"/>
      <c r="BF201" s="671"/>
      <c r="BG201" s="671"/>
      <c r="BH201" s="671"/>
      <c r="BI201" s="671"/>
      <c r="BJ201" s="671"/>
      <c r="BK201" s="671"/>
      <c r="BL201" s="671"/>
      <c r="BM201" s="671"/>
      <c r="BN201" s="671"/>
      <c r="BO201" s="671"/>
      <c r="BP201" s="671"/>
      <c r="BQ201" s="671"/>
      <c r="BR201" s="671"/>
      <c r="BS201" s="671"/>
      <c r="BT201" s="671"/>
      <c r="BU201" s="671"/>
      <c r="BV201" s="671"/>
      <c r="BW201" s="671"/>
      <c r="BX201" s="671"/>
      <c r="BY201" s="671"/>
      <c r="BZ201" s="671"/>
    </row>
    <row r="202" spans="1:78" s="55" customFormat="1" ht="17.100000000000001" customHeight="1">
      <c r="A202" s="673"/>
      <c r="B202" s="916"/>
      <c r="C202" s="639"/>
      <c r="D202" s="670"/>
      <c r="E202" s="674"/>
      <c r="F202" s="674"/>
      <c r="G202" s="674"/>
      <c r="H202" s="674"/>
      <c r="I202" s="674"/>
      <c r="J202" s="674"/>
      <c r="K202" s="674"/>
      <c r="L202" s="674"/>
      <c r="M202" s="674"/>
      <c r="N202" s="674"/>
      <c r="O202" s="671"/>
      <c r="P202" s="671"/>
      <c r="Q202" s="671"/>
      <c r="R202" s="671"/>
      <c r="S202" s="671"/>
      <c r="T202" s="671"/>
      <c r="U202" s="671"/>
      <c r="V202" s="671"/>
      <c r="W202" s="671"/>
      <c r="X202" s="671"/>
      <c r="Y202" s="671"/>
      <c r="Z202" s="671"/>
      <c r="AA202" s="671"/>
      <c r="AB202" s="671"/>
      <c r="AC202" s="671"/>
      <c r="AD202" s="671"/>
      <c r="AE202" s="671"/>
      <c r="AF202" s="671"/>
      <c r="AG202" s="671"/>
      <c r="AH202" s="671"/>
      <c r="AI202" s="671"/>
      <c r="AJ202" s="671"/>
      <c r="AK202" s="671"/>
      <c r="AL202" s="671"/>
      <c r="AM202" s="671"/>
      <c r="AN202" s="671"/>
      <c r="AO202" s="671"/>
      <c r="AP202" s="671"/>
      <c r="AQ202" s="671"/>
      <c r="AR202" s="671"/>
      <c r="AS202" s="671"/>
      <c r="AT202" s="671"/>
      <c r="AU202" s="671"/>
      <c r="AV202" s="671"/>
      <c r="AW202" s="671"/>
      <c r="AX202" s="671"/>
      <c r="AY202" s="671"/>
      <c r="AZ202" s="671"/>
      <c r="BA202" s="671"/>
      <c r="BB202" s="671"/>
      <c r="BC202" s="671"/>
      <c r="BD202" s="671"/>
      <c r="BE202" s="671"/>
      <c r="BF202" s="671"/>
      <c r="BG202" s="671"/>
      <c r="BH202" s="671"/>
      <c r="BI202" s="671"/>
      <c r="BJ202" s="671"/>
      <c r="BK202" s="671"/>
      <c r="BL202" s="671"/>
      <c r="BM202" s="671"/>
      <c r="BN202" s="671"/>
      <c r="BO202" s="671"/>
      <c r="BP202" s="671"/>
      <c r="BQ202" s="671"/>
      <c r="BR202" s="671"/>
      <c r="BS202" s="671"/>
      <c r="BT202" s="671"/>
      <c r="BU202" s="671"/>
      <c r="BV202" s="671"/>
      <c r="BW202" s="671"/>
      <c r="BX202" s="671"/>
      <c r="BY202" s="671"/>
      <c r="BZ202" s="671"/>
    </row>
    <row r="203" spans="1:78" s="305" customFormat="1" ht="25.5" customHeight="1">
      <c r="A203" s="357">
        <f>A201+1</f>
        <v>153</v>
      </c>
      <c r="B203" s="903" t="s">
        <v>1534</v>
      </c>
      <c r="C203" s="359" t="s">
        <v>295</v>
      </c>
      <c r="D203" s="358" t="s">
        <v>1535</v>
      </c>
      <c r="E203" s="675"/>
      <c r="F203" s="675"/>
      <c r="G203" s="675"/>
      <c r="H203" s="675"/>
      <c r="I203" s="675"/>
      <c r="J203" s="675"/>
      <c r="K203" s="675"/>
      <c r="L203" s="675"/>
      <c r="M203" s="675"/>
      <c r="N203" s="675"/>
      <c r="O203" s="673"/>
      <c r="P203" s="306" t="s">
        <v>564</v>
      </c>
      <c r="Q203" s="306" t="s">
        <v>563</v>
      </c>
      <c r="R203" s="673"/>
      <c r="S203" s="673"/>
      <c r="T203" s="673"/>
      <c r="U203" s="673"/>
      <c r="V203" s="673"/>
      <c r="W203" s="673"/>
      <c r="X203" s="673"/>
      <c r="Y203" s="673"/>
      <c r="Z203" s="673"/>
      <c r="AA203" s="673"/>
      <c r="AB203" s="673"/>
      <c r="AC203" s="673"/>
      <c r="AD203" s="673"/>
      <c r="AE203" s="673"/>
      <c r="AF203" s="673"/>
      <c r="AG203" s="673"/>
      <c r="AH203" s="673"/>
      <c r="AI203" s="673"/>
      <c r="AJ203" s="673"/>
      <c r="AK203" s="673"/>
      <c r="AL203" s="673"/>
      <c r="AM203" s="673"/>
      <c r="AN203" s="673"/>
      <c r="AO203" s="673"/>
      <c r="AP203" s="673"/>
      <c r="AQ203" s="673"/>
      <c r="AR203" s="673"/>
      <c r="AS203" s="673"/>
      <c r="AT203" s="673"/>
      <c r="AU203" s="673"/>
      <c r="AV203" s="673"/>
      <c r="AW203" s="673"/>
      <c r="AX203" s="673"/>
      <c r="AY203" s="673"/>
      <c r="AZ203" s="673"/>
      <c r="BA203" s="673"/>
      <c r="BB203" s="673"/>
      <c r="BC203" s="673"/>
      <c r="BD203" s="673"/>
      <c r="BE203" s="673"/>
      <c r="BF203" s="673"/>
      <c r="BG203" s="673"/>
      <c r="BH203" s="673"/>
      <c r="BI203" s="673"/>
      <c r="BJ203" s="673"/>
      <c r="BK203" s="673"/>
      <c r="BL203" s="673"/>
      <c r="BM203" s="673"/>
      <c r="BN203" s="673"/>
      <c r="BO203" s="673"/>
      <c r="BP203" s="673"/>
      <c r="BQ203" s="673"/>
      <c r="BR203" s="673"/>
      <c r="BS203" s="673"/>
      <c r="BT203" s="673"/>
      <c r="BU203" s="673"/>
      <c r="BV203" s="673"/>
      <c r="BW203" s="673"/>
      <c r="BX203" s="673"/>
      <c r="BY203" s="673"/>
      <c r="BZ203" s="673"/>
    </row>
    <row r="204" spans="1:78" s="50" customFormat="1" ht="17.100000000000001" customHeight="1">
      <c r="A204" s="510"/>
      <c r="B204" s="927"/>
      <c r="C204" s="676"/>
      <c r="D204" s="623"/>
      <c r="E204" s="515"/>
      <c r="F204" s="521"/>
      <c r="G204" s="521"/>
      <c r="H204" s="521"/>
      <c r="I204" s="521"/>
      <c r="J204" s="521"/>
      <c r="K204" s="521"/>
      <c r="L204" s="521"/>
      <c r="M204" s="521"/>
      <c r="N204" s="521"/>
      <c r="O204" s="505"/>
      <c r="P204" s="505"/>
      <c r="Q204" s="505"/>
      <c r="R204" s="505"/>
      <c r="S204" s="505"/>
      <c r="T204" s="505"/>
      <c r="U204" s="505"/>
      <c r="V204" s="505"/>
      <c r="W204" s="505"/>
      <c r="X204" s="505"/>
      <c r="Y204" s="505"/>
      <c r="Z204" s="505"/>
      <c r="AA204" s="505"/>
      <c r="AB204" s="505"/>
      <c r="AC204" s="505"/>
      <c r="AD204" s="505"/>
      <c r="AE204" s="505"/>
      <c r="AF204" s="505"/>
      <c r="AG204" s="505"/>
      <c r="AH204" s="505"/>
      <c r="AI204" s="505"/>
      <c r="AJ204" s="505"/>
      <c r="AK204" s="505"/>
      <c r="AL204" s="505"/>
      <c r="AM204" s="505"/>
      <c r="AN204" s="505"/>
      <c r="AO204" s="505"/>
      <c r="AP204" s="505"/>
      <c r="AQ204" s="505"/>
      <c r="AR204" s="505"/>
      <c r="AS204" s="505"/>
      <c r="AT204" s="505"/>
      <c r="AU204" s="505"/>
      <c r="AV204" s="505"/>
      <c r="AW204" s="505"/>
      <c r="AX204" s="505"/>
      <c r="AY204" s="505"/>
      <c r="AZ204" s="505"/>
      <c r="BA204" s="505"/>
      <c r="BB204" s="505"/>
      <c r="BC204" s="505"/>
      <c r="BD204" s="505"/>
      <c r="BE204" s="505"/>
      <c r="BF204" s="505"/>
      <c r="BG204" s="505"/>
      <c r="BH204" s="505"/>
      <c r="BI204" s="505"/>
      <c r="BJ204" s="505"/>
      <c r="BK204" s="505"/>
      <c r="BL204" s="505"/>
      <c r="BM204" s="505"/>
      <c r="BN204" s="505"/>
      <c r="BO204" s="505"/>
      <c r="BP204" s="505"/>
      <c r="BQ204" s="505"/>
      <c r="BR204" s="505"/>
      <c r="BS204" s="505"/>
      <c r="BT204" s="505"/>
      <c r="BU204" s="505"/>
      <c r="BV204" s="505"/>
      <c r="BW204" s="505"/>
      <c r="BX204" s="505"/>
      <c r="BY204" s="505"/>
      <c r="BZ204" s="505"/>
    </row>
    <row r="205" spans="1:78" s="50" customFormat="1">
      <c r="A205" s="662"/>
      <c r="B205" s="911" t="s">
        <v>1536</v>
      </c>
      <c r="C205" s="629"/>
      <c r="D205" s="623"/>
      <c r="E205" s="515"/>
      <c r="F205" s="521"/>
      <c r="G205" s="521"/>
      <c r="H205" s="521"/>
      <c r="I205" s="521"/>
      <c r="J205" s="521"/>
      <c r="K205" s="521"/>
      <c r="L205" s="521"/>
      <c r="M205" s="521"/>
      <c r="N205" s="521"/>
      <c r="O205" s="505"/>
      <c r="P205" s="505"/>
      <c r="Q205" s="505"/>
      <c r="R205" s="505"/>
      <c r="S205" s="505"/>
      <c r="T205" s="505"/>
      <c r="U205" s="505"/>
      <c r="V205" s="505"/>
      <c r="W205" s="505"/>
      <c r="X205" s="505"/>
      <c r="Y205" s="505"/>
      <c r="Z205" s="505"/>
      <c r="AA205" s="505"/>
      <c r="AB205" s="505"/>
      <c r="AC205" s="505"/>
      <c r="AD205" s="505"/>
      <c r="AE205" s="505"/>
      <c r="AF205" s="505"/>
      <c r="AG205" s="505"/>
      <c r="AH205" s="505"/>
      <c r="AI205" s="505"/>
      <c r="AJ205" s="505"/>
      <c r="AK205" s="505"/>
      <c r="AL205" s="505"/>
      <c r="AM205" s="505"/>
      <c r="AN205" s="505"/>
      <c r="AO205" s="505"/>
      <c r="AP205" s="505"/>
      <c r="AQ205" s="505"/>
      <c r="AR205" s="505"/>
      <c r="AS205" s="505"/>
      <c r="AT205" s="505"/>
      <c r="AU205" s="505"/>
      <c r="AV205" s="505"/>
      <c r="AW205" s="505"/>
      <c r="AX205" s="505"/>
      <c r="AY205" s="505"/>
      <c r="AZ205" s="505"/>
      <c r="BA205" s="505"/>
      <c r="BB205" s="505"/>
      <c r="BC205" s="505"/>
      <c r="BD205" s="505"/>
      <c r="BE205" s="505"/>
      <c r="BF205" s="505"/>
      <c r="BG205" s="505"/>
      <c r="BH205" s="505"/>
      <c r="BI205" s="505"/>
      <c r="BJ205" s="505"/>
      <c r="BK205" s="505"/>
      <c r="BL205" s="505"/>
      <c r="BM205" s="505"/>
      <c r="BN205" s="505"/>
      <c r="BO205" s="505"/>
      <c r="BP205" s="505"/>
      <c r="BQ205" s="505"/>
      <c r="BR205" s="505"/>
      <c r="BS205" s="505"/>
      <c r="BT205" s="505"/>
      <c r="BU205" s="505"/>
      <c r="BV205" s="505"/>
      <c r="BW205" s="505"/>
      <c r="BX205" s="505"/>
      <c r="BY205" s="505"/>
      <c r="BZ205" s="505"/>
    </row>
    <row r="206" spans="1:78" s="50" customFormat="1">
      <c r="A206" s="357">
        <f>A203+1</f>
        <v>154</v>
      </c>
      <c r="B206" s="899" t="s">
        <v>138</v>
      </c>
      <c r="C206" s="285" t="s">
        <v>294</v>
      </c>
      <c r="D206" s="56" t="s">
        <v>1537</v>
      </c>
      <c r="E206" s="76"/>
      <c r="F206" s="76"/>
      <c r="G206" s="76"/>
      <c r="H206" s="76"/>
      <c r="I206" s="76"/>
      <c r="J206" s="76"/>
      <c r="K206" s="76"/>
      <c r="L206" s="76"/>
      <c r="M206" s="76"/>
      <c r="N206" s="76"/>
      <c r="O206" s="505"/>
      <c r="P206" s="505"/>
      <c r="Q206" s="505"/>
      <c r="R206" s="505"/>
      <c r="S206" s="505"/>
      <c r="T206" s="505"/>
      <c r="U206" s="505"/>
      <c r="V206" s="505"/>
      <c r="W206" s="505"/>
      <c r="X206" s="505"/>
      <c r="Y206" s="505"/>
      <c r="Z206" s="505"/>
      <c r="AA206" s="505"/>
      <c r="AB206" s="505"/>
      <c r="AC206" s="505"/>
      <c r="AD206" s="505"/>
      <c r="AE206" s="505"/>
      <c r="AF206" s="505"/>
      <c r="AG206" s="505"/>
      <c r="AH206" s="505"/>
      <c r="AI206" s="505"/>
      <c r="AJ206" s="505"/>
      <c r="AK206" s="505"/>
      <c r="AL206" s="505"/>
      <c r="AM206" s="505"/>
      <c r="AN206" s="505"/>
      <c r="AO206" s="505"/>
      <c r="AP206" s="505"/>
      <c r="AQ206" s="505"/>
      <c r="AR206" s="505"/>
      <c r="AS206" s="505"/>
      <c r="AT206" s="505"/>
      <c r="AU206" s="505"/>
      <c r="AV206" s="505"/>
      <c r="AW206" s="505"/>
      <c r="AX206" s="505"/>
      <c r="AY206" s="505"/>
      <c r="AZ206" s="505"/>
      <c r="BA206" s="505"/>
      <c r="BB206" s="505"/>
      <c r="BC206" s="505"/>
      <c r="BD206" s="505"/>
      <c r="BE206" s="505"/>
      <c r="BF206" s="505"/>
      <c r="BG206" s="505"/>
      <c r="BH206" s="505"/>
      <c r="BI206" s="505"/>
      <c r="BJ206" s="505"/>
      <c r="BK206" s="505"/>
      <c r="BL206" s="505"/>
      <c r="BM206" s="505"/>
      <c r="BN206" s="505"/>
      <c r="BO206" s="505"/>
      <c r="BP206" s="505"/>
      <c r="BQ206" s="505"/>
      <c r="BR206" s="505"/>
      <c r="BS206" s="505"/>
      <c r="BT206" s="505"/>
      <c r="BU206" s="505"/>
      <c r="BV206" s="505"/>
      <c r="BW206" s="505"/>
      <c r="BX206" s="505"/>
      <c r="BY206" s="505"/>
      <c r="BZ206" s="505"/>
    </row>
    <row r="207" spans="1:78" s="50" customFormat="1">
      <c r="A207" s="510"/>
      <c r="B207" s="927"/>
      <c r="C207" s="676"/>
      <c r="D207" s="623"/>
      <c r="E207" s="515"/>
      <c r="F207" s="521"/>
      <c r="G207" s="521"/>
      <c r="H207" s="521"/>
      <c r="I207" s="521"/>
      <c r="J207" s="521"/>
      <c r="K207" s="521"/>
      <c r="L207" s="521"/>
      <c r="M207" s="521"/>
      <c r="N207" s="521"/>
      <c r="O207" s="505"/>
      <c r="P207" s="505"/>
      <c r="Q207" s="505"/>
      <c r="R207" s="505"/>
      <c r="S207" s="505"/>
      <c r="T207" s="505"/>
      <c r="U207" s="505"/>
      <c r="V207" s="505"/>
      <c r="W207" s="505"/>
      <c r="X207" s="505"/>
      <c r="Y207" s="505"/>
      <c r="Z207" s="505"/>
      <c r="AA207" s="505"/>
      <c r="AB207" s="505"/>
      <c r="AC207" s="505"/>
      <c r="AD207" s="505"/>
      <c r="AE207" s="505"/>
      <c r="AF207" s="505"/>
      <c r="AG207" s="505"/>
      <c r="AH207" s="505"/>
      <c r="AI207" s="505"/>
      <c r="AJ207" s="505"/>
      <c r="AK207" s="505"/>
      <c r="AL207" s="505"/>
      <c r="AM207" s="505"/>
      <c r="AN207" s="505"/>
      <c r="AO207" s="505"/>
      <c r="AP207" s="505"/>
      <c r="AQ207" s="505"/>
      <c r="AR207" s="505"/>
      <c r="AS207" s="505"/>
      <c r="AT207" s="505"/>
      <c r="AU207" s="505"/>
      <c r="AV207" s="505"/>
      <c r="AW207" s="505"/>
      <c r="AX207" s="505"/>
      <c r="AY207" s="505"/>
      <c r="AZ207" s="505"/>
      <c r="BA207" s="505"/>
      <c r="BB207" s="505"/>
      <c r="BC207" s="505"/>
      <c r="BD207" s="505"/>
      <c r="BE207" s="505"/>
      <c r="BF207" s="505"/>
      <c r="BG207" s="505"/>
      <c r="BH207" s="505"/>
      <c r="BI207" s="505"/>
      <c r="BJ207" s="505"/>
      <c r="BK207" s="505"/>
      <c r="BL207" s="505"/>
      <c r="BM207" s="505"/>
      <c r="BN207" s="505"/>
      <c r="BO207" s="505"/>
      <c r="BP207" s="505"/>
      <c r="BQ207" s="505"/>
      <c r="BR207" s="505"/>
      <c r="BS207" s="505"/>
      <c r="BT207" s="505"/>
      <c r="BU207" s="505"/>
      <c r="BV207" s="505"/>
      <c r="BW207" s="505"/>
      <c r="BX207" s="505"/>
      <c r="BY207" s="505"/>
      <c r="BZ207" s="505"/>
    </row>
    <row r="208" spans="1:78" s="50" customFormat="1">
      <c r="A208" s="662"/>
      <c r="B208" s="911" t="s">
        <v>1538</v>
      </c>
      <c r="C208" s="629"/>
      <c r="D208" s="623"/>
      <c r="E208" s="515"/>
      <c r="F208" s="521"/>
      <c r="G208" s="521"/>
      <c r="H208" s="521"/>
      <c r="I208" s="521"/>
      <c r="J208" s="521"/>
      <c r="K208" s="521"/>
      <c r="L208" s="521"/>
      <c r="M208" s="521"/>
      <c r="N208" s="521"/>
      <c r="O208" s="505"/>
      <c r="P208" s="505"/>
      <c r="Q208" s="505"/>
      <c r="R208" s="505"/>
      <c r="S208" s="505"/>
      <c r="T208" s="505"/>
      <c r="U208" s="505"/>
      <c r="V208" s="505"/>
      <c r="W208" s="505"/>
      <c r="X208" s="505"/>
      <c r="Y208" s="505"/>
      <c r="Z208" s="505"/>
      <c r="AA208" s="505"/>
      <c r="AB208" s="505"/>
      <c r="AC208" s="505"/>
      <c r="AD208" s="505"/>
      <c r="AE208" s="505"/>
      <c r="AF208" s="505"/>
      <c r="AG208" s="505"/>
      <c r="AH208" s="505"/>
      <c r="AI208" s="505"/>
      <c r="AJ208" s="505"/>
      <c r="AK208" s="505"/>
      <c r="AL208" s="505"/>
      <c r="AM208" s="505"/>
      <c r="AN208" s="505"/>
      <c r="AO208" s="505"/>
      <c r="AP208" s="505"/>
      <c r="AQ208" s="505"/>
      <c r="AR208" s="505"/>
      <c r="AS208" s="505"/>
      <c r="AT208" s="505"/>
      <c r="AU208" s="505"/>
      <c r="AV208" s="505"/>
      <c r="AW208" s="505"/>
      <c r="AX208" s="505"/>
      <c r="AY208" s="505"/>
      <c r="AZ208" s="505"/>
      <c r="BA208" s="505"/>
      <c r="BB208" s="505"/>
      <c r="BC208" s="505"/>
      <c r="BD208" s="505"/>
      <c r="BE208" s="505"/>
      <c r="BF208" s="505"/>
      <c r="BG208" s="505"/>
      <c r="BH208" s="505"/>
      <c r="BI208" s="505"/>
      <c r="BJ208" s="505"/>
      <c r="BK208" s="505"/>
      <c r="BL208" s="505"/>
      <c r="BM208" s="505"/>
      <c r="BN208" s="505"/>
      <c r="BO208" s="505"/>
      <c r="BP208" s="505"/>
      <c r="BQ208" s="505"/>
      <c r="BR208" s="505"/>
      <c r="BS208" s="505"/>
      <c r="BT208" s="505"/>
      <c r="BU208" s="505"/>
      <c r="BV208" s="505"/>
      <c r="BW208" s="505"/>
      <c r="BX208" s="505"/>
      <c r="BY208" s="505"/>
      <c r="BZ208" s="505"/>
    </row>
    <row r="209" spans="1:78" s="50" customFormat="1">
      <c r="A209" s="357">
        <f>A206+1</f>
        <v>155</v>
      </c>
      <c r="B209" s="899" t="s">
        <v>139</v>
      </c>
      <c r="C209" s="285" t="s">
        <v>293</v>
      </c>
      <c r="D209" s="56"/>
      <c r="E209" s="76"/>
      <c r="F209" s="76"/>
      <c r="G209" s="76"/>
      <c r="H209" s="76"/>
      <c r="I209" s="76"/>
      <c r="J209" s="76"/>
      <c r="K209" s="76"/>
      <c r="L209" s="76"/>
      <c r="M209" s="76"/>
      <c r="N209" s="76"/>
      <c r="O209" s="505"/>
      <c r="P209" s="505"/>
      <c r="Q209" s="505"/>
      <c r="R209" s="505"/>
      <c r="S209" s="505"/>
      <c r="T209" s="505"/>
      <c r="U209" s="505"/>
      <c r="V209" s="505"/>
      <c r="W209" s="505"/>
      <c r="X209" s="505"/>
      <c r="Y209" s="505"/>
      <c r="Z209" s="505"/>
      <c r="AA209" s="505"/>
      <c r="AB209" s="505"/>
      <c r="AC209" s="505"/>
      <c r="AD209" s="505"/>
      <c r="AE209" s="505"/>
      <c r="AF209" s="505"/>
      <c r="AG209" s="505"/>
      <c r="AH209" s="505"/>
      <c r="AI209" s="505"/>
      <c r="AJ209" s="505"/>
      <c r="AK209" s="505"/>
      <c r="AL209" s="505"/>
      <c r="AM209" s="505"/>
      <c r="AN209" s="505"/>
      <c r="AO209" s="505"/>
      <c r="AP209" s="505"/>
      <c r="AQ209" s="505"/>
      <c r="AR209" s="505"/>
      <c r="AS209" s="505"/>
      <c r="AT209" s="505"/>
      <c r="AU209" s="505"/>
      <c r="AV209" s="505"/>
      <c r="AW209" s="505"/>
      <c r="AX209" s="505"/>
      <c r="AY209" s="505"/>
      <c r="AZ209" s="505"/>
      <c r="BA209" s="505"/>
      <c r="BB209" s="505"/>
      <c r="BC209" s="505"/>
      <c r="BD209" s="505"/>
      <c r="BE209" s="505"/>
      <c r="BF209" s="505"/>
      <c r="BG209" s="505"/>
      <c r="BH209" s="505"/>
      <c r="BI209" s="505"/>
      <c r="BJ209" s="505"/>
      <c r="BK209" s="505"/>
      <c r="BL209" s="505"/>
      <c r="BM209" s="505"/>
      <c r="BN209" s="505"/>
      <c r="BO209" s="505"/>
      <c r="BP209" s="505"/>
      <c r="BQ209" s="505"/>
      <c r="BR209" s="505"/>
      <c r="BS209" s="505"/>
      <c r="BT209" s="505"/>
      <c r="BU209" s="505"/>
      <c r="BV209" s="505"/>
      <c r="BW209" s="505"/>
      <c r="BX209" s="505"/>
      <c r="BY209" s="505"/>
      <c r="BZ209" s="505"/>
    </row>
    <row r="210" spans="1:78" s="52" customFormat="1">
      <c r="A210" s="510"/>
      <c r="B210" s="925"/>
      <c r="C210" s="668"/>
      <c r="D210" s="623"/>
      <c r="E210" s="677"/>
      <c r="F210" s="549"/>
      <c r="G210" s="549"/>
      <c r="H210" s="549"/>
      <c r="I210" s="549"/>
      <c r="J210" s="549"/>
      <c r="K210" s="549"/>
      <c r="L210" s="549"/>
      <c r="M210" s="549"/>
      <c r="N210" s="549"/>
      <c r="O210" s="558"/>
      <c r="P210" s="558"/>
      <c r="Q210" s="558"/>
      <c r="R210" s="558"/>
      <c r="S210" s="558"/>
      <c r="T210" s="558"/>
      <c r="U210" s="558"/>
      <c r="V210" s="558"/>
      <c r="W210" s="558"/>
      <c r="X210" s="558"/>
      <c r="Y210" s="558"/>
      <c r="Z210" s="558"/>
      <c r="AA210" s="558"/>
      <c r="AB210" s="558"/>
      <c r="AC210" s="558"/>
      <c r="AD210" s="558"/>
      <c r="AE210" s="558"/>
      <c r="AF210" s="558"/>
      <c r="AG210" s="558"/>
      <c r="AH210" s="558"/>
      <c r="AI210" s="558"/>
      <c r="AJ210" s="558"/>
      <c r="AK210" s="558"/>
      <c r="AL210" s="558"/>
      <c r="AM210" s="558"/>
      <c r="AN210" s="558"/>
      <c r="AO210" s="558"/>
      <c r="AP210" s="558"/>
      <c r="AQ210" s="558"/>
      <c r="AR210" s="558"/>
      <c r="AS210" s="558"/>
      <c r="AT210" s="558"/>
      <c r="AU210" s="558"/>
      <c r="AV210" s="558"/>
      <c r="AW210" s="558"/>
      <c r="AX210" s="558"/>
      <c r="AY210" s="558"/>
      <c r="AZ210" s="558"/>
      <c r="BA210" s="558"/>
      <c r="BB210" s="558"/>
      <c r="BC210" s="558"/>
      <c r="BD210" s="558"/>
      <c r="BE210" s="558"/>
      <c r="BF210" s="558"/>
      <c r="BG210" s="558"/>
      <c r="BH210" s="558"/>
      <c r="BI210" s="558"/>
      <c r="BJ210" s="558"/>
      <c r="BK210" s="558"/>
      <c r="BL210" s="558"/>
      <c r="BM210" s="558"/>
      <c r="BN210" s="558"/>
      <c r="BO210" s="558"/>
      <c r="BP210" s="558"/>
      <c r="BQ210" s="558"/>
      <c r="BR210" s="558"/>
      <c r="BS210" s="558"/>
      <c r="BT210" s="558"/>
      <c r="BU210" s="558"/>
      <c r="BV210" s="558"/>
      <c r="BW210" s="558"/>
      <c r="BX210" s="558"/>
      <c r="BY210" s="558"/>
      <c r="BZ210" s="558"/>
    </row>
    <row r="211" spans="1:78" s="55" customFormat="1">
      <c r="A211" s="987"/>
      <c r="B211" s="990" t="s">
        <v>51</v>
      </c>
      <c r="C211" s="991"/>
      <c r="D211" s="983"/>
      <c r="E211" s="999"/>
      <c r="F211" s="999"/>
      <c r="G211" s="999"/>
      <c r="H211" s="999"/>
      <c r="I211" s="999"/>
      <c r="J211" s="999"/>
      <c r="K211" s="999"/>
      <c r="L211" s="999"/>
      <c r="M211" s="999"/>
      <c r="N211" s="999"/>
      <c r="O211" s="505"/>
      <c r="P211" s="505"/>
      <c r="Q211" s="505"/>
      <c r="R211" s="505"/>
      <c r="S211" s="671"/>
      <c r="T211" s="671"/>
      <c r="U211" s="671"/>
      <c r="V211" s="671"/>
      <c r="W211" s="671"/>
      <c r="X211" s="671"/>
      <c r="Y211" s="671"/>
      <c r="Z211" s="671"/>
      <c r="AA211" s="671"/>
      <c r="AB211" s="671"/>
      <c r="AC211" s="671"/>
      <c r="AD211" s="671"/>
      <c r="AE211" s="671"/>
      <c r="AF211" s="671"/>
      <c r="AG211" s="671"/>
      <c r="AH211" s="671"/>
      <c r="AI211" s="671"/>
      <c r="AJ211" s="671"/>
      <c r="AK211" s="671"/>
      <c r="AL211" s="671"/>
      <c r="AM211" s="671"/>
      <c r="AN211" s="671"/>
      <c r="AO211" s="671"/>
      <c r="AP211" s="671"/>
      <c r="AQ211" s="671"/>
      <c r="AR211" s="671"/>
      <c r="AS211" s="671"/>
      <c r="AT211" s="671"/>
      <c r="AU211" s="671"/>
      <c r="AV211" s="671"/>
      <c r="AW211" s="671"/>
      <c r="AX211" s="671"/>
      <c r="AY211" s="671"/>
      <c r="AZ211" s="671"/>
      <c r="BA211" s="671"/>
      <c r="BB211" s="671"/>
      <c r="BC211" s="671"/>
      <c r="BD211" s="671"/>
      <c r="BE211" s="671"/>
      <c r="BF211" s="671"/>
      <c r="BG211" s="671"/>
      <c r="BH211" s="671"/>
      <c r="BI211" s="671"/>
      <c r="BJ211" s="671"/>
      <c r="BK211" s="671"/>
      <c r="BL211" s="671"/>
      <c r="BM211" s="671"/>
      <c r="BN211" s="671"/>
      <c r="BO211" s="671"/>
      <c r="BP211" s="671"/>
      <c r="BQ211" s="671"/>
      <c r="BR211" s="671"/>
      <c r="BS211" s="671"/>
      <c r="BT211" s="671"/>
      <c r="BU211" s="671"/>
      <c r="BV211" s="671"/>
      <c r="BW211" s="671"/>
      <c r="BX211" s="671"/>
      <c r="BY211" s="671"/>
      <c r="BZ211" s="671"/>
    </row>
    <row r="212" spans="1:78" s="50" customFormat="1">
      <c r="A212" s="973">
        <f>A209+1</f>
        <v>156</v>
      </c>
      <c r="B212" s="965" t="s">
        <v>255</v>
      </c>
      <c r="C212" s="966" t="s">
        <v>292</v>
      </c>
      <c r="D212" s="960" t="s">
        <v>140</v>
      </c>
      <c r="E212" s="957"/>
      <c r="F212" s="957"/>
      <c r="G212" s="957"/>
      <c r="H212" s="957"/>
      <c r="I212" s="957"/>
      <c r="J212" s="957"/>
      <c r="K212" s="957"/>
      <c r="L212" s="957"/>
      <c r="M212" s="957"/>
      <c r="N212" s="957"/>
      <c r="O212" s="505"/>
      <c r="P212" s="505"/>
      <c r="Q212" s="505"/>
      <c r="R212" s="505"/>
      <c r="S212" s="505"/>
      <c r="T212" s="505"/>
      <c r="U212" s="505"/>
      <c r="V212" s="505"/>
      <c r="W212" s="505"/>
      <c r="X212" s="505"/>
      <c r="Y212" s="505"/>
      <c r="Z212" s="505"/>
      <c r="AA212" s="505"/>
      <c r="AB212" s="505"/>
      <c r="AC212" s="505"/>
      <c r="AD212" s="505"/>
      <c r="AE212" s="505"/>
      <c r="AF212" s="505"/>
      <c r="AG212" s="505"/>
      <c r="AH212" s="505"/>
      <c r="AI212" s="505"/>
      <c r="AJ212" s="505"/>
      <c r="AK212" s="505"/>
      <c r="AL212" s="505"/>
      <c r="AM212" s="505"/>
      <c r="AN212" s="505"/>
      <c r="AO212" s="505"/>
      <c r="AP212" s="505"/>
      <c r="AQ212" s="505"/>
      <c r="AR212" s="505"/>
      <c r="AS212" s="505"/>
      <c r="AT212" s="505"/>
      <c r="AU212" s="505"/>
      <c r="AV212" s="505"/>
      <c r="AW212" s="505"/>
      <c r="AX212" s="505"/>
      <c r="AY212" s="505"/>
      <c r="AZ212" s="505"/>
      <c r="BA212" s="505"/>
      <c r="BB212" s="505"/>
      <c r="BC212" s="505"/>
      <c r="BD212" s="505"/>
      <c r="BE212" s="505"/>
      <c r="BF212" s="505"/>
      <c r="BG212" s="505"/>
      <c r="BH212" s="505"/>
      <c r="BI212" s="505"/>
      <c r="BJ212" s="505"/>
      <c r="BK212" s="505"/>
      <c r="BL212" s="505"/>
      <c r="BM212" s="505"/>
      <c r="BN212" s="505"/>
      <c r="BO212" s="505"/>
      <c r="BP212" s="505"/>
      <c r="BQ212" s="505"/>
      <c r="BR212" s="505"/>
      <c r="BS212" s="505"/>
      <c r="BT212" s="505"/>
      <c r="BU212" s="505"/>
      <c r="BV212" s="505"/>
      <c r="BW212" s="505"/>
      <c r="BX212" s="505"/>
      <c r="BY212" s="505"/>
      <c r="BZ212" s="505"/>
    </row>
    <row r="213" spans="1:78" s="50" customFormat="1">
      <c r="A213" s="992"/>
      <c r="B213" s="965" t="s">
        <v>143</v>
      </c>
      <c r="C213" s="993"/>
      <c r="D213" s="983"/>
      <c r="E213" s="999"/>
      <c r="F213" s="999"/>
      <c r="G213" s="999"/>
      <c r="H213" s="999"/>
      <c r="I213" s="999"/>
      <c r="J213" s="999"/>
      <c r="K213" s="999"/>
      <c r="L213" s="999"/>
      <c r="M213" s="999"/>
      <c r="N213" s="999"/>
      <c r="O213" s="505"/>
      <c r="P213" s="505"/>
      <c r="Q213" s="505"/>
      <c r="R213" s="505"/>
      <c r="S213" s="505"/>
      <c r="T213" s="505"/>
      <c r="U213" s="505"/>
      <c r="V213" s="505"/>
      <c r="W213" s="505"/>
      <c r="X213" s="505"/>
      <c r="Y213" s="505"/>
      <c r="Z213" s="505"/>
      <c r="AA213" s="505"/>
      <c r="AB213" s="505"/>
      <c r="AC213" s="505"/>
      <c r="AD213" s="505"/>
      <c r="AE213" s="505"/>
      <c r="AF213" s="505"/>
      <c r="AG213" s="505"/>
      <c r="AH213" s="505"/>
      <c r="AI213" s="505"/>
      <c r="AJ213" s="505"/>
      <c r="AK213" s="505"/>
      <c r="AL213" s="505"/>
      <c r="AM213" s="505"/>
      <c r="AN213" s="505"/>
      <c r="AO213" s="505"/>
      <c r="AP213" s="505"/>
      <c r="AQ213" s="505"/>
      <c r="AR213" s="505"/>
      <c r="AS213" s="505"/>
      <c r="AT213" s="505"/>
      <c r="AU213" s="505"/>
      <c r="AV213" s="505"/>
      <c r="AW213" s="505"/>
      <c r="AX213" s="505"/>
      <c r="AY213" s="505"/>
      <c r="AZ213" s="505"/>
      <c r="BA213" s="505"/>
      <c r="BB213" s="505"/>
      <c r="BC213" s="505"/>
      <c r="BD213" s="505"/>
      <c r="BE213" s="505"/>
      <c r="BF213" s="505"/>
      <c r="BG213" s="505"/>
      <c r="BH213" s="505"/>
      <c r="BI213" s="505"/>
      <c r="BJ213" s="505"/>
      <c r="BK213" s="505"/>
      <c r="BL213" s="505"/>
      <c r="BM213" s="505"/>
      <c r="BN213" s="505"/>
      <c r="BO213" s="505"/>
      <c r="BP213" s="505"/>
      <c r="BQ213" s="505"/>
      <c r="BR213" s="505"/>
      <c r="BS213" s="505"/>
      <c r="BT213" s="505"/>
      <c r="BU213" s="505"/>
      <c r="BV213" s="505"/>
      <c r="BW213" s="505"/>
      <c r="BX213" s="505"/>
      <c r="BY213" s="505"/>
      <c r="BZ213" s="505"/>
    </row>
    <row r="214" spans="1:78" s="50" customFormat="1">
      <c r="A214" s="973">
        <f>A212+1</f>
        <v>157</v>
      </c>
      <c r="B214" s="978" t="s">
        <v>144</v>
      </c>
      <c r="C214" s="994" t="s">
        <v>291</v>
      </c>
      <c r="D214" s="960" t="s">
        <v>141</v>
      </c>
      <c r="E214" s="957"/>
      <c r="F214" s="957"/>
      <c r="G214" s="957"/>
      <c r="H214" s="957"/>
      <c r="I214" s="957"/>
      <c r="J214" s="957"/>
      <c r="K214" s="957"/>
      <c r="L214" s="957"/>
      <c r="M214" s="957"/>
      <c r="N214" s="957"/>
      <c r="O214" s="505"/>
      <c r="P214" s="505"/>
      <c r="Q214" s="505"/>
      <c r="R214" s="505"/>
      <c r="S214" s="505"/>
      <c r="T214" s="505"/>
      <c r="U214" s="505"/>
      <c r="V214" s="505"/>
      <c r="W214" s="505"/>
      <c r="X214" s="505"/>
      <c r="Y214" s="505"/>
      <c r="Z214" s="505"/>
      <c r="AA214" s="505"/>
      <c r="AB214" s="505"/>
      <c r="AC214" s="505"/>
      <c r="AD214" s="505"/>
      <c r="AE214" s="505"/>
      <c r="AF214" s="505"/>
      <c r="AG214" s="505"/>
      <c r="AH214" s="505"/>
      <c r="AI214" s="505"/>
      <c r="AJ214" s="505"/>
      <c r="AK214" s="505"/>
      <c r="AL214" s="505"/>
      <c r="AM214" s="505"/>
      <c r="AN214" s="505"/>
      <c r="AO214" s="505"/>
      <c r="AP214" s="505"/>
      <c r="AQ214" s="505"/>
      <c r="AR214" s="505"/>
      <c r="AS214" s="505"/>
      <c r="AT214" s="505"/>
      <c r="AU214" s="505"/>
      <c r="AV214" s="505"/>
      <c r="AW214" s="505"/>
      <c r="AX214" s="505"/>
      <c r="AY214" s="505"/>
      <c r="AZ214" s="505"/>
      <c r="BA214" s="505"/>
      <c r="BB214" s="505"/>
      <c r="BC214" s="505"/>
      <c r="BD214" s="505"/>
      <c r="BE214" s="505"/>
      <c r="BF214" s="505"/>
      <c r="BG214" s="505"/>
      <c r="BH214" s="505"/>
      <c r="BI214" s="505"/>
      <c r="BJ214" s="505"/>
      <c r="BK214" s="505"/>
      <c r="BL214" s="505"/>
      <c r="BM214" s="505"/>
      <c r="BN214" s="505"/>
      <c r="BO214" s="505"/>
      <c r="BP214" s="505"/>
      <c r="BQ214" s="505"/>
      <c r="BR214" s="505"/>
      <c r="BS214" s="505"/>
      <c r="BT214" s="505"/>
      <c r="BU214" s="505"/>
      <c r="BV214" s="505"/>
      <c r="BW214" s="505"/>
      <c r="BX214" s="505"/>
      <c r="BY214" s="505"/>
      <c r="BZ214" s="505"/>
    </row>
    <row r="215" spans="1:78" s="50" customFormat="1">
      <c r="A215" s="973">
        <f>A214+1</f>
        <v>158</v>
      </c>
      <c r="B215" s="978" t="s">
        <v>256</v>
      </c>
      <c r="C215" s="994" t="s">
        <v>290</v>
      </c>
      <c r="D215" s="960" t="s">
        <v>142</v>
      </c>
      <c r="E215" s="957"/>
      <c r="F215" s="957"/>
      <c r="G215" s="957"/>
      <c r="H215" s="957"/>
      <c r="I215" s="957"/>
      <c r="J215" s="957"/>
      <c r="K215" s="957"/>
      <c r="L215" s="957"/>
      <c r="M215" s="957"/>
      <c r="N215" s="957"/>
      <c r="O215" s="505"/>
      <c r="P215" s="505"/>
      <c r="Q215" s="505"/>
      <c r="R215" s="505"/>
      <c r="S215" s="505"/>
      <c r="T215" s="505"/>
      <c r="U215" s="505"/>
      <c r="V215" s="505"/>
      <c r="W215" s="505"/>
      <c r="X215" s="505"/>
      <c r="Y215" s="505"/>
      <c r="Z215" s="505"/>
      <c r="AA215" s="505"/>
      <c r="AB215" s="505"/>
      <c r="AC215" s="505"/>
      <c r="AD215" s="505"/>
      <c r="AE215" s="505"/>
      <c r="AF215" s="505"/>
      <c r="AG215" s="505"/>
      <c r="AH215" s="505"/>
      <c r="AI215" s="505"/>
      <c r="AJ215" s="505"/>
      <c r="AK215" s="505"/>
      <c r="AL215" s="505"/>
      <c r="AM215" s="505"/>
      <c r="AN215" s="505"/>
      <c r="AO215" s="505"/>
      <c r="AP215" s="505"/>
      <c r="AQ215" s="505"/>
      <c r="AR215" s="505"/>
      <c r="AS215" s="505"/>
      <c r="AT215" s="505"/>
      <c r="AU215" s="505"/>
      <c r="AV215" s="505"/>
      <c r="AW215" s="505"/>
      <c r="AX215" s="505"/>
      <c r="AY215" s="505"/>
      <c r="AZ215" s="505"/>
      <c r="BA215" s="505"/>
      <c r="BB215" s="505"/>
      <c r="BC215" s="505"/>
      <c r="BD215" s="505"/>
      <c r="BE215" s="505"/>
      <c r="BF215" s="505"/>
      <c r="BG215" s="505"/>
      <c r="BH215" s="505"/>
      <c r="BI215" s="505"/>
      <c r="BJ215" s="505"/>
      <c r="BK215" s="505"/>
      <c r="BL215" s="505"/>
      <c r="BM215" s="505"/>
      <c r="BN215" s="505"/>
      <c r="BO215" s="505"/>
      <c r="BP215" s="505"/>
      <c r="BQ215" s="505"/>
      <c r="BR215" s="505"/>
      <c r="BS215" s="505"/>
      <c r="BT215" s="505"/>
      <c r="BU215" s="505"/>
      <c r="BV215" s="505"/>
      <c r="BW215" s="505"/>
      <c r="BX215" s="505"/>
      <c r="BY215" s="505"/>
      <c r="BZ215" s="505"/>
    </row>
    <row r="216" spans="1:78" s="52" customFormat="1">
      <c r="A216" s="510"/>
      <c r="B216" s="925"/>
      <c r="C216" s="668"/>
      <c r="D216" s="623"/>
      <c r="E216" s="677"/>
      <c r="F216" s="549"/>
      <c r="G216" s="549"/>
      <c r="H216" s="549"/>
      <c r="I216" s="549"/>
      <c r="J216" s="549"/>
      <c r="K216" s="549"/>
      <c r="L216" s="549"/>
      <c r="M216" s="549"/>
      <c r="N216" s="549"/>
      <c r="O216" s="558"/>
      <c r="P216" s="558"/>
      <c r="Q216" s="558"/>
      <c r="R216" s="558"/>
      <c r="S216" s="558"/>
      <c r="T216" s="558"/>
      <c r="U216" s="558"/>
      <c r="V216" s="558"/>
      <c r="W216" s="558"/>
      <c r="X216" s="558"/>
      <c r="Y216" s="558"/>
      <c r="Z216" s="558"/>
      <c r="AA216" s="558"/>
      <c r="AB216" s="558"/>
      <c r="AC216" s="558"/>
      <c r="AD216" s="558"/>
      <c r="AE216" s="558"/>
      <c r="AF216" s="558"/>
      <c r="AG216" s="558"/>
      <c r="AH216" s="558"/>
      <c r="AI216" s="558"/>
      <c r="AJ216" s="558"/>
      <c r="AK216" s="558"/>
      <c r="AL216" s="558"/>
      <c r="AM216" s="558"/>
      <c r="AN216" s="558"/>
      <c r="AO216" s="558"/>
      <c r="AP216" s="558"/>
      <c r="AQ216" s="558"/>
      <c r="AR216" s="558"/>
      <c r="AS216" s="558"/>
      <c r="AT216" s="558"/>
      <c r="AU216" s="558"/>
      <c r="AV216" s="558"/>
      <c r="AW216" s="558"/>
      <c r="AX216" s="558"/>
      <c r="AY216" s="558"/>
      <c r="AZ216" s="558"/>
      <c r="BA216" s="558"/>
      <c r="BB216" s="558"/>
      <c r="BC216" s="558"/>
      <c r="BD216" s="558"/>
      <c r="BE216" s="558"/>
      <c r="BF216" s="558"/>
      <c r="BG216" s="558"/>
      <c r="BH216" s="558"/>
      <c r="BI216" s="558"/>
      <c r="BJ216" s="558"/>
      <c r="BK216" s="558"/>
      <c r="BL216" s="558"/>
      <c r="BM216" s="558"/>
      <c r="BN216" s="558"/>
      <c r="BO216" s="558"/>
      <c r="BP216" s="558"/>
      <c r="BQ216" s="558"/>
      <c r="BR216" s="558"/>
      <c r="BS216" s="558"/>
      <c r="BT216" s="558"/>
      <c r="BU216" s="558"/>
      <c r="BV216" s="558"/>
      <c r="BW216" s="558"/>
      <c r="BX216" s="558"/>
      <c r="BY216" s="558"/>
      <c r="BZ216" s="558"/>
    </row>
    <row r="217" spans="1:78" s="50" customFormat="1" ht="15" customHeight="1">
      <c r="A217" s="662"/>
      <c r="B217" s="911" t="s">
        <v>1539</v>
      </c>
      <c r="C217" s="629"/>
      <c r="D217" s="623"/>
      <c r="E217" s="515"/>
      <c r="F217" s="521"/>
      <c r="G217" s="521"/>
      <c r="H217" s="521"/>
      <c r="I217" s="521"/>
      <c r="J217" s="521"/>
      <c r="K217" s="521"/>
      <c r="L217" s="521"/>
      <c r="M217" s="521"/>
      <c r="N217" s="521"/>
      <c r="O217" s="505"/>
      <c r="P217" s="505"/>
      <c r="Q217" s="505"/>
      <c r="R217" s="505"/>
      <c r="S217" s="505"/>
      <c r="T217" s="505"/>
      <c r="U217" s="505"/>
      <c r="V217" s="505"/>
      <c r="W217" s="505"/>
      <c r="X217" s="505"/>
      <c r="Y217" s="505"/>
      <c r="Z217" s="505"/>
      <c r="AA217" s="505"/>
      <c r="AB217" s="505"/>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5"/>
      <c r="AY217" s="505"/>
      <c r="AZ217" s="505"/>
      <c r="BA217" s="505"/>
      <c r="BB217" s="505"/>
      <c r="BC217" s="505"/>
      <c r="BD217" s="505"/>
      <c r="BE217" s="505"/>
      <c r="BF217" s="505"/>
      <c r="BG217" s="505"/>
      <c r="BH217" s="505"/>
      <c r="BI217" s="505"/>
      <c r="BJ217" s="505"/>
      <c r="BK217" s="505"/>
      <c r="BL217" s="505"/>
      <c r="BM217" s="505"/>
      <c r="BN217" s="505"/>
      <c r="BO217" s="505"/>
      <c r="BP217" s="505"/>
      <c r="BQ217" s="505"/>
      <c r="BR217" s="505"/>
      <c r="BS217" s="505"/>
      <c r="BT217" s="505"/>
      <c r="BU217" s="505"/>
      <c r="BV217" s="505"/>
      <c r="BW217" s="505"/>
      <c r="BX217" s="505"/>
      <c r="BY217" s="505"/>
      <c r="BZ217" s="505"/>
    </row>
    <row r="218" spans="1:78" s="50" customFormat="1" ht="15" customHeight="1">
      <c r="A218" s="357">
        <f>A215+1</f>
        <v>159</v>
      </c>
      <c r="B218" s="917" t="s">
        <v>163</v>
      </c>
      <c r="C218" s="415" t="s">
        <v>1014</v>
      </c>
      <c r="D218" s="56" t="str">
        <f>"Item "&amp;A39</f>
        <v>Item 28</v>
      </c>
      <c r="E218" s="106">
        <f t="shared" ref="E218:N218" si="49">E39</f>
        <v>0</v>
      </c>
      <c r="F218" s="106">
        <f t="shared" si="49"/>
        <v>0</v>
      </c>
      <c r="G218" s="106">
        <f t="shared" si="49"/>
        <v>0</v>
      </c>
      <c r="H218" s="106">
        <f t="shared" si="49"/>
        <v>0</v>
      </c>
      <c r="I218" s="106">
        <f t="shared" si="49"/>
        <v>0</v>
      </c>
      <c r="J218" s="106">
        <f t="shared" si="49"/>
        <v>0</v>
      </c>
      <c r="K218" s="106">
        <f t="shared" si="49"/>
        <v>0</v>
      </c>
      <c r="L218" s="106">
        <f t="shared" si="49"/>
        <v>0</v>
      </c>
      <c r="M218" s="106">
        <f t="shared" si="49"/>
        <v>0</v>
      </c>
      <c r="N218" s="106">
        <f t="shared" si="49"/>
        <v>0</v>
      </c>
      <c r="O218" s="505"/>
      <c r="P218" s="505"/>
      <c r="Q218" s="505"/>
      <c r="R218" s="505"/>
      <c r="S218" s="505"/>
      <c r="T218" s="505"/>
      <c r="U218" s="505"/>
      <c r="V218" s="505"/>
      <c r="W218" s="505"/>
      <c r="X218" s="505"/>
      <c r="Y218" s="505"/>
      <c r="Z218" s="505"/>
      <c r="AA218" s="505"/>
      <c r="AB218" s="505"/>
      <c r="AC218" s="505"/>
      <c r="AD218" s="505"/>
      <c r="AE218" s="505"/>
      <c r="AF218" s="505"/>
      <c r="AG218" s="505"/>
      <c r="AH218" s="505"/>
      <c r="AI218" s="505"/>
      <c r="AJ218" s="505"/>
      <c r="AK218" s="505"/>
      <c r="AL218" s="505"/>
      <c r="AM218" s="505"/>
      <c r="AN218" s="505"/>
      <c r="AO218" s="505"/>
      <c r="AP218" s="505"/>
      <c r="AQ218" s="505"/>
      <c r="AR218" s="505"/>
      <c r="AS218" s="505"/>
      <c r="AT218" s="505"/>
      <c r="AU218" s="505"/>
      <c r="AV218" s="505"/>
      <c r="AW218" s="505"/>
      <c r="AX218" s="505"/>
      <c r="AY218" s="505"/>
      <c r="AZ218" s="505"/>
      <c r="BA218" s="505"/>
      <c r="BB218" s="505"/>
      <c r="BC218" s="505"/>
      <c r="BD218" s="505"/>
      <c r="BE218" s="505"/>
      <c r="BF218" s="505"/>
      <c r="BG218" s="505"/>
      <c r="BH218" s="505"/>
      <c r="BI218" s="505"/>
      <c r="BJ218" s="505"/>
      <c r="BK218" s="505"/>
      <c r="BL218" s="505"/>
      <c r="BM218" s="505"/>
      <c r="BN218" s="505"/>
      <c r="BO218" s="505"/>
      <c r="BP218" s="505"/>
      <c r="BQ218" s="505"/>
      <c r="BR218" s="505"/>
      <c r="BS218" s="505"/>
      <c r="BT218" s="505"/>
      <c r="BU218" s="505"/>
      <c r="BV218" s="505"/>
      <c r="BW218" s="505"/>
      <c r="BX218" s="505"/>
      <c r="BY218" s="505"/>
      <c r="BZ218" s="505"/>
    </row>
    <row r="219" spans="1:78" s="50" customFormat="1" ht="15" customHeight="1">
      <c r="A219" s="357">
        <f t="shared" ref="A219:A228" si="50">A218+1</f>
        <v>160</v>
      </c>
      <c r="B219" s="917" t="s">
        <v>164</v>
      </c>
      <c r="C219" s="415" t="s">
        <v>1015</v>
      </c>
      <c r="D219" s="56" t="str">
        <f>"10% of Item "&amp;A218</f>
        <v>10% of Item 159</v>
      </c>
      <c r="E219" s="106">
        <f t="shared" ref="E219:N219" si="51">0.1*E218</f>
        <v>0</v>
      </c>
      <c r="F219" s="106">
        <f t="shared" si="51"/>
        <v>0</v>
      </c>
      <c r="G219" s="106">
        <f t="shared" si="51"/>
        <v>0</v>
      </c>
      <c r="H219" s="106">
        <f t="shared" si="51"/>
        <v>0</v>
      </c>
      <c r="I219" s="106">
        <f t="shared" si="51"/>
        <v>0</v>
      </c>
      <c r="J219" s="106">
        <f t="shared" si="51"/>
        <v>0</v>
      </c>
      <c r="K219" s="106">
        <f t="shared" si="51"/>
        <v>0</v>
      </c>
      <c r="L219" s="106">
        <f t="shared" si="51"/>
        <v>0</v>
      </c>
      <c r="M219" s="106">
        <f t="shared" si="51"/>
        <v>0</v>
      </c>
      <c r="N219" s="106">
        <f t="shared" si="51"/>
        <v>0</v>
      </c>
      <c r="O219" s="505"/>
      <c r="P219" s="505"/>
      <c r="Q219" s="505"/>
      <c r="R219" s="505"/>
      <c r="S219" s="505"/>
      <c r="T219" s="505"/>
      <c r="U219" s="505"/>
      <c r="V219" s="505"/>
      <c r="W219" s="505"/>
      <c r="X219" s="505"/>
      <c r="Y219" s="505"/>
      <c r="Z219" s="505"/>
      <c r="AA219" s="505"/>
      <c r="AB219" s="505"/>
      <c r="AC219" s="505"/>
      <c r="AD219" s="505"/>
      <c r="AE219" s="505"/>
      <c r="AF219" s="505"/>
      <c r="AG219" s="505"/>
      <c r="AH219" s="505"/>
      <c r="AI219" s="505"/>
      <c r="AJ219" s="505"/>
      <c r="AK219" s="505"/>
      <c r="AL219" s="505"/>
      <c r="AM219" s="505"/>
      <c r="AN219" s="505"/>
      <c r="AO219" s="505"/>
      <c r="AP219" s="505"/>
      <c r="AQ219" s="505"/>
      <c r="AR219" s="505"/>
      <c r="AS219" s="505"/>
      <c r="AT219" s="505"/>
      <c r="AU219" s="505"/>
      <c r="AV219" s="505"/>
      <c r="AW219" s="505"/>
      <c r="AX219" s="505"/>
      <c r="AY219" s="505"/>
      <c r="AZ219" s="505"/>
      <c r="BA219" s="505"/>
      <c r="BB219" s="505"/>
      <c r="BC219" s="505"/>
      <c r="BD219" s="505"/>
      <c r="BE219" s="505"/>
      <c r="BF219" s="505"/>
      <c r="BG219" s="505"/>
      <c r="BH219" s="505"/>
      <c r="BI219" s="505"/>
      <c r="BJ219" s="505"/>
      <c r="BK219" s="505"/>
      <c r="BL219" s="505"/>
      <c r="BM219" s="505"/>
      <c r="BN219" s="505"/>
      <c r="BO219" s="505"/>
      <c r="BP219" s="505"/>
      <c r="BQ219" s="505"/>
      <c r="BR219" s="505"/>
      <c r="BS219" s="505"/>
      <c r="BT219" s="505"/>
      <c r="BU219" s="505"/>
      <c r="BV219" s="505"/>
      <c r="BW219" s="505"/>
      <c r="BX219" s="505"/>
      <c r="BY219" s="505"/>
      <c r="BZ219" s="505"/>
    </row>
    <row r="220" spans="1:78" s="50" customFormat="1">
      <c r="A220" s="357">
        <f t="shared" si="50"/>
        <v>161</v>
      </c>
      <c r="B220" s="917" t="s">
        <v>1326</v>
      </c>
      <c r="C220" s="415" t="s">
        <v>1016</v>
      </c>
      <c r="D220" s="573"/>
      <c r="E220" s="76"/>
      <c r="F220" s="76"/>
      <c r="G220" s="76"/>
      <c r="H220" s="76"/>
      <c r="I220" s="76"/>
      <c r="J220" s="76"/>
      <c r="K220" s="76"/>
      <c r="L220" s="76"/>
      <c r="M220" s="76"/>
      <c r="N220" s="76"/>
      <c r="O220" s="505"/>
      <c r="P220" s="505"/>
      <c r="Q220" s="505"/>
      <c r="R220" s="505"/>
      <c r="S220" s="505"/>
      <c r="T220" s="505"/>
      <c r="U220" s="505"/>
      <c r="V220" s="505"/>
      <c r="W220" s="505"/>
      <c r="X220" s="505"/>
      <c r="Y220" s="505"/>
      <c r="Z220" s="505"/>
      <c r="AA220" s="505"/>
      <c r="AB220" s="505"/>
      <c r="AC220" s="505"/>
      <c r="AD220" s="505"/>
      <c r="AE220" s="505"/>
      <c r="AF220" s="505"/>
      <c r="AG220" s="505"/>
      <c r="AH220" s="505"/>
      <c r="AI220" s="505"/>
      <c r="AJ220" s="505"/>
      <c r="AK220" s="505"/>
      <c r="AL220" s="505"/>
      <c r="AM220" s="505"/>
      <c r="AN220" s="505"/>
      <c r="AO220" s="505"/>
      <c r="AP220" s="505"/>
      <c r="AQ220" s="505"/>
      <c r="AR220" s="505"/>
      <c r="AS220" s="505"/>
      <c r="AT220" s="505"/>
      <c r="AU220" s="505"/>
      <c r="AV220" s="505"/>
      <c r="AW220" s="505"/>
      <c r="AX220" s="505"/>
      <c r="AY220" s="505"/>
      <c r="AZ220" s="505"/>
      <c r="BA220" s="505"/>
      <c r="BB220" s="505"/>
      <c r="BC220" s="505"/>
      <c r="BD220" s="505"/>
      <c r="BE220" s="505"/>
      <c r="BF220" s="505"/>
      <c r="BG220" s="505"/>
      <c r="BH220" s="505"/>
      <c r="BI220" s="505"/>
      <c r="BJ220" s="505"/>
      <c r="BK220" s="505"/>
      <c r="BL220" s="505"/>
      <c r="BM220" s="505"/>
      <c r="BN220" s="505"/>
      <c r="BO220" s="505"/>
      <c r="BP220" s="505"/>
      <c r="BQ220" s="505"/>
      <c r="BR220" s="505"/>
      <c r="BS220" s="505"/>
      <c r="BT220" s="505"/>
      <c r="BU220" s="505"/>
      <c r="BV220" s="505"/>
      <c r="BW220" s="505"/>
      <c r="BX220" s="505"/>
      <c r="BY220" s="505"/>
      <c r="BZ220" s="505"/>
    </row>
    <row r="221" spans="1:78" s="24" customFormat="1" ht="15" customHeight="1">
      <c r="A221" s="357">
        <f t="shared" si="50"/>
        <v>162</v>
      </c>
      <c r="B221" s="917" t="str">
        <f>"Enter any optional adjustment made to item "&amp;A209&amp;" in item "&amp;A221&amp;" as allowed in the Call Report instructions"</f>
        <v>Enter any optional adjustment made to item 155 in item 162 as allowed in the Call Report instructions</v>
      </c>
      <c r="C221" s="415" t="s">
        <v>1017</v>
      </c>
      <c r="D221" s="56" t="str">
        <f>"Item "&amp;A206&amp;" less items "&amp;A209&amp;" and "&amp;A220</f>
        <v>Item 154 less items 155 and 161</v>
      </c>
      <c r="E221" s="106">
        <f>(E206-E209)-E220</f>
        <v>0</v>
      </c>
      <c r="F221" s="106">
        <f>(F206-F209)-F220</f>
        <v>0</v>
      </c>
      <c r="G221" s="106">
        <f>(G206-G209)-G220</f>
        <v>0</v>
      </c>
      <c r="H221" s="106">
        <f>(H206-H209)-H220</f>
        <v>0</v>
      </c>
      <c r="I221" s="106">
        <f>(I206-I209)-I220</f>
        <v>0</v>
      </c>
      <c r="J221" s="106">
        <f t="shared" ref="J221:N221" si="52">(J206-J209)-J220</f>
        <v>0</v>
      </c>
      <c r="K221" s="106">
        <f t="shared" si="52"/>
        <v>0</v>
      </c>
      <c r="L221" s="106">
        <f t="shared" si="52"/>
        <v>0</v>
      </c>
      <c r="M221" s="106">
        <f t="shared" si="52"/>
        <v>0</v>
      </c>
      <c r="N221" s="106">
        <f t="shared" si="52"/>
        <v>0</v>
      </c>
      <c r="O221" s="510"/>
      <c r="P221" s="510"/>
      <c r="Q221" s="510"/>
      <c r="R221" s="510"/>
      <c r="S221" s="510"/>
      <c r="T221" s="510"/>
      <c r="U221" s="510"/>
      <c r="V221" s="510"/>
      <c r="W221" s="510"/>
      <c r="X221" s="510"/>
      <c r="Y221" s="510"/>
      <c r="Z221" s="510"/>
      <c r="AA221" s="510"/>
      <c r="AB221" s="510"/>
      <c r="AC221" s="510"/>
      <c r="AD221" s="510"/>
      <c r="AE221" s="510"/>
      <c r="AF221" s="510"/>
      <c r="AG221" s="510"/>
      <c r="AH221" s="510"/>
      <c r="AI221" s="510"/>
      <c r="AJ221" s="510"/>
      <c r="AK221" s="510"/>
      <c r="AL221" s="510"/>
      <c r="AM221" s="510"/>
      <c r="AN221" s="510"/>
      <c r="AO221" s="510"/>
      <c r="AP221" s="510"/>
      <c r="AQ221" s="510"/>
      <c r="AR221" s="510"/>
      <c r="AS221" s="510"/>
      <c r="AT221" s="510"/>
      <c r="AU221" s="510"/>
      <c r="AV221" s="510"/>
      <c r="AW221" s="510"/>
      <c r="AX221" s="510"/>
      <c r="AY221" s="510"/>
      <c r="AZ221" s="510"/>
      <c r="BA221" s="510"/>
      <c r="BB221" s="510"/>
      <c r="BC221" s="510"/>
      <c r="BD221" s="510"/>
      <c r="BE221" s="510"/>
      <c r="BF221" s="510"/>
      <c r="BG221" s="510"/>
      <c r="BH221" s="510"/>
      <c r="BI221" s="510"/>
      <c r="BJ221" s="510"/>
      <c r="BK221" s="510"/>
      <c r="BL221" s="510"/>
      <c r="BM221" s="510"/>
      <c r="BN221" s="510"/>
      <c r="BO221" s="510"/>
      <c r="BP221" s="510"/>
      <c r="BQ221" s="510"/>
      <c r="BR221" s="510"/>
      <c r="BS221" s="510"/>
      <c r="BT221" s="510"/>
      <c r="BU221" s="510"/>
      <c r="BV221" s="510"/>
      <c r="BW221" s="510"/>
      <c r="BX221" s="510"/>
      <c r="BY221" s="510"/>
      <c r="BZ221" s="510"/>
    </row>
    <row r="222" spans="1:78" s="24" customFormat="1" ht="42.75" customHeight="1">
      <c r="A222" s="357">
        <f t="shared" si="50"/>
        <v>163</v>
      </c>
      <c r="B222" s="917" t="s">
        <v>1610</v>
      </c>
      <c r="C222" s="415" t="s">
        <v>1018</v>
      </c>
      <c r="D222" s="623"/>
      <c r="E222" s="76"/>
      <c r="F222" s="76"/>
      <c r="G222" s="76"/>
      <c r="H222" s="76"/>
      <c r="I222" s="76"/>
      <c r="J222" s="76"/>
      <c r="K222" s="76"/>
      <c r="L222" s="76"/>
      <c r="M222" s="76"/>
      <c r="N222" s="76"/>
      <c r="O222" s="510"/>
      <c r="P222" s="510"/>
      <c r="Q222" s="510"/>
      <c r="R222" s="510"/>
      <c r="S222" s="510"/>
      <c r="T222" s="510"/>
      <c r="U222" s="510"/>
      <c r="V222" s="510"/>
      <c r="W222" s="510"/>
      <c r="X222" s="510"/>
      <c r="Y222" s="510"/>
      <c r="Z222" s="510"/>
      <c r="AA222" s="510"/>
      <c r="AB222" s="510"/>
      <c r="AC222" s="510"/>
      <c r="AD222" s="510"/>
      <c r="AE222" s="510"/>
      <c r="AF222" s="510"/>
      <c r="AG222" s="510"/>
      <c r="AH222" s="510"/>
      <c r="AI222" s="510"/>
      <c r="AJ222" s="510"/>
      <c r="AK222" s="510"/>
      <c r="AL222" s="510"/>
      <c r="AM222" s="510"/>
      <c r="AN222" s="510"/>
      <c r="AO222" s="510"/>
      <c r="AP222" s="510"/>
      <c r="AQ222" s="510"/>
      <c r="AR222" s="510"/>
      <c r="AS222" s="510"/>
      <c r="AT222" s="510"/>
      <c r="AU222" s="510"/>
      <c r="AV222" s="510"/>
      <c r="AW222" s="510"/>
      <c r="AX222" s="510"/>
      <c r="AY222" s="510"/>
      <c r="AZ222" s="510"/>
      <c r="BA222" s="510"/>
      <c r="BB222" s="510"/>
      <c r="BC222" s="510"/>
      <c r="BD222" s="510"/>
      <c r="BE222" s="510"/>
      <c r="BF222" s="510"/>
      <c r="BG222" s="510"/>
      <c r="BH222" s="510"/>
      <c r="BI222" s="510"/>
      <c r="BJ222" s="510"/>
      <c r="BK222" s="510"/>
      <c r="BL222" s="510"/>
      <c r="BM222" s="510"/>
      <c r="BN222" s="510"/>
      <c r="BO222" s="510"/>
      <c r="BP222" s="510"/>
      <c r="BQ222" s="510"/>
      <c r="BR222" s="510"/>
      <c r="BS222" s="510"/>
      <c r="BT222" s="510"/>
      <c r="BU222" s="510"/>
      <c r="BV222" s="510"/>
      <c r="BW222" s="510"/>
      <c r="BX222" s="510"/>
      <c r="BY222" s="510"/>
      <c r="BZ222" s="510"/>
    </row>
    <row r="223" spans="1:78" s="24" customFormat="1">
      <c r="A223" s="357">
        <f t="shared" si="50"/>
        <v>164</v>
      </c>
      <c r="B223" s="917" t="s">
        <v>46</v>
      </c>
      <c r="C223" s="415" t="s">
        <v>1019</v>
      </c>
      <c r="D223" s="56" t="str">
        <f>"max(item "&amp;A220&amp;" less item "&amp;A222&amp;", 0)"</f>
        <v>max(item 161 less item 163, 0)</v>
      </c>
      <c r="E223" s="106">
        <f t="shared" ref="E223:N223" si="53">MAX(E220-E222,0)</f>
        <v>0</v>
      </c>
      <c r="F223" s="106">
        <f t="shared" si="53"/>
        <v>0</v>
      </c>
      <c r="G223" s="106">
        <f t="shared" si="53"/>
        <v>0</v>
      </c>
      <c r="H223" s="106">
        <f t="shared" si="53"/>
        <v>0</v>
      </c>
      <c r="I223" s="106">
        <f t="shared" si="53"/>
        <v>0</v>
      </c>
      <c r="J223" s="106">
        <f t="shared" si="53"/>
        <v>0</v>
      </c>
      <c r="K223" s="106">
        <f t="shared" si="53"/>
        <v>0</v>
      </c>
      <c r="L223" s="106">
        <f t="shared" si="53"/>
        <v>0</v>
      </c>
      <c r="M223" s="106">
        <f t="shared" si="53"/>
        <v>0</v>
      </c>
      <c r="N223" s="106">
        <f t="shared" si="53"/>
        <v>0</v>
      </c>
      <c r="O223" s="510"/>
      <c r="P223" s="510"/>
      <c r="Q223" s="510"/>
      <c r="R223" s="510"/>
      <c r="S223" s="510"/>
      <c r="T223" s="510"/>
      <c r="U223" s="510"/>
      <c r="V223" s="510"/>
      <c r="W223" s="510"/>
      <c r="X223" s="510"/>
      <c r="Y223" s="510"/>
      <c r="Z223" s="510"/>
      <c r="AA223" s="510"/>
      <c r="AB223" s="510"/>
      <c r="AC223" s="510"/>
      <c r="AD223" s="510"/>
      <c r="AE223" s="510"/>
      <c r="AF223" s="510"/>
      <c r="AG223" s="510"/>
      <c r="AH223" s="510"/>
      <c r="AI223" s="510"/>
      <c r="AJ223" s="510"/>
      <c r="AK223" s="510"/>
      <c r="AL223" s="510"/>
      <c r="AM223" s="510"/>
      <c r="AN223" s="510"/>
      <c r="AO223" s="510"/>
      <c r="AP223" s="510"/>
      <c r="AQ223" s="510"/>
      <c r="AR223" s="510"/>
      <c r="AS223" s="510"/>
      <c r="AT223" s="510"/>
      <c r="AU223" s="510"/>
      <c r="AV223" s="510"/>
      <c r="AW223" s="510"/>
      <c r="AX223" s="510"/>
      <c r="AY223" s="510"/>
      <c r="AZ223" s="510"/>
      <c r="BA223" s="510"/>
      <c r="BB223" s="510"/>
      <c r="BC223" s="510"/>
      <c r="BD223" s="510"/>
      <c r="BE223" s="510"/>
      <c r="BF223" s="510"/>
      <c r="BG223" s="510"/>
      <c r="BH223" s="510"/>
      <c r="BI223" s="510"/>
      <c r="BJ223" s="510"/>
      <c r="BK223" s="510"/>
      <c r="BL223" s="510"/>
      <c r="BM223" s="510"/>
      <c r="BN223" s="510"/>
      <c r="BO223" s="510"/>
      <c r="BP223" s="510"/>
      <c r="BQ223" s="510"/>
      <c r="BR223" s="510"/>
      <c r="BS223" s="510"/>
      <c r="BT223" s="510"/>
      <c r="BU223" s="510"/>
      <c r="BV223" s="510"/>
      <c r="BW223" s="510"/>
      <c r="BX223" s="510"/>
      <c r="BY223" s="510"/>
      <c r="BZ223" s="510"/>
    </row>
    <row r="224" spans="1:78" s="24" customFormat="1" ht="45">
      <c r="A224" s="357">
        <f t="shared" si="50"/>
        <v>165</v>
      </c>
      <c r="B224" s="917" t="s">
        <v>1609</v>
      </c>
      <c r="C224" s="415" t="s">
        <v>1020</v>
      </c>
      <c r="D224" s="623"/>
      <c r="E224" s="76"/>
      <c r="F224" s="76"/>
      <c r="G224" s="76"/>
      <c r="H224" s="76"/>
      <c r="I224" s="76"/>
      <c r="J224" s="76"/>
      <c r="K224" s="76"/>
      <c r="L224" s="76"/>
      <c r="M224" s="76"/>
      <c r="N224" s="76"/>
      <c r="O224" s="510"/>
      <c r="P224" s="510"/>
      <c r="Q224" s="510"/>
      <c r="R224" s="510"/>
      <c r="S224" s="510"/>
      <c r="T224" s="510"/>
      <c r="U224" s="510"/>
      <c r="V224" s="510"/>
      <c r="W224" s="510"/>
      <c r="X224" s="510"/>
      <c r="Y224" s="510"/>
      <c r="Z224" s="510"/>
      <c r="AA224" s="510"/>
      <c r="AB224" s="510"/>
      <c r="AC224" s="510"/>
      <c r="AD224" s="510"/>
      <c r="AE224" s="510"/>
      <c r="AF224" s="510"/>
      <c r="AG224" s="510"/>
      <c r="AH224" s="510"/>
      <c r="AI224" s="510"/>
      <c r="AJ224" s="510"/>
      <c r="AK224" s="510"/>
      <c r="AL224" s="510"/>
      <c r="AM224" s="510"/>
      <c r="AN224" s="510"/>
      <c r="AO224" s="510"/>
      <c r="AP224" s="510"/>
      <c r="AQ224" s="510"/>
      <c r="AR224" s="510"/>
      <c r="AS224" s="510"/>
      <c r="AT224" s="510"/>
      <c r="AU224" s="510"/>
      <c r="AV224" s="510"/>
      <c r="AW224" s="510"/>
      <c r="AX224" s="510"/>
      <c r="AY224" s="510"/>
      <c r="AZ224" s="510"/>
      <c r="BA224" s="510"/>
      <c r="BB224" s="510"/>
      <c r="BC224" s="510"/>
      <c r="BD224" s="510"/>
      <c r="BE224" s="510"/>
      <c r="BF224" s="510"/>
      <c r="BG224" s="510"/>
      <c r="BH224" s="510"/>
      <c r="BI224" s="510"/>
      <c r="BJ224" s="510"/>
      <c r="BK224" s="510"/>
      <c r="BL224" s="510"/>
      <c r="BM224" s="510"/>
      <c r="BN224" s="510"/>
      <c r="BO224" s="510"/>
      <c r="BP224" s="510"/>
      <c r="BQ224" s="510"/>
      <c r="BR224" s="510"/>
      <c r="BS224" s="510"/>
      <c r="BT224" s="510"/>
      <c r="BU224" s="510"/>
      <c r="BV224" s="510"/>
      <c r="BW224" s="510"/>
      <c r="BX224" s="510"/>
      <c r="BY224" s="510"/>
      <c r="BZ224" s="510"/>
    </row>
    <row r="225" spans="1:78" s="24" customFormat="1">
      <c r="A225" s="357">
        <f t="shared" si="50"/>
        <v>166</v>
      </c>
      <c r="B225" s="917" t="s">
        <v>165</v>
      </c>
      <c r="C225" s="415" t="s">
        <v>1021</v>
      </c>
      <c r="D225" s="56" t="str">
        <f>"min(item "&amp;A224&amp;", item "&amp;A219&amp;")"</f>
        <v>min(item 165, item 160)</v>
      </c>
      <c r="E225" s="106">
        <f t="shared" ref="E225:N225" si="54">MIN(E224,E219)</f>
        <v>0</v>
      </c>
      <c r="F225" s="106">
        <f t="shared" si="54"/>
        <v>0</v>
      </c>
      <c r="G225" s="106">
        <f t="shared" si="54"/>
        <v>0</v>
      </c>
      <c r="H225" s="106">
        <f t="shared" si="54"/>
        <v>0</v>
      </c>
      <c r="I225" s="106">
        <f t="shared" si="54"/>
        <v>0</v>
      </c>
      <c r="J225" s="106">
        <f t="shared" si="54"/>
        <v>0</v>
      </c>
      <c r="K225" s="106">
        <f t="shared" si="54"/>
        <v>0</v>
      </c>
      <c r="L225" s="106">
        <f t="shared" si="54"/>
        <v>0</v>
      </c>
      <c r="M225" s="106">
        <f t="shared" si="54"/>
        <v>0</v>
      </c>
      <c r="N225" s="106">
        <f t="shared" si="54"/>
        <v>0</v>
      </c>
      <c r="O225" s="510"/>
      <c r="P225" s="510"/>
      <c r="Q225" s="510"/>
      <c r="R225" s="510"/>
      <c r="S225" s="510"/>
      <c r="T225" s="510"/>
      <c r="U225" s="510"/>
      <c r="V225" s="510"/>
      <c r="W225" s="510"/>
      <c r="X225" s="510"/>
      <c r="Y225" s="510"/>
      <c r="Z225" s="510"/>
      <c r="AA225" s="510"/>
      <c r="AB225" s="510"/>
      <c r="AC225" s="510"/>
      <c r="AD225" s="510"/>
      <c r="AE225" s="510"/>
      <c r="AF225" s="510"/>
      <c r="AG225" s="510"/>
      <c r="AH225" s="510"/>
      <c r="AI225" s="510"/>
      <c r="AJ225" s="510"/>
      <c r="AK225" s="510"/>
      <c r="AL225" s="510"/>
      <c r="AM225" s="510"/>
      <c r="AN225" s="510"/>
      <c r="AO225" s="510"/>
      <c r="AP225" s="510"/>
      <c r="AQ225" s="510"/>
      <c r="AR225" s="510"/>
      <c r="AS225" s="510"/>
      <c r="AT225" s="510"/>
      <c r="AU225" s="510"/>
      <c r="AV225" s="510"/>
      <c r="AW225" s="510"/>
      <c r="AX225" s="510"/>
      <c r="AY225" s="510"/>
      <c r="AZ225" s="510"/>
      <c r="BA225" s="510"/>
      <c r="BB225" s="510"/>
      <c r="BC225" s="510"/>
      <c r="BD225" s="510"/>
      <c r="BE225" s="510"/>
      <c r="BF225" s="510"/>
      <c r="BG225" s="510"/>
      <c r="BH225" s="510"/>
      <c r="BI225" s="510"/>
      <c r="BJ225" s="510"/>
      <c r="BK225" s="510"/>
      <c r="BL225" s="510"/>
      <c r="BM225" s="510"/>
      <c r="BN225" s="510"/>
      <c r="BO225" s="510"/>
      <c r="BP225" s="510"/>
      <c r="BQ225" s="510"/>
      <c r="BR225" s="510"/>
      <c r="BS225" s="510"/>
      <c r="BT225" s="510"/>
      <c r="BU225" s="510"/>
      <c r="BV225" s="510"/>
      <c r="BW225" s="510"/>
      <c r="BX225" s="510"/>
      <c r="BY225" s="510"/>
      <c r="BZ225" s="510"/>
    </row>
    <row r="226" spans="1:78" s="24" customFormat="1">
      <c r="A226" s="357">
        <f t="shared" si="50"/>
        <v>167</v>
      </c>
      <c r="B226" s="917" t="str">
        <f>"(h) Subtract (g) from (e), cannot be less than 0 (must equal item "&amp;A41&amp;")"</f>
        <v>(h) Subtract (g) from (e), cannot be less than 0 (must equal item 30)</v>
      </c>
      <c r="C226" s="415" t="s">
        <v>1022</v>
      </c>
      <c r="D226" s="56" t="str">
        <f>"max(item "&amp;A223&amp;" less item "&amp;A225&amp;", 0)"</f>
        <v>max(item 164 less item 166, 0)</v>
      </c>
      <c r="E226" s="106">
        <f t="shared" ref="E226:N226" si="55">MAX(E223-E225,0)</f>
        <v>0</v>
      </c>
      <c r="F226" s="106">
        <f t="shared" si="55"/>
        <v>0</v>
      </c>
      <c r="G226" s="106">
        <f t="shared" si="55"/>
        <v>0</v>
      </c>
      <c r="H226" s="106">
        <f t="shared" si="55"/>
        <v>0</v>
      </c>
      <c r="I226" s="106">
        <f t="shared" si="55"/>
        <v>0</v>
      </c>
      <c r="J226" s="106">
        <f t="shared" si="55"/>
        <v>0</v>
      </c>
      <c r="K226" s="106">
        <f t="shared" si="55"/>
        <v>0</v>
      </c>
      <c r="L226" s="106">
        <f t="shared" si="55"/>
        <v>0</v>
      </c>
      <c r="M226" s="106">
        <f t="shared" si="55"/>
        <v>0</v>
      </c>
      <c r="N226" s="106">
        <f t="shared" si="55"/>
        <v>0</v>
      </c>
      <c r="O226" s="510"/>
      <c r="P226" s="510"/>
      <c r="Q226" s="510"/>
      <c r="R226" s="510"/>
      <c r="S226" s="510"/>
      <c r="T226" s="510"/>
      <c r="U226" s="510"/>
      <c r="V226" s="510"/>
      <c r="W226" s="510"/>
      <c r="X226" s="510"/>
      <c r="Y226" s="510"/>
      <c r="Z226" s="510"/>
      <c r="AA226" s="510"/>
      <c r="AB226" s="510"/>
      <c r="AC226" s="510"/>
      <c r="AD226" s="510"/>
      <c r="AE226" s="510"/>
      <c r="AF226" s="510"/>
      <c r="AG226" s="510"/>
      <c r="AH226" s="510"/>
      <c r="AI226" s="510"/>
      <c r="AJ226" s="510"/>
      <c r="AK226" s="510"/>
      <c r="AL226" s="510"/>
      <c r="AM226" s="510"/>
      <c r="AN226" s="510"/>
      <c r="AO226" s="510"/>
      <c r="AP226" s="510"/>
      <c r="AQ226" s="510"/>
      <c r="AR226" s="510"/>
      <c r="AS226" s="510"/>
      <c r="AT226" s="510"/>
      <c r="AU226" s="510"/>
      <c r="AV226" s="510"/>
      <c r="AW226" s="510"/>
      <c r="AX226" s="510"/>
      <c r="AY226" s="510"/>
      <c r="AZ226" s="510"/>
      <c r="BA226" s="510"/>
      <c r="BB226" s="510"/>
      <c r="BC226" s="510"/>
      <c r="BD226" s="510"/>
      <c r="BE226" s="510"/>
      <c r="BF226" s="510"/>
      <c r="BG226" s="510"/>
      <c r="BH226" s="510"/>
      <c r="BI226" s="510"/>
      <c r="BJ226" s="510"/>
      <c r="BK226" s="510"/>
      <c r="BL226" s="510"/>
      <c r="BM226" s="510"/>
      <c r="BN226" s="510"/>
      <c r="BO226" s="510"/>
      <c r="BP226" s="510"/>
      <c r="BQ226" s="510"/>
      <c r="BR226" s="510"/>
      <c r="BS226" s="510"/>
      <c r="BT226" s="510"/>
      <c r="BU226" s="510"/>
      <c r="BV226" s="510"/>
      <c r="BW226" s="510"/>
      <c r="BX226" s="510"/>
      <c r="BY226" s="510"/>
      <c r="BZ226" s="510"/>
    </row>
    <row r="227" spans="1:78" s="24" customFormat="1">
      <c r="A227" s="357">
        <f t="shared" si="50"/>
        <v>168</v>
      </c>
      <c r="B227" s="917" t="str">
        <f>"Future taxes paid used to determine item "&amp;A225</f>
        <v>Future taxes paid used to determine item 166</v>
      </c>
      <c r="C227" s="415" t="s">
        <v>1023</v>
      </c>
      <c r="D227" s="623"/>
      <c r="E227" s="76"/>
      <c r="F227" s="76"/>
      <c r="G227" s="76"/>
      <c r="H227" s="76"/>
      <c r="I227" s="76"/>
      <c r="J227" s="76"/>
      <c r="K227" s="76"/>
      <c r="L227" s="76"/>
      <c r="M227" s="76"/>
      <c r="N227" s="76"/>
      <c r="O227" s="510"/>
      <c r="P227" s="510"/>
      <c r="Q227" s="510"/>
      <c r="R227" s="510"/>
      <c r="S227" s="510"/>
      <c r="T227" s="510"/>
      <c r="U227" s="510"/>
      <c r="V227" s="510"/>
      <c r="W227" s="510"/>
      <c r="X227" s="510"/>
      <c r="Y227" s="510"/>
      <c r="Z227" s="510"/>
      <c r="AA227" s="510"/>
      <c r="AB227" s="510"/>
      <c r="AC227" s="510"/>
      <c r="AD227" s="510"/>
      <c r="AE227" s="510"/>
      <c r="AF227" s="510"/>
      <c r="AG227" s="510"/>
      <c r="AH227" s="510"/>
      <c r="AI227" s="510"/>
      <c r="AJ227" s="510"/>
      <c r="AK227" s="510"/>
      <c r="AL227" s="510"/>
      <c r="AM227" s="510"/>
      <c r="AN227" s="510"/>
      <c r="AO227" s="510"/>
      <c r="AP227" s="510"/>
      <c r="AQ227" s="510"/>
      <c r="AR227" s="510"/>
      <c r="AS227" s="510"/>
      <c r="AT227" s="510"/>
      <c r="AU227" s="510"/>
      <c r="AV227" s="510"/>
      <c r="AW227" s="510"/>
      <c r="AX227" s="510"/>
      <c r="AY227" s="510"/>
      <c r="AZ227" s="510"/>
      <c r="BA227" s="510"/>
      <c r="BB227" s="510"/>
      <c r="BC227" s="510"/>
      <c r="BD227" s="510"/>
      <c r="BE227" s="510"/>
      <c r="BF227" s="510"/>
      <c r="BG227" s="510"/>
      <c r="BH227" s="510"/>
      <c r="BI227" s="510"/>
      <c r="BJ227" s="510"/>
      <c r="BK227" s="510"/>
      <c r="BL227" s="510"/>
      <c r="BM227" s="510"/>
      <c r="BN227" s="510"/>
      <c r="BO227" s="510"/>
      <c r="BP227" s="510"/>
      <c r="BQ227" s="510"/>
      <c r="BR227" s="510"/>
      <c r="BS227" s="510"/>
      <c r="BT227" s="510"/>
      <c r="BU227" s="510"/>
      <c r="BV227" s="510"/>
      <c r="BW227" s="510"/>
      <c r="BX227" s="510"/>
      <c r="BY227" s="510"/>
      <c r="BZ227" s="510"/>
    </row>
    <row r="228" spans="1:78" s="24" customFormat="1">
      <c r="A228" s="357">
        <f t="shared" si="50"/>
        <v>169</v>
      </c>
      <c r="B228" s="917" t="str">
        <f>"Future taxable income consistent with item "&amp;A225</f>
        <v>Future taxable income consistent with item 166</v>
      </c>
      <c r="C228" s="415" t="s">
        <v>1024</v>
      </c>
      <c r="D228" s="623"/>
      <c r="E228" s="76"/>
      <c r="F228" s="76"/>
      <c r="G228" s="76"/>
      <c r="H228" s="76"/>
      <c r="I228" s="76"/>
      <c r="J228" s="76"/>
      <c r="K228" s="76"/>
      <c r="L228" s="76"/>
      <c r="M228" s="76"/>
      <c r="N228" s="76"/>
      <c r="O228" s="510"/>
      <c r="P228" s="510"/>
      <c r="Q228" s="510"/>
      <c r="R228" s="510"/>
      <c r="S228" s="510"/>
      <c r="T228" s="510"/>
      <c r="U228" s="510"/>
      <c r="V228" s="510"/>
      <c r="W228" s="510"/>
      <c r="X228" s="510"/>
      <c r="Y228" s="510"/>
      <c r="Z228" s="510"/>
      <c r="AA228" s="510"/>
      <c r="AB228" s="510"/>
      <c r="AC228" s="510"/>
      <c r="AD228" s="510"/>
      <c r="AE228" s="510"/>
      <c r="AF228" s="510"/>
      <c r="AG228" s="510"/>
      <c r="AH228" s="510"/>
      <c r="AI228" s="510"/>
      <c r="AJ228" s="510"/>
      <c r="AK228" s="510"/>
      <c r="AL228" s="510"/>
      <c r="AM228" s="510"/>
      <c r="AN228" s="510"/>
      <c r="AO228" s="510"/>
      <c r="AP228" s="510"/>
      <c r="AQ228" s="510"/>
      <c r="AR228" s="510"/>
      <c r="AS228" s="510"/>
      <c r="AT228" s="510"/>
      <c r="AU228" s="510"/>
      <c r="AV228" s="510"/>
      <c r="AW228" s="510"/>
      <c r="AX228" s="510"/>
      <c r="AY228" s="510"/>
      <c r="AZ228" s="510"/>
      <c r="BA228" s="510"/>
      <c r="BB228" s="510"/>
      <c r="BC228" s="510"/>
      <c r="BD228" s="510"/>
      <c r="BE228" s="510"/>
      <c r="BF228" s="510"/>
      <c r="BG228" s="510"/>
      <c r="BH228" s="510"/>
      <c r="BI228" s="510"/>
      <c r="BJ228" s="510"/>
      <c r="BK228" s="510"/>
      <c r="BL228" s="510"/>
      <c r="BM228" s="510"/>
      <c r="BN228" s="510"/>
      <c r="BO228" s="510"/>
      <c r="BP228" s="510"/>
      <c r="BQ228" s="510"/>
      <c r="BR228" s="510"/>
      <c r="BS228" s="510"/>
      <c r="BT228" s="510"/>
      <c r="BU228" s="510"/>
      <c r="BV228" s="510"/>
      <c r="BW228" s="510"/>
      <c r="BX228" s="510"/>
      <c r="BY228" s="510"/>
      <c r="BZ228" s="510"/>
    </row>
    <row r="229" spans="1:78" s="52" customFormat="1">
      <c r="A229" s="510"/>
      <c r="B229" s="925"/>
      <c r="C229" s="668"/>
      <c r="D229" s="623"/>
      <c r="E229" s="515"/>
      <c r="F229" s="521"/>
      <c r="G229" s="521"/>
      <c r="H229" s="521"/>
      <c r="I229" s="521"/>
      <c r="J229" s="521"/>
      <c r="K229" s="521"/>
      <c r="L229" s="521"/>
      <c r="M229" s="521"/>
      <c r="N229" s="521"/>
      <c r="O229" s="505"/>
      <c r="P229" s="505"/>
      <c r="Q229" s="505"/>
      <c r="R229" s="505"/>
      <c r="S229" s="558"/>
      <c r="T229" s="558"/>
      <c r="U229" s="558"/>
      <c r="V229" s="558"/>
      <c r="W229" s="558"/>
      <c r="X229" s="558"/>
      <c r="Y229" s="558"/>
      <c r="Z229" s="558"/>
      <c r="AA229" s="558"/>
      <c r="AB229" s="558"/>
      <c r="AC229" s="558"/>
      <c r="AD229" s="558"/>
      <c r="AE229" s="558"/>
      <c r="AF229" s="558"/>
      <c r="AG229" s="558"/>
      <c r="AH229" s="558"/>
      <c r="AI229" s="558"/>
      <c r="AJ229" s="558"/>
      <c r="AK229" s="558"/>
      <c r="AL229" s="558"/>
      <c r="AM229" s="558"/>
      <c r="AN229" s="558"/>
      <c r="AO229" s="558"/>
      <c r="AP229" s="558"/>
      <c r="AQ229" s="558"/>
      <c r="AR229" s="558"/>
      <c r="AS229" s="558"/>
      <c r="AT229" s="558"/>
      <c r="AU229" s="558"/>
      <c r="AV229" s="558"/>
      <c r="AW229" s="558"/>
      <c r="AX229" s="558"/>
      <c r="AY229" s="558"/>
      <c r="AZ229" s="558"/>
      <c r="BA229" s="558"/>
      <c r="BB229" s="558"/>
      <c r="BC229" s="558"/>
      <c r="BD229" s="558"/>
      <c r="BE229" s="558"/>
      <c r="BF229" s="558"/>
      <c r="BG229" s="558"/>
      <c r="BH229" s="558"/>
      <c r="BI229" s="558"/>
      <c r="BJ229" s="558"/>
      <c r="BK229" s="558"/>
      <c r="BL229" s="558"/>
      <c r="BM229" s="558"/>
      <c r="BN229" s="558"/>
      <c r="BO229" s="558"/>
      <c r="BP229" s="558"/>
      <c r="BQ229" s="558"/>
      <c r="BR229" s="558"/>
      <c r="BS229" s="558"/>
      <c r="BT229" s="558"/>
      <c r="BU229" s="558"/>
      <c r="BV229" s="558"/>
      <c r="BW229" s="558"/>
      <c r="BX229" s="558"/>
      <c r="BY229" s="558"/>
      <c r="BZ229" s="558"/>
    </row>
    <row r="230" spans="1:78" s="50" customFormat="1">
      <c r="A230" s="679"/>
      <c r="B230" s="911" t="s">
        <v>1325</v>
      </c>
      <c r="C230" s="629"/>
      <c r="D230" s="623"/>
      <c r="E230" s="515"/>
      <c r="F230" s="521"/>
      <c r="G230" s="521"/>
      <c r="H230" s="521"/>
      <c r="I230" s="521"/>
      <c r="J230" s="521"/>
      <c r="K230" s="521"/>
      <c r="L230" s="521"/>
      <c r="M230" s="521"/>
      <c r="N230" s="521"/>
      <c r="O230" s="505"/>
      <c r="P230" s="505"/>
      <c r="Q230" s="505"/>
      <c r="R230" s="505"/>
      <c r="S230" s="505"/>
      <c r="T230" s="505"/>
      <c r="U230" s="505"/>
      <c r="V230" s="505"/>
      <c r="W230" s="505"/>
      <c r="X230" s="505"/>
      <c r="Y230" s="505"/>
      <c r="Z230" s="505"/>
      <c r="AA230" s="505"/>
      <c r="AB230" s="505"/>
      <c r="AC230" s="505"/>
      <c r="AD230" s="505"/>
      <c r="AE230" s="505"/>
      <c r="AF230" s="505"/>
      <c r="AG230" s="505"/>
      <c r="AH230" s="505"/>
      <c r="AI230" s="505"/>
      <c r="AJ230" s="505"/>
      <c r="AK230" s="505"/>
      <c r="AL230" s="505"/>
      <c r="AM230" s="505"/>
      <c r="AN230" s="505"/>
      <c r="AO230" s="505"/>
      <c r="AP230" s="505"/>
      <c r="AQ230" s="505"/>
      <c r="AR230" s="505"/>
      <c r="AS230" s="505"/>
      <c r="AT230" s="505"/>
      <c r="AU230" s="505"/>
      <c r="AV230" s="505"/>
      <c r="AW230" s="505"/>
      <c r="AX230" s="505"/>
      <c r="AY230" s="505"/>
      <c r="AZ230" s="505"/>
      <c r="BA230" s="505"/>
      <c r="BB230" s="505"/>
      <c r="BC230" s="505"/>
      <c r="BD230" s="505"/>
      <c r="BE230" s="505"/>
      <c r="BF230" s="505"/>
      <c r="BG230" s="505"/>
      <c r="BH230" s="505"/>
      <c r="BI230" s="505"/>
      <c r="BJ230" s="505"/>
      <c r="BK230" s="505"/>
      <c r="BL230" s="505"/>
      <c r="BM230" s="505"/>
      <c r="BN230" s="505"/>
      <c r="BO230" s="505"/>
      <c r="BP230" s="505"/>
      <c r="BQ230" s="505"/>
      <c r="BR230" s="505"/>
      <c r="BS230" s="505"/>
      <c r="BT230" s="505"/>
      <c r="BU230" s="505"/>
      <c r="BV230" s="505"/>
      <c r="BW230" s="505"/>
      <c r="BX230" s="505"/>
      <c r="BY230" s="505"/>
      <c r="BZ230" s="505"/>
    </row>
    <row r="231" spans="1:78" s="50" customFormat="1">
      <c r="A231" s="356">
        <f>A228+1</f>
        <v>170</v>
      </c>
      <c r="B231" s="917" t="s">
        <v>115</v>
      </c>
      <c r="C231" s="415" t="s">
        <v>1025</v>
      </c>
      <c r="D231" s="623"/>
      <c r="E231" s="76"/>
      <c r="F231" s="76"/>
      <c r="G231" s="76"/>
      <c r="H231" s="76"/>
      <c r="I231" s="76"/>
      <c r="J231" s="76"/>
      <c r="K231" s="76"/>
      <c r="L231" s="76"/>
      <c r="M231" s="76"/>
      <c r="N231" s="76"/>
      <c r="O231" s="505"/>
      <c r="P231" s="505"/>
      <c r="Q231" s="505"/>
      <c r="R231" s="505"/>
      <c r="S231" s="505"/>
      <c r="T231" s="505"/>
      <c r="U231" s="505"/>
      <c r="V231" s="505"/>
      <c r="W231" s="505"/>
      <c r="X231" s="505"/>
      <c r="Y231" s="505"/>
      <c r="Z231" s="505"/>
      <c r="AA231" s="505"/>
      <c r="AB231" s="505"/>
      <c r="AC231" s="505"/>
      <c r="AD231" s="505"/>
      <c r="AE231" s="505"/>
      <c r="AF231" s="505"/>
      <c r="AG231" s="505"/>
      <c r="AH231" s="505"/>
      <c r="AI231" s="505"/>
      <c r="AJ231" s="505"/>
      <c r="AK231" s="505"/>
      <c r="AL231" s="505"/>
      <c r="AM231" s="505"/>
      <c r="AN231" s="505"/>
      <c r="AO231" s="505"/>
      <c r="AP231" s="505"/>
      <c r="AQ231" s="505"/>
      <c r="AR231" s="505"/>
      <c r="AS231" s="505"/>
      <c r="AT231" s="505"/>
      <c r="AU231" s="505"/>
      <c r="AV231" s="505"/>
      <c r="AW231" s="505"/>
      <c r="AX231" s="505"/>
      <c r="AY231" s="505"/>
      <c r="AZ231" s="505"/>
      <c r="BA231" s="505"/>
      <c r="BB231" s="505"/>
      <c r="BC231" s="505"/>
      <c r="BD231" s="505"/>
      <c r="BE231" s="505"/>
      <c r="BF231" s="505"/>
      <c r="BG231" s="505"/>
      <c r="BH231" s="505"/>
      <c r="BI231" s="505"/>
      <c r="BJ231" s="505"/>
      <c r="BK231" s="505"/>
      <c r="BL231" s="505"/>
      <c r="BM231" s="505"/>
      <c r="BN231" s="505"/>
      <c r="BO231" s="505"/>
      <c r="BP231" s="505"/>
      <c r="BQ231" s="505"/>
      <c r="BR231" s="505"/>
      <c r="BS231" s="505"/>
      <c r="BT231" s="505"/>
      <c r="BU231" s="505"/>
      <c r="BV231" s="505"/>
      <c r="BW231" s="505"/>
      <c r="BX231" s="505"/>
      <c r="BY231" s="505"/>
      <c r="BZ231" s="505"/>
    </row>
    <row r="232" spans="1:78" s="50" customFormat="1">
      <c r="A232" s="356">
        <f>A231+1</f>
        <v>171</v>
      </c>
      <c r="B232" s="905" t="s">
        <v>257</v>
      </c>
      <c r="C232" s="415" t="s">
        <v>1026</v>
      </c>
      <c r="D232" s="670"/>
      <c r="E232" s="76"/>
      <c r="F232" s="76"/>
      <c r="G232" s="76"/>
      <c r="H232" s="76"/>
      <c r="I232" s="76"/>
      <c r="J232" s="76"/>
      <c r="K232" s="76"/>
      <c r="L232" s="76"/>
      <c r="M232" s="76"/>
      <c r="N232" s="76"/>
      <c r="O232" s="505"/>
      <c r="P232" s="505"/>
      <c r="Q232" s="505"/>
      <c r="R232" s="505"/>
      <c r="S232" s="505"/>
      <c r="T232" s="505"/>
      <c r="U232" s="505"/>
      <c r="V232" s="505"/>
      <c r="W232" s="505"/>
      <c r="X232" s="505"/>
      <c r="Y232" s="505"/>
      <c r="Z232" s="505"/>
      <c r="AA232" s="505"/>
      <c r="AB232" s="505"/>
      <c r="AC232" s="505"/>
      <c r="AD232" s="505"/>
      <c r="AE232" s="505"/>
      <c r="AF232" s="505"/>
      <c r="AG232" s="505"/>
      <c r="AH232" s="505"/>
      <c r="AI232" s="505"/>
      <c r="AJ232" s="505"/>
      <c r="AK232" s="505"/>
      <c r="AL232" s="505"/>
      <c r="AM232" s="505"/>
      <c r="AN232" s="505"/>
      <c r="AO232" s="505"/>
      <c r="AP232" s="505"/>
      <c r="AQ232" s="505"/>
      <c r="AR232" s="505"/>
      <c r="AS232" s="505"/>
      <c r="AT232" s="505"/>
      <c r="AU232" s="505"/>
      <c r="AV232" s="505"/>
      <c r="AW232" s="505"/>
      <c r="AX232" s="505"/>
      <c r="AY232" s="505"/>
      <c r="AZ232" s="505"/>
      <c r="BA232" s="505"/>
      <c r="BB232" s="505"/>
      <c r="BC232" s="505"/>
      <c r="BD232" s="505"/>
      <c r="BE232" s="505"/>
      <c r="BF232" s="505"/>
      <c r="BG232" s="505"/>
      <c r="BH232" s="505"/>
      <c r="BI232" s="505"/>
      <c r="BJ232" s="505"/>
      <c r="BK232" s="505"/>
      <c r="BL232" s="505"/>
      <c r="BM232" s="505"/>
      <c r="BN232" s="505"/>
      <c r="BO232" s="505"/>
      <c r="BP232" s="505"/>
      <c r="BQ232" s="505"/>
      <c r="BR232" s="505"/>
      <c r="BS232" s="505"/>
      <c r="BT232" s="505"/>
      <c r="BU232" s="505"/>
      <c r="BV232" s="505"/>
      <c r="BW232" s="505"/>
      <c r="BX232" s="505"/>
      <c r="BY232" s="505"/>
      <c r="BZ232" s="505"/>
    </row>
    <row r="233" spans="1:78" s="50" customFormat="1">
      <c r="A233" s="356">
        <f>A232+1</f>
        <v>172</v>
      </c>
      <c r="B233" s="917" t="s">
        <v>148</v>
      </c>
      <c r="C233" s="415" t="s">
        <v>1027</v>
      </c>
      <c r="D233" s="56" t="str">
        <f>"Item "&amp;A231&amp;" divided by item "&amp;A232</f>
        <v>Item 170 divided by item 171</v>
      </c>
      <c r="E233" s="106">
        <f t="shared" ref="E233:N233" si="56">IF(ISERROR(E231/E232),0,E231/E232)</f>
        <v>0</v>
      </c>
      <c r="F233" s="106">
        <f t="shared" si="56"/>
        <v>0</v>
      </c>
      <c r="G233" s="106">
        <f t="shared" si="56"/>
        <v>0</v>
      </c>
      <c r="H233" s="106">
        <f t="shared" si="56"/>
        <v>0</v>
      </c>
      <c r="I233" s="106">
        <f t="shared" si="56"/>
        <v>0</v>
      </c>
      <c r="J233" s="106">
        <f t="shared" si="56"/>
        <v>0</v>
      </c>
      <c r="K233" s="106">
        <f t="shared" si="56"/>
        <v>0</v>
      </c>
      <c r="L233" s="106">
        <f t="shared" si="56"/>
        <v>0</v>
      </c>
      <c r="M233" s="106">
        <f t="shared" si="56"/>
        <v>0</v>
      </c>
      <c r="N233" s="106">
        <f t="shared" si="56"/>
        <v>0</v>
      </c>
      <c r="O233" s="505"/>
      <c r="P233" s="505"/>
      <c r="Q233" s="505"/>
      <c r="R233" s="505"/>
      <c r="S233" s="505"/>
      <c r="T233" s="505"/>
      <c r="U233" s="505"/>
      <c r="V233" s="505"/>
      <c r="W233" s="505"/>
      <c r="X233" s="505"/>
      <c r="Y233" s="505"/>
      <c r="Z233" s="505"/>
      <c r="AA233" s="505"/>
      <c r="AB233" s="505"/>
      <c r="AC233" s="505"/>
      <c r="AD233" s="505"/>
      <c r="AE233" s="505"/>
      <c r="AF233" s="505"/>
      <c r="AG233" s="505"/>
      <c r="AH233" s="505"/>
      <c r="AI233" s="505"/>
      <c r="AJ233" s="505"/>
      <c r="AK233" s="505"/>
      <c r="AL233" s="505"/>
      <c r="AM233" s="505"/>
      <c r="AN233" s="505"/>
      <c r="AO233" s="505"/>
      <c r="AP233" s="505"/>
      <c r="AQ233" s="505"/>
      <c r="AR233" s="505"/>
      <c r="AS233" s="505"/>
      <c r="AT233" s="505"/>
      <c r="AU233" s="505"/>
      <c r="AV233" s="505"/>
      <c r="AW233" s="505"/>
      <c r="AX233" s="505"/>
      <c r="AY233" s="505"/>
      <c r="AZ233" s="505"/>
      <c r="BA233" s="505"/>
      <c r="BB233" s="505"/>
      <c r="BC233" s="505"/>
      <c r="BD233" s="505"/>
      <c r="BE233" s="505"/>
      <c r="BF233" s="505"/>
      <c r="BG233" s="505"/>
      <c r="BH233" s="505"/>
      <c r="BI233" s="505"/>
      <c r="BJ233" s="505"/>
      <c r="BK233" s="505"/>
      <c r="BL233" s="505"/>
      <c r="BM233" s="505"/>
      <c r="BN233" s="505"/>
      <c r="BO233" s="505"/>
      <c r="BP233" s="505"/>
      <c r="BQ233" s="505"/>
      <c r="BR233" s="505"/>
      <c r="BS233" s="505"/>
      <c r="BT233" s="505"/>
      <c r="BU233" s="505"/>
      <c r="BV233" s="505"/>
      <c r="BW233" s="505"/>
      <c r="BX233" s="505"/>
      <c r="BY233" s="505"/>
      <c r="BZ233" s="505"/>
    </row>
    <row r="234" spans="1:78" s="52" customFormat="1">
      <c r="A234" s="510"/>
      <c r="B234" s="925"/>
      <c r="C234" s="680"/>
      <c r="D234" s="623"/>
      <c r="E234" s="515"/>
      <c r="F234" s="521"/>
      <c r="G234" s="521"/>
      <c r="H234" s="521"/>
      <c r="I234" s="521"/>
      <c r="J234" s="521"/>
      <c r="K234" s="521"/>
      <c r="L234" s="521"/>
      <c r="M234" s="521"/>
      <c r="N234" s="521"/>
      <c r="O234" s="505"/>
      <c r="P234" s="505"/>
      <c r="Q234" s="505"/>
      <c r="R234" s="505"/>
      <c r="S234" s="558"/>
      <c r="T234" s="558"/>
      <c r="U234" s="558"/>
      <c r="V234" s="558"/>
      <c r="W234" s="558"/>
      <c r="X234" s="558"/>
      <c r="Y234" s="558"/>
      <c r="Z234" s="558"/>
      <c r="AA234" s="558"/>
      <c r="AB234" s="558"/>
      <c r="AC234" s="558"/>
      <c r="AD234" s="558"/>
      <c r="AE234" s="558"/>
      <c r="AF234" s="558"/>
      <c r="AG234" s="558"/>
      <c r="AH234" s="558"/>
      <c r="AI234" s="558"/>
      <c r="AJ234" s="558"/>
      <c r="AK234" s="558"/>
      <c r="AL234" s="558"/>
      <c r="AM234" s="558"/>
      <c r="AN234" s="558"/>
      <c r="AO234" s="558"/>
      <c r="AP234" s="558"/>
      <c r="AQ234" s="558"/>
      <c r="AR234" s="558"/>
      <c r="AS234" s="558"/>
      <c r="AT234" s="558"/>
      <c r="AU234" s="558"/>
      <c r="AV234" s="558"/>
      <c r="AW234" s="558"/>
      <c r="AX234" s="558"/>
      <c r="AY234" s="558"/>
      <c r="AZ234" s="558"/>
      <c r="BA234" s="558"/>
      <c r="BB234" s="558"/>
      <c r="BC234" s="558"/>
      <c r="BD234" s="558"/>
      <c r="BE234" s="558"/>
      <c r="BF234" s="558"/>
      <c r="BG234" s="558"/>
      <c r="BH234" s="558"/>
      <c r="BI234" s="558"/>
      <c r="BJ234" s="558"/>
      <c r="BK234" s="558"/>
      <c r="BL234" s="558"/>
      <c r="BM234" s="558"/>
      <c r="BN234" s="558"/>
      <c r="BO234" s="558"/>
      <c r="BP234" s="558"/>
      <c r="BQ234" s="558"/>
      <c r="BR234" s="558"/>
      <c r="BS234" s="558"/>
      <c r="BT234" s="558"/>
      <c r="BU234" s="558"/>
      <c r="BV234" s="558"/>
      <c r="BW234" s="558"/>
      <c r="BX234" s="558"/>
      <c r="BY234" s="558"/>
      <c r="BZ234" s="558"/>
    </row>
    <row r="235" spans="1:78" s="50" customFormat="1">
      <c r="A235" s="1032">
        <f>A233+1</f>
        <v>173</v>
      </c>
      <c r="B235" s="1033" t="s">
        <v>149</v>
      </c>
      <c r="C235" s="1034" t="s">
        <v>1028</v>
      </c>
      <c r="D235" s="1035"/>
      <c r="E235" s="1036"/>
      <c r="F235" s="1036"/>
      <c r="G235" s="1036"/>
      <c r="H235" s="1036"/>
      <c r="I235" s="1036"/>
      <c r="J235" s="1036"/>
      <c r="K235" s="1036"/>
      <c r="L235" s="1036"/>
      <c r="M235" s="1036"/>
      <c r="N235" s="1036"/>
      <c r="O235" s="505"/>
      <c r="P235" s="505"/>
      <c r="Q235" s="505"/>
      <c r="R235" s="505"/>
      <c r="S235" s="505"/>
      <c r="T235" s="505"/>
      <c r="U235" s="505"/>
      <c r="V235" s="505"/>
      <c r="W235" s="505"/>
      <c r="X235" s="505"/>
      <c r="Y235" s="505"/>
      <c r="Z235" s="505"/>
      <c r="AA235" s="505"/>
      <c r="AB235" s="505"/>
      <c r="AC235" s="505"/>
      <c r="AD235" s="505"/>
      <c r="AE235" s="505"/>
      <c r="AF235" s="505"/>
      <c r="AG235" s="505"/>
      <c r="AH235" s="505"/>
      <c r="AI235" s="505"/>
      <c r="AJ235" s="505"/>
      <c r="AK235" s="505"/>
      <c r="AL235" s="505"/>
      <c r="AM235" s="505"/>
      <c r="AN235" s="505"/>
      <c r="AO235" s="505"/>
      <c r="AP235" s="505"/>
      <c r="AQ235" s="505"/>
      <c r="AR235" s="505"/>
      <c r="AS235" s="505"/>
      <c r="AT235" s="505"/>
      <c r="AU235" s="505"/>
      <c r="AV235" s="505"/>
      <c r="AW235" s="505"/>
      <c r="AX235" s="505"/>
      <c r="AY235" s="505"/>
      <c r="AZ235" s="505"/>
      <c r="BA235" s="505"/>
      <c r="BB235" s="505"/>
      <c r="BC235" s="505"/>
      <c r="BD235" s="505"/>
      <c r="BE235" s="505"/>
      <c r="BF235" s="505"/>
      <c r="BG235" s="505"/>
      <c r="BH235" s="505"/>
      <c r="BI235" s="505"/>
      <c r="BJ235" s="505"/>
      <c r="BK235" s="505"/>
      <c r="BL235" s="505"/>
      <c r="BM235" s="505"/>
      <c r="BN235" s="505"/>
      <c r="BO235" s="505"/>
      <c r="BP235" s="505"/>
      <c r="BQ235" s="505"/>
      <c r="BR235" s="505"/>
      <c r="BS235" s="505"/>
      <c r="BT235" s="505"/>
      <c r="BU235" s="505"/>
      <c r="BV235" s="505"/>
      <c r="BW235" s="505"/>
      <c r="BX235" s="505"/>
      <c r="BY235" s="505"/>
      <c r="BZ235" s="505"/>
    </row>
    <row r="236" spans="1:78" s="50" customFormat="1">
      <c r="A236" s="356">
        <f>A235+1</f>
        <v>174</v>
      </c>
      <c r="B236" s="918" t="s">
        <v>150</v>
      </c>
      <c r="C236" s="415" t="s">
        <v>1029</v>
      </c>
      <c r="D236" s="681"/>
      <c r="E236" s="682"/>
      <c r="F236" s="76"/>
      <c r="G236" s="76"/>
      <c r="H236" s="76"/>
      <c r="I236" s="76"/>
      <c r="J236" s="76"/>
      <c r="K236" s="76"/>
      <c r="L236" s="76"/>
      <c r="M236" s="76"/>
      <c r="N236" s="76"/>
      <c r="O236" s="505"/>
      <c r="P236" s="505"/>
      <c r="Q236" s="505"/>
      <c r="R236" s="505"/>
      <c r="S236" s="505"/>
      <c r="T236" s="505"/>
      <c r="U236" s="505"/>
      <c r="V236" s="505"/>
      <c r="W236" s="505"/>
      <c r="X236" s="505"/>
      <c r="Y236" s="505"/>
      <c r="Z236" s="505"/>
      <c r="AA236" s="505"/>
      <c r="AB236" s="505"/>
      <c r="AC236" s="505"/>
      <c r="AD236" s="505"/>
      <c r="AE236" s="505"/>
      <c r="AF236" s="505"/>
      <c r="AG236" s="505"/>
      <c r="AH236" s="505"/>
      <c r="AI236" s="505"/>
      <c r="AJ236" s="505"/>
      <c r="AK236" s="505"/>
      <c r="AL236" s="505"/>
      <c r="AM236" s="505"/>
      <c r="AN236" s="505"/>
      <c r="AO236" s="505"/>
      <c r="AP236" s="505"/>
      <c r="AQ236" s="505"/>
      <c r="AR236" s="505"/>
      <c r="AS236" s="505"/>
      <c r="AT236" s="505"/>
      <c r="AU236" s="505"/>
      <c r="AV236" s="505"/>
      <c r="AW236" s="505"/>
      <c r="AX236" s="505"/>
      <c r="AY236" s="505"/>
      <c r="AZ236" s="505"/>
      <c r="BA236" s="505"/>
      <c r="BB236" s="505"/>
      <c r="BC236" s="505"/>
      <c r="BD236" s="505"/>
      <c r="BE236" s="505"/>
      <c r="BF236" s="505"/>
      <c r="BG236" s="505"/>
      <c r="BH236" s="505"/>
      <c r="BI236" s="505"/>
      <c r="BJ236" s="505"/>
      <c r="BK236" s="505"/>
      <c r="BL236" s="505"/>
      <c r="BM236" s="505"/>
      <c r="BN236" s="505"/>
      <c r="BO236" s="505"/>
      <c r="BP236" s="505"/>
      <c r="BQ236" s="505"/>
      <c r="BR236" s="505"/>
      <c r="BS236" s="505"/>
      <c r="BT236" s="505"/>
      <c r="BU236" s="505"/>
      <c r="BV236" s="505"/>
      <c r="BW236" s="505"/>
      <c r="BX236" s="505"/>
      <c r="BY236" s="505"/>
      <c r="BZ236" s="505"/>
    </row>
    <row r="237" spans="1:78" s="50" customFormat="1">
      <c r="A237" s="356">
        <f>A236+1</f>
        <v>175</v>
      </c>
      <c r="B237" s="917" t="s">
        <v>151</v>
      </c>
      <c r="C237" s="415" t="s">
        <v>1030</v>
      </c>
      <c r="D237" s="56" t="str">
        <f>"Sum of items "&amp;A235&amp;" and "&amp;A236</f>
        <v>Sum of items 173 and 174</v>
      </c>
      <c r="E237" s="1045"/>
      <c r="F237" s="1045"/>
      <c r="G237" s="1045"/>
      <c r="H237" s="1045"/>
      <c r="I237" s="1045"/>
      <c r="J237" s="1045"/>
      <c r="K237" s="1045"/>
      <c r="L237" s="1045"/>
      <c r="M237" s="1045"/>
      <c r="N237" s="1045"/>
      <c r="O237" s="505"/>
      <c r="P237" s="505"/>
      <c r="Q237" s="505"/>
      <c r="R237" s="505"/>
      <c r="S237" s="505"/>
      <c r="T237" s="505"/>
      <c r="U237" s="505"/>
      <c r="V237" s="505"/>
      <c r="W237" s="505"/>
      <c r="X237" s="505"/>
      <c r="Y237" s="505"/>
      <c r="Z237" s="505"/>
      <c r="AA237" s="505"/>
      <c r="AB237" s="505"/>
      <c r="AC237" s="505"/>
      <c r="AD237" s="505"/>
      <c r="AE237" s="505"/>
      <c r="AF237" s="505"/>
      <c r="AG237" s="505"/>
      <c r="AH237" s="505"/>
      <c r="AI237" s="505"/>
      <c r="AJ237" s="505"/>
      <c r="AK237" s="505"/>
      <c r="AL237" s="505"/>
      <c r="AM237" s="505"/>
      <c r="AN237" s="505"/>
      <c r="AO237" s="505"/>
      <c r="AP237" s="505"/>
      <c r="AQ237" s="505"/>
      <c r="AR237" s="505"/>
      <c r="AS237" s="505"/>
      <c r="AT237" s="505"/>
      <c r="AU237" s="505"/>
      <c r="AV237" s="505"/>
      <c r="AW237" s="505"/>
      <c r="AX237" s="505"/>
      <c r="AY237" s="505"/>
      <c r="AZ237" s="505"/>
      <c r="BA237" s="505"/>
      <c r="BB237" s="505"/>
      <c r="BC237" s="505"/>
      <c r="BD237" s="505"/>
      <c r="BE237" s="505"/>
      <c r="BF237" s="505"/>
      <c r="BG237" s="505"/>
      <c r="BH237" s="505"/>
      <c r="BI237" s="505"/>
      <c r="BJ237" s="505"/>
      <c r="BK237" s="505"/>
      <c r="BL237" s="505"/>
      <c r="BM237" s="505"/>
      <c r="BN237" s="505"/>
      <c r="BO237" s="505"/>
      <c r="BP237" s="505"/>
      <c r="BQ237" s="505"/>
      <c r="BR237" s="505"/>
      <c r="BS237" s="505"/>
      <c r="BT237" s="505"/>
      <c r="BU237" s="505"/>
      <c r="BV237" s="505"/>
      <c r="BW237" s="505"/>
      <c r="BX237" s="505"/>
      <c r="BY237" s="505"/>
      <c r="BZ237" s="505"/>
    </row>
    <row r="238" spans="1:78" s="52" customFormat="1">
      <c r="A238" s="510"/>
      <c r="B238" s="925"/>
      <c r="C238" s="680"/>
      <c r="D238" s="623"/>
      <c r="E238" s="515"/>
      <c r="F238" s="515"/>
      <c r="G238" s="515"/>
      <c r="H238" s="515"/>
      <c r="I238" s="515"/>
      <c r="J238" s="515"/>
      <c r="K238" s="515"/>
      <c r="L238" s="515"/>
      <c r="M238" s="515"/>
      <c r="N238" s="515"/>
      <c r="O238" s="505"/>
      <c r="P238" s="505"/>
      <c r="Q238" s="505"/>
      <c r="R238" s="505"/>
      <c r="S238" s="558"/>
      <c r="T238" s="558"/>
      <c r="U238" s="558"/>
      <c r="V238" s="558"/>
      <c r="W238" s="558"/>
      <c r="X238" s="558"/>
      <c r="Y238" s="558"/>
      <c r="Z238" s="558"/>
      <c r="AA238" s="558"/>
      <c r="AB238" s="558"/>
      <c r="AC238" s="558"/>
      <c r="AD238" s="558"/>
      <c r="AE238" s="558"/>
      <c r="AF238" s="558"/>
      <c r="AG238" s="558"/>
      <c r="AH238" s="558"/>
      <c r="AI238" s="558"/>
      <c r="AJ238" s="558"/>
      <c r="AK238" s="558"/>
      <c r="AL238" s="558"/>
      <c r="AM238" s="558"/>
      <c r="AN238" s="558"/>
      <c r="AO238" s="558"/>
      <c r="AP238" s="558"/>
      <c r="AQ238" s="558"/>
      <c r="AR238" s="558"/>
      <c r="AS238" s="558"/>
      <c r="AT238" s="558"/>
      <c r="AU238" s="558"/>
      <c r="AV238" s="558"/>
      <c r="AW238" s="558"/>
      <c r="AX238" s="558"/>
      <c r="AY238" s="558"/>
      <c r="AZ238" s="558"/>
      <c r="BA238" s="558"/>
      <c r="BB238" s="558"/>
      <c r="BC238" s="558"/>
      <c r="BD238" s="558"/>
      <c r="BE238" s="558"/>
      <c r="BF238" s="558"/>
      <c r="BG238" s="558"/>
      <c r="BH238" s="558"/>
      <c r="BI238" s="558"/>
      <c r="BJ238" s="558"/>
      <c r="BK238" s="558"/>
      <c r="BL238" s="558"/>
      <c r="BM238" s="558"/>
      <c r="BN238" s="558"/>
      <c r="BO238" s="558"/>
      <c r="BP238" s="558"/>
      <c r="BQ238" s="558"/>
      <c r="BR238" s="558"/>
      <c r="BS238" s="558"/>
      <c r="BT238" s="558"/>
      <c r="BU238" s="558"/>
      <c r="BV238" s="558"/>
      <c r="BW238" s="558"/>
      <c r="BX238" s="558"/>
      <c r="BY238" s="558"/>
      <c r="BZ238" s="558"/>
    </row>
    <row r="239" spans="1:78" s="50" customFormat="1">
      <c r="A239" s="1032">
        <f>A237+1</f>
        <v>176</v>
      </c>
      <c r="B239" s="1033" t="s">
        <v>152</v>
      </c>
      <c r="C239" s="1034" t="s">
        <v>1031</v>
      </c>
      <c r="D239" s="1035"/>
      <c r="E239" s="1036"/>
      <c r="F239" s="1036"/>
      <c r="G239" s="1036"/>
      <c r="H239" s="1036"/>
      <c r="I239" s="1036"/>
      <c r="J239" s="1036"/>
      <c r="K239" s="1036"/>
      <c r="L239" s="1036"/>
      <c r="M239" s="1036"/>
      <c r="N239" s="1036"/>
      <c r="O239" s="505"/>
      <c r="P239" s="505"/>
      <c r="Q239" s="505"/>
      <c r="R239" s="505"/>
      <c r="S239" s="505"/>
      <c r="T239" s="505"/>
      <c r="U239" s="505"/>
      <c r="V239" s="505"/>
      <c r="W239" s="505"/>
      <c r="X239" s="505"/>
      <c r="Y239" s="505"/>
      <c r="Z239" s="505"/>
      <c r="AA239" s="505"/>
      <c r="AB239" s="505"/>
      <c r="AC239" s="505"/>
      <c r="AD239" s="505"/>
      <c r="AE239" s="505"/>
      <c r="AF239" s="505"/>
      <c r="AG239" s="505"/>
      <c r="AH239" s="505"/>
      <c r="AI239" s="505"/>
      <c r="AJ239" s="505"/>
      <c r="AK239" s="505"/>
      <c r="AL239" s="505"/>
      <c r="AM239" s="505"/>
      <c r="AN239" s="505"/>
      <c r="AO239" s="505"/>
      <c r="AP239" s="505"/>
      <c r="AQ239" s="505"/>
      <c r="AR239" s="505"/>
      <c r="AS239" s="505"/>
      <c r="AT239" s="505"/>
      <c r="AU239" s="505"/>
      <c r="AV239" s="505"/>
      <c r="AW239" s="505"/>
      <c r="AX239" s="505"/>
      <c r="AY239" s="505"/>
      <c r="AZ239" s="505"/>
      <c r="BA239" s="505"/>
      <c r="BB239" s="505"/>
      <c r="BC239" s="505"/>
      <c r="BD239" s="505"/>
      <c r="BE239" s="505"/>
      <c r="BF239" s="505"/>
      <c r="BG239" s="505"/>
      <c r="BH239" s="505"/>
      <c r="BI239" s="505"/>
      <c r="BJ239" s="505"/>
      <c r="BK239" s="505"/>
      <c r="BL239" s="505"/>
      <c r="BM239" s="505"/>
      <c r="BN239" s="505"/>
      <c r="BO239" s="505"/>
      <c r="BP239" s="505"/>
      <c r="BQ239" s="505"/>
      <c r="BR239" s="505"/>
      <c r="BS239" s="505"/>
      <c r="BT239" s="505"/>
      <c r="BU239" s="505"/>
      <c r="BV239" s="505"/>
      <c r="BW239" s="505"/>
      <c r="BX239" s="505"/>
      <c r="BY239" s="505"/>
      <c r="BZ239" s="505"/>
    </row>
    <row r="240" spans="1:78" s="50" customFormat="1">
      <c r="A240" s="354">
        <f>A239+1</f>
        <v>177</v>
      </c>
      <c r="B240" s="918" t="s">
        <v>153</v>
      </c>
      <c r="C240" s="415" t="s">
        <v>1032</v>
      </c>
      <c r="D240" s="681"/>
      <c r="E240" s="682"/>
      <c r="F240" s="76"/>
      <c r="G240" s="76"/>
      <c r="H240" s="76"/>
      <c r="I240" s="76"/>
      <c r="J240" s="76"/>
      <c r="K240" s="76"/>
      <c r="L240" s="76"/>
      <c r="M240" s="76"/>
      <c r="N240" s="76"/>
      <c r="O240" s="505"/>
      <c r="P240" s="505"/>
      <c r="Q240" s="505"/>
      <c r="R240" s="505"/>
      <c r="S240" s="505"/>
      <c r="T240" s="505"/>
      <c r="U240" s="505"/>
      <c r="V240" s="505"/>
      <c r="W240" s="505"/>
      <c r="X240" s="505"/>
      <c r="Y240" s="505"/>
      <c r="Z240" s="505"/>
      <c r="AA240" s="505"/>
      <c r="AB240" s="505"/>
      <c r="AC240" s="505"/>
      <c r="AD240" s="505"/>
      <c r="AE240" s="505"/>
      <c r="AF240" s="505"/>
      <c r="AG240" s="505"/>
      <c r="AH240" s="505"/>
      <c r="AI240" s="505"/>
      <c r="AJ240" s="505"/>
      <c r="AK240" s="505"/>
      <c r="AL240" s="505"/>
      <c r="AM240" s="505"/>
      <c r="AN240" s="505"/>
      <c r="AO240" s="505"/>
      <c r="AP240" s="505"/>
      <c r="AQ240" s="505"/>
      <c r="AR240" s="505"/>
      <c r="AS240" s="505"/>
      <c r="AT240" s="505"/>
      <c r="AU240" s="505"/>
      <c r="AV240" s="505"/>
      <c r="AW240" s="505"/>
      <c r="AX240" s="505"/>
      <c r="AY240" s="505"/>
      <c r="AZ240" s="505"/>
      <c r="BA240" s="505"/>
      <c r="BB240" s="505"/>
      <c r="BC240" s="505"/>
      <c r="BD240" s="505"/>
      <c r="BE240" s="505"/>
      <c r="BF240" s="505"/>
      <c r="BG240" s="505"/>
      <c r="BH240" s="505"/>
      <c r="BI240" s="505"/>
      <c r="BJ240" s="505"/>
      <c r="BK240" s="505"/>
      <c r="BL240" s="505"/>
      <c r="BM240" s="505"/>
      <c r="BN240" s="505"/>
      <c r="BO240" s="505"/>
      <c r="BP240" s="505"/>
      <c r="BQ240" s="505"/>
      <c r="BR240" s="505"/>
      <c r="BS240" s="505"/>
      <c r="BT240" s="505"/>
      <c r="BU240" s="505"/>
      <c r="BV240" s="505"/>
      <c r="BW240" s="505"/>
      <c r="BX240" s="505"/>
      <c r="BY240" s="505"/>
      <c r="BZ240" s="505"/>
    </row>
    <row r="241" spans="1:78" s="50" customFormat="1">
      <c r="A241" s="354">
        <f>A240+1</f>
        <v>178</v>
      </c>
      <c r="B241" s="900" t="s">
        <v>154</v>
      </c>
      <c r="C241" s="411" t="s">
        <v>1033</v>
      </c>
      <c r="D241" s="56" t="str">
        <f>"Sum of items "&amp;A239&amp;" and "&amp;A240</f>
        <v>Sum of items 176 and 177</v>
      </c>
      <c r="E241" s="1045"/>
      <c r="F241" s="1045"/>
      <c r="G241" s="1045"/>
      <c r="H241" s="1045"/>
      <c r="I241" s="1045"/>
      <c r="J241" s="1045"/>
      <c r="K241" s="1045"/>
      <c r="L241" s="1045"/>
      <c r="M241" s="1045"/>
      <c r="N241" s="1045"/>
      <c r="O241" s="505"/>
      <c r="P241" s="505"/>
      <c r="Q241" s="505"/>
      <c r="R241" s="505"/>
      <c r="S241" s="505"/>
      <c r="T241" s="505"/>
      <c r="U241" s="505"/>
      <c r="V241" s="505"/>
      <c r="W241" s="505"/>
      <c r="X241" s="505"/>
      <c r="Y241" s="505"/>
      <c r="Z241" s="505"/>
      <c r="AA241" s="505"/>
      <c r="AB241" s="505"/>
      <c r="AC241" s="505"/>
      <c r="AD241" s="505"/>
      <c r="AE241" s="505"/>
      <c r="AF241" s="505"/>
      <c r="AG241" s="505"/>
      <c r="AH241" s="505"/>
      <c r="AI241" s="505"/>
      <c r="AJ241" s="505"/>
      <c r="AK241" s="505"/>
      <c r="AL241" s="505"/>
      <c r="AM241" s="505"/>
      <c r="AN241" s="505"/>
      <c r="AO241" s="505"/>
      <c r="AP241" s="505"/>
      <c r="AQ241" s="505"/>
      <c r="AR241" s="505"/>
      <c r="AS241" s="505"/>
      <c r="AT241" s="505"/>
      <c r="AU241" s="505"/>
      <c r="AV241" s="505"/>
      <c r="AW241" s="505"/>
      <c r="AX241" s="505"/>
      <c r="AY241" s="505"/>
      <c r="AZ241" s="505"/>
      <c r="BA241" s="505"/>
      <c r="BB241" s="505"/>
      <c r="BC241" s="505"/>
      <c r="BD241" s="505"/>
      <c r="BE241" s="505"/>
      <c r="BF241" s="505"/>
      <c r="BG241" s="505"/>
      <c r="BH241" s="505"/>
      <c r="BI241" s="505"/>
      <c r="BJ241" s="505"/>
      <c r="BK241" s="505"/>
      <c r="BL241" s="505"/>
      <c r="BM241" s="505"/>
      <c r="BN241" s="505"/>
      <c r="BO241" s="505"/>
      <c r="BP241" s="505"/>
      <c r="BQ241" s="505"/>
      <c r="BR241" s="505"/>
      <c r="BS241" s="505"/>
      <c r="BT241" s="505"/>
      <c r="BU241" s="505"/>
      <c r="BV241" s="505"/>
      <c r="BW241" s="505"/>
      <c r="BX241" s="505"/>
      <c r="BY241" s="505"/>
      <c r="BZ241" s="505"/>
    </row>
    <row r="242" spans="1:78" s="50" customFormat="1">
      <c r="A242" s="505"/>
      <c r="B242" s="919"/>
      <c r="C242" s="585"/>
      <c r="D242" s="623"/>
      <c r="E242" s="677"/>
      <c r="F242" s="549"/>
      <c r="G242" s="549"/>
      <c r="H242" s="549"/>
      <c r="I242" s="549"/>
      <c r="J242" s="549"/>
      <c r="K242" s="549"/>
      <c r="L242" s="549"/>
      <c r="M242" s="549"/>
      <c r="N242" s="549"/>
      <c r="O242" s="505"/>
      <c r="P242" s="505"/>
      <c r="Q242" s="505"/>
      <c r="R242" s="505"/>
      <c r="S242" s="505"/>
      <c r="T242" s="505"/>
      <c r="U242" s="505"/>
      <c r="V242" s="505"/>
      <c r="W242" s="505"/>
      <c r="X242" s="505"/>
      <c r="Y242" s="505"/>
      <c r="Z242" s="505"/>
      <c r="AA242" s="505"/>
      <c r="AB242" s="505"/>
      <c r="AC242" s="505"/>
      <c r="AD242" s="505"/>
      <c r="AE242" s="505"/>
      <c r="AF242" s="505"/>
      <c r="AG242" s="505"/>
      <c r="AH242" s="505"/>
      <c r="AI242" s="505"/>
      <c r="AJ242" s="505"/>
      <c r="AK242" s="505"/>
      <c r="AL242" s="505"/>
      <c r="AM242" s="505"/>
      <c r="AN242" s="505"/>
      <c r="AO242" s="505"/>
      <c r="AP242" s="505"/>
      <c r="AQ242" s="505"/>
      <c r="AR242" s="505"/>
      <c r="AS242" s="505"/>
      <c r="AT242" s="505"/>
      <c r="AU242" s="505"/>
      <c r="AV242" s="505"/>
      <c r="AW242" s="505"/>
      <c r="AX242" s="505"/>
      <c r="AY242" s="505"/>
      <c r="AZ242" s="505"/>
      <c r="BA242" s="505"/>
      <c r="BB242" s="505"/>
      <c r="BC242" s="505"/>
      <c r="BD242" s="505"/>
      <c r="BE242" s="505"/>
      <c r="BF242" s="505"/>
      <c r="BG242" s="505"/>
      <c r="BH242" s="505"/>
      <c r="BI242" s="505"/>
      <c r="BJ242" s="505"/>
      <c r="BK242" s="505"/>
      <c r="BL242" s="505"/>
      <c r="BM242" s="505"/>
      <c r="BN242" s="505"/>
      <c r="BO242" s="505"/>
      <c r="BP242" s="505"/>
      <c r="BQ242" s="505"/>
      <c r="BR242" s="505"/>
      <c r="BS242" s="505"/>
      <c r="BT242" s="505"/>
      <c r="BU242" s="505"/>
      <c r="BV242" s="505"/>
      <c r="BW242" s="505"/>
      <c r="BX242" s="505"/>
      <c r="BY242" s="505"/>
      <c r="BZ242" s="505"/>
    </row>
    <row r="243" spans="1:78" s="50" customFormat="1">
      <c r="A243" s="995"/>
      <c r="B243" s="990" t="s">
        <v>1077</v>
      </c>
      <c r="C243" s="996"/>
      <c r="D243" s="983"/>
      <c r="E243" s="998"/>
      <c r="F243" s="998"/>
      <c r="G243" s="998"/>
      <c r="H243" s="998"/>
      <c r="I243" s="998"/>
      <c r="J243" s="998"/>
      <c r="K243" s="998"/>
      <c r="L243" s="998"/>
      <c r="M243" s="998"/>
      <c r="N243" s="998"/>
      <c r="O243" s="505"/>
      <c r="P243" s="505"/>
      <c r="Q243" s="505"/>
      <c r="R243" s="505"/>
      <c r="S243" s="505"/>
      <c r="T243" s="505"/>
      <c r="U243" s="505"/>
      <c r="V243" s="505"/>
      <c r="W243" s="505"/>
      <c r="X243" s="505"/>
      <c r="Y243" s="505"/>
      <c r="Z243" s="505"/>
      <c r="AA243" s="505"/>
      <c r="AB243" s="505"/>
      <c r="AC243" s="505"/>
      <c r="AD243" s="505"/>
      <c r="AE243" s="505"/>
      <c r="AF243" s="505"/>
      <c r="AG243" s="505"/>
      <c r="AH243" s="505"/>
      <c r="AI243" s="505"/>
      <c r="AJ243" s="505"/>
      <c r="AK243" s="505"/>
      <c r="AL243" s="505"/>
      <c r="AM243" s="505"/>
      <c r="AN243" s="505"/>
      <c r="AO243" s="505"/>
      <c r="AP243" s="505"/>
      <c r="AQ243" s="505"/>
      <c r="AR243" s="505"/>
      <c r="AS243" s="505"/>
      <c r="AT243" s="505"/>
      <c r="AU243" s="505"/>
      <c r="AV243" s="505"/>
      <c r="AW243" s="505"/>
      <c r="AX243" s="505"/>
      <c r="AY243" s="505"/>
      <c r="AZ243" s="505"/>
      <c r="BA243" s="505"/>
      <c r="BB243" s="505"/>
      <c r="BC243" s="505"/>
      <c r="BD243" s="505"/>
      <c r="BE243" s="505"/>
      <c r="BF243" s="505"/>
      <c r="BG243" s="505"/>
      <c r="BH243" s="505"/>
      <c r="BI243" s="505"/>
      <c r="BJ243" s="505"/>
      <c r="BK243" s="505"/>
      <c r="BL243" s="505"/>
      <c r="BM243" s="505"/>
      <c r="BN243" s="505"/>
      <c r="BO243" s="505"/>
      <c r="BP243" s="505"/>
      <c r="BQ243" s="505"/>
      <c r="BR243" s="505"/>
      <c r="BS243" s="505"/>
      <c r="BT243" s="505"/>
      <c r="BU243" s="505"/>
      <c r="BV243" s="505"/>
      <c r="BW243" s="505"/>
      <c r="BX243" s="505"/>
      <c r="BY243" s="505"/>
      <c r="BZ243" s="505"/>
    </row>
    <row r="244" spans="1:78" s="75" customFormat="1">
      <c r="A244" s="964">
        <f>A241+1</f>
        <v>179</v>
      </c>
      <c r="B244" s="997" t="s">
        <v>1324</v>
      </c>
      <c r="C244" s="996"/>
      <c r="D244" s="983"/>
      <c r="E244" s="970"/>
      <c r="F244" s="970"/>
      <c r="G244" s="970"/>
      <c r="H244" s="970"/>
      <c r="I244" s="970"/>
      <c r="J244" s="970"/>
      <c r="K244" s="970"/>
      <c r="L244" s="970"/>
      <c r="M244" s="970"/>
      <c r="N244" s="970"/>
      <c r="O244" s="509"/>
      <c r="P244" s="509"/>
      <c r="Q244" s="509"/>
      <c r="R244" s="509"/>
      <c r="S244" s="509"/>
      <c r="T244" s="509"/>
      <c r="U244" s="509"/>
      <c r="V244" s="509"/>
      <c r="W244" s="509"/>
      <c r="X244" s="509"/>
      <c r="Y244" s="509"/>
      <c r="Z244" s="509"/>
      <c r="AA244" s="509"/>
      <c r="AB244" s="509"/>
      <c r="AC244" s="509"/>
      <c r="AD244" s="509"/>
      <c r="AE244" s="509"/>
      <c r="AF244" s="509"/>
      <c r="AG244" s="509"/>
      <c r="AH244" s="509"/>
      <c r="AI244" s="509"/>
      <c r="AJ244" s="509"/>
      <c r="AK244" s="509"/>
      <c r="AL244" s="509"/>
      <c r="AM244" s="509"/>
      <c r="AN244" s="509"/>
      <c r="AO244" s="509"/>
      <c r="AP244" s="509"/>
      <c r="AQ244" s="509"/>
      <c r="AR244" s="509"/>
      <c r="AS244" s="509"/>
      <c r="AT244" s="509"/>
      <c r="AU244" s="509"/>
      <c r="AV244" s="509"/>
      <c r="AW244" s="509"/>
      <c r="AX244" s="509"/>
      <c r="AY244" s="509"/>
      <c r="AZ244" s="509"/>
      <c r="BA244" s="509"/>
      <c r="BB244" s="509"/>
      <c r="BC244" s="509"/>
      <c r="BD244" s="509"/>
      <c r="BE244" s="509"/>
      <c r="BF244" s="509"/>
      <c r="BG244" s="509"/>
      <c r="BH244" s="509"/>
      <c r="BI244" s="509"/>
      <c r="BJ244" s="509"/>
      <c r="BK244" s="509"/>
      <c r="BL244" s="509"/>
      <c r="BM244" s="509"/>
      <c r="BN244" s="509"/>
      <c r="BO244" s="509"/>
      <c r="BP244" s="509"/>
      <c r="BQ244" s="509"/>
      <c r="BR244" s="509"/>
      <c r="BS244" s="509"/>
      <c r="BT244" s="509"/>
      <c r="BU244" s="509"/>
      <c r="BV244" s="509"/>
      <c r="BW244" s="509"/>
      <c r="BX244" s="509"/>
      <c r="BY244" s="509"/>
      <c r="BZ244" s="509"/>
    </row>
    <row r="245" spans="1:78" s="75" customFormat="1">
      <c r="A245" s="964">
        <f>A244+1</f>
        <v>180</v>
      </c>
      <c r="B245" s="981" t="str">
        <f>"Trust preferred securities included in Item "&amp;A35</f>
        <v>Trust preferred securities included in Item 24</v>
      </c>
      <c r="C245" s="996"/>
      <c r="D245" s="983"/>
      <c r="E245" s="970"/>
      <c r="F245" s="970"/>
      <c r="G245" s="970"/>
      <c r="H245" s="970"/>
      <c r="I245" s="970"/>
      <c r="J245" s="970"/>
      <c r="K245" s="970"/>
      <c r="L245" s="970"/>
      <c r="M245" s="970"/>
      <c r="N245" s="970"/>
      <c r="O245" s="509"/>
      <c r="P245" s="509"/>
      <c r="Q245" s="509"/>
      <c r="R245" s="509"/>
      <c r="S245" s="509"/>
      <c r="T245" s="509"/>
      <c r="U245" s="509"/>
      <c r="V245" s="509"/>
      <c r="W245" s="509"/>
      <c r="X245" s="509"/>
      <c r="Y245" s="509"/>
      <c r="Z245" s="509"/>
      <c r="AA245" s="509"/>
      <c r="AB245" s="509"/>
      <c r="AC245" s="509"/>
      <c r="AD245" s="509"/>
      <c r="AE245" s="509"/>
      <c r="AF245" s="509"/>
      <c r="AG245" s="509"/>
      <c r="AH245" s="509"/>
      <c r="AI245" s="509"/>
      <c r="AJ245" s="509"/>
      <c r="AK245" s="509"/>
      <c r="AL245" s="509"/>
      <c r="AM245" s="509"/>
      <c r="AN245" s="509"/>
      <c r="AO245" s="509"/>
      <c r="AP245" s="509"/>
      <c r="AQ245" s="509"/>
      <c r="AR245" s="509"/>
      <c r="AS245" s="509"/>
      <c r="AT245" s="509"/>
      <c r="AU245" s="509"/>
      <c r="AV245" s="509"/>
      <c r="AW245" s="509"/>
      <c r="AX245" s="509"/>
      <c r="AY245" s="509"/>
      <c r="AZ245" s="509"/>
      <c r="BA245" s="509"/>
      <c r="BB245" s="509"/>
      <c r="BC245" s="509"/>
      <c r="BD245" s="509"/>
      <c r="BE245" s="509"/>
      <c r="BF245" s="509"/>
      <c r="BG245" s="509"/>
      <c r="BH245" s="509"/>
      <c r="BI245" s="509"/>
      <c r="BJ245" s="509"/>
      <c r="BK245" s="509"/>
      <c r="BL245" s="509"/>
      <c r="BM245" s="509"/>
      <c r="BN245" s="509"/>
      <c r="BO245" s="509"/>
      <c r="BP245" s="509"/>
      <c r="BQ245" s="509"/>
      <c r="BR245" s="509"/>
      <c r="BS245" s="509"/>
      <c r="BT245" s="509"/>
      <c r="BU245" s="509"/>
      <c r="BV245" s="509"/>
      <c r="BW245" s="509"/>
      <c r="BX245" s="509"/>
      <c r="BY245" s="509"/>
      <c r="BZ245" s="509"/>
    </row>
    <row r="246" spans="1:78" s="50" customFormat="1">
      <c r="A246" s="625"/>
      <c r="B246" s="919"/>
      <c r="C246" s="585"/>
      <c r="D246" s="623"/>
      <c r="E246" s="677"/>
      <c r="F246" s="677"/>
      <c r="G246" s="677"/>
      <c r="H246" s="677"/>
      <c r="I246" s="677"/>
      <c r="J246" s="677"/>
      <c r="K246" s="677"/>
      <c r="L246" s="677"/>
      <c r="M246" s="677"/>
      <c r="N246" s="677"/>
      <c r="O246" s="505"/>
      <c r="P246" s="505"/>
      <c r="Q246" s="505"/>
      <c r="R246" s="505"/>
      <c r="S246" s="505"/>
      <c r="T246" s="505"/>
      <c r="U246" s="505"/>
      <c r="V246" s="505"/>
      <c r="W246" s="505"/>
      <c r="X246" s="505"/>
      <c r="Y246" s="505"/>
      <c r="Z246" s="505"/>
      <c r="AA246" s="505"/>
      <c r="AB246" s="505"/>
      <c r="AC246" s="505"/>
      <c r="AD246" s="505"/>
      <c r="AE246" s="505"/>
      <c r="AF246" s="505"/>
      <c r="AG246" s="505"/>
      <c r="AH246" s="505"/>
      <c r="AI246" s="505"/>
      <c r="AJ246" s="505"/>
      <c r="AK246" s="505"/>
      <c r="AL246" s="505"/>
      <c r="AM246" s="505"/>
      <c r="AN246" s="505"/>
      <c r="AO246" s="505"/>
      <c r="AP246" s="505"/>
      <c r="AQ246" s="505"/>
      <c r="AR246" s="505"/>
      <c r="AS246" s="505"/>
      <c r="AT246" s="505"/>
      <c r="AU246" s="505"/>
      <c r="AV246" s="505"/>
      <c r="AW246" s="505"/>
      <c r="AX246" s="505"/>
      <c r="AY246" s="505"/>
      <c r="AZ246" s="505"/>
      <c r="BA246" s="505"/>
      <c r="BB246" s="505"/>
      <c r="BC246" s="505"/>
      <c r="BD246" s="505"/>
      <c r="BE246" s="505"/>
      <c r="BF246" s="505"/>
      <c r="BG246" s="505"/>
      <c r="BH246" s="505"/>
      <c r="BI246" s="505"/>
      <c r="BJ246" s="505"/>
      <c r="BK246" s="505"/>
      <c r="BL246" s="505"/>
      <c r="BM246" s="505"/>
      <c r="BN246" s="505"/>
      <c r="BO246" s="505"/>
      <c r="BP246" s="505"/>
      <c r="BQ246" s="505"/>
      <c r="BR246" s="505"/>
      <c r="BS246" s="505"/>
      <c r="BT246" s="505"/>
      <c r="BU246" s="505"/>
      <c r="BV246" s="505"/>
      <c r="BW246" s="505"/>
      <c r="BX246" s="505"/>
      <c r="BY246" s="505"/>
      <c r="BZ246" s="505"/>
    </row>
    <row r="247" spans="1:78" s="50" customFormat="1">
      <c r="A247" s="625"/>
      <c r="B247" s="917" t="s">
        <v>1323</v>
      </c>
      <c r="C247" s="585"/>
      <c r="D247" s="623"/>
      <c r="E247" s="677"/>
      <c r="F247" s="677"/>
      <c r="G247" s="677"/>
      <c r="H247" s="677"/>
      <c r="I247" s="677"/>
      <c r="J247" s="677"/>
      <c r="K247" s="677"/>
      <c r="L247" s="677"/>
      <c r="M247" s="677"/>
      <c r="N247" s="677"/>
      <c r="O247" s="505"/>
      <c r="P247" s="505"/>
      <c r="Q247" s="505"/>
      <c r="R247" s="505"/>
      <c r="S247" s="505"/>
      <c r="T247" s="505"/>
      <c r="U247" s="505"/>
      <c r="V247" s="505"/>
      <c r="W247" s="505"/>
      <c r="X247" s="505"/>
      <c r="Y247" s="505"/>
      <c r="Z247" s="505"/>
      <c r="AA247" s="505"/>
      <c r="AB247" s="505"/>
      <c r="AC247" s="505"/>
      <c r="AD247" s="505"/>
      <c r="AE247" s="505"/>
      <c r="AF247" s="505"/>
      <c r="AG247" s="505"/>
      <c r="AH247" s="505"/>
      <c r="AI247" s="505"/>
      <c r="AJ247" s="505"/>
      <c r="AK247" s="505"/>
      <c r="AL247" s="505"/>
      <c r="AM247" s="505"/>
      <c r="AN247" s="505"/>
      <c r="AO247" s="505"/>
      <c r="AP247" s="505"/>
      <c r="AQ247" s="505"/>
      <c r="AR247" s="505"/>
      <c r="AS247" s="505"/>
      <c r="AT247" s="505"/>
      <c r="AU247" s="505"/>
      <c r="AV247" s="505"/>
      <c r="AW247" s="505"/>
      <c r="AX247" s="505"/>
      <c r="AY247" s="505"/>
      <c r="AZ247" s="505"/>
      <c r="BA247" s="505"/>
      <c r="BB247" s="505"/>
      <c r="BC247" s="505"/>
      <c r="BD247" s="505"/>
      <c r="BE247" s="505"/>
      <c r="BF247" s="505"/>
      <c r="BG247" s="505"/>
      <c r="BH247" s="505"/>
      <c r="BI247" s="505"/>
      <c r="BJ247" s="505"/>
      <c r="BK247" s="505"/>
      <c r="BL247" s="505"/>
      <c r="BM247" s="505"/>
      <c r="BN247" s="505"/>
      <c r="BO247" s="505"/>
      <c r="BP247" s="505"/>
      <c r="BQ247" s="505"/>
      <c r="BR247" s="505"/>
      <c r="BS247" s="505"/>
      <c r="BT247" s="505"/>
      <c r="BU247" s="505"/>
      <c r="BV247" s="505"/>
      <c r="BW247" s="505"/>
      <c r="BX247" s="505"/>
      <c r="BY247" s="505"/>
      <c r="BZ247" s="505"/>
    </row>
    <row r="248" spans="1:78" s="72" customFormat="1">
      <c r="A248" s="683"/>
      <c r="B248" s="928" t="s">
        <v>1322</v>
      </c>
      <c r="C248" s="685"/>
      <c r="D248" s="686"/>
      <c r="E248" s="573"/>
      <c r="F248" s="506"/>
      <c r="G248" s="506"/>
      <c r="H248" s="506"/>
      <c r="I248" s="506"/>
      <c r="J248" s="506"/>
      <c r="K248" s="506"/>
      <c r="L248" s="506"/>
      <c r="M248" s="506"/>
      <c r="N248" s="506"/>
      <c r="O248" s="506"/>
      <c r="P248" s="506"/>
      <c r="Q248" s="615"/>
      <c r="R248" s="615"/>
      <c r="S248" s="615"/>
      <c r="T248" s="615"/>
      <c r="U248" s="615"/>
      <c r="V248" s="615"/>
      <c r="W248" s="615"/>
      <c r="X248" s="615"/>
      <c r="Y248" s="615"/>
      <c r="Z248" s="615"/>
      <c r="AA248" s="615"/>
      <c r="AB248" s="615"/>
      <c r="AC248" s="615"/>
      <c r="AD248" s="615"/>
      <c r="AE248" s="615"/>
      <c r="AF248" s="615"/>
      <c r="AG248" s="615"/>
      <c r="AH248" s="615"/>
      <c r="AI248" s="615"/>
      <c r="AJ248" s="615"/>
      <c r="AK248" s="615"/>
      <c r="AL248" s="615"/>
      <c r="AM248" s="615"/>
      <c r="AN248" s="615"/>
      <c r="AO248" s="615"/>
      <c r="AP248" s="615"/>
      <c r="AQ248" s="615"/>
      <c r="AR248" s="615"/>
      <c r="AS248" s="615"/>
      <c r="AT248" s="615"/>
      <c r="AU248" s="615"/>
      <c r="AV248" s="615"/>
      <c r="AW248" s="615"/>
      <c r="AX248" s="615"/>
      <c r="AY248" s="615"/>
      <c r="AZ248" s="615"/>
      <c r="BA248" s="615"/>
      <c r="BB248" s="615"/>
      <c r="BC248" s="615"/>
      <c r="BD248" s="615"/>
      <c r="BE248" s="615"/>
      <c r="BF248" s="615"/>
      <c r="BG248" s="615"/>
      <c r="BH248" s="615"/>
      <c r="BI248" s="615"/>
      <c r="BJ248" s="615"/>
      <c r="BK248" s="615"/>
      <c r="BL248" s="615"/>
      <c r="BM248" s="615"/>
      <c r="BN248" s="615"/>
      <c r="BO248" s="615"/>
      <c r="BP248" s="615"/>
      <c r="BQ248" s="615"/>
      <c r="BR248" s="615"/>
      <c r="BS248" s="615"/>
      <c r="BT248" s="615"/>
      <c r="BU248" s="615"/>
      <c r="BV248" s="615"/>
      <c r="BW248" s="615"/>
      <c r="BX248" s="615"/>
      <c r="BY248" s="615"/>
      <c r="BZ248" s="615"/>
    </row>
    <row r="249" spans="1:78" s="72" customFormat="1">
      <c r="A249" s="350">
        <f>A245+1</f>
        <v>181</v>
      </c>
      <c r="B249" s="1069"/>
      <c r="C249" s="1070"/>
      <c r="D249" s="1071"/>
      <c r="E249" s="1071"/>
      <c r="F249" s="1071"/>
      <c r="G249" s="1071"/>
      <c r="H249" s="1071"/>
      <c r="I249" s="1071"/>
      <c r="J249" s="1071"/>
      <c r="K249" s="1071"/>
      <c r="L249" s="1071"/>
      <c r="M249" s="1071"/>
      <c r="N249" s="1071"/>
      <c r="O249" s="1071"/>
      <c r="P249" s="1072"/>
      <c r="Q249" s="615"/>
      <c r="R249" s="615"/>
      <c r="S249" s="615"/>
      <c r="T249" s="615"/>
      <c r="U249" s="615"/>
      <c r="V249" s="615"/>
      <c r="W249" s="615"/>
      <c r="X249" s="615"/>
      <c r="Y249" s="615"/>
      <c r="Z249" s="615"/>
      <c r="AA249" s="615"/>
      <c r="AB249" s="615"/>
      <c r="AC249" s="615"/>
      <c r="AD249" s="615"/>
      <c r="AE249" s="615"/>
      <c r="AF249" s="615"/>
      <c r="AG249" s="615"/>
      <c r="AH249" s="615"/>
      <c r="AI249" s="615"/>
      <c r="AJ249" s="615"/>
      <c r="AK249" s="615"/>
      <c r="AL249" s="615"/>
      <c r="AM249" s="615"/>
      <c r="AN249" s="615"/>
      <c r="AO249" s="615"/>
      <c r="AP249" s="615"/>
      <c r="AQ249" s="615"/>
      <c r="AR249" s="615"/>
      <c r="AS249" s="615"/>
      <c r="AT249" s="615"/>
      <c r="AU249" s="615"/>
      <c r="AV249" s="615"/>
      <c r="AW249" s="615"/>
      <c r="AX249" s="615"/>
      <c r="AY249" s="615"/>
      <c r="AZ249" s="615"/>
      <c r="BA249" s="615"/>
      <c r="BB249" s="615"/>
      <c r="BC249" s="615"/>
      <c r="BD249" s="615"/>
      <c r="BE249" s="615"/>
      <c r="BF249" s="615"/>
      <c r="BG249" s="615"/>
      <c r="BH249" s="615"/>
      <c r="BI249" s="615"/>
      <c r="BJ249" s="615"/>
      <c r="BK249" s="615"/>
      <c r="BL249" s="615"/>
      <c r="BM249" s="615"/>
      <c r="BN249" s="615"/>
      <c r="BO249" s="615"/>
      <c r="BP249" s="615"/>
      <c r="BQ249" s="615"/>
      <c r="BR249" s="615"/>
      <c r="BS249" s="615"/>
      <c r="BT249" s="615"/>
      <c r="BU249" s="615"/>
      <c r="BV249" s="615"/>
      <c r="BW249" s="615"/>
      <c r="BX249" s="615"/>
      <c r="BY249" s="615"/>
      <c r="BZ249" s="615"/>
    </row>
    <row r="250" spans="1:78" s="72" customFormat="1">
      <c r="A250" s="687"/>
      <c r="B250" s="1073"/>
      <c r="C250" s="1074"/>
      <c r="D250" s="1075"/>
      <c r="E250" s="1075"/>
      <c r="F250" s="1075"/>
      <c r="G250" s="1075"/>
      <c r="H250" s="1075"/>
      <c r="I250" s="1075"/>
      <c r="J250" s="1075"/>
      <c r="K250" s="1075"/>
      <c r="L250" s="1075"/>
      <c r="M250" s="1075"/>
      <c r="N250" s="1075"/>
      <c r="O250" s="1075"/>
      <c r="P250" s="1076"/>
      <c r="Q250" s="615"/>
      <c r="R250" s="615"/>
      <c r="S250" s="615"/>
      <c r="T250" s="615"/>
      <c r="U250" s="615"/>
      <c r="V250" s="615"/>
      <c r="W250" s="615"/>
      <c r="X250" s="615"/>
      <c r="Y250" s="615"/>
      <c r="Z250" s="615"/>
      <c r="AA250" s="615"/>
      <c r="AB250" s="615"/>
      <c r="AC250" s="615"/>
      <c r="AD250" s="615"/>
      <c r="AE250" s="615"/>
      <c r="AF250" s="615"/>
      <c r="AG250" s="615"/>
      <c r="AH250" s="615"/>
      <c r="AI250" s="615"/>
      <c r="AJ250" s="615"/>
      <c r="AK250" s="615"/>
      <c r="AL250" s="615"/>
      <c r="AM250" s="615"/>
      <c r="AN250" s="615"/>
      <c r="AO250" s="615"/>
      <c r="AP250" s="615"/>
      <c r="AQ250" s="615"/>
      <c r="AR250" s="615"/>
      <c r="AS250" s="615"/>
      <c r="AT250" s="615"/>
      <c r="AU250" s="615"/>
      <c r="AV250" s="615"/>
      <c r="AW250" s="615"/>
      <c r="AX250" s="615"/>
      <c r="AY250" s="615"/>
      <c r="AZ250" s="615"/>
      <c r="BA250" s="615"/>
      <c r="BB250" s="615"/>
      <c r="BC250" s="615"/>
      <c r="BD250" s="615"/>
      <c r="BE250" s="615"/>
      <c r="BF250" s="615"/>
      <c r="BG250" s="615"/>
      <c r="BH250" s="615"/>
      <c r="BI250" s="615"/>
      <c r="BJ250" s="615"/>
      <c r="BK250" s="615"/>
      <c r="BL250" s="615"/>
      <c r="BM250" s="615"/>
      <c r="BN250" s="615"/>
      <c r="BO250" s="615"/>
      <c r="BP250" s="615"/>
      <c r="BQ250" s="615"/>
      <c r="BR250" s="615"/>
      <c r="BS250" s="615"/>
      <c r="BT250" s="615"/>
      <c r="BU250" s="615"/>
      <c r="BV250" s="615"/>
      <c r="BW250" s="615"/>
      <c r="BX250" s="615"/>
      <c r="BY250" s="615"/>
      <c r="BZ250" s="615"/>
    </row>
    <row r="251" spans="1:78" s="72" customFormat="1">
      <c r="A251" s="687"/>
      <c r="B251" s="1073"/>
      <c r="C251" s="1074"/>
      <c r="D251" s="1075"/>
      <c r="E251" s="1075"/>
      <c r="F251" s="1075"/>
      <c r="G251" s="1075"/>
      <c r="H251" s="1075"/>
      <c r="I251" s="1075"/>
      <c r="J251" s="1075"/>
      <c r="K251" s="1075"/>
      <c r="L251" s="1075"/>
      <c r="M251" s="1075"/>
      <c r="N251" s="1075"/>
      <c r="O251" s="1075"/>
      <c r="P251" s="1076"/>
      <c r="Q251" s="615"/>
      <c r="R251" s="615"/>
      <c r="S251" s="615"/>
      <c r="T251" s="615"/>
      <c r="U251" s="615"/>
      <c r="V251" s="615"/>
      <c r="W251" s="615"/>
      <c r="X251" s="615"/>
      <c r="Y251" s="615"/>
      <c r="Z251" s="615"/>
      <c r="AA251" s="615"/>
      <c r="AB251" s="615"/>
      <c r="AC251" s="615"/>
      <c r="AD251" s="615"/>
      <c r="AE251" s="615"/>
      <c r="AF251" s="615"/>
      <c r="AG251" s="615"/>
      <c r="AH251" s="615"/>
      <c r="AI251" s="615"/>
      <c r="AJ251" s="615"/>
      <c r="AK251" s="615"/>
      <c r="AL251" s="615"/>
      <c r="AM251" s="615"/>
      <c r="AN251" s="615"/>
      <c r="AO251" s="615"/>
      <c r="AP251" s="615"/>
      <c r="AQ251" s="615"/>
      <c r="AR251" s="615"/>
      <c r="AS251" s="615"/>
      <c r="AT251" s="615"/>
      <c r="AU251" s="615"/>
      <c r="AV251" s="615"/>
      <c r="AW251" s="615"/>
      <c r="AX251" s="615"/>
      <c r="AY251" s="615"/>
      <c r="AZ251" s="615"/>
      <c r="BA251" s="615"/>
      <c r="BB251" s="615"/>
      <c r="BC251" s="615"/>
      <c r="BD251" s="615"/>
      <c r="BE251" s="615"/>
      <c r="BF251" s="615"/>
      <c r="BG251" s="615"/>
      <c r="BH251" s="615"/>
      <c r="BI251" s="615"/>
      <c r="BJ251" s="615"/>
      <c r="BK251" s="615"/>
      <c r="BL251" s="615"/>
      <c r="BM251" s="615"/>
      <c r="BN251" s="615"/>
      <c r="BO251" s="615"/>
      <c r="BP251" s="615"/>
      <c r="BQ251" s="615"/>
      <c r="BR251" s="615"/>
      <c r="BS251" s="615"/>
      <c r="BT251" s="615"/>
      <c r="BU251" s="615"/>
      <c r="BV251" s="615"/>
      <c r="BW251" s="615"/>
      <c r="BX251" s="615"/>
      <c r="BY251" s="615"/>
      <c r="BZ251" s="615"/>
    </row>
    <row r="252" spans="1:78" s="72" customFormat="1">
      <c r="A252" s="687"/>
      <c r="B252" s="1077"/>
      <c r="C252" s="1078"/>
      <c r="D252" s="1078"/>
      <c r="E252" s="1078"/>
      <c r="F252" s="1078"/>
      <c r="G252" s="1078"/>
      <c r="H252" s="1078"/>
      <c r="I252" s="1078"/>
      <c r="J252" s="1078"/>
      <c r="K252" s="1078"/>
      <c r="L252" s="1078"/>
      <c r="M252" s="1078"/>
      <c r="N252" s="1078"/>
      <c r="O252" s="1078"/>
      <c r="P252" s="1079"/>
      <c r="Q252" s="615"/>
      <c r="R252" s="615"/>
      <c r="S252" s="615"/>
      <c r="T252" s="615"/>
      <c r="U252" s="615"/>
      <c r="V252" s="615"/>
      <c r="W252" s="615"/>
      <c r="X252" s="615"/>
      <c r="Y252" s="615"/>
      <c r="Z252" s="615"/>
      <c r="AA252" s="615"/>
      <c r="AB252" s="615"/>
      <c r="AC252" s="615"/>
      <c r="AD252" s="615"/>
      <c r="AE252" s="615"/>
      <c r="AF252" s="615"/>
      <c r="AG252" s="615"/>
      <c r="AH252" s="615"/>
      <c r="AI252" s="615"/>
      <c r="AJ252" s="615"/>
      <c r="AK252" s="615"/>
      <c r="AL252" s="615"/>
      <c r="AM252" s="615"/>
      <c r="AN252" s="615"/>
      <c r="AO252" s="615"/>
      <c r="AP252" s="615"/>
      <c r="AQ252" s="615"/>
      <c r="AR252" s="615"/>
      <c r="AS252" s="615"/>
      <c r="AT252" s="615"/>
      <c r="AU252" s="615"/>
      <c r="AV252" s="615"/>
      <c r="AW252" s="615"/>
      <c r="AX252" s="615"/>
      <c r="AY252" s="615"/>
      <c r="AZ252" s="615"/>
      <c r="BA252" s="615"/>
      <c r="BB252" s="615"/>
      <c r="BC252" s="615"/>
      <c r="BD252" s="615"/>
      <c r="BE252" s="615"/>
      <c r="BF252" s="615"/>
      <c r="BG252" s="615"/>
      <c r="BH252" s="615"/>
      <c r="BI252" s="615"/>
      <c r="BJ252" s="615"/>
      <c r="BK252" s="615"/>
      <c r="BL252" s="615"/>
      <c r="BM252" s="615"/>
      <c r="BN252" s="615"/>
      <c r="BO252" s="615"/>
      <c r="BP252" s="615"/>
      <c r="BQ252" s="615"/>
      <c r="BR252" s="615"/>
      <c r="BS252" s="615"/>
      <c r="BT252" s="615"/>
      <c r="BU252" s="615"/>
      <c r="BV252" s="615"/>
      <c r="BW252" s="615"/>
      <c r="BX252" s="615"/>
      <c r="BY252" s="615"/>
      <c r="BZ252" s="615"/>
    </row>
    <row r="253" spans="1:78" s="72" customFormat="1">
      <c r="A253" s="687"/>
      <c r="B253" s="929"/>
      <c r="C253" s="688"/>
      <c r="D253" s="614"/>
      <c r="E253" s="677"/>
      <c r="F253" s="549"/>
      <c r="G253" s="549"/>
      <c r="H253" s="549"/>
      <c r="I253" s="549"/>
      <c r="J253" s="549"/>
      <c r="K253" s="549"/>
      <c r="L253" s="549"/>
      <c r="M253" s="549"/>
      <c r="N253" s="549"/>
      <c r="O253" s="615"/>
      <c r="P253" s="615"/>
      <c r="Q253" s="615"/>
      <c r="R253" s="615"/>
      <c r="S253" s="615"/>
      <c r="T253" s="615"/>
      <c r="U253" s="615"/>
      <c r="V253" s="615"/>
      <c r="W253" s="615"/>
      <c r="X253" s="615"/>
      <c r="Y253" s="615"/>
      <c r="Z253" s="615"/>
      <c r="AA253" s="615"/>
      <c r="AB253" s="615"/>
      <c r="AC253" s="615"/>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615"/>
      <c r="AY253" s="615"/>
      <c r="AZ253" s="615"/>
      <c r="BA253" s="615"/>
      <c r="BB253" s="615"/>
      <c r="BC253" s="615"/>
      <c r="BD253" s="615"/>
      <c r="BE253" s="615"/>
      <c r="BF253" s="615"/>
      <c r="BG253" s="615"/>
      <c r="BH253" s="615"/>
      <c r="BI253" s="615"/>
      <c r="BJ253" s="615"/>
      <c r="BK253" s="615"/>
      <c r="BL253" s="615"/>
      <c r="BM253" s="615"/>
      <c r="BN253" s="615"/>
      <c r="BO253" s="615"/>
      <c r="BP253" s="615"/>
      <c r="BQ253" s="615"/>
      <c r="BR253" s="615"/>
      <c r="BS253" s="615"/>
      <c r="BT253" s="615"/>
      <c r="BU253" s="615"/>
      <c r="BV253" s="615"/>
      <c r="BW253" s="615"/>
      <c r="BX253" s="615"/>
      <c r="BY253" s="615"/>
      <c r="BZ253" s="615"/>
    </row>
    <row r="254" spans="1:78" s="72" customFormat="1">
      <c r="A254" s="687"/>
      <c r="B254" s="928" t="s">
        <v>1321</v>
      </c>
      <c r="C254" s="685"/>
      <c r="D254" s="686"/>
      <c r="E254" s="573"/>
      <c r="F254" s="506"/>
      <c r="G254" s="506"/>
      <c r="H254" s="506"/>
      <c r="I254" s="506"/>
      <c r="J254" s="506"/>
      <c r="K254" s="506"/>
      <c r="L254" s="506"/>
      <c r="M254" s="506"/>
      <c r="N254" s="506"/>
      <c r="O254" s="506"/>
      <c r="P254" s="506"/>
      <c r="Q254" s="615"/>
      <c r="R254" s="615"/>
      <c r="S254" s="615"/>
      <c r="T254" s="615"/>
      <c r="U254" s="615"/>
      <c r="V254" s="615"/>
      <c r="W254" s="615"/>
      <c r="X254" s="615"/>
      <c r="Y254" s="615"/>
      <c r="Z254" s="615"/>
      <c r="AA254" s="615"/>
      <c r="AB254" s="615"/>
      <c r="AC254" s="615"/>
      <c r="AD254" s="615"/>
      <c r="AE254" s="615"/>
      <c r="AF254" s="615"/>
      <c r="AG254" s="615"/>
      <c r="AH254" s="615"/>
      <c r="AI254" s="615"/>
      <c r="AJ254" s="615"/>
      <c r="AK254" s="615"/>
      <c r="AL254" s="615"/>
      <c r="AM254" s="615"/>
      <c r="AN254" s="615"/>
      <c r="AO254" s="615"/>
      <c r="AP254" s="615"/>
      <c r="AQ254" s="615"/>
      <c r="AR254" s="615"/>
      <c r="AS254" s="615"/>
      <c r="AT254" s="615"/>
      <c r="AU254" s="615"/>
      <c r="AV254" s="615"/>
      <c r="AW254" s="615"/>
      <c r="AX254" s="615"/>
      <c r="AY254" s="615"/>
      <c r="AZ254" s="615"/>
      <c r="BA254" s="615"/>
      <c r="BB254" s="615"/>
      <c r="BC254" s="615"/>
      <c r="BD254" s="615"/>
      <c r="BE254" s="615"/>
      <c r="BF254" s="615"/>
      <c r="BG254" s="615"/>
      <c r="BH254" s="615"/>
      <c r="BI254" s="615"/>
      <c r="BJ254" s="615"/>
      <c r="BK254" s="615"/>
      <c r="BL254" s="615"/>
      <c r="BM254" s="615"/>
      <c r="BN254" s="615"/>
      <c r="BO254" s="615"/>
      <c r="BP254" s="615"/>
      <c r="BQ254" s="615"/>
      <c r="BR254" s="615"/>
      <c r="BS254" s="615"/>
      <c r="BT254" s="615"/>
      <c r="BU254" s="615"/>
      <c r="BV254" s="615"/>
      <c r="BW254" s="615"/>
      <c r="BX254" s="615"/>
      <c r="BY254" s="615"/>
      <c r="BZ254" s="615"/>
    </row>
    <row r="255" spans="1:78" s="72" customFormat="1">
      <c r="A255" s="350">
        <f>A249+1</f>
        <v>182</v>
      </c>
      <c r="B255" s="1069"/>
      <c r="C255" s="1070"/>
      <c r="D255" s="1071"/>
      <c r="E255" s="1071"/>
      <c r="F255" s="1071"/>
      <c r="G255" s="1071"/>
      <c r="H255" s="1071"/>
      <c r="I255" s="1071"/>
      <c r="J255" s="1071"/>
      <c r="K255" s="1071"/>
      <c r="L255" s="1071"/>
      <c r="M255" s="1071"/>
      <c r="N255" s="1071"/>
      <c r="O255" s="1071"/>
      <c r="P255" s="1072"/>
      <c r="Q255" s="615"/>
      <c r="R255" s="615"/>
      <c r="S255" s="615"/>
      <c r="T255" s="615"/>
      <c r="U255" s="615"/>
      <c r="V255" s="615"/>
      <c r="W255" s="615"/>
      <c r="X255" s="615"/>
      <c r="Y255" s="615"/>
      <c r="Z255" s="615"/>
      <c r="AA255" s="615"/>
      <c r="AB255" s="615"/>
      <c r="AC255" s="615"/>
      <c r="AD255" s="615"/>
      <c r="AE255" s="615"/>
      <c r="AF255" s="615"/>
      <c r="AG255" s="615"/>
      <c r="AH255" s="615"/>
      <c r="AI255" s="615"/>
      <c r="AJ255" s="615"/>
      <c r="AK255" s="615"/>
      <c r="AL255" s="615"/>
      <c r="AM255" s="615"/>
      <c r="AN255" s="615"/>
      <c r="AO255" s="615"/>
      <c r="AP255" s="615"/>
      <c r="AQ255" s="615"/>
      <c r="AR255" s="615"/>
      <c r="AS255" s="615"/>
      <c r="AT255" s="615"/>
      <c r="AU255" s="615"/>
      <c r="AV255" s="615"/>
      <c r="AW255" s="615"/>
      <c r="AX255" s="615"/>
      <c r="AY255" s="615"/>
      <c r="AZ255" s="615"/>
      <c r="BA255" s="615"/>
      <c r="BB255" s="615"/>
      <c r="BC255" s="615"/>
      <c r="BD255" s="615"/>
      <c r="BE255" s="615"/>
      <c r="BF255" s="615"/>
      <c r="BG255" s="615"/>
      <c r="BH255" s="615"/>
      <c r="BI255" s="615"/>
      <c r="BJ255" s="615"/>
      <c r="BK255" s="615"/>
      <c r="BL255" s="615"/>
      <c r="BM255" s="615"/>
      <c r="BN255" s="615"/>
      <c r="BO255" s="615"/>
      <c r="BP255" s="615"/>
      <c r="BQ255" s="615"/>
      <c r="BR255" s="615"/>
      <c r="BS255" s="615"/>
      <c r="BT255" s="615"/>
      <c r="BU255" s="615"/>
      <c r="BV255" s="615"/>
      <c r="BW255" s="615"/>
      <c r="BX255" s="615"/>
      <c r="BY255" s="615"/>
      <c r="BZ255" s="615"/>
    </row>
    <row r="256" spans="1:78" s="72" customFormat="1">
      <c r="A256" s="687"/>
      <c r="B256" s="1073"/>
      <c r="C256" s="1074"/>
      <c r="D256" s="1075"/>
      <c r="E256" s="1075"/>
      <c r="F256" s="1075"/>
      <c r="G256" s="1075"/>
      <c r="H256" s="1075"/>
      <c r="I256" s="1075"/>
      <c r="J256" s="1075"/>
      <c r="K256" s="1075"/>
      <c r="L256" s="1075"/>
      <c r="M256" s="1075"/>
      <c r="N256" s="1075"/>
      <c r="O256" s="1075"/>
      <c r="P256" s="1076"/>
      <c r="Q256" s="615"/>
      <c r="R256" s="615"/>
      <c r="S256" s="615"/>
      <c r="T256" s="615"/>
      <c r="U256" s="615"/>
      <c r="V256" s="615"/>
      <c r="W256" s="615"/>
      <c r="X256" s="615"/>
      <c r="Y256" s="615"/>
      <c r="Z256" s="615"/>
      <c r="AA256" s="615"/>
      <c r="AB256" s="615"/>
      <c r="AC256" s="615"/>
      <c r="AD256" s="615"/>
      <c r="AE256" s="615"/>
      <c r="AF256" s="615"/>
      <c r="AG256" s="615"/>
      <c r="AH256" s="615"/>
      <c r="AI256" s="615"/>
      <c r="AJ256" s="615"/>
      <c r="AK256" s="615"/>
      <c r="AL256" s="615"/>
      <c r="AM256" s="615"/>
      <c r="AN256" s="615"/>
      <c r="AO256" s="615"/>
      <c r="AP256" s="615"/>
      <c r="AQ256" s="615"/>
      <c r="AR256" s="615"/>
      <c r="AS256" s="615"/>
      <c r="AT256" s="615"/>
      <c r="AU256" s="615"/>
      <c r="AV256" s="615"/>
      <c r="AW256" s="615"/>
      <c r="AX256" s="615"/>
      <c r="AY256" s="615"/>
      <c r="AZ256" s="615"/>
      <c r="BA256" s="615"/>
      <c r="BB256" s="615"/>
      <c r="BC256" s="615"/>
      <c r="BD256" s="615"/>
      <c r="BE256" s="615"/>
      <c r="BF256" s="615"/>
      <c r="BG256" s="615"/>
      <c r="BH256" s="615"/>
      <c r="BI256" s="615"/>
      <c r="BJ256" s="615"/>
      <c r="BK256" s="615"/>
      <c r="BL256" s="615"/>
      <c r="BM256" s="615"/>
      <c r="BN256" s="615"/>
      <c r="BO256" s="615"/>
      <c r="BP256" s="615"/>
      <c r="BQ256" s="615"/>
      <c r="BR256" s="615"/>
      <c r="BS256" s="615"/>
      <c r="BT256" s="615"/>
      <c r="BU256" s="615"/>
      <c r="BV256" s="615"/>
      <c r="BW256" s="615"/>
      <c r="BX256" s="615"/>
      <c r="BY256" s="615"/>
      <c r="BZ256" s="615"/>
    </row>
    <row r="257" spans="1:78" s="72" customFormat="1">
      <c r="A257" s="689"/>
      <c r="B257" s="1073"/>
      <c r="C257" s="1074"/>
      <c r="D257" s="1075"/>
      <c r="E257" s="1075"/>
      <c r="F257" s="1075"/>
      <c r="G257" s="1075"/>
      <c r="H257" s="1075"/>
      <c r="I257" s="1075"/>
      <c r="J257" s="1075"/>
      <c r="K257" s="1075"/>
      <c r="L257" s="1075"/>
      <c r="M257" s="1075"/>
      <c r="N257" s="1075"/>
      <c r="O257" s="1075"/>
      <c r="P257" s="1076"/>
      <c r="Q257" s="615"/>
      <c r="R257" s="615"/>
      <c r="S257" s="615"/>
      <c r="T257" s="615"/>
      <c r="U257" s="615"/>
      <c r="V257" s="615"/>
      <c r="W257" s="615"/>
      <c r="X257" s="615"/>
      <c r="Y257" s="615"/>
      <c r="Z257" s="615"/>
      <c r="AA257" s="615"/>
      <c r="AB257" s="615"/>
      <c r="AC257" s="615"/>
      <c r="AD257" s="615"/>
      <c r="AE257" s="615"/>
      <c r="AF257" s="615"/>
      <c r="AG257" s="615"/>
      <c r="AH257" s="615"/>
      <c r="AI257" s="615"/>
      <c r="AJ257" s="615"/>
      <c r="AK257" s="615"/>
      <c r="AL257" s="615"/>
      <c r="AM257" s="615"/>
      <c r="AN257" s="615"/>
      <c r="AO257" s="615"/>
      <c r="AP257" s="615"/>
      <c r="AQ257" s="615"/>
      <c r="AR257" s="615"/>
      <c r="AS257" s="615"/>
      <c r="AT257" s="615"/>
      <c r="AU257" s="615"/>
      <c r="AV257" s="615"/>
      <c r="AW257" s="615"/>
      <c r="AX257" s="615"/>
      <c r="AY257" s="615"/>
      <c r="AZ257" s="615"/>
      <c r="BA257" s="615"/>
      <c r="BB257" s="615"/>
      <c r="BC257" s="615"/>
      <c r="BD257" s="615"/>
      <c r="BE257" s="615"/>
      <c r="BF257" s="615"/>
      <c r="BG257" s="615"/>
      <c r="BH257" s="615"/>
      <c r="BI257" s="615"/>
      <c r="BJ257" s="615"/>
      <c r="BK257" s="615"/>
      <c r="BL257" s="615"/>
      <c r="BM257" s="615"/>
      <c r="BN257" s="615"/>
      <c r="BO257" s="615"/>
      <c r="BP257" s="615"/>
      <c r="BQ257" s="615"/>
      <c r="BR257" s="615"/>
      <c r="BS257" s="615"/>
      <c r="BT257" s="615"/>
      <c r="BU257" s="615"/>
      <c r="BV257" s="615"/>
      <c r="BW257" s="615"/>
      <c r="BX257" s="615"/>
      <c r="BY257" s="615"/>
      <c r="BZ257" s="615"/>
    </row>
    <row r="258" spans="1:78" s="72" customFormat="1">
      <c r="A258" s="689"/>
      <c r="B258" s="1077"/>
      <c r="C258" s="1078"/>
      <c r="D258" s="1078"/>
      <c r="E258" s="1078"/>
      <c r="F258" s="1078"/>
      <c r="G258" s="1078"/>
      <c r="H258" s="1078"/>
      <c r="I258" s="1078"/>
      <c r="J258" s="1078"/>
      <c r="K258" s="1078"/>
      <c r="L258" s="1078"/>
      <c r="M258" s="1078"/>
      <c r="N258" s="1078"/>
      <c r="O258" s="1078"/>
      <c r="P258" s="1079"/>
      <c r="Q258" s="615"/>
      <c r="R258" s="615"/>
      <c r="S258" s="615"/>
      <c r="T258" s="615"/>
      <c r="U258" s="615"/>
      <c r="V258" s="615"/>
      <c r="W258" s="615"/>
      <c r="X258" s="615"/>
      <c r="Y258" s="615"/>
      <c r="Z258" s="615"/>
      <c r="AA258" s="615"/>
      <c r="AB258" s="615"/>
      <c r="AC258" s="615"/>
      <c r="AD258" s="615"/>
      <c r="AE258" s="615"/>
      <c r="AF258" s="615"/>
      <c r="AG258" s="615"/>
      <c r="AH258" s="615"/>
      <c r="AI258" s="615"/>
      <c r="AJ258" s="615"/>
      <c r="AK258" s="615"/>
      <c r="AL258" s="615"/>
      <c r="AM258" s="615"/>
      <c r="AN258" s="615"/>
      <c r="AO258" s="615"/>
      <c r="AP258" s="615"/>
      <c r="AQ258" s="615"/>
      <c r="AR258" s="615"/>
      <c r="AS258" s="615"/>
      <c r="AT258" s="615"/>
      <c r="AU258" s="615"/>
      <c r="AV258" s="615"/>
      <c r="AW258" s="615"/>
      <c r="AX258" s="615"/>
      <c r="AY258" s="615"/>
      <c r="AZ258" s="615"/>
      <c r="BA258" s="615"/>
      <c r="BB258" s="615"/>
      <c r="BC258" s="615"/>
      <c r="BD258" s="615"/>
      <c r="BE258" s="615"/>
      <c r="BF258" s="615"/>
      <c r="BG258" s="615"/>
      <c r="BH258" s="615"/>
      <c r="BI258" s="615"/>
      <c r="BJ258" s="615"/>
      <c r="BK258" s="615"/>
      <c r="BL258" s="615"/>
      <c r="BM258" s="615"/>
      <c r="BN258" s="615"/>
      <c r="BO258" s="615"/>
      <c r="BP258" s="615"/>
      <c r="BQ258" s="615"/>
      <c r="BR258" s="615"/>
      <c r="BS258" s="615"/>
      <c r="BT258" s="615"/>
      <c r="BU258" s="615"/>
      <c r="BV258" s="615"/>
      <c r="BW258" s="615"/>
      <c r="BX258" s="615"/>
      <c r="BY258" s="615"/>
      <c r="BZ258" s="615"/>
    </row>
    <row r="259" spans="1:78" s="72" customFormat="1">
      <c r="A259" s="689"/>
      <c r="B259" s="929"/>
      <c r="C259" s="688"/>
      <c r="D259" s="614"/>
      <c r="E259" s="677"/>
      <c r="F259" s="549"/>
      <c r="G259" s="549"/>
      <c r="H259" s="549"/>
      <c r="I259" s="549"/>
      <c r="J259" s="549"/>
      <c r="K259" s="549"/>
      <c r="L259" s="549"/>
      <c r="M259" s="549"/>
      <c r="N259" s="549"/>
      <c r="O259" s="615"/>
      <c r="P259" s="615"/>
      <c r="Q259" s="615"/>
      <c r="R259" s="615"/>
      <c r="S259" s="615"/>
      <c r="T259" s="615"/>
      <c r="U259" s="615"/>
      <c r="V259" s="615"/>
      <c r="W259" s="615"/>
      <c r="X259" s="615"/>
      <c r="Y259" s="615"/>
      <c r="Z259" s="615"/>
      <c r="AA259" s="615"/>
      <c r="AB259" s="615"/>
      <c r="AC259" s="615"/>
      <c r="AD259" s="615"/>
      <c r="AE259" s="615"/>
      <c r="AF259" s="615"/>
      <c r="AG259" s="615"/>
      <c r="AH259" s="615"/>
      <c r="AI259" s="615"/>
      <c r="AJ259" s="615"/>
      <c r="AK259" s="615"/>
      <c r="AL259" s="615"/>
      <c r="AM259" s="615"/>
      <c r="AN259" s="615"/>
      <c r="AO259" s="615"/>
      <c r="AP259" s="615"/>
      <c r="AQ259" s="615"/>
      <c r="AR259" s="615"/>
      <c r="AS259" s="615"/>
      <c r="AT259" s="615"/>
      <c r="AU259" s="615"/>
      <c r="AV259" s="615"/>
      <c r="AW259" s="615"/>
      <c r="AX259" s="615"/>
      <c r="AY259" s="615"/>
      <c r="AZ259" s="615"/>
      <c r="BA259" s="615"/>
      <c r="BB259" s="615"/>
      <c r="BC259" s="615"/>
      <c r="BD259" s="615"/>
      <c r="BE259" s="615"/>
      <c r="BF259" s="615"/>
      <c r="BG259" s="615"/>
      <c r="BH259" s="615"/>
      <c r="BI259" s="615"/>
      <c r="BJ259" s="615"/>
      <c r="BK259" s="615"/>
      <c r="BL259" s="615"/>
      <c r="BM259" s="615"/>
      <c r="BN259" s="615"/>
      <c r="BO259" s="615"/>
      <c r="BP259" s="615"/>
      <c r="BQ259" s="615"/>
      <c r="BR259" s="615"/>
      <c r="BS259" s="615"/>
      <c r="BT259" s="615"/>
      <c r="BU259" s="615"/>
      <c r="BV259" s="615"/>
      <c r="BW259" s="615"/>
      <c r="BX259" s="615"/>
      <c r="BY259" s="615"/>
      <c r="BZ259" s="615"/>
    </row>
    <row r="260" spans="1:78" s="72" customFormat="1" ht="47.25" customHeight="1">
      <c r="A260" s="689"/>
      <c r="B260" s="1068" t="s">
        <v>1542</v>
      </c>
      <c r="C260" s="1068"/>
      <c r="D260" s="1068"/>
      <c r="E260" s="1068"/>
      <c r="F260" s="1068"/>
      <c r="G260" s="1068"/>
      <c r="H260" s="1068"/>
      <c r="I260" s="1068"/>
      <c r="J260" s="1068"/>
      <c r="K260" s="1068"/>
      <c r="L260" s="1068"/>
      <c r="M260" s="1068"/>
      <c r="N260" s="1068"/>
      <c r="O260" s="1068"/>
      <c r="P260" s="1068"/>
      <c r="Q260" s="615"/>
      <c r="R260" s="615"/>
      <c r="S260" s="615"/>
      <c r="T260" s="615"/>
      <c r="U260" s="615"/>
      <c r="V260" s="615"/>
      <c r="W260" s="615"/>
      <c r="X260" s="615"/>
      <c r="Y260" s="615"/>
      <c r="Z260" s="615"/>
      <c r="AA260" s="615"/>
      <c r="AB260" s="615"/>
      <c r="AC260" s="615"/>
      <c r="AD260" s="615"/>
      <c r="AE260" s="615"/>
      <c r="AF260" s="615"/>
      <c r="AG260" s="615"/>
      <c r="AH260" s="615"/>
      <c r="AI260" s="615"/>
      <c r="AJ260" s="615"/>
      <c r="AK260" s="615"/>
      <c r="AL260" s="615"/>
      <c r="AM260" s="615"/>
      <c r="AN260" s="615"/>
      <c r="AO260" s="615"/>
      <c r="AP260" s="615"/>
      <c r="AQ260" s="615"/>
      <c r="AR260" s="615"/>
      <c r="AS260" s="615"/>
      <c r="AT260" s="615"/>
      <c r="AU260" s="615"/>
      <c r="AV260" s="615"/>
      <c r="AW260" s="615"/>
      <c r="AX260" s="615"/>
      <c r="AY260" s="615"/>
      <c r="AZ260" s="615"/>
      <c r="BA260" s="615"/>
      <c r="BB260" s="615"/>
      <c r="BC260" s="615"/>
      <c r="BD260" s="615"/>
      <c r="BE260" s="615"/>
      <c r="BF260" s="615"/>
      <c r="BG260" s="615"/>
      <c r="BH260" s="615"/>
      <c r="BI260" s="615"/>
      <c r="BJ260" s="615"/>
      <c r="BK260" s="615"/>
      <c r="BL260" s="615"/>
      <c r="BM260" s="615"/>
      <c r="BN260" s="615"/>
      <c r="BO260" s="615"/>
      <c r="BP260" s="615"/>
      <c r="BQ260" s="615"/>
      <c r="BR260" s="615"/>
      <c r="BS260" s="615"/>
      <c r="BT260" s="615"/>
      <c r="BU260" s="615"/>
      <c r="BV260" s="615"/>
      <c r="BW260" s="615"/>
      <c r="BX260" s="615"/>
      <c r="BY260" s="615"/>
      <c r="BZ260" s="615"/>
    </row>
    <row r="261" spans="1:78" s="72" customFormat="1" ht="30">
      <c r="A261" s="690"/>
      <c r="B261" s="930" t="str">
        <f>"****The carryback period is the prior two calendar tax years plus any current taxes paid in the year-to-date period.  Please provide disaggregated data for item "&amp;A222&amp;" as follows:"</f>
        <v>****The carryback period is the prior two calendar tax years plus any current taxes paid in the year-to-date period.  Please provide disaggregated data for item 163 as follows:</v>
      </c>
      <c r="C261" s="691"/>
      <c r="D261" s="692"/>
      <c r="E261" s="693"/>
      <c r="F261" s="692"/>
      <c r="G261" s="692"/>
      <c r="H261" s="692"/>
      <c r="I261" s="692"/>
      <c r="J261" s="692"/>
      <c r="K261" s="692"/>
      <c r="L261" s="692"/>
      <c r="M261" s="692"/>
      <c r="N261" s="692"/>
      <c r="O261" s="692"/>
      <c r="P261" s="692"/>
      <c r="Q261" s="615"/>
      <c r="R261" s="615"/>
      <c r="S261" s="615"/>
      <c r="T261" s="615"/>
      <c r="U261" s="615"/>
      <c r="V261" s="615"/>
      <c r="W261" s="615"/>
      <c r="X261" s="615"/>
      <c r="Y261" s="615"/>
      <c r="Z261" s="615"/>
      <c r="AA261" s="615"/>
      <c r="AB261" s="615"/>
      <c r="AC261" s="615"/>
      <c r="AD261" s="615"/>
      <c r="AE261" s="615"/>
      <c r="AF261" s="615"/>
      <c r="AG261" s="615"/>
      <c r="AH261" s="615"/>
      <c r="AI261" s="615"/>
      <c r="AJ261" s="615"/>
      <c r="AK261" s="615"/>
      <c r="AL261" s="615"/>
      <c r="AM261" s="615"/>
      <c r="AN261" s="615"/>
      <c r="AO261" s="615"/>
      <c r="AP261" s="615"/>
      <c r="AQ261" s="615"/>
      <c r="AR261" s="615"/>
      <c r="AS261" s="615"/>
      <c r="AT261" s="615"/>
      <c r="AU261" s="615"/>
      <c r="AV261" s="615"/>
      <c r="AW261" s="615"/>
      <c r="AX261" s="615"/>
      <c r="AY261" s="615"/>
      <c r="AZ261" s="615"/>
      <c r="BA261" s="615"/>
      <c r="BB261" s="615"/>
      <c r="BC261" s="615"/>
      <c r="BD261" s="615"/>
      <c r="BE261" s="615"/>
      <c r="BF261" s="615"/>
      <c r="BG261" s="615"/>
      <c r="BH261" s="615"/>
      <c r="BI261" s="615"/>
      <c r="BJ261" s="615"/>
      <c r="BK261" s="615"/>
      <c r="BL261" s="615"/>
      <c r="BM261" s="615"/>
      <c r="BN261" s="615"/>
      <c r="BO261" s="615"/>
      <c r="BP261" s="615"/>
      <c r="BQ261" s="615"/>
      <c r="BR261" s="615"/>
      <c r="BS261" s="615"/>
      <c r="BT261" s="615"/>
      <c r="BU261" s="615"/>
      <c r="BV261" s="615"/>
      <c r="BW261" s="615"/>
      <c r="BX261" s="615"/>
      <c r="BY261" s="615"/>
      <c r="BZ261" s="615"/>
    </row>
    <row r="262" spans="1:78" s="72" customFormat="1">
      <c r="A262" s="350">
        <f>A255+1</f>
        <v>183</v>
      </c>
      <c r="B262" s="931" t="s">
        <v>1257</v>
      </c>
      <c r="C262" s="416" t="s">
        <v>1254</v>
      </c>
      <c r="D262" s="76"/>
      <c r="E262" s="547"/>
      <c r="F262" s="694"/>
      <c r="G262" s="694"/>
      <c r="H262" s="694"/>
      <c r="I262" s="694"/>
      <c r="J262" s="694"/>
      <c r="K262" s="694"/>
      <c r="L262" s="694"/>
      <c r="M262" s="694"/>
      <c r="N262" s="694"/>
      <c r="O262" s="694"/>
      <c r="P262" s="694"/>
      <c r="Q262" s="615"/>
      <c r="R262" s="615"/>
      <c r="S262" s="615"/>
      <c r="T262" s="615"/>
      <c r="U262" s="615"/>
      <c r="V262" s="615"/>
      <c r="W262" s="615"/>
      <c r="X262" s="615"/>
      <c r="Y262" s="615"/>
      <c r="Z262" s="615"/>
      <c r="AA262" s="615"/>
      <c r="AB262" s="615"/>
      <c r="AC262" s="615"/>
      <c r="AD262" s="615"/>
      <c r="AE262" s="615"/>
      <c r="AF262" s="615"/>
      <c r="AG262" s="615"/>
      <c r="AH262" s="615"/>
      <c r="AI262" s="615"/>
      <c r="AJ262" s="615"/>
      <c r="AK262" s="615"/>
      <c r="AL262" s="615"/>
      <c r="AM262" s="615"/>
      <c r="AN262" s="615"/>
      <c r="AO262" s="615"/>
      <c r="AP262" s="615"/>
      <c r="AQ262" s="615"/>
      <c r="AR262" s="615"/>
      <c r="AS262" s="615"/>
      <c r="AT262" s="615"/>
      <c r="AU262" s="615"/>
      <c r="AV262" s="615"/>
      <c r="AW262" s="615"/>
      <c r="AX262" s="615"/>
      <c r="AY262" s="615"/>
      <c r="AZ262" s="615"/>
      <c r="BA262" s="615"/>
      <c r="BB262" s="615"/>
      <c r="BC262" s="615"/>
      <c r="BD262" s="615"/>
      <c r="BE262" s="615"/>
      <c r="BF262" s="615"/>
      <c r="BG262" s="615"/>
      <c r="BH262" s="615"/>
      <c r="BI262" s="615"/>
      <c r="BJ262" s="615"/>
      <c r="BK262" s="615"/>
      <c r="BL262" s="615"/>
      <c r="BM262" s="615"/>
      <c r="BN262" s="615"/>
      <c r="BO262" s="615"/>
      <c r="BP262" s="615"/>
      <c r="BQ262" s="615"/>
      <c r="BR262" s="615"/>
      <c r="BS262" s="615"/>
      <c r="BT262" s="615"/>
      <c r="BU262" s="615"/>
      <c r="BV262" s="615"/>
      <c r="BW262" s="615"/>
      <c r="BX262" s="615"/>
      <c r="BY262" s="615"/>
      <c r="BZ262" s="615"/>
    </row>
    <row r="263" spans="1:78" s="72" customFormat="1">
      <c r="A263" s="350">
        <f>A262+1</f>
        <v>184</v>
      </c>
      <c r="B263" s="931" t="s">
        <v>1258</v>
      </c>
      <c r="C263" s="417" t="s">
        <v>1255</v>
      </c>
      <c r="D263" s="76"/>
      <c r="E263" s="547"/>
      <c r="F263" s="694"/>
      <c r="G263" s="694"/>
      <c r="H263" s="694"/>
      <c r="I263" s="694"/>
      <c r="J263" s="694"/>
      <c r="K263" s="694"/>
      <c r="L263" s="694"/>
      <c r="M263" s="694"/>
      <c r="N263" s="694"/>
      <c r="O263" s="694"/>
      <c r="P263" s="694"/>
      <c r="Q263" s="615"/>
      <c r="R263" s="615"/>
      <c r="S263" s="615"/>
      <c r="T263" s="615"/>
      <c r="U263" s="615"/>
      <c r="V263" s="615"/>
      <c r="W263" s="615"/>
      <c r="X263" s="615"/>
      <c r="Y263" s="615"/>
      <c r="Z263" s="615"/>
      <c r="AA263" s="615"/>
      <c r="AB263" s="615"/>
      <c r="AC263" s="615"/>
      <c r="AD263" s="615"/>
      <c r="AE263" s="615"/>
      <c r="AF263" s="615"/>
      <c r="AG263" s="615"/>
      <c r="AH263" s="615"/>
      <c r="AI263" s="615"/>
      <c r="AJ263" s="615"/>
      <c r="AK263" s="615"/>
      <c r="AL263" s="615"/>
      <c r="AM263" s="615"/>
      <c r="AN263" s="615"/>
      <c r="AO263" s="615"/>
      <c r="AP263" s="615"/>
      <c r="AQ263" s="615"/>
      <c r="AR263" s="615"/>
      <c r="AS263" s="615"/>
      <c r="AT263" s="615"/>
      <c r="AU263" s="615"/>
      <c r="AV263" s="615"/>
      <c r="AW263" s="615"/>
      <c r="AX263" s="615"/>
      <c r="AY263" s="615"/>
      <c r="AZ263" s="615"/>
      <c r="BA263" s="615"/>
      <c r="BB263" s="615"/>
      <c r="BC263" s="615"/>
      <c r="BD263" s="615"/>
      <c r="BE263" s="615"/>
      <c r="BF263" s="615"/>
      <c r="BG263" s="615"/>
      <c r="BH263" s="615"/>
      <c r="BI263" s="615"/>
      <c r="BJ263" s="615"/>
      <c r="BK263" s="615"/>
      <c r="BL263" s="615"/>
      <c r="BM263" s="615"/>
      <c r="BN263" s="615"/>
      <c r="BO263" s="615"/>
      <c r="BP263" s="615"/>
      <c r="BQ263" s="615"/>
      <c r="BR263" s="615"/>
      <c r="BS263" s="615"/>
      <c r="BT263" s="615"/>
      <c r="BU263" s="615"/>
      <c r="BV263" s="615"/>
      <c r="BW263" s="615"/>
      <c r="BX263" s="615"/>
      <c r="BY263" s="615"/>
      <c r="BZ263" s="615"/>
    </row>
    <row r="264" spans="1:78" s="72" customFormat="1">
      <c r="A264" s="350">
        <f>A263+1</f>
        <v>185</v>
      </c>
      <c r="B264" s="931" t="s">
        <v>1259</v>
      </c>
      <c r="C264" s="416" t="s">
        <v>1256</v>
      </c>
      <c r="D264" s="76"/>
      <c r="E264" s="547"/>
      <c r="F264" s="694"/>
      <c r="G264" s="694"/>
      <c r="H264" s="694"/>
      <c r="I264" s="694"/>
      <c r="J264" s="694"/>
      <c r="K264" s="694"/>
      <c r="L264" s="694"/>
      <c r="M264" s="694"/>
      <c r="N264" s="694"/>
      <c r="O264" s="694"/>
      <c r="P264" s="694"/>
      <c r="Q264" s="615"/>
      <c r="R264" s="615"/>
      <c r="S264" s="615"/>
      <c r="T264" s="615"/>
      <c r="U264" s="615"/>
      <c r="V264" s="615"/>
      <c r="W264" s="615"/>
      <c r="X264" s="615"/>
      <c r="Y264" s="615"/>
      <c r="Z264" s="615"/>
      <c r="AA264" s="615"/>
      <c r="AB264" s="615"/>
      <c r="AC264" s="615"/>
      <c r="AD264" s="615"/>
      <c r="AE264" s="615"/>
      <c r="AF264" s="615"/>
      <c r="AG264" s="615"/>
      <c r="AH264" s="615"/>
      <c r="AI264" s="615"/>
      <c r="AJ264" s="615"/>
      <c r="AK264" s="615"/>
      <c r="AL264" s="615"/>
      <c r="AM264" s="615"/>
      <c r="AN264" s="615"/>
      <c r="AO264" s="615"/>
      <c r="AP264" s="615"/>
      <c r="AQ264" s="615"/>
      <c r="AR264" s="615"/>
      <c r="AS264" s="615"/>
      <c r="AT264" s="615"/>
      <c r="AU264" s="615"/>
      <c r="AV264" s="615"/>
      <c r="AW264" s="615"/>
      <c r="AX264" s="615"/>
      <c r="AY264" s="615"/>
      <c r="AZ264" s="615"/>
      <c r="BA264" s="615"/>
      <c r="BB264" s="615"/>
      <c r="BC264" s="615"/>
      <c r="BD264" s="615"/>
      <c r="BE264" s="615"/>
      <c r="BF264" s="615"/>
      <c r="BG264" s="615"/>
      <c r="BH264" s="615"/>
      <c r="BI264" s="615"/>
      <c r="BJ264" s="615"/>
      <c r="BK264" s="615"/>
      <c r="BL264" s="615"/>
      <c r="BM264" s="615"/>
      <c r="BN264" s="615"/>
      <c r="BO264" s="615"/>
      <c r="BP264" s="615"/>
      <c r="BQ264" s="615"/>
      <c r="BR264" s="615"/>
      <c r="BS264" s="615"/>
      <c r="BT264" s="615"/>
      <c r="BU264" s="615"/>
      <c r="BV264" s="615"/>
      <c r="BW264" s="615"/>
      <c r="BX264" s="615"/>
      <c r="BY264" s="615"/>
      <c r="BZ264" s="615"/>
    </row>
    <row r="265" spans="1:78" s="72" customFormat="1">
      <c r="A265" s="690"/>
      <c r="B265" s="929"/>
      <c r="C265" s="688"/>
      <c r="D265" s="614"/>
      <c r="E265" s="677"/>
      <c r="F265" s="549"/>
      <c r="G265" s="549"/>
      <c r="H265" s="549"/>
      <c r="I265" s="549"/>
      <c r="J265" s="549"/>
      <c r="K265" s="549"/>
      <c r="L265" s="549"/>
      <c r="M265" s="549"/>
      <c r="N265" s="549"/>
      <c r="O265" s="615"/>
      <c r="P265" s="615"/>
      <c r="Q265" s="615"/>
      <c r="R265" s="615"/>
      <c r="S265" s="615"/>
      <c r="T265" s="615"/>
      <c r="U265" s="615"/>
      <c r="V265" s="615"/>
      <c r="W265" s="615"/>
      <c r="X265" s="615"/>
      <c r="Y265" s="615"/>
      <c r="Z265" s="615"/>
      <c r="AA265" s="615"/>
      <c r="AB265" s="615"/>
      <c r="AC265" s="615"/>
      <c r="AD265" s="615"/>
      <c r="AE265" s="615"/>
      <c r="AF265" s="615"/>
      <c r="AG265" s="615"/>
      <c r="AH265" s="615"/>
      <c r="AI265" s="615"/>
      <c r="AJ265" s="615"/>
      <c r="AK265" s="615"/>
      <c r="AL265" s="615"/>
      <c r="AM265" s="615"/>
      <c r="AN265" s="615"/>
      <c r="AO265" s="615"/>
      <c r="AP265" s="615"/>
      <c r="AQ265" s="615"/>
      <c r="AR265" s="615"/>
      <c r="AS265" s="615"/>
      <c r="AT265" s="615"/>
      <c r="AU265" s="615"/>
      <c r="AV265" s="615"/>
      <c r="AW265" s="615"/>
      <c r="AX265" s="615"/>
      <c r="AY265" s="615"/>
      <c r="AZ265" s="615"/>
      <c r="BA265" s="615"/>
      <c r="BB265" s="615"/>
      <c r="BC265" s="615"/>
      <c r="BD265" s="615"/>
      <c r="BE265" s="615"/>
      <c r="BF265" s="615"/>
      <c r="BG265" s="615"/>
      <c r="BH265" s="615"/>
      <c r="BI265" s="615"/>
      <c r="BJ265" s="615"/>
      <c r="BK265" s="615"/>
      <c r="BL265" s="615"/>
      <c r="BM265" s="615"/>
      <c r="BN265" s="615"/>
      <c r="BO265" s="615"/>
      <c r="BP265" s="615"/>
      <c r="BQ265" s="615"/>
      <c r="BR265" s="615"/>
      <c r="BS265" s="615"/>
      <c r="BT265" s="615"/>
      <c r="BU265" s="615"/>
      <c r="BV265" s="615"/>
      <c r="BW265" s="615"/>
      <c r="BX265" s="615"/>
      <c r="BY265" s="615"/>
      <c r="BZ265" s="615"/>
    </row>
    <row r="266" spans="1:78" s="72" customFormat="1">
      <c r="A266" s="690"/>
      <c r="B266" s="928" t="s">
        <v>1540</v>
      </c>
      <c r="C266" s="685"/>
      <c r="D266" s="686"/>
      <c r="E266" s="573"/>
      <c r="F266" s="506"/>
      <c r="G266" s="506"/>
      <c r="H266" s="506"/>
      <c r="I266" s="506"/>
      <c r="J266" s="506"/>
      <c r="K266" s="506"/>
      <c r="L266" s="506"/>
      <c r="M266" s="506"/>
      <c r="N266" s="506"/>
      <c r="O266" s="506"/>
      <c r="P266" s="506"/>
      <c r="Q266" s="615"/>
      <c r="R266" s="615"/>
      <c r="S266" s="615"/>
      <c r="T266" s="615"/>
      <c r="U266" s="615"/>
      <c r="V266" s="615"/>
      <c r="W266" s="615"/>
      <c r="X266" s="615"/>
      <c r="Y266" s="615"/>
      <c r="Z266" s="615"/>
      <c r="AA266" s="615"/>
      <c r="AB266" s="615"/>
      <c r="AC266" s="615"/>
      <c r="AD266" s="615"/>
      <c r="AE266" s="615"/>
      <c r="AF266" s="615"/>
      <c r="AG266" s="615"/>
      <c r="AH266" s="615"/>
      <c r="AI266" s="615"/>
      <c r="AJ266" s="615"/>
      <c r="AK266" s="615"/>
      <c r="AL266" s="615"/>
      <c r="AM266" s="615"/>
      <c r="AN266" s="615"/>
      <c r="AO266" s="615"/>
      <c r="AP266" s="615"/>
      <c r="AQ266" s="615"/>
      <c r="AR266" s="615"/>
      <c r="AS266" s="615"/>
      <c r="AT266" s="615"/>
      <c r="AU266" s="615"/>
      <c r="AV266" s="615"/>
      <c r="AW266" s="615"/>
      <c r="AX266" s="615"/>
      <c r="AY266" s="615"/>
      <c r="AZ266" s="615"/>
      <c r="BA266" s="615"/>
      <c r="BB266" s="615"/>
      <c r="BC266" s="615"/>
      <c r="BD266" s="615"/>
      <c r="BE266" s="615"/>
      <c r="BF266" s="615"/>
      <c r="BG266" s="615"/>
      <c r="BH266" s="615"/>
      <c r="BI266" s="615"/>
      <c r="BJ266" s="615"/>
      <c r="BK266" s="615"/>
      <c r="BL266" s="615"/>
      <c r="BM266" s="615"/>
      <c r="BN266" s="615"/>
      <c r="BO266" s="615"/>
      <c r="BP266" s="615"/>
      <c r="BQ266" s="615"/>
      <c r="BR266" s="615"/>
      <c r="BS266" s="615"/>
      <c r="BT266" s="615"/>
      <c r="BU266" s="615"/>
      <c r="BV266" s="615"/>
      <c r="BW266" s="615"/>
      <c r="BX266" s="615"/>
      <c r="BY266" s="615"/>
      <c r="BZ266" s="615"/>
    </row>
    <row r="267" spans="1:78" s="72" customFormat="1">
      <c r="A267" s="350">
        <f>A264+1</f>
        <v>186</v>
      </c>
      <c r="B267" s="1069"/>
      <c r="C267" s="1070"/>
      <c r="D267" s="1071"/>
      <c r="E267" s="1071"/>
      <c r="F267" s="1071"/>
      <c r="G267" s="1071"/>
      <c r="H267" s="1071"/>
      <c r="I267" s="1071"/>
      <c r="J267" s="1071"/>
      <c r="K267" s="1071"/>
      <c r="L267" s="1071"/>
      <c r="M267" s="1071"/>
      <c r="N267" s="1071"/>
      <c r="O267" s="1071"/>
      <c r="P267" s="1072"/>
      <c r="Q267" s="615"/>
      <c r="R267" s="615"/>
      <c r="S267" s="615"/>
      <c r="T267" s="615"/>
      <c r="U267" s="615"/>
      <c r="V267" s="615"/>
      <c r="W267" s="615"/>
      <c r="X267" s="615"/>
      <c r="Y267" s="615"/>
      <c r="Z267" s="615"/>
      <c r="AA267" s="615"/>
      <c r="AB267" s="615"/>
      <c r="AC267" s="615"/>
      <c r="AD267" s="615"/>
      <c r="AE267" s="615"/>
      <c r="AF267" s="615"/>
      <c r="AG267" s="615"/>
      <c r="AH267" s="615"/>
      <c r="AI267" s="615"/>
      <c r="AJ267" s="615"/>
      <c r="AK267" s="615"/>
      <c r="AL267" s="615"/>
      <c r="AM267" s="615"/>
      <c r="AN267" s="615"/>
      <c r="AO267" s="615"/>
      <c r="AP267" s="615"/>
      <c r="AQ267" s="615"/>
      <c r="AR267" s="615"/>
      <c r="AS267" s="615"/>
      <c r="AT267" s="615"/>
      <c r="AU267" s="615"/>
      <c r="AV267" s="615"/>
      <c r="AW267" s="615"/>
      <c r="AX267" s="615"/>
      <c r="AY267" s="615"/>
      <c r="AZ267" s="615"/>
      <c r="BA267" s="615"/>
      <c r="BB267" s="615"/>
      <c r="BC267" s="615"/>
      <c r="BD267" s="615"/>
      <c r="BE267" s="615"/>
      <c r="BF267" s="615"/>
      <c r="BG267" s="615"/>
      <c r="BH267" s="615"/>
      <c r="BI267" s="615"/>
      <c r="BJ267" s="615"/>
      <c r="BK267" s="615"/>
      <c r="BL267" s="615"/>
      <c r="BM267" s="615"/>
      <c r="BN267" s="615"/>
      <c r="BO267" s="615"/>
      <c r="BP267" s="615"/>
      <c r="BQ267" s="615"/>
      <c r="BR267" s="615"/>
      <c r="BS267" s="615"/>
      <c r="BT267" s="615"/>
      <c r="BU267" s="615"/>
      <c r="BV267" s="615"/>
      <c r="BW267" s="615"/>
      <c r="BX267" s="615"/>
      <c r="BY267" s="615"/>
      <c r="BZ267" s="615"/>
    </row>
    <row r="268" spans="1:78" s="72" customFormat="1">
      <c r="A268" s="689"/>
      <c r="B268" s="1073"/>
      <c r="C268" s="1074"/>
      <c r="D268" s="1075"/>
      <c r="E268" s="1075"/>
      <c r="F268" s="1075"/>
      <c r="G268" s="1075"/>
      <c r="H268" s="1075"/>
      <c r="I268" s="1075"/>
      <c r="J268" s="1075"/>
      <c r="K268" s="1075"/>
      <c r="L268" s="1075"/>
      <c r="M268" s="1075"/>
      <c r="N268" s="1075"/>
      <c r="O268" s="1075"/>
      <c r="P268" s="1076"/>
      <c r="Q268" s="615"/>
      <c r="R268" s="615"/>
      <c r="S268" s="615"/>
      <c r="T268" s="615"/>
      <c r="U268" s="615"/>
      <c r="V268" s="615"/>
      <c r="W268" s="615"/>
      <c r="X268" s="615"/>
      <c r="Y268" s="615"/>
      <c r="Z268" s="615"/>
      <c r="AA268" s="615"/>
      <c r="AB268" s="615"/>
      <c r="AC268" s="615"/>
      <c r="AD268" s="615"/>
      <c r="AE268" s="615"/>
      <c r="AF268" s="615"/>
      <c r="AG268" s="615"/>
      <c r="AH268" s="615"/>
      <c r="AI268" s="615"/>
      <c r="AJ268" s="615"/>
      <c r="AK268" s="615"/>
      <c r="AL268" s="615"/>
      <c r="AM268" s="615"/>
      <c r="AN268" s="615"/>
      <c r="AO268" s="615"/>
      <c r="AP268" s="615"/>
      <c r="AQ268" s="615"/>
      <c r="AR268" s="615"/>
      <c r="AS268" s="615"/>
      <c r="AT268" s="615"/>
      <c r="AU268" s="615"/>
      <c r="AV268" s="615"/>
      <c r="AW268" s="615"/>
      <c r="AX268" s="615"/>
      <c r="AY268" s="615"/>
      <c r="AZ268" s="615"/>
      <c r="BA268" s="615"/>
      <c r="BB268" s="615"/>
      <c r="BC268" s="615"/>
      <c r="BD268" s="615"/>
      <c r="BE268" s="615"/>
      <c r="BF268" s="615"/>
      <c r="BG268" s="615"/>
      <c r="BH268" s="615"/>
      <c r="BI268" s="615"/>
      <c r="BJ268" s="615"/>
      <c r="BK268" s="615"/>
      <c r="BL268" s="615"/>
      <c r="BM268" s="615"/>
      <c r="BN268" s="615"/>
      <c r="BO268" s="615"/>
      <c r="BP268" s="615"/>
      <c r="BQ268" s="615"/>
      <c r="BR268" s="615"/>
      <c r="BS268" s="615"/>
      <c r="BT268" s="615"/>
      <c r="BU268" s="615"/>
      <c r="BV268" s="615"/>
      <c r="BW268" s="615"/>
      <c r="BX268" s="615"/>
      <c r="BY268" s="615"/>
      <c r="BZ268" s="615"/>
    </row>
    <row r="269" spans="1:78" s="72" customFormat="1">
      <c r="A269" s="689"/>
      <c r="B269" s="1073"/>
      <c r="C269" s="1074"/>
      <c r="D269" s="1075"/>
      <c r="E269" s="1075"/>
      <c r="F269" s="1075"/>
      <c r="G269" s="1075"/>
      <c r="H269" s="1075"/>
      <c r="I269" s="1075"/>
      <c r="J269" s="1075"/>
      <c r="K269" s="1075"/>
      <c r="L269" s="1075"/>
      <c r="M269" s="1075"/>
      <c r="N269" s="1075"/>
      <c r="O269" s="1075"/>
      <c r="P269" s="1076"/>
      <c r="Q269" s="615"/>
      <c r="R269" s="615"/>
      <c r="S269" s="615"/>
      <c r="T269" s="615"/>
      <c r="U269" s="615"/>
      <c r="V269" s="615"/>
      <c r="W269" s="615"/>
      <c r="X269" s="615"/>
      <c r="Y269" s="615"/>
      <c r="Z269" s="615"/>
      <c r="AA269" s="615"/>
      <c r="AB269" s="615"/>
      <c r="AC269" s="615"/>
      <c r="AD269" s="615"/>
      <c r="AE269" s="615"/>
      <c r="AF269" s="615"/>
      <c r="AG269" s="615"/>
      <c r="AH269" s="615"/>
      <c r="AI269" s="615"/>
      <c r="AJ269" s="615"/>
      <c r="AK269" s="615"/>
      <c r="AL269" s="615"/>
      <c r="AM269" s="615"/>
      <c r="AN269" s="615"/>
      <c r="AO269" s="615"/>
      <c r="AP269" s="615"/>
      <c r="AQ269" s="615"/>
      <c r="AR269" s="615"/>
      <c r="AS269" s="615"/>
      <c r="AT269" s="615"/>
      <c r="AU269" s="615"/>
      <c r="AV269" s="615"/>
      <c r="AW269" s="615"/>
      <c r="AX269" s="615"/>
      <c r="AY269" s="615"/>
      <c r="AZ269" s="615"/>
      <c r="BA269" s="615"/>
      <c r="BB269" s="615"/>
      <c r="BC269" s="615"/>
      <c r="BD269" s="615"/>
      <c r="BE269" s="615"/>
      <c r="BF269" s="615"/>
      <c r="BG269" s="615"/>
      <c r="BH269" s="615"/>
      <c r="BI269" s="615"/>
      <c r="BJ269" s="615"/>
      <c r="BK269" s="615"/>
      <c r="BL269" s="615"/>
      <c r="BM269" s="615"/>
      <c r="BN269" s="615"/>
      <c r="BO269" s="615"/>
      <c r="BP269" s="615"/>
      <c r="BQ269" s="615"/>
      <c r="BR269" s="615"/>
      <c r="BS269" s="615"/>
      <c r="BT269" s="615"/>
      <c r="BU269" s="615"/>
      <c r="BV269" s="615"/>
      <c r="BW269" s="615"/>
      <c r="BX269" s="615"/>
      <c r="BY269" s="615"/>
      <c r="BZ269" s="615"/>
    </row>
    <row r="270" spans="1:78" s="72" customFormat="1">
      <c r="A270" s="622"/>
      <c r="B270" s="1077"/>
      <c r="C270" s="1078"/>
      <c r="D270" s="1078"/>
      <c r="E270" s="1078"/>
      <c r="F270" s="1078"/>
      <c r="G270" s="1078"/>
      <c r="H270" s="1078"/>
      <c r="I270" s="1078"/>
      <c r="J270" s="1078"/>
      <c r="K270" s="1078"/>
      <c r="L270" s="1078"/>
      <c r="M270" s="1078"/>
      <c r="N270" s="1078"/>
      <c r="O270" s="1078"/>
      <c r="P270" s="1079"/>
      <c r="Q270" s="615"/>
      <c r="R270" s="615"/>
      <c r="S270" s="615"/>
      <c r="T270" s="615"/>
      <c r="U270" s="615"/>
      <c r="V270" s="615"/>
      <c r="W270" s="615"/>
      <c r="X270" s="615"/>
      <c r="Y270" s="615"/>
      <c r="Z270" s="615"/>
      <c r="AA270" s="615"/>
      <c r="AB270" s="615"/>
      <c r="AC270" s="615"/>
      <c r="AD270" s="615"/>
      <c r="AE270" s="615"/>
      <c r="AF270" s="615"/>
      <c r="AG270" s="615"/>
      <c r="AH270" s="615"/>
      <c r="AI270" s="615"/>
      <c r="AJ270" s="615"/>
      <c r="AK270" s="615"/>
      <c r="AL270" s="615"/>
      <c r="AM270" s="615"/>
      <c r="AN270" s="615"/>
      <c r="AO270" s="615"/>
      <c r="AP270" s="615"/>
      <c r="AQ270" s="615"/>
      <c r="AR270" s="615"/>
      <c r="AS270" s="615"/>
      <c r="AT270" s="615"/>
      <c r="AU270" s="615"/>
      <c r="AV270" s="615"/>
      <c r="AW270" s="615"/>
      <c r="AX270" s="615"/>
      <c r="AY270" s="615"/>
      <c r="AZ270" s="615"/>
      <c r="BA270" s="615"/>
      <c r="BB270" s="615"/>
      <c r="BC270" s="615"/>
      <c r="BD270" s="615"/>
      <c r="BE270" s="615"/>
      <c r="BF270" s="615"/>
      <c r="BG270" s="615"/>
      <c r="BH270" s="615"/>
      <c r="BI270" s="615"/>
      <c r="BJ270" s="615"/>
      <c r="BK270" s="615"/>
      <c r="BL270" s="615"/>
      <c r="BM270" s="615"/>
      <c r="BN270" s="615"/>
      <c r="BO270" s="615"/>
      <c r="BP270" s="615"/>
      <c r="BQ270" s="615"/>
      <c r="BR270" s="615"/>
      <c r="BS270" s="615"/>
      <c r="BT270" s="615"/>
      <c r="BU270" s="615"/>
      <c r="BV270" s="615"/>
      <c r="BW270" s="615"/>
      <c r="BX270" s="615"/>
      <c r="BY270" s="615"/>
      <c r="BZ270" s="615"/>
    </row>
    <row r="271" spans="1:78" s="72" customFormat="1">
      <c r="A271" s="622"/>
      <c r="B271" s="929"/>
      <c r="C271" s="688"/>
      <c r="D271" s="614"/>
      <c r="E271" s="677"/>
      <c r="F271" s="549"/>
      <c r="G271" s="549"/>
      <c r="H271" s="549"/>
      <c r="I271" s="549"/>
      <c r="J271" s="549"/>
      <c r="K271" s="549"/>
      <c r="L271" s="549"/>
      <c r="M271" s="549"/>
      <c r="N271" s="549"/>
      <c r="O271" s="615"/>
      <c r="P271" s="615"/>
      <c r="Q271" s="615"/>
      <c r="R271" s="615"/>
      <c r="S271" s="615"/>
      <c r="T271" s="615"/>
      <c r="U271" s="615"/>
      <c r="V271" s="615"/>
      <c r="W271" s="615"/>
      <c r="X271" s="615"/>
      <c r="Y271" s="615"/>
      <c r="Z271" s="615"/>
      <c r="AA271" s="615"/>
      <c r="AB271" s="615"/>
      <c r="AC271" s="615"/>
      <c r="AD271" s="615"/>
      <c r="AE271" s="615"/>
      <c r="AF271" s="615"/>
      <c r="AG271" s="615"/>
      <c r="AH271" s="615"/>
      <c r="AI271" s="615"/>
      <c r="AJ271" s="615"/>
      <c r="AK271" s="615"/>
      <c r="AL271" s="615"/>
      <c r="AM271" s="615"/>
      <c r="AN271" s="615"/>
      <c r="AO271" s="615"/>
      <c r="AP271" s="615"/>
      <c r="AQ271" s="615"/>
      <c r="AR271" s="615"/>
      <c r="AS271" s="615"/>
      <c r="AT271" s="615"/>
      <c r="AU271" s="615"/>
      <c r="AV271" s="615"/>
      <c r="AW271" s="615"/>
      <c r="AX271" s="615"/>
      <c r="AY271" s="615"/>
      <c r="AZ271" s="615"/>
      <c r="BA271" s="615"/>
      <c r="BB271" s="615"/>
      <c r="BC271" s="615"/>
      <c r="BD271" s="615"/>
      <c r="BE271" s="615"/>
      <c r="BF271" s="615"/>
      <c r="BG271" s="615"/>
      <c r="BH271" s="615"/>
      <c r="BI271" s="615"/>
      <c r="BJ271" s="615"/>
      <c r="BK271" s="615"/>
      <c r="BL271" s="615"/>
      <c r="BM271" s="615"/>
      <c r="BN271" s="615"/>
      <c r="BO271" s="615"/>
      <c r="BP271" s="615"/>
      <c r="BQ271" s="615"/>
      <c r="BR271" s="615"/>
      <c r="BS271" s="615"/>
      <c r="BT271" s="615"/>
      <c r="BU271" s="615"/>
      <c r="BV271" s="615"/>
      <c r="BW271" s="615"/>
      <c r="BX271" s="615"/>
      <c r="BY271" s="615"/>
      <c r="BZ271" s="615"/>
    </row>
    <row r="272" spans="1:78" s="72" customFormat="1" ht="30">
      <c r="A272" s="695"/>
      <c r="B272" s="932" t="s">
        <v>251</v>
      </c>
      <c r="C272" s="610"/>
      <c r="D272" s="614"/>
      <c r="E272" s="677"/>
      <c r="F272" s="549"/>
      <c r="G272" s="549"/>
      <c r="H272" s="549"/>
      <c r="I272" s="549"/>
      <c r="J272" s="549"/>
      <c r="K272" s="549"/>
      <c r="L272" s="549"/>
      <c r="M272" s="549"/>
      <c r="N272" s="549"/>
      <c r="O272" s="615"/>
      <c r="P272" s="615"/>
      <c r="Q272" s="615"/>
      <c r="R272" s="615"/>
      <c r="S272" s="615"/>
      <c r="T272" s="615"/>
      <c r="U272" s="615"/>
      <c r="V272" s="615"/>
      <c r="W272" s="615"/>
      <c r="X272" s="615"/>
      <c r="Y272" s="615"/>
      <c r="Z272" s="615"/>
      <c r="AA272" s="615"/>
      <c r="AB272" s="615"/>
      <c r="AC272" s="615"/>
      <c r="AD272" s="615"/>
      <c r="AE272" s="615"/>
      <c r="AF272" s="615"/>
      <c r="AG272" s="615"/>
      <c r="AH272" s="615"/>
      <c r="AI272" s="615"/>
      <c r="AJ272" s="615"/>
      <c r="AK272" s="615"/>
      <c r="AL272" s="615"/>
      <c r="AM272" s="615"/>
      <c r="AN272" s="615"/>
      <c r="AO272" s="615"/>
      <c r="AP272" s="615"/>
      <c r="AQ272" s="615"/>
      <c r="AR272" s="615"/>
      <c r="AS272" s="615"/>
      <c r="AT272" s="615"/>
      <c r="AU272" s="615"/>
      <c r="AV272" s="615"/>
      <c r="AW272" s="615"/>
      <c r="AX272" s="615"/>
      <c r="AY272" s="615"/>
      <c r="AZ272" s="615"/>
      <c r="BA272" s="615"/>
      <c r="BB272" s="615"/>
      <c r="BC272" s="615"/>
      <c r="BD272" s="615"/>
      <c r="BE272" s="615"/>
      <c r="BF272" s="615"/>
      <c r="BG272" s="615"/>
      <c r="BH272" s="615"/>
      <c r="BI272" s="615"/>
      <c r="BJ272" s="615"/>
      <c r="BK272" s="615"/>
      <c r="BL272" s="615"/>
      <c r="BM272" s="615"/>
      <c r="BN272" s="615"/>
      <c r="BO272" s="615"/>
      <c r="BP272" s="615"/>
      <c r="BQ272" s="615"/>
      <c r="BR272" s="615"/>
      <c r="BS272" s="615"/>
      <c r="BT272" s="615"/>
      <c r="BU272" s="615"/>
      <c r="BV272" s="615"/>
      <c r="BW272" s="615"/>
      <c r="BX272" s="615"/>
      <c r="BY272" s="615"/>
      <c r="BZ272" s="615"/>
    </row>
    <row r="273" spans="1:78" s="25" customFormat="1">
      <c r="A273" s="696"/>
      <c r="B273" s="376" t="s">
        <v>1541</v>
      </c>
      <c r="C273" s="540"/>
      <c r="D273" s="697"/>
      <c r="E273" s="75" t="b">
        <v>1</v>
      </c>
      <c r="F273" s="75" t="b">
        <v>1</v>
      </c>
      <c r="G273" s="75" t="b">
        <v>1</v>
      </c>
      <c r="H273" s="75" t="b">
        <v>1</v>
      </c>
      <c r="I273" s="75" t="b">
        <v>1</v>
      </c>
      <c r="J273" s="75" t="b">
        <v>1</v>
      </c>
      <c r="K273" s="75" t="b">
        <v>1</v>
      </c>
      <c r="L273" s="75" t="b">
        <v>1</v>
      </c>
      <c r="M273" s="75" t="b">
        <v>1</v>
      </c>
      <c r="N273" s="75" t="b">
        <v>1</v>
      </c>
      <c r="O273" s="507"/>
      <c r="P273" s="511"/>
      <c r="Q273" s="511"/>
      <c r="R273" s="511"/>
      <c r="S273" s="507"/>
      <c r="T273" s="507"/>
      <c r="U273" s="507"/>
      <c r="V273" s="507"/>
      <c r="W273" s="507"/>
      <c r="X273" s="507"/>
      <c r="Y273" s="507"/>
      <c r="Z273" s="507"/>
      <c r="AA273" s="507"/>
      <c r="AB273" s="507"/>
      <c r="AC273" s="507"/>
      <c r="AD273" s="507"/>
      <c r="AE273" s="507"/>
      <c r="AF273" s="507"/>
      <c r="AG273" s="507"/>
      <c r="AH273" s="507"/>
      <c r="AI273" s="507"/>
      <c r="AJ273" s="507"/>
      <c r="AK273" s="507"/>
      <c r="AL273" s="507"/>
      <c r="AM273" s="507"/>
      <c r="AN273" s="507"/>
      <c r="AO273" s="507"/>
      <c r="AP273" s="507"/>
      <c r="AQ273" s="507"/>
      <c r="AR273" s="507"/>
      <c r="AS273" s="507"/>
      <c r="AT273" s="507"/>
      <c r="AU273" s="507"/>
      <c r="AV273" s="507"/>
      <c r="AW273" s="507"/>
      <c r="AX273" s="507"/>
      <c r="AY273" s="507"/>
      <c r="AZ273" s="507"/>
      <c r="BA273" s="507"/>
      <c r="BB273" s="507"/>
      <c r="BC273" s="507"/>
      <c r="BD273" s="507"/>
      <c r="BE273" s="507"/>
      <c r="BF273" s="507"/>
      <c r="BG273" s="507"/>
      <c r="BH273" s="507"/>
      <c r="BI273" s="507"/>
      <c r="BJ273" s="507"/>
      <c r="BK273" s="507"/>
      <c r="BL273" s="507"/>
      <c r="BM273" s="507"/>
      <c r="BN273" s="507"/>
      <c r="BO273" s="507"/>
      <c r="BP273" s="507"/>
      <c r="BQ273" s="507"/>
      <c r="BR273" s="507"/>
      <c r="BS273" s="507"/>
      <c r="BT273" s="507"/>
      <c r="BU273" s="507"/>
      <c r="BV273" s="507"/>
      <c r="BW273" s="507"/>
      <c r="BX273" s="507"/>
      <c r="BY273" s="507"/>
      <c r="BZ273" s="507"/>
    </row>
    <row r="274" spans="1:78" s="25" customFormat="1">
      <c r="A274" s="698"/>
      <c r="B274" s="933" t="s">
        <v>166</v>
      </c>
      <c r="C274" s="613"/>
      <c r="D274" s="594"/>
      <c r="E274" s="75" t="b">
        <f t="shared" ref="E274:N274" si="57">E41=E226</f>
        <v>1</v>
      </c>
      <c r="F274" s="75" t="b">
        <f t="shared" si="57"/>
        <v>1</v>
      </c>
      <c r="G274" s="75" t="b">
        <f t="shared" si="57"/>
        <v>1</v>
      </c>
      <c r="H274" s="75" t="b">
        <f t="shared" si="57"/>
        <v>1</v>
      </c>
      <c r="I274" s="75" t="b">
        <f t="shared" si="57"/>
        <v>1</v>
      </c>
      <c r="J274" s="75" t="b">
        <f t="shared" si="57"/>
        <v>1</v>
      </c>
      <c r="K274" s="75" t="b">
        <f t="shared" si="57"/>
        <v>1</v>
      </c>
      <c r="L274" s="75" t="b">
        <f t="shared" si="57"/>
        <v>1</v>
      </c>
      <c r="M274" s="75" t="b">
        <f t="shared" si="57"/>
        <v>1</v>
      </c>
      <c r="N274" s="75" t="b">
        <f t="shared" si="57"/>
        <v>1</v>
      </c>
      <c r="O274" s="507"/>
      <c r="P274" s="507"/>
      <c r="Q274" s="507"/>
      <c r="R274" s="507"/>
      <c r="S274" s="507"/>
      <c r="T274" s="507"/>
      <c r="U274" s="507"/>
      <c r="V274" s="507"/>
      <c r="W274" s="507"/>
      <c r="X274" s="507"/>
      <c r="Y274" s="507"/>
      <c r="Z274" s="507"/>
      <c r="AA274" s="507"/>
      <c r="AB274" s="507"/>
      <c r="AC274" s="507"/>
      <c r="AD274" s="507"/>
      <c r="AE274" s="507"/>
      <c r="AF274" s="507"/>
      <c r="AG274" s="507"/>
      <c r="AH274" s="507"/>
      <c r="AI274" s="507"/>
      <c r="AJ274" s="507"/>
      <c r="AK274" s="507"/>
      <c r="AL274" s="507"/>
      <c r="AM274" s="507"/>
      <c r="AN274" s="507"/>
      <c r="AO274" s="507"/>
      <c r="AP274" s="507"/>
      <c r="AQ274" s="507"/>
      <c r="AR274" s="507"/>
      <c r="AS274" s="507"/>
      <c r="AT274" s="507"/>
      <c r="AU274" s="507"/>
      <c r="AV274" s="507"/>
      <c r="AW274" s="507"/>
      <c r="AX274" s="507"/>
      <c r="AY274" s="507"/>
      <c r="AZ274" s="507"/>
      <c r="BA274" s="507"/>
      <c r="BB274" s="507"/>
      <c r="BC274" s="507"/>
      <c r="BD274" s="507"/>
      <c r="BE274" s="507"/>
      <c r="BF274" s="507"/>
      <c r="BG274" s="507"/>
      <c r="BH274" s="507"/>
      <c r="BI274" s="507"/>
      <c r="BJ274" s="507"/>
      <c r="BK274" s="507"/>
      <c r="BL274" s="507"/>
      <c r="BM274" s="507"/>
      <c r="BN274" s="507"/>
      <c r="BO274" s="507"/>
      <c r="BP274" s="507"/>
      <c r="BQ274" s="507"/>
      <c r="BR274" s="507"/>
      <c r="BS274" s="507"/>
      <c r="BT274" s="507"/>
      <c r="BU274" s="507"/>
      <c r="BV274" s="507"/>
      <c r="BW274" s="507"/>
      <c r="BX274" s="507"/>
      <c r="BY274" s="507"/>
      <c r="BZ274" s="507"/>
    </row>
    <row r="275" spans="1:78">
      <c r="A275" s="699"/>
      <c r="B275" s="934"/>
      <c r="C275" s="612"/>
      <c r="D275" s="681"/>
      <c r="E275" s="700"/>
      <c r="F275" s="536"/>
      <c r="G275" s="536"/>
      <c r="H275" s="536"/>
      <c r="I275" s="536"/>
      <c r="J275" s="536"/>
      <c r="K275" s="536"/>
      <c r="L275" s="536"/>
      <c r="M275" s="536"/>
      <c r="N275" s="536"/>
      <c r="O275" s="536"/>
      <c r="P275" s="536"/>
    </row>
    <row r="279" spans="1:78">
      <c r="A279" s="87" t="s">
        <v>283</v>
      </c>
    </row>
    <row r="280" spans="1:78">
      <c r="A280" s="87" t="s">
        <v>284</v>
      </c>
    </row>
  </sheetData>
  <mergeCells count="8">
    <mergeCell ref="B260:P260"/>
    <mergeCell ref="B267:P270"/>
    <mergeCell ref="A1:R1"/>
    <mergeCell ref="A2:R2"/>
    <mergeCell ref="F3:N3"/>
    <mergeCell ref="P3:R3"/>
    <mergeCell ref="B249:P252"/>
    <mergeCell ref="B255:P258"/>
  </mergeCells>
  <conditionalFormatting sqref="O273:R273 E274:R274">
    <cfRule type="cellIs" dxfId="4" priority="2" operator="equal">
      <formula>FALSE</formula>
    </cfRule>
  </conditionalFormatting>
  <conditionalFormatting sqref="E273:N273">
    <cfRule type="cellIs" dxfId="3" priority="1" operator="equal">
      <formula>FALSE</formula>
    </cfRule>
  </conditionalFormatting>
  <dataValidations disablePrompts="1" count="3">
    <dataValidation type="list" allowBlank="1" showInputMessage="1" showErrorMessage="1" sqref="E68">
      <formula1>"1,0"</formula1>
    </dataValidation>
    <dataValidation type="list" allowBlank="1" showInputMessage="1" showErrorMessage="1" sqref="G68">
      <formula1>$F$67:$F$68</formula1>
    </dataValidation>
    <dataValidation type="list" allowBlank="1" showInputMessage="1" showErrorMessage="1" sqref="E203:N203">
      <formula1>$P$203:$Q$203</formula1>
    </dataValidation>
  </dataValidations>
  <printOptions horizontalCentered="1"/>
  <pageMargins left="0.25" right="0.25" top="0.5" bottom="0.5" header="0.3" footer="0.3"/>
  <pageSetup scale="21" fitToHeight="2" orientation="landscape" r:id="rId1"/>
  <headerFooter>
    <oddFooter>&amp;A</oddFooter>
  </headerFooter>
  <rowBreaks count="1" manualBreakCount="1">
    <brk id="187"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Z185"/>
  <sheetViews>
    <sheetView zoomScale="86" zoomScaleNormal="86" zoomScaleSheetLayoutView="30" workbookViewId="0">
      <selection activeCell="D10" sqref="D10"/>
    </sheetView>
  </sheetViews>
  <sheetFormatPr defaultRowHeight="15"/>
  <cols>
    <col min="1" max="1" width="4.28515625" style="266" customWidth="1"/>
    <col min="2" max="2" width="78.5703125" style="266" customWidth="1"/>
    <col min="3" max="3" width="28.42578125" style="706" customWidth="1"/>
    <col min="4" max="4" width="46.140625" style="266" customWidth="1"/>
    <col min="5" max="13" width="10.5703125" style="266" bestFit="1" customWidth="1"/>
    <col min="14" max="78" width="9.140625" style="266"/>
    <col min="79" max="16384" width="9.140625" style="73"/>
  </cols>
  <sheetData>
    <row r="1" spans="1:13" ht="15.75">
      <c r="A1" s="1061" t="str">
        <f>'Summary Submission Cover Sheet'!D15&amp;" General RWA Worksheet: "&amp;'Summary Submission Cover Sheet'!D12&amp;" in "&amp;'Summary Submission Cover Sheet'!B23</f>
        <v>Bank General RWA Worksheet: XYZ in Baseline</v>
      </c>
      <c r="B1" s="1061"/>
      <c r="C1" s="1061"/>
      <c r="D1" s="1061"/>
      <c r="E1" s="1061"/>
      <c r="F1" s="1061"/>
      <c r="G1" s="1061"/>
      <c r="H1" s="1061"/>
      <c r="I1" s="1061"/>
      <c r="J1" s="1061"/>
      <c r="K1" s="1061"/>
      <c r="L1" s="1061"/>
      <c r="M1" s="1061"/>
    </row>
    <row r="3" spans="1:13" ht="30" customHeight="1">
      <c r="A3" s="509"/>
      <c r="B3" s="509"/>
      <c r="C3" s="1083" t="s">
        <v>1473</v>
      </c>
      <c r="D3" s="400" t="s">
        <v>29</v>
      </c>
      <c r="E3" s="1083" t="s">
        <v>30</v>
      </c>
      <c r="F3" s="1083"/>
      <c r="G3" s="1083"/>
      <c r="H3" s="1083"/>
      <c r="I3" s="1083"/>
      <c r="J3" s="1083"/>
      <c r="K3" s="1083"/>
      <c r="L3" s="1083"/>
      <c r="M3" s="1083"/>
    </row>
    <row r="4" spans="1:13" ht="15.75" thickBot="1">
      <c r="A4" s="518"/>
      <c r="B4" s="518"/>
      <c r="C4" s="1084"/>
      <c r="D4" s="401" t="s">
        <v>1090</v>
      </c>
      <c r="E4" s="401" t="s">
        <v>1091</v>
      </c>
      <c r="F4" s="401" t="s">
        <v>1092</v>
      </c>
      <c r="G4" s="401" t="s">
        <v>1093</v>
      </c>
      <c r="H4" s="401" t="s">
        <v>1094</v>
      </c>
      <c r="I4" s="401" t="s">
        <v>1095</v>
      </c>
      <c r="J4" s="401" t="s">
        <v>1096</v>
      </c>
      <c r="K4" s="401" t="s">
        <v>1097</v>
      </c>
      <c r="L4" s="401" t="s">
        <v>1098</v>
      </c>
      <c r="M4" s="401" t="s">
        <v>1099</v>
      </c>
    </row>
    <row r="5" spans="1:13" ht="15.75" thickTop="1">
      <c r="A5" s="73">
        <v>1</v>
      </c>
      <c r="B5" s="298" t="s">
        <v>1402</v>
      </c>
      <c r="C5" s="703"/>
      <c r="D5" s="106">
        <f t="shared" ref="D5:M5" si="0">D13</f>
        <v>0</v>
      </c>
      <c r="E5" s="106">
        <f t="shared" si="0"/>
        <v>0</v>
      </c>
      <c r="F5" s="106">
        <f t="shared" si="0"/>
        <v>0</v>
      </c>
      <c r="G5" s="106">
        <f t="shared" si="0"/>
        <v>0</v>
      </c>
      <c r="H5" s="106">
        <f t="shared" si="0"/>
        <v>0</v>
      </c>
      <c r="I5" s="106">
        <f t="shared" si="0"/>
        <v>0</v>
      </c>
      <c r="J5" s="106">
        <f t="shared" si="0"/>
        <v>0</v>
      </c>
      <c r="K5" s="106">
        <f t="shared" si="0"/>
        <v>0</v>
      </c>
      <c r="L5" s="106">
        <f t="shared" si="0"/>
        <v>0</v>
      </c>
      <c r="M5" s="106">
        <f t="shared" si="0"/>
        <v>0</v>
      </c>
    </row>
    <row r="6" spans="1:13">
      <c r="A6" s="73">
        <f>A5+1</f>
        <v>2</v>
      </c>
      <c r="B6" s="162" t="s">
        <v>1401</v>
      </c>
      <c r="C6" s="703"/>
      <c r="D6" s="106">
        <f t="shared" ref="D6:M6" si="1">D26</f>
        <v>0</v>
      </c>
      <c r="E6" s="106">
        <f t="shared" si="1"/>
        <v>0</v>
      </c>
      <c r="F6" s="106">
        <f t="shared" si="1"/>
        <v>0</v>
      </c>
      <c r="G6" s="106">
        <f t="shared" si="1"/>
        <v>0</v>
      </c>
      <c r="H6" s="106">
        <f t="shared" si="1"/>
        <v>0</v>
      </c>
      <c r="I6" s="106">
        <f t="shared" si="1"/>
        <v>0</v>
      </c>
      <c r="J6" s="106">
        <f t="shared" si="1"/>
        <v>0</v>
      </c>
      <c r="K6" s="106">
        <f t="shared" si="1"/>
        <v>0</v>
      </c>
      <c r="L6" s="106">
        <f t="shared" si="1"/>
        <v>0</v>
      </c>
      <c r="M6" s="106">
        <f t="shared" si="1"/>
        <v>0</v>
      </c>
    </row>
    <row r="7" spans="1:13" ht="14.25" customHeight="1">
      <c r="A7" s="73">
        <f>A6+1</f>
        <v>3</v>
      </c>
      <c r="B7" s="162" t="s">
        <v>1101</v>
      </c>
      <c r="C7" s="703"/>
      <c r="D7" s="106">
        <f t="shared" ref="D7:M7" si="2">D52</f>
        <v>0</v>
      </c>
      <c r="E7" s="106">
        <f t="shared" si="2"/>
        <v>0</v>
      </c>
      <c r="F7" s="106">
        <f t="shared" si="2"/>
        <v>0</v>
      </c>
      <c r="G7" s="106">
        <f t="shared" si="2"/>
        <v>0</v>
      </c>
      <c r="H7" s="106">
        <f t="shared" si="2"/>
        <v>0</v>
      </c>
      <c r="I7" s="106">
        <f t="shared" si="2"/>
        <v>0</v>
      </c>
      <c r="J7" s="106">
        <f t="shared" si="2"/>
        <v>0</v>
      </c>
      <c r="K7" s="106">
        <f t="shared" si="2"/>
        <v>0</v>
      </c>
      <c r="L7" s="106">
        <f t="shared" si="2"/>
        <v>0</v>
      </c>
      <c r="M7" s="106">
        <f t="shared" si="2"/>
        <v>0</v>
      </c>
    </row>
    <row r="8" spans="1:13" ht="14.25" customHeight="1">
      <c r="A8" s="73">
        <f>A7+1</f>
        <v>4</v>
      </c>
      <c r="B8" s="162" t="s">
        <v>1102</v>
      </c>
      <c r="C8" s="703"/>
      <c r="D8" s="106">
        <f>D69-IF(D70&gt;0,D70,D71)-D72</f>
        <v>0</v>
      </c>
      <c r="E8" s="106">
        <f t="shared" ref="E8:M8" si="3">E69-IF(E70&gt;0,E70,E71)-E72</f>
        <v>0</v>
      </c>
      <c r="F8" s="106">
        <f t="shared" si="3"/>
        <v>0</v>
      </c>
      <c r="G8" s="106">
        <f t="shared" si="3"/>
        <v>0</v>
      </c>
      <c r="H8" s="106">
        <f t="shared" si="3"/>
        <v>0</v>
      </c>
      <c r="I8" s="106">
        <f t="shared" si="3"/>
        <v>0</v>
      </c>
      <c r="J8" s="106">
        <f t="shared" si="3"/>
        <v>0</v>
      </c>
      <c r="K8" s="106">
        <f t="shared" si="3"/>
        <v>0</v>
      </c>
      <c r="L8" s="106">
        <f t="shared" si="3"/>
        <v>0</v>
      </c>
      <c r="M8" s="106">
        <f t="shared" si="3"/>
        <v>0</v>
      </c>
    </row>
    <row r="9" spans="1:13">
      <c r="A9" s="73">
        <f>A8+1</f>
        <v>5</v>
      </c>
      <c r="B9" s="162" t="s">
        <v>1392</v>
      </c>
      <c r="C9" s="703"/>
      <c r="D9" s="106">
        <f t="shared" ref="D9:M9" si="4">D74</f>
        <v>0</v>
      </c>
      <c r="E9" s="106">
        <f t="shared" si="4"/>
        <v>0</v>
      </c>
      <c r="F9" s="106">
        <f t="shared" si="4"/>
        <v>0</v>
      </c>
      <c r="G9" s="106">
        <f t="shared" si="4"/>
        <v>0</v>
      </c>
      <c r="H9" s="106">
        <f t="shared" si="4"/>
        <v>0</v>
      </c>
      <c r="I9" s="106">
        <f t="shared" si="4"/>
        <v>0</v>
      </c>
      <c r="J9" s="106">
        <f t="shared" si="4"/>
        <v>0</v>
      </c>
      <c r="K9" s="106">
        <f t="shared" si="4"/>
        <v>0</v>
      </c>
      <c r="L9" s="106">
        <f t="shared" si="4"/>
        <v>0</v>
      </c>
      <c r="M9" s="106">
        <f t="shared" si="4"/>
        <v>0</v>
      </c>
    </row>
    <row r="10" spans="1:13" ht="48.75" customHeight="1">
      <c r="A10" s="962">
        <v>6</v>
      </c>
      <c r="B10" s="963" t="s">
        <v>1391</v>
      </c>
      <c r="C10" s="703"/>
      <c r="D10" s="106">
        <f t="shared" ref="D10:M10" si="5">D75</f>
        <v>0</v>
      </c>
      <c r="E10" s="106">
        <f t="shared" si="5"/>
        <v>0</v>
      </c>
      <c r="F10" s="106">
        <f t="shared" si="5"/>
        <v>0</v>
      </c>
      <c r="G10" s="106">
        <f t="shared" si="5"/>
        <v>0</v>
      </c>
      <c r="H10" s="106">
        <f t="shared" si="5"/>
        <v>0</v>
      </c>
      <c r="I10" s="106">
        <f t="shared" si="5"/>
        <v>0</v>
      </c>
      <c r="J10" s="106">
        <f t="shared" si="5"/>
        <v>0</v>
      </c>
      <c r="K10" s="106">
        <f t="shared" si="5"/>
        <v>0</v>
      </c>
      <c r="L10" s="106">
        <f t="shared" si="5"/>
        <v>0</v>
      </c>
      <c r="M10" s="106">
        <f t="shared" si="5"/>
        <v>0</v>
      </c>
    </row>
    <row r="11" spans="1:13">
      <c r="B11" s="704"/>
      <c r="C11" s="703"/>
      <c r="D11" s="539"/>
      <c r="E11" s="539"/>
      <c r="F11" s="539"/>
      <c r="G11" s="539"/>
      <c r="H11" s="539"/>
      <c r="I11" s="539"/>
      <c r="J11" s="539"/>
      <c r="K11" s="539"/>
      <c r="L11" s="539"/>
      <c r="M11" s="539"/>
    </row>
    <row r="12" spans="1:13">
      <c r="A12" s="238" t="s">
        <v>1400</v>
      </c>
      <c r="B12" s="705"/>
      <c r="D12" s="707"/>
      <c r="E12" s="707"/>
      <c r="F12" s="707"/>
      <c r="G12" s="707"/>
      <c r="H12" s="707"/>
      <c r="I12" s="707"/>
      <c r="J12" s="707"/>
      <c r="K12" s="707"/>
      <c r="L12" s="707"/>
      <c r="M12" s="707"/>
    </row>
    <row r="13" spans="1:13">
      <c r="A13" s="73">
        <v>7</v>
      </c>
      <c r="B13" s="353" t="s">
        <v>1100</v>
      </c>
      <c r="C13" s="708"/>
      <c r="D13" s="106">
        <f t="shared" ref="D13:M13" si="6">SUM(D14:D23)</f>
        <v>0</v>
      </c>
      <c r="E13" s="106">
        <f t="shared" si="6"/>
        <v>0</v>
      </c>
      <c r="F13" s="106">
        <f t="shared" si="6"/>
        <v>0</v>
      </c>
      <c r="G13" s="106">
        <f t="shared" si="6"/>
        <v>0</v>
      </c>
      <c r="H13" s="106">
        <f t="shared" si="6"/>
        <v>0</v>
      </c>
      <c r="I13" s="106">
        <f t="shared" si="6"/>
        <v>0</v>
      </c>
      <c r="J13" s="106">
        <f t="shared" si="6"/>
        <v>0</v>
      </c>
      <c r="K13" s="106">
        <f t="shared" si="6"/>
        <v>0</v>
      </c>
      <c r="L13" s="106">
        <f t="shared" si="6"/>
        <v>0</v>
      </c>
      <c r="M13" s="106">
        <f t="shared" si="6"/>
        <v>0</v>
      </c>
    </row>
    <row r="14" spans="1:13">
      <c r="A14" s="73">
        <f t="shared" ref="A14:A23" si="7">A13+1</f>
        <v>8</v>
      </c>
      <c r="B14" s="162" t="s">
        <v>1104</v>
      </c>
      <c r="C14" s="294" t="s">
        <v>1474</v>
      </c>
      <c r="D14" s="111"/>
      <c r="E14" s="111"/>
      <c r="F14" s="111"/>
      <c r="G14" s="111"/>
      <c r="H14" s="111"/>
      <c r="I14" s="111"/>
      <c r="J14" s="111"/>
      <c r="K14" s="111"/>
      <c r="L14" s="111"/>
      <c r="M14" s="111"/>
    </row>
    <row r="15" spans="1:13">
      <c r="A15" s="73">
        <f t="shared" si="7"/>
        <v>9</v>
      </c>
      <c r="B15" s="162" t="s">
        <v>1105</v>
      </c>
      <c r="C15" s="294" t="s">
        <v>1439</v>
      </c>
      <c r="D15" s="111"/>
      <c r="E15" s="111"/>
      <c r="F15" s="111"/>
      <c r="G15" s="111"/>
      <c r="H15" s="111"/>
      <c r="I15" s="111"/>
      <c r="J15" s="111"/>
      <c r="K15" s="111"/>
      <c r="L15" s="111"/>
      <c r="M15" s="111"/>
    </row>
    <row r="16" spans="1:13">
      <c r="A16" s="73">
        <f t="shared" si="7"/>
        <v>10</v>
      </c>
      <c r="B16" s="162" t="s">
        <v>1106</v>
      </c>
      <c r="C16" s="294" t="s">
        <v>1440</v>
      </c>
      <c r="D16" s="111"/>
      <c r="E16" s="111"/>
      <c r="F16" s="111"/>
      <c r="G16" s="111"/>
      <c r="H16" s="111"/>
      <c r="I16" s="111"/>
      <c r="J16" s="111"/>
      <c r="K16" s="111"/>
      <c r="L16" s="111"/>
      <c r="M16" s="111"/>
    </row>
    <row r="17" spans="1:13">
      <c r="A17" s="73">
        <f t="shared" si="7"/>
        <v>11</v>
      </c>
      <c r="B17" s="162" t="s">
        <v>1107</v>
      </c>
      <c r="C17" s="88" t="s">
        <v>1475</v>
      </c>
      <c r="D17" s="111"/>
      <c r="E17" s="111"/>
      <c r="F17" s="111"/>
      <c r="G17" s="111"/>
      <c r="H17" s="111"/>
      <c r="I17" s="111"/>
      <c r="J17" s="111"/>
      <c r="K17" s="111"/>
      <c r="L17" s="111"/>
      <c r="M17" s="111"/>
    </row>
    <row r="18" spans="1:13">
      <c r="A18" s="73">
        <f t="shared" si="7"/>
        <v>12</v>
      </c>
      <c r="B18" s="162" t="s">
        <v>1108</v>
      </c>
      <c r="C18" s="418" t="s">
        <v>1476</v>
      </c>
      <c r="D18" s="111"/>
      <c r="E18" s="111"/>
      <c r="F18" s="111"/>
      <c r="G18" s="111"/>
      <c r="H18" s="111"/>
      <c r="I18" s="111"/>
      <c r="J18" s="111"/>
      <c r="K18" s="111"/>
      <c r="L18" s="111"/>
      <c r="M18" s="111"/>
    </row>
    <row r="19" spans="1:13">
      <c r="A19" s="73">
        <f t="shared" si="7"/>
        <v>13</v>
      </c>
      <c r="B19" s="303" t="s">
        <v>1109</v>
      </c>
      <c r="C19" s="88" t="s">
        <v>1477</v>
      </c>
      <c r="D19" s="111"/>
      <c r="E19" s="111"/>
      <c r="F19" s="111"/>
      <c r="G19" s="111"/>
      <c r="H19" s="111"/>
      <c r="I19" s="111"/>
      <c r="J19" s="111"/>
      <c r="K19" s="111"/>
      <c r="L19" s="111"/>
      <c r="M19" s="111"/>
    </row>
    <row r="20" spans="1:13">
      <c r="A20" s="73">
        <f t="shared" si="7"/>
        <v>14</v>
      </c>
      <c r="B20" s="303" t="s">
        <v>1110</v>
      </c>
      <c r="C20" s="293" t="s">
        <v>1478</v>
      </c>
      <c r="D20" s="111"/>
      <c r="E20" s="111"/>
      <c r="F20" s="111"/>
      <c r="G20" s="111"/>
      <c r="H20" s="111"/>
      <c r="I20" s="111"/>
      <c r="J20" s="111"/>
      <c r="K20" s="111"/>
      <c r="L20" s="111"/>
      <c r="M20" s="111"/>
    </row>
    <row r="21" spans="1:13" ht="30">
      <c r="A21" s="73">
        <f t="shared" si="7"/>
        <v>15</v>
      </c>
      <c r="B21" s="303" t="s">
        <v>1111</v>
      </c>
      <c r="C21" s="293" t="s">
        <v>1479</v>
      </c>
      <c r="D21" s="111"/>
      <c r="E21" s="111"/>
      <c r="F21" s="111"/>
      <c r="G21" s="111"/>
      <c r="H21" s="111"/>
      <c r="I21" s="111"/>
      <c r="J21" s="111"/>
      <c r="K21" s="111"/>
      <c r="L21" s="111"/>
      <c r="M21" s="111"/>
    </row>
    <row r="22" spans="1:13" ht="45">
      <c r="A22" s="73">
        <f t="shared" si="7"/>
        <v>16</v>
      </c>
      <c r="B22" s="303" t="s">
        <v>1112</v>
      </c>
      <c r="C22" s="293" t="s">
        <v>1480</v>
      </c>
      <c r="D22" s="111"/>
      <c r="E22" s="111"/>
      <c r="F22" s="111"/>
      <c r="G22" s="111"/>
      <c r="H22" s="111"/>
      <c r="I22" s="111"/>
      <c r="J22" s="111"/>
      <c r="K22" s="111"/>
      <c r="L22" s="111"/>
      <c r="M22" s="111"/>
    </row>
    <row r="23" spans="1:13">
      <c r="A23" s="73">
        <f t="shared" si="7"/>
        <v>17</v>
      </c>
      <c r="B23" s="162" t="s">
        <v>1113</v>
      </c>
      <c r="C23" s="88" t="s">
        <v>1481</v>
      </c>
      <c r="D23" s="111"/>
      <c r="E23" s="111"/>
      <c r="F23" s="111"/>
      <c r="G23" s="111"/>
      <c r="H23" s="111"/>
      <c r="I23" s="111"/>
      <c r="J23" s="111"/>
      <c r="K23" s="111"/>
      <c r="L23" s="111"/>
      <c r="M23" s="111"/>
    </row>
    <row r="24" spans="1:13">
      <c r="B24" s="704"/>
      <c r="C24" s="709"/>
      <c r="D24" s="712"/>
      <c r="E24" s="712"/>
      <c r="F24" s="712"/>
      <c r="G24" s="712"/>
      <c r="H24" s="712"/>
      <c r="I24" s="712"/>
      <c r="J24" s="712"/>
      <c r="K24" s="712"/>
      <c r="L24" s="712"/>
      <c r="M24" s="712"/>
    </row>
    <row r="25" spans="1:13">
      <c r="A25" s="238" t="s">
        <v>1399</v>
      </c>
      <c r="B25" s="704"/>
      <c r="C25" s="709"/>
      <c r="D25" s="712"/>
      <c r="E25" s="712"/>
      <c r="F25" s="712"/>
      <c r="G25" s="712"/>
      <c r="H25" s="712"/>
      <c r="I25" s="712"/>
      <c r="J25" s="712"/>
      <c r="K25" s="712"/>
      <c r="L25" s="712"/>
      <c r="M25" s="712"/>
    </row>
    <row r="26" spans="1:13">
      <c r="A26" s="73">
        <f>A23+1</f>
        <v>18</v>
      </c>
      <c r="B26" s="353" t="s">
        <v>1285</v>
      </c>
      <c r="C26" s="703"/>
      <c r="D26" s="419">
        <f t="shared" ref="D26:M26" si="8">SUM(D27:D49)</f>
        <v>0</v>
      </c>
      <c r="E26" s="419">
        <f t="shared" si="8"/>
        <v>0</v>
      </c>
      <c r="F26" s="419">
        <f t="shared" si="8"/>
        <v>0</v>
      </c>
      <c r="G26" s="419">
        <f t="shared" si="8"/>
        <v>0</v>
      </c>
      <c r="H26" s="419">
        <f t="shared" si="8"/>
        <v>0</v>
      </c>
      <c r="I26" s="419">
        <f t="shared" si="8"/>
        <v>0</v>
      </c>
      <c r="J26" s="419">
        <f t="shared" si="8"/>
        <v>0</v>
      </c>
      <c r="K26" s="419">
        <f t="shared" si="8"/>
        <v>0</v>
      </c>
      <c r="L26" s="419">
        <f t="shared" si="8"/>
        <v>0</v>
      </c>
      <c r="M26" s="419">
        <f t="shared" si="8"/>
        <v>0</v>
      </c>
    </row>
    <row r="27" spans="1:13" ht="45">
      <c r="A27" s="73">
        <f>A26+1</f>
        <v>19</v>
      </c>
      <c r="B27" s="162" t="s">
        <v>1608</v>
      </c>
      <c r="C27" s="703"/>
      <c r="D27" s="388"/>
      <c r="E27" s="388"/>
      <c r="F27" s="388"/>
      <c r="G27" s="388"/>
      <c r="H27" s="388"/>
      <c r="I27" s="388"/>
      <c r="J27" s="388"/>
      <c r="K27" s="388"/>
      <c r="L27" s="388"/>
      <c r="M27" s="388"/>
    </row>
    <row r="28" spans="1:13" ht="30">
      <c r="A28" s="73">
        <v>20</v>
      </c>
      <c r="B28" s="162" t="s">
        <v>1114</v>
      </c>
      <c r="C28" s="703"/>
      <c r="D28" s="388"/>
      <c r="E28" s="388"/>
      <c r="F28" s="388"/>
      <c r="G28" s="388"/>
      <c r="H28" s="388"/>
      <c r="I28" s="388"/>
      <c r="J28" s="388"/>
      <c r="K28" s="388"/>
      <c r="L28" s="388"/>
      <c r="M28" s="388"/>
    </row>
    <row r="29" spans="1:13">
      <c r="A29" s="73">
        <f t="shared" ref="A29:A49" si="9">A28+1</f>
        <v>21</v>
      </c>
      <c r="B29" s="162" t="s">
        <v>1115</v>
      </c>
      <c r="C29" s="703"/>
      <c r="D29" s="388"/>
      <c r="E29" s="388"/>
      <c r="F29" s="388"/>
      <c r="G29" s="388"/>
      <c r="H29" s="388"/>
      <c r="I29" s="388"/>
      <c r="J29" s="388"/>
      <c r="K29" s="388"/>
      <c r="L29" s="388"/>
      <c r="M29" s="388"/>
    </row>
    <row r="30" spans="1:13">
      <c r="A30" s="73">
        <f t="shared" si="9"/>
        <v>22</v>
      </c>
      <c r="B30" s="162" t="s">
        <v>1116</v>
      </c>
      <c r="C30" s="703"/>
      <c r="D30" s="388"/>
      <c r="E30" s="388"/>
      <c r="F30" s="388"/>
      <c r="G30" s="388"/>
      <c r="H30" s="388"/>
      <c r="I30" s="388"/>
      <c r="J30" s="388"/>
      <c r="K30" s="388"/>
      <c r="L30" s="388"/>
      <c r="M30" s="388"/>
    </row>
    <row r="31" spans="1:13" ht="45">
      <c r="A31" s="73">
        <f t="shared" si="9"/>
        <v>23</v>
      </c>
      <c r="B31" s="162" t="s">
        <v>1117</v>
      </c>
      <c r="C31" s="703"/>
      <c r="D31" s="388"/>
      <c r="E31" s="388"/>
      <c r="F31" s="388"/>
      <c r="G31" s="388"/>
      <c r="H31" s="388"/>
      <c r="I31" s="388"/>
      <c r="J31" s="388"/>
      <c r="K31" s="388"/>
      <c r="L31" s="388"/>
      <c r="M31" s="388"/>
    </row>
    <row r="32" spans="1:13">
      <c r="A32" s="73">
        <f t="shared" si="9"/>
        <v>24</v>
      </c>
      <c r="B32" s="162" t="s">
        <v>1118</v>
      </c>
      <c r="C32" s="703"/>
      <c r="D32" s="388"/>
      <c r="E32" s="388"/>
      <c r="F32" s="388"/>
      <c r="G32" s="388"/>
      <c r="H32" s="388"/>
      <c r="I32" s="388"/>
      <c r="J32" s="388"/>
      <c r="K32" s="388"/>
      <c r="L32" s="388"/>
      <c r="M32" s="388"/>
    </row>
    <row r="33" spans="1:13">
      <c r="A33" s="73">
        <f t="shared" si="9"/>
        <v>25</v>
      </c>
      <c r="B33" s="162" t="s">
        <v>1119</v>
      </c>
      <c r="C33" s="703"/>
      <c r="D33" s="388"/>
      <c r="E33" s="388"/>
      <c r="F33" s="388"/>
      <c r="G33" s="388"/>
      <c r="H33" s="388"/>
      <c r="I33" s="388"/>
      <c r="J33" s="388"/>
      <c r="K33" s="388"/>
      <c r="L33" s="388"/>
      <c r="M33" s="388"/>
    </row>
    <row r="34" spans="1:13">
      <c r="A34" s="73">
        <f t="shared" si="9"/>
        <v>26</v>
      </c>
      <c r="B34" s="162" t="s">
        <v>1120</v>
      </c>
      <c r="C34" s="703"/>
      <c r="D34" s="388"/>
      <c r="E34" s="388"/>
      <c r="F34" s="388"/>
      <c r="G34" s="388"/>
      <c r="H34" s="388"/>
      <c r="I34" s="388"/>
      <c r="J34" s="388"/>
      <c r="K34" s="388"/>
      <c r="L34" s="388"/>
      <c r="M34" s="388"/>
    </row>
    <row r="35" spans="1:13">
      <c r="A35" s="73">
        <f t="shared" si="9"/>
        <v>27</v>
      </c>
      <c r="B35" s="162" t="s">
        <v>1121</v>
      </c>
      <c r="C35" s="703"/>
      <c r="D35" s="388"/>
      <c r="E35" s="388"/>
      <c r="F35" s="388"/>
      <c r="G35" s="388"/>
      <c r="H35" s="388"/>
      <c r="I35" s="388"/>
      <c r="J35" s="388"/>
      <c r="K35" s="388"/>
      <c r="L35" s="388"/>
      <c r="M35" s="388"/>
    </row>
    <row r="36" spans="1:13">
      <c r="A36" s="73">
        <f t="shared" si="9"/>
        <v>28</v>
      </c>
      <c r="B36" s="162" t="s">
        <v>1398</v>
      </c>
      <c r="C36" s="703"/>
      <c r="D36" s="388"/>
      <c r="E36" s="388"/>
      <c r="F36" s="388"/>
      <c r="G36" s="388"/>
      <c r="H36" s="388"/>
      <c r="I36" s="388"/>
      <c r="J36" s="388"/>
      <c r="K36" s="388"/>
      <c r="L36" s="388"/>
      <c r="M36" s="388"/>
    </row>
    <row r="37" spans="1:13">
      <c r="A37" s="73">
        <f t="shared" si="9"/>
        <v>29</v>
      </c>
      <c r="B37" s="162" t="s">
        <v>1397</v>
      </c>
      <c r="C37" s="703"/>
      <c r="D37" s="388"/>
      <c r="E37" s="388"/>
      <c r="F37" s="388"/>
      <c r="G37" s="388"/>
      <c r="H37" s="388"/>
      <c r="I37" s="388"/>
      <c r="J37" s="388"/>
      <c r="K37" s="388"/>
      <c r="L37" s="388"/>
      <c r="M37" s="388"/>
    </row>
    <row r="38" spans="1:13">
      <c r="A38" s="73">
        <f t="shared" si="9"/>
        <v>30</v>
      </c>
      <c r="B38" s="162" t="s">
        <v>1122</v>
      </c>
      <c r="C38" s="703"/>
      <c r="D38" s="388"/>
      <c r="E38" s="388"/>
      <c r="F38" s="388"/>
      <c r="G38" s="388"/>
      <c r="H38" s="388"/>
      <c r="I38" s="388"/>
      <c r="J38" s="388"/>
      <c r="K38" s="388"/>
      <c r="L38" s="388"/>
      <c r="M38" s="388"/>
    </row>
    <row r="39" spans="1:13">
      <c r="A39" s="73">
        <f t="shared" si="9"/>
        <v>31</v>
      </c>
      <c r="B39" s="162" t="s">
        <v>1123</v>
      </c>
      <c r="C39" s="703"/>
      <c r="D39" s="388"/>
      <c r="E39" s="388"/>
      <c r="F39" s="388"/>
      <c r="G39" s="388"/>
      <c r="H39" s="388"/>
      <c r="I39" s="388"/>
      <c r="J39" s="388"/>
      <c r="K39" s="388"/>
      <c r="L39" s="388"/>
      <c r="M39" s="388"/>
    </row>
    <row r="40" spans="1:13">
      <c r="A40" s="73">
        <f t="shared" si="9"/>
        <v>32</v>
      </c>
      <c r="B40" s="162" t="s">
        <v>1396</v>
      </c>
      <c r="C40" s="703"/>
      <c r="D40" s="388"/>
      <c r="E40" s="388"/>
      <c r="F40" s="388"/>
      <c r="G40" s="388"/>
      <c r="H40" s="388"/>
      <c r="I40" s="388"/>
      <c r="J40" s="388"/>
      <c r="K40" s="388"/>
      <c r="L40" s="388"/>
      <c r="M40" s="388"/>
    </row>
    <row r="41" spans="1:13">
      <c r="A41" s="73">
        <f t="shared" si="9"/>
        <v>33</v>
      </c>
      <c r="B41" s="162" t="s">
        <v>1124</v>
      </c>
      <c r="C41" s="703"/>
      <c r="D41" s="388"/>
      <c r="E41" s="388"/>
      <c r="F41" s="388"/>
      <c r="G41" s="388"/>
      <c r="H41" s="388"/>
      <c r="I41" s="388"/>
      <c r="J41" s="388"/>
      <c r="K41" s="388"/>
      <c r="L41" s="388"/>
      <c r="M41" s="388"/>
    </row>
    <row r="42" spans="1:13">
      <c r="A42" s="73">
        <f t="shared" si="9"/>
        <v>34</v>
      </c>
      <c r="B42" s="162" t="s">
        <v>1395</v>
      </c>
      <c r="C42" s="703"/>
      <c r="D42" s="388"/>
      <c r="E42" s="388"/>
      <c r="F42" s="388"/>
      <c r="G42" s="388"/>
      <c r="H42" s="388"/>
      <c r="I42" s="388"/>
      <c r="J42" s="388"/>
      <c r="K42" s="388"/>
      <c r="L42" s="388"/>
      <c r="M42" s="388"/>
    </row>
    <row r="43" spans="1:13" ht="30">
      <c r="A43" s="73">
        <f t="shared" si="9"/>
        <v>35</v>
      </c>
      <c r="B43" s="162" t="s">
        <v>1125</v>
      </c>
      <c r="C43" s="703"/>
      <c r="D43" s="388"/>
      <c r="E43" s="388"/>
      <c r="F43" s="388"/>
      <c r="G43" s="388"/>
      <c r="H43" s="388"/>
      <c r="I43" s="388"/>
      <c r="J43" s="388"/>
      <c r="K43" s="388"/>
      <c r="L43" s="388"/>
      <c r="M43" s="388"/>
    </row>
    <row r="44" spans="1:13" ht="30">
      <c r="A44" s="73">
        <f t="shared" si="9"/>
        <v>36</v>
      </c>
      <c r="B44" s="162" t="s">
        <v>1126</v>
      </c>
      <c r="C44" s="713"/>
      <c r="D44" s="388"/>
      <c r="E44" s="388"/>
      <c r="F44" s="388"/>
      <c r="G44" s="388"/>
      <c r="H44" s="388"/>
      <c r="I44" s="388"/>
      <c r="J44" s="388"/>
      <c r="K44" s="388"/>
      <c r="L44" s="388"/>
      <c r="M44" s="388"/>
    </row>
    <row r="45" spans="1:13">
      <c r="A45" s="73">
        <f t="shared" si="9"/>
        <v>37</v>
      </c>
      <c r="B45" s="162" t="s">
        <v>1127</v>
      </c>
      <c r="C45" s="713"/>
      <c r="D45" s="388"/>
      <c r="E45" s="388"/>
      <c r="F45" s="388"/>
      <c r="G45" s="388"/>
      <c r="H45" s="388"/>
      <c r="I45" s="388"/>
      <c r="J45" s="388"/>
      <c r="K45" s="388"/>
      <c r="L45" s="388"/>
      <c r="M45" s="388"/>
    </row>
    <row r="46" spans="1:13">
      <c r="A46" s="73">
        <f t="shared" si="9"/>
        <v>38</v>
      </c>
      <c r="B46" s="303" t="s">
        <v>1128</v>
      </c>
      <c r="C46" s="713"/>
      <c r="D46" s="388"/>
      <c r="E46" s="388"/>
      <c r="F46" s="388"/>
      <c r="G46" s="388"/>
      <c r="H46" s="388"/>
      <c r="I46" s="388"/>
      <c r="J46" s="388"/>
      <c r="K46" s="388"/>
      <c r="L46" s="388"/>
      <c r="M46" s="388"/>
    </row>
    <row r="47" spans="1:13">
      <c r="A47" s="73">
        <f t="shared" si="9"/>
        <v>39</v>
      </c>
      <c r="B47" s="303" t="s">
        <v>1129</v>
      </c>
      <c r="C47" s="713"/>
      <c r="D47" s="388"/>
      <c r="E47" s="388"/>
      <c r="F47" s="388"/>
      <c r="G47" s="388"/>
      <c r="H47" s="388"/>
      <c r="I47" s="388"/>
      <c r="J47" s="388"/>
      <c r="K47" s="388"/>
      <c r="L47" s="388"/>
      <c r="M47" s="388"/>
    </row>
    <row r="48" spans="1:13">
      <c r="A48" s="73">
        <f t="shared" si="9"/>
        <v>40</v>
      </c>
      <c r="B48" s="303" t="s">
        <v>1130</v>
      </c>
      <c r="C48" s="713"/>
      <c r="D48" s="388"/>
      <c r="E48" s="388"/>
      <c r="F48" s="388"/>
      <c r="G48" s="388"/>
      <c r="H48" s="388"/>
      <c r="I48" s="388"/>
      <c r="J48" s="388"/>
      <c r="K48" s="388"/>
      <c r="L48" s="388"/>
      <c r="M48" s="388"/>
    </row>
    <row r="49" spans="1:13">
      <c r="A49" s="73">
        <f t="shared" si="9"/>
        <v>41</v>
      </c>
      <c r="B49" s="420" t="s">
        <v>1113</v>
      </c>
      <c r="C49" s="713"/>
      <c r="D49" s="388"/>
      <c r="E49" s="388"/>
      <c r="F49" s="388"/>
      <c r="G49" s="388"/>
      <c r="H49" s="388"/>
      <c r="I49" s="388"/>
      <c r="J49" s="388"/>
      <c r="K49" s="388"/>
      <c r="L49" s="388"/>
      <c r="M49" s="388"/>
    </row>
    <row r="50" spans="1:13">
      <c r="B50" s="646"/>
      <c r="C50" s="703"/>
      <c r="D50" s="712"/>
      <c r="E50" s="712"/>
      <c r="F50" s="712"/>
      <c r="G50" s="712"/>
      <c r="H50" s="712"/>
      <c r="I50" s="712"/>
      <c r="J50" s="712"/>
      <c r="K50" s="712"/>
      <c r="L50" s="712"/>
      <c r="M50" s="712"/>
    </row>
    <row r="51" spans="1:13">
      <c r="A51" s="238" t="s">
        <v>1131</v>
      </c>
      <c r="B51" s="704"/>
      <c r="C51" s="709"/>
      <c r="D51" s="712"/>
      <c r="E51" s="712"/>
      <c r="F51" s="712"/>
      <c r="G51" s="712"/>
      <c r="H51" s="712"/>
      <c r="I51" s="712"/>
      <c r="J51" s="712"/>
      <c r="K51" s="712"/>
      <c r="L51" s="712"/>
      <c r="M51" s="712"/>
    </row>
    <row r="52" spans="1:13">
      <c r="A52" s="73">
        <f>A49+1</f>
        <v>42</v>
      </c>
      <c r="B52" s="64" t="s">
        <v>1101</v>
      </c>
      <c r="C52" s="708"/>
      <c r="D52" s="106">
        <f t="shared" ref="D52:M52" si="10">SUM(D53,D54,D55,D56,D57,D60,D67)</f>
        <v>0</v>
      </c>
      <c r="E52" s="106">
        <f t="shared" si="10"/>
        <v>0</v>
      </c>
      <c r="F52" s="106">
        <f t="shared" si="10"/>
        <v>0</v>
      </c>
      <c r="G52" s="106">
        <f t="shared" si="10"/>
        <v>0</v>
      </c>
      <c r="H52" s="106">
        <f t="shared" si="10"/>
        <v>0</v>
      </c>
      <c r="I52" s="106">
        <f t="shared" si="10"/>
        <v>0</v>
      </c>
      <c r="J52" s="106">
        <f t="shared" si="10"/>
        <v>0</v>
      </c>
      <c r="K52" s="106">
        <f t="shared" si="10"/>
        <v>0</v>
      </c>
      <c r="L52" s="106">
        <f t="shared" si="10"/>
        <v>0</v>
      </c>
      <c r="M52" s="106">
        <f t="shared" si="10"/>
        <v>0</v>
      </c>
    </row>
    <row r="53" spans="1:13">
      <c r="A53" s="73">
        <f t="shared" ref="A53:A67" si="11">A52+1</f>
        <v>43</v>
      </c>
      <c r="B53" s="162" t="s">
        <v>1132</v>
      </c>
      <c r="D53" s="76"/>
      <c r="E53" s="76"/>
      <c r="F53" s="76"/>
      <c r="G53" s="76"/>
      <c r="H53" s="76"/>
      <c r="I53" s="76"/>
      <c r="J53" s="76"/>
      <c r="K53" s="76"/>
      <c r="L53" s="76"/>
      <c r="M53" s="76"/>
    </row>
    <row r="54" spans="1:13">
      <c r="A54" s="73">
        <f t="shared" si="11"/>
        <v>44</v>
      </c>
      <c r="B54" s="162" t="s">
        <v>1133</v>
      </c>
      <c r="D54" s="76"/>
      <c r="E54" s="76"/>
      <c r="F54" s="76"/>
      <c r="G54" s="76"/>
      <c r="H54" s="76"/>
      <c r="I54" s="76"/>
      <c r="J54" s="76"/>
      <c r="K54" s="76"/>
      <c r="L54" s="76"/>
      <c r="M54" s="76"/>
    </row>
    <row r="55" spans="1:13">
      <c r="A55" s="73">
        <f t="shared" si="11"/>
        <v>45</v>
      </c>
      <c r="B55" s="162" t="s">
        <v>1134</v>
      </c>
      <c r="D55" s="76"/>
      <c r="E55" s="76"/>
      <c r="F55" s="76"/>
      <c r="G55" s="76"/>
      <c r="H55" s="76"/>
      <c r="I55" s="76"/>
      <c r="J55" s="76"/>
      <c r="K55" s="76"/>
      <c r="L55" s="76"/>
      <c r="M55" s="76"/>
    </row>
    <row r="56" spans="1:13">
      <c r="A56" s="73">
        <f t="shared" si="11"/>
        <v>46</v>
      </c>
      <c r="B56" s="162" t="s">
        <v>1135</v>
      </c>
      <c r="D56" s="76"/>
      <c r="E56" s="76"/>
      <c r="F56" s="76"/>
      <c r="G56" s="76"/>
      <c r="H56" s="76"/>
      <c r="I56" s="76"/>
      <c r="J56" s="76"/>
      <c r="K56" s="76"/>
      <c r="L56" s="76"/>
      <c r="M56" s="76"/>
    </row>
    <row r="57" spans="1:13">
      <c r="A57" s="73">
        <f t="shared" si="11"/>
        <v>47</v>
      </c>
      <c r="B57" s="304" t="s">
        <v>1136</v>
      </c>
      <c r="C57" s="715"/>
      <c r="D57" s="230">
        <f t="shared" ref="D57:M57" si="12">MAX(D58,D59)</f>
        <v>0</v>
      </c>
      <c r="E57" s="230">
        <f t="shared" si="12"/>
        <v>0</v>
      </c>
      <c r="F57" s="230">
        <f t="shared" si="12"/>
        <v>0</v>
      </c>
      <c r="G57" s="230">
        <f t="shared" si="12"/>
        <v>0</v>
      </c>
      <c r="H57" s="230">
        <f t="shared" si="12"/>
        <v>0</v>
      </c>
      <c r="I57" s="230">
        <f t="shared" si="12"/>
        <v>0</v>
      </c>
      <c r="J57" s="230">
        <f t="shared" si="12"/>
        <v>0</v>
      </c>
      <c r="K57" s="230">
        <f t="shared" si="12"/>
        <v>0</v>
      </c>
      <c r="L57" s="230">
        <f t="shared" si="12"/>
        <v>0</v>
      </c>
      <c r="M57" s="230">
        <f t="shared" si="12"/>
        <v>0</v>
      </c>
    </row>
    <row r="58" spans="1:13">
      <c r="A58" s="73">
        <f t="shared" si="11"/>
        <v>48</v>
      </c>
      <c r="B58" s="387" t="s">
        <v>1137</v>
      </c>
      <c r="C58" s="716"/>
      <c r="D58" s="76"/>
      <c r="E58" s="76"/>
      <c r="F58" s="76"/>
      <c r="G58" s="76"/>
      <c r="H58" s="76"/>
      <c r="I58" s="76"/>
      <c r="J58" s="76"/>
      <c r="K58" s="76"/>
      <c r="L58" s="76"/>
      <c r="M58" s="76"/>
    </row>
    <row r="59" spans="1:13">
      <c r="A59" s="73">
        <f t="shared" si="11"/>
        <v>49</v>
      </c>
      <c r="B59" s="387" t="s">
        <v>1138</v>
      </c>
      <c r="C59" s="716"/>
      <c r="D59" s="76"/>
      <c r="E59" s="76"/>
      <c r="F59" s="76"/>
      <c r="G59" s="76"/>
      <c r="H59" s="76"/>
      <c r="I59" s="76"/>
      <c r="J59" s="76"/>
      <c r="K59" s="76"/>
      <c r="L59" s="76"/>
      <c r="M59" s="76"/>
    </row>
    <row r="60" spans="1:13">
      <c r="A60" s="73">
        <f t="shared" si="11"/>
        <v>50</v>
      </c>
      <c r="B60" s="162" t="s">
        <v>1139</v>
      </c>
      <c r="D60" s="106">
        <f t="shared" ref="D60:M60" si="13">SUM(D61:D66)</f>
        <v>0</v>
      </c>
      <c r="E60" s="106">
        <f t="shared" si="13"/>
        <v>0</v>
      </c>
      <c r="F60" s="106">
        <f t="shared" si="13"/>
        <v>0</v>
      </c>
      <c r="G60" s="106">
        <f t="shared" si="13"/>
        <v>0</v>
      </c>
      <c r="H60" s="106">
        <f t="shared" si="13"/>
        <v>0</v>
      </c>
      <c r="I60" s="106">
        <f t="shared" si="13"/>
        <v>0</v>
      </c>
      <c r="J60" s="106">
        <f t="shared" si="13"/>
        <v>0</v>
      </c>
      <c r="K60" s="106">
        <f t="shared" si="13"/>
        <v>0</v>
      </c>
      <c r="L60" s="106">
        <f t="shared" si="13"/>
        <v>0</v>
      </c>
      <c r="M60" s="106">
        <f t="shared" si="13"/>
        <v>0</v>
      </c>
    </row>
    <row r="61" spans="1:13">
      <c r="A61" s="73">
        <f t="shared" si="11"/>
        <v>51</v>
      </c>
      <c r="B61" s="387" t="s">
        <v>1140</v>
      </c>
      <c r="C61" s="716"/>
      <c r="D61" s="76"/>
      <c r="E61" s="76"/>
      <c r="F61" s="76"/>
      <c r="G61" s="76"/>
      <c r="H61" s="76"/>
      <c r="I61" s="76"/>
      <c r="J61" s="76"/>
      <c r="K61" s="76"/>
      <c r="L61" s="76"/>
      <c r="M61" s="76"/>
    </row>
    <row r="62" spans="1:13">
      <c r="A62" s="73">
        <f t="shared" si="11"/>
        <v>52</v>
      </c>
      <c r="B62" s="387" t="s">
        <v>1141</v>
      </c>
      <c r="C62" s="716"/>
      <c r="D62" s="76"/>
      <c r="E62" s="76"/>
      <c r="F62" s="76"/>
      <c r="G62" s="76"/>
      <c r="H62" s="76"/>
      <c r="I62" s="76"/>
      <c r="J62" s="76"/>
      <c r="K62" s="76"/>
      <c r="L62" s="76"/>
      <c r="M62" s="76"/>
    </row>
    <row r="63" spans="1:13">
      <c r="A63" s="73">
        <f t="shared" si="11"/>
        <v>53</v>
      </c>
      <c r="B63" s="387" t="s">
        <v>1142</v>
      </c>
      <c r="C63" s="716"/>
      <c r="D63" s="76"/>
      <c r="E63" s="76"/>
      <c r="F63" s="76"/>
      <c r="G63" s="76"/>
      <c r="H63" s="76"/>
      <c r="I63" s="76"/>
      <c r="J63" s="76"/>
      <c r="K63" s="76"/>
      <c r="L63" s="76"/>
      <c r="M63" s="76"/>
    </row>
    <row r="64" spans="1:13">
      <c r="A64" s="73">
        <f t="shared" si="11"/>
        <v>54</v>
      </c>
      <c r="B64" s="387" t="s">
        <v>1143</v>
      </c>
      <c r="C64" s="716"/>
      <c r="D64" s="76"/>
      <c r="E64" s="76"/>
      <c r="F64" s="76"/>
      <c r="G64" s="76"/>
      <c r="H64" s="76"/>
      <c r="I64" s="76"/>
      <c r="J64" s="76"/>
      <c r="K64" s="76"/>
      <c r="L64" s="76"/>
      <c r="M64" s="76"/>
    </row>
    <row r="65" spans="1:78">
      <c r="A65" s="73">
        <f t="shared" si="11"/>
        <v>55</v>
      </c>
      <c r="B65" s="387" t="s">
        <v>1144</v>
      </c>
      <c r="C65" s="716"/>
      <c r="D65" s="76"/>
      <c r="E65" s="76"/>
      <c r="F65" s="76"/>
      <c r="G65" s="76"/>
      <c r="H65" s="76"/>
      <c r="I65" s="76"/>
      <c r="J65" s="76"/>
      <c r="K65" s="76"/>
      <c r="L65" s="76"/>
      <c r="M65" s="76"/>
    </row>
    <row r="66" spans="1:78">
      <c r="A66" s="73">
        <f t="shared" si="11"/>
        <v>56</v>
      </c>
      <c r="B66" s="387" t="s">
        <v>265</v>
      </c>
      <c r="C66" s="716"/>
      <c r="D66" s="76"/>
      <c r="E66" s="76"/>
      <c r="F66" s="76"/>
      <c r="G66" s="76"/>
      <c r="H66" s="76"/>
      <c r="I66" s="76"/>
      <c r="J66" s="76"/>
      <c r="K66" s="76"/>
      <c r="L66" s="76"/>
      <c r="M66" s="76"/>
    </row>
    <row r="67" spans="1:78">
      <c r="A67" s="73">
        <f t="shared" si="11"/>
        <v>57</v>
      </c>
      <c r="B67" s="162" t="s">
        <v>1145</v>
      </c>
      <c r="D67" s="76"/>
      <c r="E67" s="76"/>
      <c r="F67" s="76"/>
      <c r="G67" s="76"/>
      <c r="H67" s="76"/>
      <c r="I67" s="76"/>
      <c r="J67" s="76"/>
      <c r="K67" s="76"/>
      <c r="L67" s="76"/>
      <c r="M67" s="76"/>
    </row>
    <row r="68" spans="1:78">
      <c r="B68" s="704"/>
      <c r="D68" s="717"/>
      <c r="E68" s="717"/>
      <c r="F68" s="717"/>
      <c r="G68" s="717"/>
      <c r="H68" s="717"/>
      <c r="I68" s="717"/>
      <c r="J68" s="717"/>
      <c r="K68" s="717"/>
      <c r="L68" s="717"/>
      <c r="M68" s="717"/>
    </row>
    <row r="69" spans="1:78">
      <c r="A69" s="73">
        <f>A67+1</f>
        <v>58</v>
      </c>
      <c r="B69" s="64" t="s">
        <v>1146</v>
      </c>
      <c r="C69" s="708"/>
      <c r="D69" s="76"/>
      <c r="E69" s="76"/>
      <c r="F69" s="76"/>
      <c r="G69" s="76"/>
      <c r="H69" s="76"/>
      <c r="I69" s="76"/>
      <c r="J69" s="76"/>
      <c r="K69" s="76"/>
      <c r="L69" s="76"/>
      <c r="M69" s="76"/>
    </row>
    <row r="70" spans="1:78">
      <c r="A70" s="73">
        <f>A69+1</f>
        <v>59</v>
      </c>
      <c r="B70" s="352" t="s">
        <v>1394</v>
      </c>
      <c r="C70" s="290" t="s">
        <v>1483</v>
      </c>
      <c r="D70" s="76"/>
      <c r="E70" s="76"/>
      <c r="F70" s="76"/>
      <c r="G70" s="76"/>
      <c r="H70" s="76"/>
      <c r="I70" s="76"/>
      <c r="J70" s="76"/>
      <c r="K70" s="76"/>
      <c r="L70" s="76"/>
      <c r="M70" s="76"/>
    </row>
    <row r="71" spans="1:78">
      <c r="A71" s="73">
        <f>A70+1</f>
        <v>60</v>
      </c>
      <c r="B71" s="352" t="s">
        <v>1393</v>
      </c>
      <c r="C71" s="703"/>
      <c r="D71" s="76"/>
      <c r="E71" s="76"/>
      <c r="F71" s="76"/>
      <c r="G71" s="76"/>
      <c r="H71" s="76"/>
      <c r="I71" s="76"/>
      <c r="J71" s="76"/>
      <c r="K71" s="76"/>
      <c r="L71" s="76"/>
      <c r="M71" s="76"/>
    </row>
    <row r="72" spans="1:78">
      <c r="A72" s="73">
        <v>61</v>
      </c>
      <c r="B72" s="352" t="s">
        <v>1147</v>
      </c>
      <c r="C72" s="290" t="s">
        <v>1482</v>
      </c>
      <c r="D72" s="76"/>
      <c r="E72" s="76"/>
      <c r="F72" s="76"/>
      <c r="G72" s="76"/>
      <c r="H72" s="76"/>
      <c r="I72" s="76"/>
      <c r="J72" s="76"/>
      <c r="K72" s="76"/>
      <c r="L72" s="76"/>
      <c r="M72" s="76"/>
    </row>
    <row r="73" spans="1:78">
      <c r="B73" s="704"/>
      <c r="D73" s="717"/>
      <c r="E73" s="717"/>
      <c r="F73" s="717"/>
      <c r="G73" s="717"/>
      <c r="H73" s="717"/>
      <c r="I73" s="717"/>
      <c r="J73" s="717"/>
      <c r="K73" s="717"/>
      <c r="L73" s="717"/>
      <c r="M73" s="717"/>
    </row>
    <row r="74" spans="1:78">
      <c r="A74" s="73">
        <f>A72+1</f>
        <v>62</v>
      </c>
      <c r="B74" s="64" t="s">
        <v>1392</v>
      </c>
      <c r="C74" s="708"/>
      <c r="D74" s="106">
        <f t="shared" ref="D74:M74" si="14">IF(D13=0,0,(SUM(D13,D52,D69)-D70-D72))</f>
        <v>0</v>
      </c>
      <c r="E74" s="106">
        <f t="shared" si="14"/>
        <v>0</v>
      </c>
      <c r="F74" s="106">
        <f t="shared" si="14"/>
        <v>0</v>
      </c>
      <c r="G74" s="106">
        <f t="shared" si="14"/>
        <v>0</v>
      </c>
      <c r="H74" s="106">
        <f t="shared" si="14"/>
        <v>0</v>
      </c>
      <c r="I74" s="106">
        <f t="shared" si="14"/>
        <v>0</v>
      </c>
      <c r="J74" s="106">
        <f t="shared" si="14"/>
        <v>0</v>
      </c>
      <c r="K74" s="106">
        <f t="shared" si="14"/>
        <v>0</v>
      </c>
      <c r="L74" s="106">
        <f t="shared" si="14"/>
        <v>0</v>
      </c>
      <c r="M74" s="106">
        <f t="shared" si="14"/>
        <v>0</v>
      </c>
    </row>
    <row r="75" spans="1:78">
      <c r="A75" s="73">
        <v>63</v>
      </c>
      <c r="B75" s="64" t="s">
        <v>1391</v>
      </c>
      <c r="C75" s="718"/>
      <c r="D75" s="106">
        <f t="shared" ref="D75:M75" si="15">IF(D26=0,0, (SUM(D26,D52,D69)-D71-D72))</f>
        <v>0</v>
      </c>
      <c r="E75" s="106">
        <f t="shared" si="15"/>
        <v>0</v>
      </c>
      <c r="F75" s="106">
        <f t="shared" si="15"/>
        <v>0</v>
      </c>
      <c r="G75" s="106">
        <f t="shared" si="15"/>
        <v>0</v>
      </c>
      <c r="H75" s="106">
        <f t="shared" si="15"/>
        <v>0</v>
      </c>
      <c r="I75" s="106">
        <f t="shared" si="15"/>
        <v>0</v>
      </c>
      <c r="J75" s="106">
        <f t="shared" si="15"/>
        <v>0</v>
      </c>
      <c r="K75" s="106">
        <f t="shared" si="15"/>
        <v>0</v>
      </c>
      <c r="L75" s="106">
        <f t="shared" si="15"/>
        <v>0</v>
      </c>
      <c r="M75" s="106">
        <f t="shared" si="15"/>
        <v>0</v>
      </c>
    </row>
    <row r="76" spans="1:78">
      <c r="B76" s="719"/>
      <c r="C76" s="718"/>
      <c r="D76" s="717"/>
      <c r="E76" s="717"/>
      <c r="F76" s="717"/>
      <c r="G76" s="717"/>
      <c r="H76" s="717"/>
      <c r="I76" s="717"/>
      <c r="J76" s="717"/>
      <c r="K76" s="717"/>
      <c r="L76" s="717"/>
      <c r="M76" s="717"/>
    </row>
    <row r="77" spans="1:78">
      <c r="A77" s="1" t="s">
        <v>1484</v>
      </c>
      <c r="B77" s="634"/>
      <c r="C77" s="708"/>
      <c r="D77" s="717"/>
      <c r="E77" s="717"/>
      <c r="F77" s="717"/>
      <c r="G77" s="717"/>
      <c r="H77" s="717"/>
      <c r="I77" s="717"/>
      <c r="J77" s="717"/>
      <c r="K77" s="717"/>
      <c r="L77" s="717"/>
      <c r="M77" s="717"/>
    </row>
    <row r="78" spans="1:78" ht="30">
      <c r="A78" s="73">
        <f>A75+1</f>
        <v>64</v>
      </c>
      <c r="B78" s="303" t="s">
        <v>1148</v>
      </c>
      <c r="C78" s="290" t="s">
        <v>1485</v>
      </c>
      <c r="D78" s="76"/>
      <c r="E78" s="76"/>
      <c r="F78" s="76"/>
      <c r="G78" s="76"/>
      <c r="H78" s="76"/>
      <c r="I78" s="76"/>
      <c r="J78" s="76"/>
      <c r="K78" s="76"/>
      <c r="L78" s="76"/>
      <c r="M78" s="76"/>
    </row>
    <row r="79" spans="1:78">
      <c r="B79" s="386" t="s">
        <v>1149</v>
      </c>
      <c r="C79" s="711"/>
      <c r="D79" s="297"/>
      <c r="E79" s="297"/>
      <c r="F79" s="297"/>
      <c r="G79" s="297"/>
      <c r="H79" s="297"/>
      <c r="I79" s="297"/>
      <c r="J79" s="297"/>
      <c r="K79" s="297"/>
      <c r="L79" s="297"/>
      <c r="M79" s="297"/>
    </row>
    <row r="80" spans="1:78" s="104" customFormat="1">
      <c r="A80" s="73">
        <f>A78+1</f>
        <v>65</v>
      </c>
      <c r="B80" s="399" t="s">
        <v>1049</v>
      </c>
      <c r="C80" s="299" t="s">
        <v>1486</v>
      </c>
      <c r="D80" s="111"/>
      <c r="E80" s="76"/>
      <c r="F80" s="76"/>
      <c r="G80" s="76"/>
      <c r="H80" s="76"/>
      <c r="I80" s="76"/>
      <c r="J80" s="76"/>
      <c r="K80" s="76"/>
      <c r="L80" s="76"/>
      <c r="M80" s="76"/>
      <c r="N80" s="506"/>
      <c r="O80" s="506"/>
      <c r="P80" s="506"/>
      <c r="Q80" s="506"/>
      <c r="R80" s="506"/>
      <c r="S80" s="506"/>
      <c r="T80" s="506"/>
      <c r="U80" s="506"/>
      <c r="V80" s="506"/>
      <c r="W80" s="506"/>
      <c r="X80" s="506"/>
      <c r="Y80" s="506"/>
      <c r="Z80" s="506"/>
      <c r="AA80" s="506"/>
      <c r="AB80" s="506"/>
      <c r="AC80" s="506"/>
      <c r="AD80" s="506"/>
      <c r="AE80" s="506"/>
      <c r="AF80" s="506"/>
      <c r="AG80" s="506"/>
      <c r="AH80" s="506"/>
      <c r="AI80" s="506"/>
      <c r="AJ80" s="506"/>
      <c r="AK80" s="506"/>
      <c r="AL80" s="506"/>
      <c r="AM80" s="506"/>
      <c r="AN80" s="506"/>
      <c r="AO80" s="506"/>
      <c r="AP80" s="506"/>
      <c r="AQ80" s="506"/>
      <c r="AR80" s="506"/>
      <c r="AS80" s="506"/>
      <c r="AT80" s="506"/>
      <c r="AU80" s="506"/>
      <c r="AV80" s="506"/>
      <c r="AW80" s="506"/>
      <c r="AX80" s="506"/>
      <c r="AY80" s="506"/>
      <c r="AZ80" s="506"/>
      <c r="BA80" s="506"/>
      <c r="BB80" s="506"/>
      <c r="BC80" s="506"/>
      <c r="BD80" s="506"/>
      <c r="BE80" s="506"/>
      <c r="BF80" s="506"/>
      <c r="BG80" s="506"/>
      <c r="BH80" s="506"/>
      <c r="BI80" s="506"/>
      <c r="BJ80" s="506"/>
      <c r="BK80" s="506"/>
      <c r="BL80" s="506"/>
      <c r="BM80" s="506"/>
      <c r="BN80" s="506"/>
      <c r="BO80" s="506"/>
      <c r="BP80" s="506"/>
      <c r="BQ80" s="506"/>
      <c r="BR80" s="506"/>
      <c r="BS80" s="506"/>
      <c r="BT80" s="506"/>
      <c r="BU80" s="506"/>
      <c r="BV80" s="506"/>
      <c r="BW80" s="506"/>
      <c r="BX80" s="506"/>
      <c r="BY80" s="506"/>
      <c r="BZ80" s="506"/>
    </row>
    <row r="81" spans="1:78" s="104" customFormat="1">
      <c r="A81" s="73">
        <f t="shared" ref="A81:A87" si="16">A80+1</f>
        <v>66</v>
      </c>
      <c r="B81" s="399" t="s">
        <v>1050</v>
      </c>
      <c r="C81" s="299" t="s">
        <v>1487</v>
      </c>
      <c r="D81" s="111"/>
      <c r="E81" s="76"/>
      <c r="F81" s="76"/>
      <c r="G81" s="76"/>
      <c r="H81" s="76"/>
      <c r="I81" s="76"/>
      <c r="J81" s="76"/>
      <c r="K81" s="76"/>
      <c r="L81" s="76"/>
      <c r="M81" s="76"/>
      <c r="N81" s="506"/>
      <c r="O81" s="506"/>
      <c r="P81" s="506"/>
      <c r="Q81" s="506"/>
      <c r="R81" s="506"/>
      <c r="S81" s="506"/>
      <c r="T81" s="506"/>
      <c r="U81" s="506"/>
      <c r="V81" s="506"/>
      <c r="W81" s="506"/>
      <c r="X81" s="506"/>
      <c r="Y81" s="506"/>
      <c r="Z81" s="506"/>
      <c r="AA81" s="506"/>
      <c r="AB81" s="506"/>
      <c r="AC81" s="506"/>
      <c r="AD81" s="506"/>
      <c r="AE81" s="506"/>
      <c r="AF81" s="506"/>
      <c r="AG81" s="506"/>
      <c r="AH81" s="506"/>
      <c r="AI81" s="506"/>
      <c r="AJ81" s="506"/>
      <c r="AK81" s="506"/>
      <c r="AL81" s="506"/>
      <c r="AM81" s="506"/>
      <c r="AN81" s="506"/>
      <c r="AO81" s="506"/>
      <c r="AP81" s="506"/>
      <c r="AQ81" s="506"/>
      <c r="AR81" s="506"/>
      <c r="AS81" s="506"/>
      <c r="AT81" s="506"/>
      <c r="AU81" s="506"/>
      <c r="AV81" s="506"/>
      <c r="AW81" s="506"/>
      <c r="AX81" s="506"/>
      <c r="AY81" s="506"/>
      <c r="AZ81" s="506"/>
      <c r="BA81" s="506"/>
      <c r="BB81" s="506"/>
      <c r="BC81" s="506"/>
      <c r="BD81" s="506"/>
      <c r="BE81" s="506"/>
      <c r="BF81" s="506"/>
      <c r="BG81" s="506"/>
      <c r="BH81" s="506"/>
      <c r="BI81" s="506"/>
      <c r="BJ81" s="506"/>
      <c r="BK81" s="506"/>
      <c r="BL81" s="506"/>
      <c r="BM81" s="506"/>
      <c r="BN81" s="506"/>
      <c r="BO81" s="506"/>
      <c r="BP81" s="506"/>
      <c r="BQ81" s="506"/>
      <c r="BR81" s="506"/>
      <c r="BS81" s="506"/>
      <c r="BT81" s="506"/>
      <c r="BU81" s="506"/>
      <c r="BV81" s="506"/>
      <c r="BW81" s="506"/>
      <c r="BX81" s="506"/>
      <c r="BY81" s="506"/>
      <c r="BZ81" s="506"/>
    </row>
    <row r="82" spans="1:78" s="104" customFormat="1">
      <c r="A82" s="73">
        <f t="shared" si="16"/>
        <v>67</v>
      </c>
      <c r="B82" s="399" t="s">
        <v>1150</v>
      </c>
      <c r="C82" s="299" t="s">
        <v>1488</v>
      </c>
      <c r="D82" s="111"/>
      <c r="E82" s="76"/>
      <c r="F82" s="76"/>
      <c r="G82" s="76"/>
      <c r="H82" s="76"/>
      <c r="I82" s="76"/>
      <c r="J82" s="76"/>
      <c r="K82" s="76"/>
      <c r="L82" s="76"/>
      <c r="M82" s="76"/>
      <c r="N82" s="506"/>
      <c r="O82" s="506"/>
      <c r="P82" s="506"/>
      <c r="Q82" s="506"/>
      <c r="R82" s="506"/>
      <c r="S82" s="506"/>
      <c r="T82" s="506"/>
      <c r="U82" s="506"/>
      <c r="V82" s="506"/>
      <c r="W82" s="506"/>
      <c r="X82" s="506"/>
      <c r="Y82" s="506"/>
      <c r="Z82" s="506"/>
      <c r="AA82" s="506"/>
      <c r="AB82" s="506"/>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6"/>
      <c r="AY82" s="506"/>
      <c r="AZ82" s="506"/>
      <c r="BA82" s="506"/>
      <c r="BB82" s="506"/>
      <c r="BC82" s="506"/>
      <c r="BD82" s="506"/>
      <c r="BE82" s="506"/>
      <c r="BF82" s="506"/>
      <c r="BG82" s="506"/>
      <c r="BH82" s="506"/>
      <c r="BI82" s="506"/>
      <c r="BJ82" s="506"/>
      <c r="BK82" s="506"/>
      <c r="BL82" s="506"/>
      <c r="BM82" s="506"/>
      <c r="BN82" s="506"/>
      <c r="BO82" s="506"/>
      <c r="BP82" s="506"/>
      <c r="BQ82" s="506"/>
      <c r="BR82" s="506"/>
      <c r="BS82" s="506"/>
      <c r="BT82" s="506"/>
      <c r="BU82" s="506"/>
      <c r="BV82" s="506"/>
      <c r="BW82" s="506"/>
      <c r="BX82" s="506"/>
      <c r="BY82" s="506"/>
      <c r="BZ82" s="506"/>
    </row>
    <row r="83" spans="1:78" s="104" customFormat="1">
      <c r="A83" s="73">
        <f t="shared" si="16"/>
        <v>68</v>
      </c>
      <c r="B83" s="399" t="s">
        <v>1151</v>
      </c>
      <c r="C83" s="299" t="s">
        <v>1489</v>
      </c>
      <c r="D83" s="111"/>
      <c r="E83" s="76"/>
      <c r="F83" s="76"/>
      <c r="G83" s="76"/>
      <c r="H83" s="76"/>
      <c r="I83" s="76"/>
      <c r="J83" s="76"/>
      <c r="K83" s="76"/>
      <c r="L83" s="76"/>
      <c r="M83" s="76"/>
      <c r="N83" s="506"/>
      <c r="O83" s="506"/>
      <c r="P83" s="506"/>
      <c r="Q83" s="506"/>
      <c r="R83" s="506"/>
      <c r="S83" s="506"/>
      <c r="T83" s="506"/>
      <c r="U83" s="506"/>
      <c r="V83" s="506"/>
      <c r="W83" s="506"/>
      <c r="X83" s="506"/>
      <c r="Y83" s="506"/>
      <c r="Z83" s="506"/>
      <c r="AA83" s="506"/>
      <c r="AB83" s="506"/>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6"/>
      <c r="AY83" s="506"/>
      <c r="AZ83" s="506"/>
      <c r="BA83" s="506"/>
      <c r="BB83" s="506"/>
      <c r="BC83" s="506"/>
      <c r="BD83" s="506"/>
      <c r="BE83" s="506"/>
      <c r="BF83" s="506"/>
      <c r="BG83" s="506"/>
      <c r="BH83" s="506"/>
      <c r="BI83" s="506"/>
      <c r="BJ83" s="506"/>
      <c r="BK83" s="506"/>
      <c r="BL83" s="506"/>
      <c r="BM83" s="506"/>
      <c r="BN83" s="506"/>
      <c r="BO83" s="506"/>
      <c r="BP83" s="506"/>
      <c r="BQ83" s="506"/>
      <c r="BR83" s="506"/>
      <c r="BS83" s="506"/>
      <c r="BT83" s="506"/>
      <c r="BU83" s="506"/>
      <c r="BV83" s="506"/>
      <c r="BW83" s="506"/>
      <c r="BX83" s="506"/>
      <c r="BY83" s="506"/>
      <c r="BZ83" s="506"/>
    </row>
    <row r="84" spans="1:78" s="104" customFormat="1">
      <c r="A84" s="73">
        <f t="shared" si="16"/>
        <v>69</v>
      </c>
      <c r="B84" s="399" t="s">
        <v>1152</v>
      </c>
      <c r="C84" s="299" t="s">
        <v>1490</v>
      </c>
      <c r="D84" s="111"/>
      <c r="E84" s="76"/>
      <c r="F84" s="76"/>
      <c r="G84" s="76"/>
      <c r="H84" s="76"/>
      <c r="I84" s="76"/>
      <c r="J84" s="76"/>
      <c r="K84" s="76"/>
      <c r="L84" s="76"/>
      <c r="M84" s="76"/>
      <c r="N84" s="506"/>
      <c r="O84" s="506"/>
      <c r="P84" s="506"/>
      <c r="Q84" s="506"/>
      <c r="R84" s="506"/>
      <c r="S84" s="506"/>
      <c r="T84" s="506"/>
      <c r="U84" s="506"/>
      <c r="V84" s="506"/>
      <c r="W84" s="506"/>
      <c r="X84" s="506"/>
      <c r="Y84" s="506"/>
      <c r="Z84" s="506"/>
      <c r="AA84" s="506"/>
      <c r="AB84" s="506"/>
      <c r="AC84" s="506"/>
      <c r="AD84" s="506"/>
      <c r="AE84" s="506"/>
      <c r="AF84" s="506"/>
      <c r="AG84" s="506"/>
      <c r="AH84" s="506"/>
      <c r="AI84" s="506"/>
      <c r="AJ84" s="506"/>
      <c r="AK84" s="506"/>
      <c r="AL84" s="506"/>
      <c r="AM84" s="506"/>
      <c r="AN84" s="506"/>
      <c r="AO84" s="506"/>
      <c r="AP84" s="506"/>
      <c r="AQ84" s="506"/>
      <c r="AR84" s="506"/>
      <c r="AS84" s="506"/>
      <c r="AT84" s="506"/>
      <c r="AU84" s="506"/>
      <c r="AV84" s="506"/>
      <c r="AW84" s="506"/>
      <c r="AX84" s="506"/>
      <c r="AY84" s="506"/>
      <c r="AZ84" s="506"/>
      <c r="BA84" s="506"/>
      <c r="BB84" s="506"/>
      <c r="BC84" s="506"/>
      <c r="BD84" s="506"/>
      <c r="BE84" s="506"/>
      <c r="BF84" s="506"/>
      <c r="BG84" s="506"/>
      <c r="BH84" s="506"/>
      <c r="BI84" s="506"/>
      <c r="BJ84" s="506"/>
      <c r="BK84" s="506"/>
      <c r="BL84" s="506"/>
      <c r="BM84" s="506"/>
      <c r="BN84" s="506"/>
      <c r="BO84" s="506"/>
      <c r="BP84" s="506"/>
      <c r="BQ84" s="506"/>
      <c r="BR84" s="506"/>
      <c r="BS84" s="506"/>
      <c r="BT84" s="506"/>
      <c r="BU84" s="506"/>
      <c r="BV84" s="506"/>
      <c r="BW84" s="506"/>
      <c r="BX84" s="506"/>
      <c r="BY84" s="506"/>
      <c r="BZ84" s="506"/>
    </row>
    <row r="85" spans="1:78" s="104" customFormat="1">
      <c r="A85" s="73">
        <f t="shared" si="16"/>
        <v>70</v>
      </c>
      <c r="B85" s="399" t="s">
        <v>1153</v>
      </c>
      <c r="C85" s="299" t="s">
        <v>1491</v>
      </c>
      <c r="D85" s="111"/>
      <c r="E85" s="76"/>
      <c r="F85" s="76"/>
      <c r="G85" s="76"/>
      <c r="H85" s="76"/>
      <c r="I85" s="76"/>
      <c r="J85" s="76"/>
      <c r="K85" s="76"/>
      <c r="L85" s="76"/>
      <c r="M85" s="76"/>
      <c r="N85" s="506"/>
      <c r="O85" s="506"/>
      <c r="P85" s="506"/>
      <c r="Q85" s="506"/>
      <c r="R85" s="506"/>
      <c r="S85" s="506"/>
      <c r="T85" s="506"/>
      <c r="U85" s="506"/>
      <c r="V85" s="506"/>
      <c r="W85" s="506"/>
      <c r="X85" s="506"/>
      <c r="Y85" s="506"/>
      <c r="Z85" s="506"/>
      <c r="AA85" s="506"/>
      <c r="AB85" s="506"/>
      <c r="AC85" s="506"/>
      <c r="AD85" s="506"/>
      <c r="AE85" s="506"/>
      <c r="AF85" s="506"/>
      <c r="AG85" s="506"/>
      <c r="AH85" s="506"/>
      <c r="AI85" s="506"/>
      <c r="AJ85" s="506"/>
      <c r="AK85" s="506"/>
      <c r="AL85" s="506"/>
      <c r="AM85" s="506"/>
      <c r="AN85" s="506"/>
      <c r="AO85" s="506"/>
      <c r="AP85" s="506"/>
      <c r="AQ85" s="506"/>
      <c r="AR85" s="506"/>
      <c r="AS85" s="506"/>
      <c r="AT85" s="506"/>
      <c r="AU85" s="506"/>
      <c r="AV85" s="506"/>
      <c r="AW85" s="506"/>
      <c r="AX85" s="506"/>
      <c r="AY85" s="506"/>
      <c r="AZ85" s="506"/>
      <c r="BA85" s="506"/>
      <c r="BB85" s="506"/>
      <c r="BC85" s="506"/>
      <c r="BD85" s="506"/>
      <c r="BE85" s="506"/>
      <c r="BF85" s="506"/>
      <c r="BG85" s="506"/>
      <c r="BH85" s="506"/>
      <c r="BI85" s="506"/>
      <c r="BJ85" s="506"/>
      <c r="BK85" s="506"/>
      <c r="BL85" s="506"/>
      <c r="BM85" s="506"/>
      <c r="BN85" s="506"/>
      <c r="BO85" s="506"/>
      <c r="BP85" s="506"/>
      <c r="BQ85" s="506"/>
      <c r="BR85" s="506"/>
      <c r="BS85" s="506"/>
      <c r="BT85" s="506"/>
      <c r="BU85" s="506"/>
      <c r="BV85" s="506"/>
      <c r="BW85" s="506"/>
      <c r="BX85" s="506"/>
      <c r="BY85" s="506"/>
      <c r="BZ85" s="506"/>
    </row>
    <row r="86" spans="1:78" s="104" customFormat="1">
      <c r="A86" s="73">
        <f t="shared" si="16"/>
        <v>71</v>
      </c>
      <c r="B86" s="399" t="s">
        <v>1154</v>
      </c>
      <c r="C86" s="299" t="s">
        <v>1492</v>
      </c>
      <c r="D86" s="111"/>
      <c r="E86" s="76"/>
      <c r="F86" s="76"/>
      <c r="G86" s="76"/>
      <c r="H86" s="76"/>
      <c r="I86" s="76"/>
      <c r="J86" s="76"/>
      <c r="K86" s="76"/>
      <c r="L86" s="76"/>
      <c r="M86" s="76"/>
      <c r="N86" s="506"/>
      <c r="O86" s="506"/>
      <c r="P86" s="506"/>
      <c r="Q86" s="506"/>
      <c r="R86" s="506"/>
      <c r="S86" s="506"/>
      <c r="T86" s="506"/>
      <c r="U86" s="506"/>
      <c r="V86" s="506"/>
      <c r="W86" s="506"/>
      <c r="X86" s="506"/>
      <c r="Y86" s="506"/>
      <c r="Z86" s="506"/>
      <c r="AA86" s="506"/>
      <c r="AB86" s="506"/>
      <c r="AC86" s="506"/>
      <c r="AD86" s="506"/>
      <c r="AE86" s="506"/>
      <c r="AF86" s="506"/>
      <c r="AG86" s="506"/>
      <c r="AH86" s="506"/>
      <c r="AI86" s="506"/>
      <c r="AJ86" s="506"/>
      <c r="AK86" s="506"/>
      <c r="AL86" s="506"/>
      <c r="AM86" s="506"/>
      <c r="AN86" s="506"/>
      <c r="AO86" s="506"/>
      <c r="AP86" s="506"/>
      <c r="AQ86" s="506"/>
      <c r="AR86" s="506"/>
      <c r="AS86" s="506"/>
      <c r="AT86" s="506"/>
      <c r="AU86" s="506"/>
      <c r="AV86" s="506"/>
      <c r="AW86" s="506"/>
      <c r="AX86" s="506"/>
      <c r="AY86" s="506"/>
      <c r="AZ86" s="506"/>
      <c r="BA86" s="506"/>
      <c r="BB86" s="506"/>
      <c r="BC86" s="506"/>
      <c r="BD86" s="506"/>
      <c r="BE86" s="506"/>
      <c r="BF86" s="506"/>
      <c r="BG86" s="506"/>
      <c r="BH86" s="506"/>
      <c r="BI86" s="506"/>
      <c r="BJ86" s="506"/>
      <c r="BK86" s="506"/>
      <c r="BL86" s="506"/>
      <c r="BM86" s="506"/>
      <c r="BN86" s="506"/>
      <c r="BO86" s="506"/>
      <c r="BP86" s="506"/>
      <c r="BQ86" s="506"/>
      <c r="BR86" s="506"/>
      <c r="BS86" s="506"/>
      <c r="BT86" s="506"/>
      <c r="BU86" s="506"/>
      <c r="BV86" s="506"/>
      <c r="BW86" s="506"/>
      <c r="BX86" s="506"/>
      <c r="BY86" s="506"/>
      <c r="BZ86" s="506"/>
    </row>
    <row r="87" spans="1:78" s="104" customFormat="1">
      <c r="A87" s="73">
        <f t="shared" si="16"/>
        <v>72</v>
      </c>
      <c r="B87" s="399" t="s">
        <v>1155</v>
      </c>
      <c r="C87" s="299" t="s">
        <v>1493</v>
      </c>
      <c r="D87" s="111"/>
      <c r="E87" s="76"/>
      <c r="F87" s="76"/>
      <c r="G87" s="76"/>
      <c r="H87" s="76"/>
      <c r="I87" s="76"/>
      <c r="J87" s="76"/>
      <c r="K87" s="76"/>
      <c r="L87" s="76"/>
      <c r="M87" s="76"/>
      <c r="N87" s="506"/>
      <c r="O87" s="506"/>
      <c r="P87" s="506"/>
      <c r="Q87" s="506"/>
      <c r="R87" s="506"/>
      <c r="S87" s="506"/>
      <c r="T87" s="506"/>
      <c r="U87" s="506"/>
      <c r="V87" s="506"/>
      <c r="W87" s="506"/>
      <c r="X87" s="506"/>
      <c r="Y87" s="506"/>
      <c r="Z87" s="506"/>
      <c r="AA87" s="506"/>
      <c r="AB87" s="506"/>
      <c r="AC87" s="506"/>
      <c r="AD87" s="506"/>
      <c r="AE87" s="506"/>
      <c r="AF87" s="506"/>
      <c r="AG87" s="506"/>
      <c r="AH87" s="506"/>
      <c r="AI87" s="506"/>
      <c r="AJ87" s="506"/>
      <c r="AK87" s="506"/>
      <c r="AL87" s="506"/>
      <c r="AM87" s="506"/>
      <c r="AN87" s="506"/>
      <c r="AO87" s="506"/>
      <c r="AP87" s="506"/>
      <c r="AQ87" s="506"/>
      <c r="AR87" s="506"/>
      <c r="AS87" s="506"/>
      <c r="AT87" s="506"/>
      <c r="AU87" s="506"/>
      <c r="AV87" s="506"/>
      <c r="AW87" s="506"/>
      <c r="AX87" s="506"/>
      <c r="AY87" s="506"/>
      <c r="AZ87" s="506"/>
      <c r="BA87" s="506"/>
      <c r="BB87" s="506"/>
      <c r="BC87" s="506"/>
      <c r="BD87" s="506"/>
      <c r="BE87" s="506"/>
      <c r="BF87" s="506"/>
      <c r="BG87" s="506"/>
      <c r="BH87" s="506"/>
      <c r="BI87" s="506"/>
      <c r="BJ87" s="506"/>
      <c r="BK87" s="506"/>
      <c r="BL87" s="506"/>
      <c r="BM87" s="506"/>
      <c r="BN87" s="506"/>
      <c r="BO87" s="506"/>
      <c r="BP87" s="506"/>
      <c r="BQ87" s="506"/>
      <c r="BR87" s="506"/>
      <c r="BS87" s="506"/>
      <c r="BT87" s="506"/>
      <c r="BU87" s="506"/>
      <c r="BV87" s="506"/>
      <c r="BW87" s="506"/>
      <c r="BX87" s="506"/>
      <c r="BY87" s="506"/>
      <c r="BZ87" s="506"/>
    </row>
    <row r="151" ht="33" customHeight="1"/>
    <row r="154" ht="30" customHeight="1"/>
    <row r="178" ht="44.25" customHeight="1"/>
    <row r="181" ht="20.25" customHeight="1"/>
    <row r="185" ht="45.75" customHeight="1"/>
  </sheetData>
  <mergeCells count="3">
    <mergeCell ref="A1:M1"/>
    <mergeCell ref="C3:C4"/>
    <mergeCell ref="E3:M3"/>
  </mergeCells>
  <pageMargins left="0.7" right="0.7" top="0.75" bottom="0.75" header="0.3" footer="0.3"/>
  <pageSetup scale="44" fitToHeight="2" orientation="landscape" r:id="rId1"/>
  <headerFooter>
    <oddHeader>&amp;C&amp;A</oddHeader>
  </headerFooter>
  <rowBreaks count="1" manualBreakCount="1">
    <brk id="50"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Z185"/>
  <sheetViews>
    <sheetView topLeftCell="A28" zoomScale="90" zoomScaleNormal="90" workbookViewId="0">
      <selection activeCell="D29" sqref="D29"/>
    </sheetView>
  </sheetViews>
  <sheetFormatPr defaultRowHeight="15"/>
  <cols>
    <col min="1" max="1" width="4.85546875" style="266" customWidth="1"/>
    <col min="2" max="2" width="123.85546875" style="266" customWidth="1"/>
    <col min="3" max="3" width="24.7109375" style="705" customWidth="1"/>
    <col min="4" max="4" width="46.140625" style="266" customWidth="1"/>
    <col min="5" max="13" width="10.5703125" style="266" bestFit="1" customWidth="1"/>
    <col min="14" max="78" width="9.140625" style="266"/>
    <col min="79" max="16384" width="9.140625" style="73"/>
  </cols>
  <sheetData>
    <row r="1" spans="1:15" ht="15.75">
      <c r="A1" s="1061" t="str">
        <f>'Summary Submission Cover Sheet'!D15&amp;" Advanced RWA Worksheet: "&amp;'Summary Submission Cover Sheet'!D12&amp;" in "&amp;'Summary Submission Cover Sheet'!B23</f>
        <v>Bank Advanced RWA Worksheet: XYZ in Baseline</v>
      </c>
      <c r="B1" s="1061"/>
      <c r="C1" s="1061"/>
      <c r="D1" s="1061"/>
      <c r="E1" s="1061"/>
      <c r="F1" s="1061"/>
      <c r="G1" s="1061"/>
      <c r="H1" s="1061"/>
      <c r="I1" s="1061"/>
      <c r="J1" s="1061"/>
      <c r="K1" s="1061"/>
      <c r="L1" s="1061"/>
      <c r="M1" s="1061"/>
      <c r="N1" s="721"/>
      <c r="O1" s="721"/>
    </row>
    <row r="3" spans="1:15" ht="30" customHeight="1">
      <c r="C3" s="1083" t="s">
        <v>1156</v>
      </c>
      <c r="D3" s="400" t="s">
        <v>29</v>
      </c>
      <c r="E3" s="1083" t="s">
        <v>30</v>
      </c>
      <c r="F3" s="1083"/>
      <c r="G3" s="1083"/>
      <c r="H3" s="1083"/>
      <c r="I3" s="1083"/>
      <c r="J3" s="1083"/>
      <c r="K3" s="1083"/>
      <c r="L3" s="1083"/>
      <c r="M3" s="1083"/>
    </row>
    <row r="4" spans="1:15" ht="15.75" thickBot="1">
      <c r="A4" s="518"/>
      <c r="B4" s="518"/>
      <c r="C4" s="1084"/>
      <c r="D4" s="401" t="s">
        <v>1090</v>
      </c>
      <c r="E4" s="401" t="s">
        <v>1091</v>
      </c>
      <c r="F4" s="401" t="s">
        <v>1092</v>
      </c>
      <c r="G4" s="401" t="s">
        <v>1093</v>
      </c>
      <c r="H4" s="401" t="s">
        <v>1094</v>
      </c>
      <c r="I4" s="401" t="s">
        <v>1095</v>
      </c>
      <c r="J4" s="401" t="s">
        <v>1096</v>
      </c>
      <c r="K4" s="401" t="s">
        <v>1097</v>
      </c>
      <c r="L4" s="401" t="s">
        <v>1098</v>
      </c>
      <c r="M4" s="401" t="s">
        <v>1099</v>
      </c>
    </row>
    <row r="5" spans="1:15" ht="15.75" thickTop="1">
      <c r="A5" s="73">
        <v>1</v>
      </c>
      <c r="B5" s="289" t="s">
        <v>1157</v>
      </c>
      <c r="C5" s="723"/>
      <c r="D5" s="106">
        <f t="shared" ref="D5:M5" si="0">D12</f>
        <v>0</v>
      </c>
      <c r="E5" s="106">
        <f t="shared" si="0"/>
        <v>0</v>
      </c>
      <c r="F5" s="106">
        <f t="shared" si="0"/>
        <v>0</v>
      </c>
      <c r="G5" s="106">
        <f t="shared" si="0"/>
        <v>0</v>
      </c>
      <c r="H5" s="106">
        <f t="shared" si="0"/>
        <v>0</v>
      </c>
      <c r="I5" s="106">
        <f t="shared" si="0"/>
        <v>0</v>
      </c>
      <c r="J5" s="106">
        <f t="shared" si="0"/>
        <v>0</v>
      </c>
      <c r="K5" s="106">
        <f t="shared" si="0"/>
        <v>0</v>
      </c>
      <c r="L5" s="106">
        <f t="shared" si="0"/>
        <v>0</v>
      </c>
      <c r="M5" s="106">
        <f t="shared" si="0"/>
        <v>0</v>
      </c>
    </row>
    <row r="6" spans="1:15">
      <c r="A6" s="73">
        <v>2</v>
      </c>
      <c r="B6" s="289" t="s">
        <v>1414</v>
      </c>
      <c r="C6" s="723"/>
      <c r="D6" s="106">
        <f t="shared" ref="D6:M6" si="1">D86</f>
        <v>0</v>
      </c>
      <c r="E6" s="106">
        <f t="shared" si="1"/>
        <v>0</v>
      </c>
      <c r="F6" s="106">
        <f t="shared" si="1"/>
        <v>0</v>
      </c>
      <c r="G6" s="106">
        <f t="shared" si="1"/>
        <v>0</v>
      </c>
      <c r="H6" s="106">
        <f t="shared" si="1"/>
        <v>0</v>
      </c>
      <c r="I6" s="106">
        <f t="shared" si="1"/>
        <v>0</v>
      </c>
      <c r="J6" s="106">
        <f t="shared" si="1"/>
        <v>0</v>
      </c>
      <c r="K6" s="106">
        <f t="shared" si="1"/>
        <v>0</v>
      </c>
      <c r="L6" s="106">
        <f t="shared" si="1"/>
        <v>0</v>
      </c>
      <c r="M6" s="106">
        <f t="shared" si="1"/>
        <v>0</v>
      </c>
    </row>
    <row r="7" spans="1:15" ht="14.25" customHeight="1">
      <c r="A7" s="73">
        <v>3</v>
      </c>
      <c r="B7" s="289" t="s">
        <v>1101</v>
      </c>
      <c r="C7" s="723"/>
      <c r="D7" s="106">
        <f t="shared" ref="D7:M7" si="2">D90</f>
        <v>0</v>
      </c>
      <c r="E7" s="106">
        <f t="shared" si="2"/>
        <v>0</v>
      </c>
      <c r="F7" s="106">
        <f t="shared" si="2"/>
        <v>0</v>
      </c>
      <c r="G7" s="106">
        <f t="shared" si="2"/>
        <v>0</v>
      </c>
      <c r="H7" s="106">
        <f t="shared" si="2"/>
        <v>0</v>
      </c>
      <c r="I7" s="106">
        <f t="shared" si="2"/>
        <v>0</v>
      </c>
      <c r="J7" s="106">
        <f t="shared" si="2"/>
        <v>0</v>
      </c>
      <c r="K7" s="106">
        <f t="shared" si="2"/>
        <v>0</v>
      </c>
      <c r="L7" s="106">
        <f t="shared" si="2"/>
        <v>0</v>
      </c>
      <c r="M7" s="106">
        <f t="shared" si="2"/>
        <v>0</v>
      </c>
    </row>
    <row r="8" spans="1:15" ht="14.25" customHeight="1">
      <c r="A8" s="73">
        <v>4</v>
      </c>
      <c r="B8" s="244" t="s">
        <v>1413</v>
      </c>
      <c r="C8" s="723"/>
      <c r="D8" s="106">
        <f t="shared" ref="D8:M8" si="3">D107-D108</f>
        <v>0</v>
      </c>
      <c r="E8" s="106">
        <f t="shared" si="3"/>
        <v>0</v>
      </c>
      <c r="F8" s="106">
        <f t="shared" si="3"/>
        <v>0</v>
      </c>
      <c r="G8" s="106">
        <f t="shared" si="3"/>
        <v>0</v>
      </c>
      <c r="H8" s="106">
        <f t="shared" si="3"/>
        <v>0</v>
      </c>
      <c r="I8" s="106">
        <f t="shared" si="3"/>
        <v>0</v>
      </c>
      <c r="J8" s="106">
        <f t="shared" si="3"/>
        <v>0</v>
      </c>
      <c r="K8" s="106">
        <f t="shared" si="3"/>
        <v>0</v>
      </c>
      <c r="L8" s="106">
        <f t="shared" si="3"/>
        <v>0</v>
      </c>
      <c r="M8" s="106">
        <f t="shared" si="3"/>
        <v>0</v>
      </c>
    </row>
    <row r="9" spans="1:15">
      <c r="A9" s="73">
        <v>5</v>
      </c>
      <c r="B9" s="289" t="s">
        <v>1103</v>
      </c>
      <c r="C9" s="723"/>
      <c r="D9" s="106">
        <f t="shared" ref="D9:M9" si="4">D110</f>
        <v>0</v>
      </c>
      <c r="E9" s="106">
        <f t="shared" si="4"/>
        <v>0</v>
      </c>
      <c r="F9" s="106">
        <f t="shared" si="4"/>
        <v>0</v>
      </c>
      <c r="G9" s="106">
        <f t="shared" si="4"/>
        <v>0</v>
      </c>
      <c r="H9" s="106">
        <f t="shared" si="4"/>
        <v>0</v>
      </c>
      <c r="I9" s="106">
        <f t="shared" si="4"/>
        <v>0</v>
      </c>
      <c r="J9" s="106">
        <f t="shared" si="4"/>
        <v>0</v>
      </c>
      <c r="K9" s="106">
        <f t="shared" si="4"/>
        <v>0</v>
      </c>
      <c r="L9" s="106">
        <f t="shared" si="4"/>
        <v>0</v>
      </c>
      <c r="M9" s="106">
        <f t="shared" si="4"/>
        <v>0</v>
      </c>
    </row>
    <row r="10" spans="1:15" ht="48.75" customHeight="1">
      <c r="B10" s="722"/>
      <c r="C10" s="723"/>
      <c r="D10" s="539"/>
      <c r="E10" s="539"/>
      <c r="F10" s="539"/>
      <c r="G10" s="539"/>
      <c r="H10" s="539"/>
      <c r="I10" s="539"/>
      <c r="J10" s="539"/>
      <c r="K10" s="539"/>
      <c r="L10" s="539"/>
      <c r="M10" s="539"/>
    </row>
    <row r="11" spans="1:15">
      <c r="A11" s="291" t="s">
        <v>1159</v>
      </c>
      <c r="B11" s="530"/>
      <c r="C11" s="702"/>
      <c r="D11" s="530"/>
      <c r="E11" s="530"/>
      <c r="F11" s="530"/>
      <c r="G11" s="530"/>
      <c r="H11" s="530"/>
      <c r="I11" s="530"/>
      <c r="J11" s="530"/>
      <c r="K11" s="530"/>
      <c r="L11" s="530"/>
      <c r="M11" s="530"/>
    </row>
    <row r="12" spans="1:15" ht="30">
      <c r="A12" s="73">
        <f>A9+1</f>
        <v>6</v>
      </c>
      <c r="B12" s="292" t="s">
        <v>1160</v>
      </c>
      <c r="C12" s="299" t="s">
        <v>1161</v>
      </c>
      <c r="D12" s="106">
        <f t="shared" ref="D12:M12" si="5">SUM(D13,D29,D36,IF(D55&gt;0,D55,D54),D75,D78,IF(D79&gt;0,D79,0),D84)</f>
        <v>0</v>
      </c>
      <c r="E12" s="106">
        <f t="shared" si="5"/>
        <v>0</v>
      </c>
      <c r="F12" s="106">
        <f t="shared" si="5"/>
        <v>0</v>
      </c>
      <c r="G12" s="106">
        <f t="shared" si="5"/>
        <v>0</v>
      </c>
      <c r="H12" s="106">
        <f t="shared" si="5"/>
        <v>0</v>
      </c>
      <c r="I12" s="106">
        <f t="shared" si="5"/>
        <v>0</v>
      </c>
      <c r="J12" s="106">
        <f t="shared" si="5"/>
        <v>0</v>
      </c>
      <c r="K12" s="106">
        <f t="shared" si="5"/>
        <v>0</v>
      </c>
      <c r="L12" s="106">
        <f t="shared" si="5"/>
        <v>0</v>
      </c>
      <c r="M12" s="106">
        <f t="shared" si="5"/>
        <v>0</v>
      </c>
    </row>
    <row r="13" spans="1:15">
      <c r="A13" s="73">
        <f>A12+1</f>
        <v>7</v>
      </c>
      <c r="B13" s="300" t="s">
        <v>1162</v>
      </c>
      <c r="C13" s="723"/>
      <c r="D13" s="106">
        <f t="shared" ref="D13:M13" si="6">SUM(D16,D19,D22,D25,D28)</f>
        <v>0</v>
      </c>
      <c r="E13" s="106">
        <f t="shared" si="6"/>
        <v>0</v>
      </c>
      <c r="F13" s="106">
        <f t="shared" si="6"/>
        <v>0</v>
      </c>
      <c r="G13" s="106">
        <f t="shared" si="6"/>
        <v>0</v>
      </c>
      <c r="H13" s="106">
        <f t="shared" si="6"/>
        <v>0</v>
      </c>
      <c r="I13" s="106">
        <f t="shared" si="6"/>
        <v>0</v>
      </c>
      <c r="J13" s="106">
        <f t="shared" si="6"/>
        <v>0</v>
      </c>
      <c r="K13" s="106">
        <f t="shared" si="6"/>
        <v>0</v>
      </c>
      <c r="L13" s="106">
        <f t="shared" si="6"/>
        <v>0</v>
      </c>
      <c r="M13" s="106">
        <f t="shared" si="6"/>
        <v>0</v>
      </c>
    </row>
    <row r="14" spans="1:15">
      <c r="B14" s="301" t="s">
        <v>1163</v>
      </c>
      <c r="C14" s="723"/>
      <c r="D14" s="674"/>
      <c r="E14" s="674"/>
      <c r="F14" s="725"/>
      <c r="G14" s="725"/>
      <c r="H14" s="725"/>
      <c r="I14" s="725"/>
      <c r="J14" s="725"/>
      <c r="K14" s="725"/>
      <c r="L14" s="725"/>
      <c r="M14" s="725"/>
    </row>
    <row r="15" spans="1:15">
      <c r="A15" s="73">
        <f>A13+1</f>
        <v>8</v>
      </c>
      <c r="B15" s="302" t="s">
        <v>1164</v>
      </c>
      <c r="C15" s="299" t="s">
        <v>1165</v>
      </c>
      <c r="D15" s="76"/>
      <c r="E15" s="76"/>
      <c r="F15" s="389"/>
      <c r="G15" s="389"/>
      <c r="H15" s="389"/>
      <c r="I15" s="389"/>
      <c r="J15" s="389"/>
      <c r="K15" s="389"/>
      <c r="L15" s="389"/>
      <c r="M15" s="389"/>
    </row>
    <row r="16" spans="1:15">
      <c r="A16" s="73">
        <f>A15+1</f>
        <v>9</v>
      </c>
      <c r="B16" s="302" t="s">
        <v>1166</v>
      </c>
      <c r="C16" s="299" t="s">
        <v>1167</v>
      </c>
      <c r="D16" s="76"/>
      <c r="E16" s="76"/>
      <c r="F16" s="389"/>
      <c r="G16" s="389"/>
      <c r="H16" s="389"/>
      <c r="I16" s="389"/>
      <c r="J16" s="389"/>
      <c r="K16" s="389"/>
      <c r="L16" s="389"/>
      <c r="M16" s="389"/>
    </row>
    <row r="17" spans="1:13">
      <c r="B17" s="301" t="s">
        <v>1168</v>
      </c>
      <c r="C17" s="720"/>
      <c r="D17" s="674"/>
      <c r="E17" s="674"/>
      <c r="F17" s="725"/>
      <c r="G17" s="725"/>
      <c r="H17" s="725"/>
      <c r="I17" s="725"/>
      <c r="J17" s="725"/>
      <c r="K17" s="725"/>
      <c r="L17" s="725"/>
      <c r="M17" s="725"/>
    </row>
    <row r="18" spans="1:13">
      <c r="A18" s="73">
        <f>A16+1</f>
        <v>10</v>
      </c>
      <c r="B18" s="302" t="s">
        <v>1164</v>
      </c>
      <c r="C18" s="299" t="s">
        <v>1169</v>
      </c>
      <c r="D18" s="76"/>
      <c r="E18" s="76"/>
      <c r="F18" s="389"/>
      <c r="G18" s="389"/>
      <c r="H18" s="389"/>
      <c r="I18" s="389"/>
      <c r="J18" s="389"/>
      <c r="K18" s="389"/>
      <c r="L18" s="389"/>
      <c r="M18" s="389"/>
    </row>
    <row r="19" spans="1:13">
      <c r="A19" s="73">
        <f>A18+1</f>
        <v>11</v>
      </c>
      <c r="B19" s="302" t="s">
        <v>1166</v>
      </c>
      <c r="C19" s="299" t="s">
        <v>1170</v>
      </c>
      <c r="D19" s="76"/>
      <c r="E19" s="76"/>
      <c r="F19" s="389"/>
      <c r="G19" s="389"/>
      <c r="H19" s="389"/>
      <c r="I19" s="389"/>
      <c r="J19" s="389"/>
      <c r="K19" s="389"/>
      <c r="L19" s="389"/>
      <c r="M19" s="389"/>
    </row>
    <row r="20" spans="1:13">
      <c r="B20" s="301" t="s">
        <v>1171</v>
      </c>
      <c r="C20" s="720"/>
      <c r="D20" s="674"/>
      <c r="E20" s="674"/>
      <c r="F20" s="725"/>
      <c r="G20" s="725"/>
      <c r="H20" s="725"/>
      <c r="I20" s="725"/>
      <c r="J20" s="725"/>
      <c r="K20" s="725"/>
      <c r="L20" s="725"/>
      <c r="M20" s="725"/>
    </row>
    <row r="21" spans="1:13">
      <c r="A21" s="73">
        <f>A19+1</f>
        <v>12</v>
      </c>
      <c r="B21" s="302" t="s">
        <v>1164</v>
      </c>
      <c r="C21" s="299" t="s">
        <v>1172</v>
      </c>
      <c r="D21" s="76"/>
      <c r="E21" s="76"/>
      <c r="F21" s="389"/>
      <c r="G21" s="389"/>
      <c r="H21" s="389"/>
      <c r="I21" s="389"/>
      <c r="J21" s="389"/>
      <c r="K21" s="389"/>
      <c r="L21" s="389"/>
      <c r="M21" s="389"/>
    </row>
    <row r="22" spans="1:13">
      <c r="A22" s="73">
        <f>A21+1</f>
        <v>13</v>
      </c>
      <c r="B22" s="302" t="s">
        <v>1166</v>
      </c>
      <c r="C22" s="299" t="s">
        <v>1173</v>
      </c>
      <c r="D22" s="76"/>
      <c r="E22" s="76"/>
      <c r="F22" s="389"/>
      <c r="G22" s="389"/>
      <c r="H22" s="389"/>
      <c r="I22" s="389"/>
      <c r="J22" s="389"/>
      <c r="K22" s="389"/>
      <c r="L22" s="389"/>
      <c r="M22" s="389"/>
    </row>
    <row r="23" spans="1:13">
      <c r="B23" s="301" t="s">
        <v>1174</v>
      </c>
      <c r="C23" s="720"/>
      <c r="D23" s="674"/>
      <c r="E23" s="674"/>
      <c r="F23" s="725"/>
      <c r="G23" s="725"/>
      <c r="H23" s="725"/>
      <c r="I23" s="725"/>
      <c r="J23" s="725"/>
      <c r="K23" s="725"/>
      <c r="L23" s="725"/>
      <c r="M23" s="725"/>
    </row>
    <row r="24" spans="1:13">
      <c r="A24" s="73">
        <f>A22+1</f>
        <v>14</v>
      </c>
      <c r="B24" s="302" t="s">
        <v>1164</v>
      </c>
      <c r="C24" s="299" t="s">
        <v>1175</v>
      </c>
      <c r="D24" s="76"/>
      <c r="E24" s="76"/>
      <c r="F24" s="389"/>
      <c r="G24" s="389"/>
      <c r="H24" s="389"/>
      <c r="I24" s="389"/>
      <c r="J24" s="389"/>
      <c r="K24" s="389"/>
      <c r="L24" s="389"/>
      <c r="M24" s="389"/>
    </row>
    <row r="25" spans="1:13">
      <c r="A25" s="73">
        <f>A24+1</f>
        <v>15</v>
      </c>
      <c r="B25" s="302" t="s">
        <v>1166</v>
      </c>
      <c r="C25" s="299" t="s">
        <v>1176</v>
      </c>
      <c r="D25" s="76"/>
      <c r="E25" s="76"/>
      <c r="F25" s="389"/>
      <c r="G25" s="389"/>
      <c r="H25" s="389"/>
      <c r="I25" s="389"/>
      <c r="J25" s="389"/>
      <c r="K25" s="389"/>
      <c r="L25" s="389"/>
      <c r="M25" s="389"/>
    </row>
    <row r="26" spans="1:13">
      <c r="B26" s="301" t="s">
        <v>1177</v>
      </c>
      <c r="C26" s="720"/>
      <c r="D26" s="674"/>
      <c r="E26" s="674"/>
      <c r="F26" s="725"/>
      <c r="G26" s="725"/>
      <c r="H26" s="725"/>
      <c r="I26" s="725"/>
      <c r="J26" s="725"/>
      <c r="K26" s="725"/>
      <c r="L26" s="725"/>
      <c r="M26" s="725"/>
    </row>
    <row r="27" spans="1:13">
      <c r="A27" s="73">
        <f>A25+1</f>
        <v>16</v>
      </c>
      <c r="B27" s="302" t="s">
        <v>1608</v>
      </c>
      <c r="C27" s="299" t="s">
        <v>1178</v>
      </c>
      <c r="D27" s="76"/>
      <c r="E27" s="76"/>
      <c r="F27" s="389"/>
      <c r="G27" s="389"/>
      <c r="H27" s="389"/>
      <c r="I27" s="389"/>
      <c r="J27" s="389"/>
      <c r="K27" s="389"/>
      <c r="L27" s="389"/>
      <c r="M27" s="389"/>
    </row>
    <row r="28" spans="1:13">
      <c r="A28" s="73">
        <f t="shared" ref="A28:A36" si="7">A27+1</f>
        <v>17</v>
      </c>
      <c r="B28" s="302" t="s">
        <v>1166</v>
      </c>
      <c r="C28" s="299" t="s">
        <v>1179</v>
      </c>
      <c r="D28" s="76"/>
      <c r="E28" s="76"/>
      <c r="F28" s="389"/>
      <c r="G28" s="389"/>
      <c r="H28" s="389"/>
      <c r="I28" s="389"/>
      <c r="J28" s="389"/>
      <c r="K28" s="389"/>
      <c r="L28" s="389"/>
      <c r="M28" s="389"/>
    </row>
    <row r="29" spans="1:13">
      <c r="A29" s="73">
        <f t="shared" si="7"/>
        <v>18</v>
      </c>
      <c r="B29" s="329" t="s">
        <v>1180</v>
      </c>
      <c r="C29" s="720"/>
      <c r="D29" s="106">
        <f t="shared" ref="D29:M29" si="8">SUM(D30:D35)</f>
        <v>0</v>
      </c>
      <c r="E29" s="106">
        <f t="shared" si="8"/>
        <v>0</v>
      </c>
      <c r="F29" s="106">
        <f t="shared" si="8"/>
        <v>0</v>
      </c>
      <c r="G29" s="106">
        <f t="shared" si="8"/>
        <v>0</v>
      </c>
      <c r="H29" s="106">
        <f t="shared" si="8"/>
        <v>0</v>
      </c>
      <c r="I29" s="106">
        <f t="shared" si="8"/>
        <v>0</v>
      </c>
      <c r="J29" s="106">
        <f t="shared" si="8"/>
        <v>0</v>
      </c>
      <c r="K29" s="106">
        <f t="shared" si="8"/>
        <v>0</v>
      </c>
      <c r="L29" s="106">
        <f t="shared" si="8"/>
        <v>0</v>
      </c>
      <c r="M29" s="106">
        <f t="shared" si="8"/>
        <v>0</v>
      </c>
    </row>
    <row r="30" spans="1:13">
      <c r="A30" s="73">
        <f t="shared" si="7"/>
        <v>19</v>
      </c>
      <c r="B30" s="390" t="s">
        <v>1181</v>
      </c>
      <c r="C30" s="299" t="s">
        <v>1182</v>
      </c>
      <c r="D30" s="76"/>
      <c r="E30" s="76"/>
      <c r="F30" s="389"/>
      <c r="G30" s="389"/>
      <c r="H30" s="389"/>
      <c r="I30" s="389"/>
      <c r="J30" s="389"/>
      <c r="K30" s="389"/>
      <c r="L30" s="389"/>
      <c r="M30" s="389"/>
    </row>
    <row r="31" spans="1:13">
      <c r="A31" s="73">
        <f t="shared" si="7"/>
        <v>20</v>
      </c>
      <c r="B31" s="390" t="s">
        <v>1183</v>
      </c>
      <c r="C31" s="299" t="s">
        <v>1184</v>
      </c>
      <c r="D31" s="76"/>
      <c r="E31" s="76"/>
      <c r="F31" s="389"/>
      <c r="G31" s="389"/>
      <c r="H31" s="389"/>
      <c r="I31" s="389"/>
      <c r="J31" s="389"/>
      <c r="K31" s="389"/>
      <c r="L31" s="389"/>
      <c r="M31" s="389"/>
    </row>
    <row r="32" spans="1:13">
      <c r="A32" s="73">
        <f t="shared" si="7"/>
        <v>21</v>
      </c>
      <c r="B32" s="390" t="s">
        <v>1185</v>
      </c>
      <c r="C32" s="299" t="s">
        <v>1186</v>
      </c>
      <c r="D32" s="76"/>
      <c r="E32" s="76"/>
      <c r="F32" s="389"/>
      <c r="G32" s="389"/>
      <c r="H32" s="389"/>
      <c r="I32" s="389"/>
      <c r="J32" s="389"/>
      <c r="K32" s="389"/>
      <c r="L32" s="389"/>
      <c r="M32" s="389"/>
    </row>
    <row r="33" spans="1:13">
      <c r="A33" s="73">
        <f t="shared" si="7"/>
        <v>22</v>
      </c>
      <c r="B33" s="390" t="s">
        <v>1187</v>
      </c>
      <c r="C33" s="299" t="s">
        <v>1188</v>
      </c>
      <c r="D33" s="76"/>
      <c r="E33" s="76"/>
      <c r="F33" s="389"/>
      <c r="G33" s="389"/>
      <c r="H33" s="389"/>
      <c r="I33" s="389"/>
      <c r="J33" s="389"/>
      <c r="K33" s="389"/>
      <c r="L33" s="389"/>
      <c r="M33" s="389"/>
    </row>
    <row r="34" spans="1:13">
      <c r="A34" s="73">
        <f t="shared" si="7"/>
        <v>23</v>
      </c>
      <c r="B34" s="390" t="s">
        <v>1189</v>
      </c>
      <c r="C34" s="299" t="s">
        <v>1190</v>
      </c>
      <c r="D34" s="76"/>
      <c r="E34" s="76"/>
      <c r="F34" s="389"/>
      <c r="G34" s="389"/>
      <c r="H34" s="389"/>
      <c r="I34" s="389"/>
      <c r="J34" s="389"/>
      <c r="K34" s="389"/>
      <c r="L34" s="389"/>
      <c r="M34" s="389"/>
    </row>
    <row r="35" spans="1:13">
      <c r="A35" s="73">
        <f t="shared" si="7"/>
        <v>24</v>
      </c>
      <c r="B35" s="390" t="s">
        <v>1191</v>
      </c>
      <c r="C35" s="299" t="s">
        <v>1192</v>
      </c>
      <c r="D35" s="76"/>
      <c r="E35" s="76"/>
      <c r="F35" s="389"/>
      <c r="G35" s="389"/>
      <c r="H35" s="389"/>
      <c r="I35" s="389"/>
      <c r="J35" s="389"/>
      <c r="K35" s="389"/>
      <c r="L35" s="389"/>
      <c r="M35" s="389"/>
    </row>
    <row r="36" spans="1:13">
      <c r="A36" s="73">
        <f t="shared" si="7"/>
        <v>25</v>
      </c>
      <c r="B36" s="329" t="s">
        <v>1193</v>
      </c>
      <c r="C36" s="720"/>
      <c r="D36" s="106">
        <f t="shared" ref="D36:M36" si="9">SUM(D39,D42,D45,D48,D51)</f>
        <v>0</v>
      </c>
      <c r="E36" s="106">
        <f t="shared" si="9"/>
        <v>0</v>
      </c>
      <c r="F36" s="106">
        <f t="shared" si="9"/>
        <v>0</v>
      </c>
      <c r="G36" s="106">
        <f t="shared" si="9"/>
        <v>0</v>
      </c>
      <c r="H36" s="106">
        <f t="shared" si="9"/>
        <v>0</v>
      </c>
      <c r="I36" s="106">
        <f t="shared" si="9"/>
        <v>0</v>
      </c>
      <c r="J36" s="106">
        <f t="shared" si="9"/>
        <v>0</v>
      </c>
      <c r="K36" s="106">
        <f t="shared" si="9"/>
        <v>0</v>
      </c>
      <c r="L36" s="106">
        <f t="shared" si="9"/>
        <v>0</v>
      </c>
      <c r="M36" s="106">
        <f t="shared" si="9"/>
        <v>0</v>
      </c>
    </row>
    <row r="37" spans="1:13">
      <c r="B37" s="340" t="s">
        <v>1194</v>
      </c>
      <c r="C37" s="720"/>
      <c r="D37" s="674"/>
      <c r="E37" s="674"/>
      <c r="F37" s="674"/>
      <c r="G37" s="674"/>
      <c r="H37" s="674"/>
      <c r="I37" s="674"/>
      <c r="J37" s="674"/>
      <c r="K37" s="674"/>
      <c r="L37" s="674"/>
      <c r="M37" s="674"/>
    </row>
    <row r="38" spans="1:13">
      <c r="A38" s="73">
        <f>A36+1</f>
        <v>26</v>
      </c>
      <c r="B38" s="390" t="s">
        <v>1164</v>
      </c>
      <c r="C38" s="299" t="s">
        <v>1195</v>
      </c>
      <c r="D38" s="76"/>
      <c r="E38" s="76"/>
      <c r="F38" s="389"/>
      <c r="G38" s="389"/>
      <c r="H38" s="389"/>
      <c r="I38" s="389"/>
      <c r="J38" s="389"/>
      <c r="K38" s="389"/>
      <c r="L38" s="389"/>
      <c r="M38" s="389"/>
    </row>
    <row r="39" spans="1:13">
      <c r="A39" s="73">
        <f>A38+1</f>
        <v>27</v>
      </c>
      <c r="B39" s="390" t="s">
        <v>1166</v>
      </c>
      <c r="C39" s="299" t="s">
        <v>1196</v>
      </c>
      <c r="D39" s="76"/>
      <c r="E39" s="76"/>
      <c r="F39" s="389"/>
      <c r="G39" s="389"/>
      <c r="H39" s="389"/>
      <c r="I39" s="389"/>
      <c r="J39" s="389"/>
      <c r="K39" s="389"/>
      <c r="L39" s="389"/>
      <c r="M39" s="389"/>
    </row>
    <row r="40" spans="1:13">
      <c r="B40" s="340" t="s">
        <v>1197</v>
      </c>
      <c r="C40" s="720"/>
      <c r="D40" s="674"/>
      <c r="E40" s="674"/>
      <c r="F40" s="725"/>
      <c r="G40" s="725"/>
      <c r="H40" s="725"/>
      <c r="I40" s="725"/>
      <c r="J40" s="725"/>
      <c r="K40" s="725"/>
      <c r="L40" s="725"/>
      <c r="M40" s="725"/>
    </row>
    <row r="41" spans="1:13">
      <c r="A41" s="73">
        <f>A39+1</f>
        <v>28</v>
      </c>
      <c r="B41" s="390" t="s">
        <v>1164</v>
      </c>
      <c r="C41" s="299" t="s">
        <v>1198</v>
      </c>
      <c r="D41" s="76"/>
      <c r="E41" s="76"/>
      <c r="F41" s="389"/>
      <c r="G41" s="389"/>
      <c r="H41" s="389"/>
      <c r="I41" s="389"/>
      <c r="J41" s="389"/>
      <c r="K41" s="389"/>
      <c r="L41" s="389"/>
      <c r="M41" s="389"/>
    </row>
    <row r="42" spans="1:13">
      <c r="A42" s="73">
        <f>A41+1</f>
        <v>29</v>
      </c>
      <c r="B42" s="390" t="s">
        <v>1166</v>
      </c>
      <c r="C42" s="299" t="s">
        <v>1199</v>
      </c>
      <c r="D42" s="76"/>
      <c r="E42" s="76"/>
      <c r="F42" s="389"/>
      <c r="G42" s="389"/>
      <c r="H42" s="389"/>
      <c r="I42" s="389"/>
      <c r="J42" s="389"/>
      <c r="K42" s="389"/>
      <c r="L42" s="389"/>
      <c r="M42" s="389"/>
    </row>
    <row r="43" spans="1:13">
      <c r="B43" s="340" t="s">
        <v>1200</v>
      </c>
      <c r="C43" s="720"/>
      <c r="D43" s="674"/>
      <c r="E43" s="674"/>
      <c r="F43" s="725"/>
      <c r="G43" s="725"/>
      <c r="H43" s="725"/>
      <c r="I43" s="725"/>
      <c r="J43" s="725"/>
      <c r="K43" s="725"/>
      <c r="L43" s="725"/>
      <c r="M43" s="725"/>
    </row>
    <row r="44" spans="1:13">
      <c r="A44" s="73">
        <f>A42+1</f>
        <v>30</v>
      </c>
      <c r="B44" s="390" t="s">
        <v>1164</v>
      </c>
      <c r="C44" s="299" t="s">
        <v>1201</v>
      </c>
      <c r="D44" s="76"/>
      <c r="E44" s="76"/>
      <c r="F44" s="389"/>
      <c r="G44" s="389"/>
      <c r="H44" s="389"/>
      <c r="I44" s="389"/>
      <c r="J44" s="389"/>
      <c r="K44" s="389"/>
      <c r="L44" s="389"/>
      <c r="M44" s="389"/>
    </row>
    <row r="45" spans="1:13">
      <c r="A45" s="73">
        <f>A44+1</f>
        <v>31</v>
      </c>
      <c r="B45" s="390" t="s">
        <v>1166</v>
      </c>
      <c r="C45" s="299" t="s">
        <v>1202</v>
      </c>
      <c r="D45" s="76"/>
      <c r="E45" s="76"/>
      <c r="F45" s="389"/>
      <c r="G45" s="389"/>
      <c r="H45" s="389"/>
      <c r="I45" s="389"/>
      <c r="J45" s="389"/>
      <c r="K45" s="389"/>
      <c r="L45" s="389"/>
      <c r="M45" s="389"/>
    </row>
    <row r="46" spans="1:13">
      <c r="B46" s="340" t="s">
        <v>1203</v>
      </c>
      <c r="C46" s="720"/>
      <c r="D46" s="674"/>
      <c r="E46" s="674"/>
      <c r="F46" s="725"/>
      <c r="G46" s="725"/>
      <c r="H46" s="725"/>
      <c r="I46" s="725"/>
      <c r="J46" s="725"/>
      <c r="K46" s="725"/>
      <c r="L46" s="725"/>
      <c r="M46" s="725"/>
    </row>
    <row r="47" spans="1:13">
      <c r="A47" s="73">
        <f>A45+1</f>
        <v>32</v>
      </c>
      <c r="B47" s="390" t="s">
        <v>1164</v>
      </c>
      <c r="C47" s="299" t="s">
        <v>1204</v>
      </c>
      <c r="D47" s="76"/>
      <c r="E47" s="76"/>
      <c r="F47" s="389"/>
      <c r="G47" s="389"/>
      <c r="H47" s="389"/>
      <c r="I47" s="389"/>
      <c r="J47" s="389"/>
      <c r="K47" s="389"/>
      <c r="L47" s="389"/>
      <c r="M47" s="389"/>
    </row>
    <row r="48" spans="1:13">
      <c r="A48" s="73">
        <f>A47+1</f>
        <v>33</v>
      </c>
      <c r="B48" s="390" t="s">
        <v>1166</v>
      </c>
      <c r="C48" s="299" t="s">
        <v>1205</v>
      </c>
      <c r="D48" s="76"/>
      <c r="E48" s="76"/>
      <c r="F48" s="389"/>
      <c r="G48" s="389"/>
      <c r="H48" s="389"/>
      <c r="I48" s="389"/>
      <c r="J48" s="389"/>
      <c r="K48" s="389"/>
      <c r="L48" s="389"/>
      <c r="M48" s="389"/>
    </row>
    <row r="49" spans="1:13">
      <c r="B49" s="340" t="s">
        <v>1206</v>
      </c>
      <c r="C49" s="720"/>
      <c r="D49" s="674"/>
      <c r="E49" s="674"/>
      <c r="F49" s="725"/>
      <c r="G49" s="725"/>
      <c r="H49" s="725"/>
      <c r="I49" s="725"/>
      <c r="J49" s="725"/>
      <c r="K49" s="725"/>
      <c r="L49" s="725"/>
      <c r="M49" s="725"/>
    </row>
    <row r="50" spans="1:13">
      <c r="A50" s="73">
        <f>A48+1</f>
        <v>34</v>
      </c>
      <c r="B50" s="390" t="s">
        <v>1164</v>
      </c>
      <c r="C50" s="299" t="s">
        <v>1207</v>
      </c>
      <c r="D50" s="76"/>
      <c r="E50" s="76"/>
      <c r="F50" s="389"/>
      <c r="G50" s="389"/>
      <c r="H50" s="389"/>
      <c r="I50" s="389"/>
      <c r="J50" s="389"/>
      <c r="K50" s="389"/>
      <c r="L50" s="389"/>
      <c r="M50" s="389"/>
    </row>
    <row r="51" spans="1:13">
      <c r="A51" s="73">
        <f>A50+1</f>
        <v>35</v>
      </c>
      <c r="B51" s="390" t="s">
        <v>1166</v>
      </c>
      <c r="C51" s="299" t="s">
        <v>1208</v>
      </c>
      <c r="D51" s="76"/>
      <c r="E51" s="76"/>
      <c r="F51" s="389"/>
      <c r="G51" s="389"/>
      <c r="H51" s="389"/>
      <c r="I51" s="389"/>
      <c r="J51" s="389"/>
      <c r="K51" s="389"/>
      <c r="L51" s="389"/>
      <c r="M51" s="389"/>
    </row>
    <row r="52" spans="1:13">
      <c r="B52" s="391" t="s">
        <v>1412</v>
      </c>
      <c r="C52" s="720"/>
      <c r="D52" s="728"/>
      <c r="E52" s="728"/>
      <c r="F52" s="729"/>
      <c r="G52" s="729"/>
      <c r="H52" s="729"/>
      <c r="I52" s="729"/>
      <c r="J52" s="729"/>
      <c r="K52" s="729"/>
      <c r="L52" s="729"/>
      <c r="M52" s="729"/>
    </row>
    <row r="53" spans="1:13" ht="30">
      <c r="A53" s="73">
        <f>A51+1</f>
        <v>36</v>
      </c>
      <c r="B53" s="390" t="s">
        <v>1164</v>
      </c>
      <c r="C53" s="299" t="s">
        <v>1209</v>
      </c>
      <c r="D53" s="76"/>
      <c r="E53" s="76"/>
      <c r="F53" s="389"/>
      <c r="G53" s="389"/>
      <c r="H53" s="389"/>
      <c r="I53" s="389"/>
      <c r="J53" s="389"/>
      <c r="K53" s="389"/>
      <c r="L53" s="389"/>
      <c r="M53" s="389"/>
    </row>
    <row r="54" spans="1:13" ht="45">
      <c r="A54" s="73">
        <f>A53+1</f>
        <v>37</v>
      </c>
      <c r="B54" s="390" t="s">
        <v>1166</v>
      </c>
      <c r="C54" s="299" t="s">
        <v>1210</v>
      </c>
      <c r="D54" s="76"/>
      <c r="E54" s="76"/>
      <c r="F54" s="389"/>
      <c r="G54" s="389"/>
      <c r="H54" s="389"/>
      <c r="I54" s="389"/>
      <c r="J54" s="389"/>
      <c r="K54" s="389"/>
      <c r="L54" s="389"/>
      <c r="M54" s="389"/>
    </row>
    <row r="55" spans="1:13">
      <c r="A55" s="73">
        <f>A54+1</f>
        <v>38</v>
      </c>
      <c r="B55" s="13" t="s">
        <v>1411</v>
      </c>
      <c r="C55" s="720"/>
      <c r="D55" s="106">
        <f t="shared" ref="D55:M55" si="10">SUM(D58,D61,D64)</f>
        <v>0</v>
      </c>
      <c r="E55" s="106">
        <f t="shared" si="10"/>
        <v>0</v>
      </c>
      <c r="F55" s="106">
        <f t="shared" si="10"/>
        <v>0</v>
      </c>
      <c r="G55" s="106">
        <f t="shared" si="10"/>
        <v>0</v>
      </c>
      <c r="H55" s="106">
        <f t="shared" si="10"/>
        <v>0</v>
      </c>
      <c r="I55" s="106">
        <f t="shared" si="10"/>
        <v>0</v>
      </c>
      <c r="J55" s="106">
        <f t="shared" si="10"/>
        <v>0</v>
      </c>
      <c r="K55" s="106">
        <f t="shared" si="10"/>
        <v>0</v>
      </c>
      <c r="L55" s="106">
        <f t="shared" si="10"/>
        <v>0</v>
      </c>
      <c r="M55" s="106">
        <f t="shared" si="10"/>
        <v>0</v>
      </c>
    </row>
    <row r="56" spans="1:13">
      <c r="B56" s="22" t="s">
        <v>1410</v>
      </c>
      <c r="C56" s="720"/>
      <c r="D56" s="728"/>
      <c r="E56" s="728"/>
      <c r="F56" s="728"/>
      <c r="G56" s="728"/>
      <c r="H56" s="728"/>
      <c r="I56" s="728"/>
      <c r="J56" s="728"/>
      <c r="K56" s="728"/>
      <c r="L56" s="728"/>
      <c r="M56" s="728"/>
    </row>
    <row r="57" spans="1:13">
      <c r="A57" s="73">
        <f>A55+1</f>
        <v>39</v>
      </c>
      <c r="B57" s="186" t="s">
        <v>1164</v>
      </c>
      <c r="C57" s="720"/>
      <c r="D57" s="389"/>
      <c r="E57" s="389"/>
      <c r="F57" s="389"/>
      <c r="G57" s="76"/>
      <c r="H57" s="76"/>
      <c r="I57" s="76"/>
      <c r="J57" s="76"/>
      <c r="K57" s="76"/>
      <c r="L57" s="76"/>
      <c r="M57" s="76"/>
    </row>
    <row r="58" spans="1:13">
      <c r="A58" s="73">
        <f>A57+1</f>
        <v>40</v>
      </c>
      <c r="B58" s="186" t="s">
        <v>1166</v>
      </c>
      <c r="C58" s="720"/>
      <c r="D58" s="389"/>
      <c r="E58" s="389"/>
      <c r="F58" s="389"/>
      <c r="G58" s="76"/>
      <c r="H58" s="76"/>
      <c r="I58" s="76"/>
      <c r="J58" s="76"/>
      <c r="K58" s="76"/>
      <c r="L58" s="76"/>
      <c r="M58" s="76"/>
    </row>
    <row r="59" spans="1:13">
      <c r="B59" s="22" t="s">
        <v>1409</v>
      </c>
      <c r="C59" s="720"/>
      <c r="D59" s="729"/>
      <c r="E59" s="729"/>
      <c r="F59" s="729"/>
      <c r="G59" s="728"/>
      <c r="H59" s="728"/>
      <c r="I59" s="728"/>
      <c r="J59" s="728"/>
      <c r="K59" s="728"/>
      <c r="L59" s="728"/>
      <c r="M59" s="728"/>
    </row>
    <row r="60" spans="1:13">
      <c r="A60" s="73">
        <f>A58+1</f>
        <v>41</v>
      </c>
      <c r="B60" s="186" t="s">
        <v>1164</v>
      </c>
      <c r="C60" s="720"/>
      <c r="D60" s="389"/>
      <c r="E60" s="389"/>
      <c r="F60" s="389"/>
      <c r="G60" s="76"/>
      <c r="H60" s="76"/>
      <c r="I60" s="76"/>
      <c r="J60" s="76"/>
      <c r="K60" s="76"/>
      <c r="L60" s="76"/>
      <c r="M60" s="76"/>
    </row>
    <row r="61" spans="1:13">
      <c r="A61" s="73">
        <f>A60+1</f>
        <v>42</v>
      </c>
      <c r="B61" s="186" t="s">
        <v>1166</v>
      </c>
      <c r="C61" s="720"/>
      <c r="D61" s="389"/>
      <c r="E61" s="389"/>
      <c r="F61" s="389"/>
      <c r="G61" s="76"/>
      <c r="H61" s="76"/>
      <c r="I61" s="76"/>
      <c r="J61" s="76"/>
      <c r="K61" s="76"/>
      <c r="L61" s="76"/>
      <c r="M61" s="76"/>
    </row>
    <row r="62" spans="1:13">
      <c r="B62" s="19" t="s">
        <v>1408</v>
      </c>
      <c r="C62" s="720"/>
      <c r="D62" s="729"/>
      <c r="E62" s="729"/>
      <c r="F62" s="729"/>
      <c r="G62" s="728"/>
      <c r="H62" s="728"/>
      <c r="I62" s="728"/>
      <c r="J62" s="728"/>
      <c r="K62" s="728"/>
      <c r="L62" s="728"/>
      <c r="M62" s="728"/>
    </row>
    <row r="63" spans="1:13">
      <c r="A63" s="73">
        <f>A61+1</f>
        <v>43</v>
      </c>
      <c r="B63" s="186" t="s">
        <v>1164</v>
      </c>
      <c r="C63" s="720"/>
      <c r="D63" s="389"/>
      <c r="E63" s="389"/>
      <c r="F63" s="389"/>
      <c r="G63" s="76"/>
      <c r="H63" s="76"/>
      <c r="I63" s="76"/>
      <c r="J63" s="76"/>
      <c r="K63" s="76"/>
      <c r="L63" s="76"/>
      <c r="M63" s="76"/>
    </row>
    <row r="64" spans="1:13">
      <c r="A64" s="73">
        <f>A63+1</f>
        <v>44</v>
      </c>
      <c r="B64" s="186" t="s">
        <v>1166</v>
      </c>
      <c r="C64" s="720"/>
      <c r="D64" s="389"/>
      <c r="E64" s="389"/>
      <c r="F64" s="389"/>
      <c r="G64" s="76"/>
      <c r="H64" s="76"/>
      <c r="I64" s="76"/>
      <c r="J64" s="76"/>
      <c r="K64" s="76"/>
      <c r="L64" s="76"/>
      <c r="M64" s="76"/>
    </row>
    <row r="65" spans="1:14">
      <c r="A65" s="73">
        <f>A64+1</f>
        <v>45</v>
      </c>
      <c r="B65" s="13" t="s">
        <v>1407</v>
      </c>
      <c r="C65" s="720"/>
      <c r="D65" s="106">
        <f t="shared" ref="D65:M65" si="11">SUM(D68,D71,D74)</f>
        <v>0</v>
      </c>
      <c r="E65" s="106">
        <f t="shared" si="11"/>
        <v>0</v>
      </c>
      <c r="F65" s="106">
        <f t="shared" si="11"/>
        <v>0</v>
      </c>
      <c r="G65" s="106">
        <f t="shared" si="11"/>
        <v>0</v>
      </c>
      <c r="H65" s="106">
        <f t="shared" si="11"/>
        <v>0</v>
      </c>
      <c r="I65" s="106">
        <f t="shared" si="11"/>
        <v>0</v>
      </c>
      <c r="J65" s="106">
        <f t="shared" si="11"/>
        <v>0</v>
      </c>
      <c r="K65" s="106">
        <f t="shared" si="11"/>
        <v>0</v>
      </c>
      <c r="L65" s="106">
        <f t="shared" si="11"/>
        <v>0</v>
      </c>
      <c r="M65" s="106">
        <f t="shared" si="11"/>
        <v>0</v>
      </c>
    </row>
    <row r="66" spans="1:14">
      <c r="B66" s="19" t="s">
        <v>1406</v>
      </c>
      <c r="C66" s="720"/>
      <c r="D66" s="728"/>
      <c r="E66" s="728"/>
      <c r="F66" s="728"/>
      <c r="G66" s="728"/>
      <c r="H66" s="728"/>
      <c r="I66" s="728"/>
      <c r="J66" s="728"/>
      <c r="K66" s="728"/>
      <c r="L66" s="728"/>
      <c r="M66" s="728"/>
    </row>
    <row r="67" spans="1:14">
      <c r="A67" s="73">
        <f>A65+1</f>
        <v>46</v>
      </c>
      <c r="B67" s="186" t="s">
        <v>1164</v>
      </c>
      <c r="C67" s="720"/>
      <c r="D67" s="389"/>
      <c r="E67" s="389"/>
      <c r="F67" s="389"/>
      <c r="G67" s="76"/>
      <c r="H67" s="76"/>
      <c r="I67" s="76"/>
      <c r="J67" s="76"/>
      <c r="K67" s="76"/>
      <c r="L67" s="76"/>
      <c r="M67" s="76"/>
    </row>
    <row r="68" spans="1:14">
      <c r="A68" s="73">
        <f>A67+1</f>
        <v>47</v>
      </c>
      <c r="B68" s="186" t="s">
        <v>1166</v>
      </c>
      <c r="C68" s="720"/>
      <c r="D68" s="389"/>
      <c r="E68" s="389"/>
      <c r="F68" s="389"/>
      <c r="G68" s="76"/>
      <c r="H68" s="76"/>
      <c r="I68" s="76"/>
      <c r="J68" s="76"/>
      <c r="K68" s="76"/>
      <c r="L68" s="76"/>
      <c r="M68" s="76"/>
    </row>
    <row r="69" spans="1:14">
      <c r="B69" s="22" t="s">
        <v>1405</v>
      </c>
      <c r="C69" s="720"/>
      <c r="D69" s="729"/>
      <c r="E69" s="729"/>
      <c r="F69" s="729"/>
      <c r="G69" s="728"/>
      <c r="H69" s="728"/>
      <c r="I69" s="728"/>
      <c r="J69" s="728"/>
      <c r="K69" s="728"/>
      <c r="L69" s="728"/>
      <c r="M69" s="728"/>
    </row>
    <row r="70" spans="1:14">
      <c r="A70" s="73">
        <f>A68+1</f>
        <v>48</v>
      </c>
      <c r="B70" s="186" t="s">
        <v>1164</v>
      </c>
      <c r="C70" s="720"/>
      <c r="D70" s="389"/>
      <c r="E70" s="389"/>
      <c r="F70" s="389"/>
      <c r="G70" s="76"/>
      <c r="H70" s="76"/>
      <c r="I70" s="76"/>
      <c r="J70" s="76"/>
      <c r="K70" s="76"/>
      <c r="L70" s="76"/>
      <c r="M70" s="76"/>
    </row>
    <row r="71" spans="1:14">
      <c r="A71" s="73">
        <f>A70+1</f>
        <v>49</v>
      </c>
      <c r="B71" s="186" t="s">
        <v>1166</v>
      </c>
      <c r="C71" s="720"/>
      <c r="D71" s="389"/>
      <c r="E71" s="389"/>
      <c r="F71" s="389"/>
      <c r="G71" s="76"/>
      <c r="H71" s="76"/>
      <c r="I71" s="76"/>
      <c r="J71" s="76"/>
      <c r="K71" s="76"/>
      <c r="L71" s="76"/>
      <c r="M71" s="76"/>
    </row>
    <row r="72" spans="1:14">
      <c r="B72" s="19" t="s">
        <v>1404</v>
      </c>
      <c r="C72" s="720"/>
      <c r="D72" s="729"/>
      <c r="E72" s="729"/>
      <c r="F72" s="729"/>
      <c r="G72" s="728"/>
      <c r="H72" s="728"/>
      <c r="I72" s="728"/>
      <c r="J72" s="728"/>
      <c r="K72" s="728"/>
      <c r="L72" s="728"/>
      <c r="M72" s="728"/>
    </row>
    <row r="73" spans="1:14">
      <c r="A73" s="73">
        <f>A71+1</f>
        <v>50</v>
      </c>
      <c r="B73" s="186" t="s">
        <v>1164</v>
      </c>
      <c r="C73" s="720"/>
      <c r="D73" s="389"/>
      <c r="E73" s="389"/>
      <c r="F73" s="389"/>
      <c r="G73" s="76"/>
      <c r="H73" s="76"/>
      <c r="I73" s="76"/>
      <c r="J73" s="76"/>
      <c r="K73" s="76"/>
      <c r="L73" s="76"/>
      <c r="M73" s="76"/>
    </row>
    <row r="74" spans="1:14">
      <c r="A74" s="73">
        <f>A73+1</f>
        <v>51</v>
      </c>
      <c r="B74" s="186" t="s">
        <v>1166</v>
      </c>
      <c r="C74" s="720"/>
      <c r="D74" s="389"/>
      <c r="E74" s="389"/>
      <c r="F74" s="389"/>
      <c r="G74" s="76"/>
      <c r="H74" s="76"/>
      <c r="I74" s="76"/>
      <c r="J74" s="76"/>
      <c r="K74" s="76"/>
      <c r="L74" s="76"/>
      <c r="M74" s="76"/>
    </row>
    <row r="75" spans="1:14" ht="30">
      <c r="A75" s="73">
        <f>A74+1</f>
        <v>52</v>
      </c>
      <c r="B75" s="329" t="s">
        <v>1211</v>
      </c>
      <c r="C75" s="299" t="s">
        <v>1212</v>
      </c>
      <c r="D75" s="76"/>
      <c r="E75" s="76"/>
      <c r="F75" s="389"/>
      <c r="G75" s="389"/>
      <c r="H75" s="389"/>
      <c r="I75" s="389"/>
      <c r="J75" s="389"/>
      <c r="K75" s="389"/>
      <c r="L75" s="389"/>
      <c r="M75" s="389"/>
    </row>
    <row r="76" spans="1:14">
      <c r="B76" s="329" t="s">
        <v>42</v>
      </c>
      <c r="C76" s="720"/>
      <c r="D76" s="720"/>
      <c r="E76" s="720"/>
      <c r="F76" s="720"/>
      <c r="G76" s="720"/>
      <c r="H76" s="720"/>
      <c r="I76" s="720"/>
      <c r="J76" s="720"/>
      <c r="K76" s="720"/>
      <c r="L76" s="720"/>
      <c r="M76" s="720"/>
      <c r="N76" s="720"/>
    </row>
    <row r="77" spans="1:14" ht="30">
      <c r="A77" s="73">
        <f>A75+1</f>
        <v>53</v>
      </c>
      <c r="B77" s="390" t="s">
        <v>1164</v>
      </c>
      <c r="C77" s="299" t="s">
        <v>1213</v>
      </c>
      <c r="D77" s="76"/>
      <c r="E77" s="76"/>
      <c r="F77" s="389"/>
      <c r="G77" s="389"/>
      <c r="H77" s="389"/>
      <c r="I77" s="389"/>
      <c r="J77" s="389"/>
      <c r="K77" s="389"/>
      <c r="L77" s="389"/>
      <c r="M77" s="389"/>
    </row>
    <row r="78" spans="1:14" ht="30">
      <c r="A78" s="73">
        <f t="shared" ref="A78:A84" si="12">A77+1</f>
        <v>54</v>
      </c>
      <c r="B78" s="390" t="s">
        <v>1166</v>
      </c>
      <c r="C78" s="299" t="s">
        <v>1214</v>
      </c>
      <c r="D78" s="76"/>
      <c r="E78" s="76"/>
      <c r="F78" s="389"/>
      <c r="G78" s="389"/>
      <c r="H78" s="389"/>
      <c r="I78" s="389"/>
      <c r="J78" s="389"/>
      <c r="K78" s="389"/>
      <c r="L78" s="389"/>
      <c r="M78" s="389"/>
    </row>
    <row r="79" spans="1:14">
      <c r="A79" s="73">
        <f t="shared" si="12"/>
        <v>55</v>
      </c>
      <c r="B79" s="157" t="s">
        <v>1403</v>
      </c>
      <c r="C79" s="710"/>
      <c r="D79" s="106">
        <f t="shared" ref="D79:M79" si="13">SUM(D80,D83)</f>
        <v>0</v>
      </c>
      <c r="E79" s="106">
        <f t="shared" si="13"/>
        <v>0</v>
      </c>
      <c r="F79" s="106">
        <f t="shared" si="13"/>
        <v>0</v>
      </c>
      <c r="G79" s="106">
        <f t="shared" si="13"/>
        <v>0</v>
      </c>
      <c r="H79" s="106">
        <f t="shared" si="13"/>
        <v>0</v>
      </c>
      <c r="I79" s="106">
        <f t="shared" si="13"/>
        <v>0</v>
      </c>
      <c r="J79" s="106">
        <f t="shared" si="13"/>
        <v>0</v>
      </c>
      <c r="K79" s="106">
        <f t="shared" si="13"/>
        <v>0</v>
      </c>
      <c r="L79" s="106">
        <f t="shared" si="13"/>
        <v>0</v>
      </c>
      <c r="M79" s="106">
        <f t="shared" si="13"/>
        <v>0</v>
      </c>
    </row>
    <row r="80" spans="1:14">
      <c r="A80" s="73">
        <f t="shared" si="12"/>
        <v>56</v>
      </c>
      <c r="B80" s="245" t="s">
        <v>1220</v>
      </c>
      <c r="C80" s="710"/>
      <c r="D80" s="106">
        <f t="shared" ref="D80:M80" si="14">SUM(D81:D82)</f>
        <v>0</v>
      </c>
      <c r="E80" s="106">
        <f t="shared" si="14"/>
        <v>0</v>
      </c>
      <c r="F80" s="106">
        <f t="shared" si="14"/>
        <v>0</v>
      </c>
      <c r="G80" s="106">
        <f t="shared" si="14"/>
        <v>0</v>
      </c>
      <c r="H80" s="106">
        <f t="shared" si="14"/>
        <v>0</v>
      </c>
      <c r="I80" s="106">
        <f t="shared" si="14"/>
        <v>0</v>
      </c>
      <c r="J80" s="106">
        <f t="shared" si="14"/>
        <v>0</v>
      </c>
      <c r="K80" s="106">
        <f t="shared" si="14"/>
        <v>0</v>
      </c>
      <c r="L80" s="106">
        <f t="shared" si="14"/>
        <v>0</v>
      </c>
      <c r="M80" s="106">
        <f t="shared" si="14"/>
        <v>0</v>
      </c>
    </row>
    <row r="81" spans="1:13">
      <c r="A81" s="73">
        <f t="shared" si="12"/>
        <v>57</v>
      </c>
      <c r="B81" s="233" t="s">
        <v>1221</v>
      </c>
      <c r="C81" s="710"/>
      <c r="D81" s="389"/>
      <c r="E81" s="389"/>
      <c r="F81" s="76"/>
      <c r="G81" s="76"/>
      <c r="H81" s="76"/>
      <c r="I81" s="76"/>
      <c r="J81" s="76"/>
      <c r="K81" s="76"/>
      <c r="L81" s="76"/>
      <c r="M81" s="76"/>
    </row>
    <row r="82" spans="1:13">
      <c r="A82" s="73">
        <f t="shared" si="12"/>
        <v>58</v>
      </c>
      <c r="B82" s="233" t="s">
        <v>1222</v>
      </c>
      <c r="C82" s="710"/>
      <c r="D82" s="389"/>
      <c r="E82" s="389"/>
      <c r="F82" s="76"/>
      <c r="G82" s="76"/>
      <c r="H82" s="76"/>
      <c r="I82" s="76"/>
      <c r="J82" s="76"/>
      <c r="K82" s="76"/>
      <c r="L82" s="76"/>
      <c r="M82" s="76"/>
    </row>
    <row r="83" spans="1:13">
      <c r="A83" s="73">
        <f t="shared" si="12"/>
        <v>59</v>
      </c>
      <c r="B83" s="245" t="s">
        <v>1223</v>
      </c>
      <c r="C83" s="710"/>
      <c r="D83" s="389"/>
      <c r="E83" s="389"/>
      <c r="F83" s="76"/>
      <c r="G83" s="76"/>
      <c r="H83" s="76"/>
      <c r="I83" s="76"/>
      <c r="J83" s="76"/>
      <c r="K83" s="76"/>
      <c r="L83" s="76"/>
      <c r="M83" s="76"/>
    </row>
    <row r="84" spans="1:13">
      <c r="A84" s="73">
        <f t="shared" si="12"/>
        <v>60</v>
      </c>
      <c r="B84" s="19" t="s">
        <v>1215</v>
      </c>
      <c r="C84" s="299" t="s">
        <v>1216</v>
      </c>
      <c r="D84" s="76"/>
      <c r="E84" s="76"/>
      <c r="F84" s="76"/>
      <c r="G84" s="76"/>
      <c r="H84" s="76"/>
      <c r="I84" s="76"/>
      <c r="J84" s="76"/>
      <c r="K84" s="76"/>
      <c r="L84" s="76"/>
      <c r="M84" s="76"/>
    </row>
    <row r="85" spans="1:13">
      <c r="B85" s="331" t="s">
        <v>1158</v>
      </c>
      <c r="C85" s="720"/>
      <c r="D85" s="732"/>
      <c r="E85" s="732"/>
      <c r="F85" s="732"/>
      <c r="G85" s="732"/>
      <c r="H85" s="732"/>
      <c r="I85" s="732"/>
      <c r="J85" s="732"/>
      <c r="K85" s="732"/>
      <c r="L85" s="732"/>
      <c r="M85" s="732"/>
    </row>
    <row r="86" spans="1:13">
      <c r="A86" s="73">
        <f>A84+1</f>
        <v>61</v>
      </c>
      <c r="B86" s="329" t="s">
        <v>1158</v>
      </c>
      <c r="C86" s="299" t="s">
        <v>1217</v>
      </c>
      <c r="D86" s="76"/>
      <c r="E86" s="76"/>
      <c r="F86" s="76"/>
      <c r="G86" s="76"/>
      <c r="H86" s="76"/>
      <c r="I86" s="76"/>
      <c r="J86" s="76"/>
      <c r="K86" s="76"/>
      <c r="L86" s="76"/>
      <c r="M86" s="76"/>
    </row>
    <row r="87" spans="1:13">
      <c r="A87" s="73">
        <f>A86+1</f>
        <v>62</v>
      </c>
      <c r="B87" s="329" t="s">
        <v>1218</v>
      </c>
      <c r="C87" s="299" t="s">
        <v>1219</v>
      </c>
      <c r="D87" s="76"/>
      <c r="E87" s="76"/>
      <c r="F87" s="76"/>
      <c r="G87" s="76"/>
      <c r="H87" s="76"/>
      <c r="I87" s="76"/>
      <c r="J87" s="76"/>
      <c r="K87" s="76"/>
      <c r="L87" s="76"/>
      <c r="M87" s="76"/>
    </row>
    <row r="88" spans="1:13">
      <c r="B88" s="727"/>
      <c r="C88" s="720"/>
      <c r="D88" s="733"/>
      <c r="E88" s="733"/>
      <c r="F88" s="733"/>
      <c r="G88" s="733"/>
      <c r="H88" s="733"/>
      <c r="I88" s="733"/>
      <c r="J88" s="733"/>
      <c r="K88" s="733"/>
      <c r="L88" s="733"/>
      <c r="M88" s="733"/>
    </row>
    <row r="89" spans="1:13">
      <c r="A89" s="291" t="s">
        <v>1224</v>
      </c>
      <c r="B89" s="530"/>
      <c r="C89" s="702"/>
      <c r="D89" s="530"/>
      <c r="E89" s="530"/>
      <c r="F89" s="530"/>
      <c r="G89" s="530"/>
      <c r="H89" s="530"/>
      <c r="I89" s="530"/>
      <c r="J89" s="530"/>
      <c r="K89" s="530"/>
      <c r="L89" s="530"/>
      <c r="M89" s="530"/>
    </row>
    <row r="90" spans="1:13">
      <c r="A90" s="73">
        <f>A87+1</f>
        <v>63</v>
      </c>
      <c r="B90" s="292" t="s">
        <v>1101</v>
      </c>
      <c r="C90" s="634"/>
      <c r="D90" s="106">
        <f t="shared" ref="D90:M90" si="15">SUM(D91,D92,D93,D94,D95,D98,D105)</f>
        <v>0</v>
      </c>
      <c r="E90" s="106">
        <f t="shared" si="15"/>
        <v>0</v>
      </c>
      <c r="F90" s="106">
        <f t="shared" si="15"/>
        <v>0</v>
      </c>
      <c r="G90" s="106">
        <f t="shared" si="15"/>
        <v>0</v>
      </c>
      <c r="H90" s="106">
        <f t="shared" si="15"/>
        <v>0</v>
      </c>
      <c r="I90" s="106">
        <f t="shared" si="15"/>
        <v>0</v>
      </c>
      <c r="J90" s="106">
        <f t="shared" si="15"/>
        <v>0</v>
      </c>
      <c r="K90" s="106">
        <f t="shared" si="15"/>
        <v>0</v>
      </c>
      <c r="L90" s="106">
        <f t="shared" si="15"/>
        <v>0</v>
      </c>
      <c r="M90" s="106">
        <f t="shared" si="15"/>
        <v>0</v>
      </c>
    </row>
    <row r="91" spans="1:13">
      <c r="A91" s="73">
        <f t="shared" ref="A91:A105" si="16">A90+1</f>
        <v>64</v>
      </c>
      <c r="B91" s="19" t="s">
        <v>1132</v>
      </c>
      <c r="C91" s="704"/>
      <c r="D91" s="76"/>
      <c r="E91" s="76"/>
      <c r="F91" s="76"/>
      <c r="G91" s="76"/>
      <c r="H91" s="76"/>
      <c r="I91" s="76"/>
      <c r="J91" s="76"/>
      <c r="K91" s="76"/>
      <c r="L91" s="76"/>
      <c r="M91" s="76"/>
    </row>
    <row r="92" spans="1:13">
      <c r="A92" s="73">
        <f t="shared" si="16"/>
        <v>65</v>
      </c>
      <c r="B92" s="19" t="s">
        <v>1133</v>
      </c>
      <c r="C92" s="704"/>
      <c r="D92" s="76"/>
      <c r="E92" s="76"/>
      <c r="F92" s="76"/>
      <c r="G92" s="76"/>
      <c r="H92" s="76"/>
      <c r="I92" s="76"/>
      <c r="J92" s="76"/>
      <c r="K92" s="76"/>
      <c r="L92" s="76"/>
      <c r="M92" s="76"/>
    </row>
    <row r="93" spans="1:13">
      <c r="A93" s="73">
        <f t="shared" si="16"/>
        <v>66</v>
      </c>
      <c r="B93" s="19" t="s">
        <v>1134</v>
      </c>
      <c r="C93" s="704"/>
      <c r="D93" s="76"/>
      <c r="E93" s="76"/>
      <c r="F93" s="76"/>
      <c r="G93" s="76"/>
      <c r="H93" s="76"/>
      <c r="I93" s="76"/>
      <c r="J93" s="76"/>
      <c r="K93" s="76"/>
      <c r="L93" s="76"/>
      <c r="M93" s="76"/>
    </row>
    <row r="94" spans="1:13">
      <c r="A94" s="73">
        <f t="shared" si="16"/>
        <v>67</v>
      </c>
      <c r="B94" s="19" t="s">
        <v>1135</v>
      </c>
      <c r="C94" s="704"/>
      <c r="D94" s="76"/>
      <c r="E94" s="76"/>
      <c r="F94" s="76"/>
      <c r="G94" s="76"/>
      <c r="H94" s="76"/>
      <c r="I94" s="76"/>
      <c r="J94" s="76"/>
      <c r="K94" s="76"/>
      <c r="L94" s="76"/>
      <c r="M94" s="76"/>
    </row>
    <row r="95" spans="1:13">
      <c r="A95" s="73">
        <f t="shared" si="16"/>
        <v>68</v>
      </c>
      <c r="B95" s="295" t="s">
        <v>1136</v>
      </c>
      <c r="C95" s="714"/>
      <c r="D95" s="230">
        <f t="shared" ref="D95:M95" si="17">MAX(D96,D97)</f>
        <v>0</v>
      </c>
      <c r="E95" s="230">
        <f t="shared" si="17"/>
        <v>0</v>
      </c>
      <c r="F95" s="230">
        <f t="shared" si="17"/>
        <v>0</v>
      </c>
      <c r="G95" s="230">
        <f t="shared" si="17"/>
        <v>0</v>
      </c>
      <c r="H95" s="230">
        <f t="shared" si="17"/>
        <v>0</v>
      </c>
      <c r="I95" s="230">
        <f t="shared" si="17"/>
        <v>0</v>
      </c>
      <c r="J95" s="230">
        <f t="shared" si="17"/>
        <v>0</v>
      </c>
      <c r="K95" s="230">
        <f t="shared" si="17"/>
        <v>0</v>
      </c>
      <c r="L95" s="230">
        <f t="shared" si="17"/>
        <v>0</v>
      </c>
      <c r="M95" s="230">
        <f t="shared" si="17"/>
        <v>0</v>
      </c>
    </row>
    <row r="96" spans="1:13">
      <c r="A96" s="73">
        <f t="shared" si="16"/>
        <v>69</v>
      </c>
      <c r="B96" s="296" t="s">
        <v>1137</v>
      </c>
      <c r="C96" s="710"/>
      <c r="D96" s="76"/>
      <c r="E96" s="76"/>
      <c r="F96" s="76"/>
      <c r="G96" s="76"/>
      <c r="H96" s="76"/>
      <c r="I96" s="76"/>
      <c r="J96" s="76"/>
      <c r="K96" s="76"/>
      <c r="L96" s="76"/>
      <c r="M96" s="76"/>
    </row>
    <row r="97" spans="1:13">
      <c r="A97" s="73">
        <f t="shared" si="16"/>
        <v>70</v>
      </c>
      <c r="B97" s="296" t="s">
        <v>1138</v>
      </c>
      <c r="C97" s="710"/>
      <c r="D97" s="76"/>
      <c r="E97" s="76"/>
      <c r="F97" s="76"/>
      <c r="G97" s="76"/>
      <c r="H97" s="76"/>
      <c r="I97" s="76"/>
      <c r="J97" s="76"/>
      <c r="K97" s="76"/>
      <c r="L97" s="76"/>
      <c r="M97" s="76"/>
    </row>
    <row r="98" spans="1:13">
      <c r="A98" s="73">
        <f t="shared" si="16"/>
        <v>71</v>
      </c>
      <c r="B98" s="19" t="s">
        <v>1139</v>
      </c>
      <c r="C98" s="704"/>
      <c r="D98" s="106">
        <f t="shared" ref="D98:M98" si="18">SUM(D99:D104)</f>
        <v>0</v>
      </c>
      <c r="E98" s="106">
        <f t="shared" si="18"/>
        <v>0</v>
      </c>
      <c r="F98" s="106">
        <f t="shared" si="18"/>
        <v>0</v>
      </c>
      <c r="G98" s="106">
        <f t="shared" si="18"/>
        <v>0</v>
      </c>
      <c r="H98" s="106">
        <f t="shared" si="18"/>
        <v>0</v>
      </c>
      <c r="I98" s="106">
        <f t="shared" si="18"/>
        <v>0</v>
      </c>
      <c r="J98" s="106">
        <f t="shared" si="18"/>
        <v>0</v>
      </c>
      <c r="K98" s="106">
        <f t="shared" si="18"/>
        <v>0</v>
      </c>
      <c r="L98" s="106">
        <f t="shared" si="18"/>
        <v>0</v>
      </c>
      <c r="M98" s="106">
        <f t="shared" si="18"/>
        <v>0</v>
      </c>
    </row>
    <row r="99" spans="1:13">
      <c r="A99" s="73">
        <f t="shared" si="16"/>
        <v>72</v>
      </c>
      <c r="B99" s="296" t="s">
        <v>1140</v>
      </c>
      <c r="C99" s="710"/>
      <c r="D99" s="76"/>
      <c r="E99" s="76"/>
      <c r="F99" s="76"/>
      <c r="G99" s="76"/>
      <c r="H99" s="76"/>
      <c r="I99" s="76"/>
      <c r="J99" s="76"/>
      <c r="K99" s="76"/>
      <c r="L99" s="76"/>
      <c r="M99" s="76"/>
    </row>
    <row r="100" spans="1:13">
      <c r="A100" s="73">
        <f t="shared" si="16"/>
        <v>73</v>
      </c>
      <c r="B100" s="296" t="s">
        <v>1141</v>
      </c>
      <c r="C100" s="710"/>
      <c r="D100" s="76"/>
      <c r="E100" s="76"/>
      <c r="F100" s="76"/>
      <c r="G100" s="76"/>
      <c r="H100" s="76"/>
      <c r="I100" s="76"/>
      <c r="J100" s="76"/>
      <c r="K100" s="76"/>
      <c r="L100" s="76"/>
      <c r="M100" s="76"/>
    </row>
    <row r="101" spans="1:13">
      <c r="A101" s="73">
        <f t="shared" si="16"/>
        <v>74</v>
      </c>
      <c r="B101" s="296" t="s">
        <v>1142</v>
      </c>
      <c r="C101" s="710"/>
      <c r="D101" s="76"/>
      <c r="E101" s="76"/>
      <c r="F101" s="76"/>
      <c r="G101" s="76"/>
      <c r="H101" s="76"/>
      <c r="I101" s="76"/>
      <c r="J101" s="76"/>
      <c r="K101" s="76"/>
      <c r="L101" s="76"/>
      <c r="M101" s="76"/>
    </row>
    <row r="102" spans="1:13" ht="15" customHeight="1">
      <c r="A102" s="73">
        <f t="shared" si="16"/>
        <v>75</v>
      </c>
      <c r="B102" s="296" t="s">
        <v>1143</v>
      </c>
      <c r="C102" s="710"/>
      <c r="D102" s="76"/>
      <c r="E102" s="76"/>
      <c r="F102" s="76"/>
      <c r="G102" s="76"/>
      <c r="H102" s="76"/>
      <c r="I102" s="76"/>
      <c r="J102" s="76"/>
      <c r="K102" s="76"/>
      <c r="L102" s="76"/>
      <c r="M102" s="76"/>
    </row>
    <row r="103" spans="1:13">
      <c r="A103" s="73">
        <f t="shared" si="16"/>
        <v>76</v>
      </c>
      <c r="B103" s="296" t="s">
        <v>1144</v>
      </c>
      <c r="C103" s="710"/>
      <c r="D103" s="76"/>
      <c r="E103" s="76"/>
      <c r="F103" s="76"/>
      <c r="G103" s="76"/>
      <c r="H103" s="76"/>
      <c r="I103" s="76"/>
      <c r="J103" s="76"/>
      <c r="K103" s="76"/>
      <c r="L103" s="76"/>
      <c r="M103" s="76"/>
    </row>
    <row r="104" spans="1:13">
      <c r="A104" s="73">
        <f t="shared" si="16"/>
        <v>77</v>
      </c>
      <c r="B104" s="296" t="s">
        <v>265</v>
      </c>
      <c r="C104" s="710"/>
      <c r="D104" s="76"/>
      <c r="E104" s="76"/>
      <c r="F104" s="76"/>
      <c r="G104" s="76"/>
      <c r="H104" s="76"/>
      <c r="I104" s="76"/>
      <c r="J104" s="76"/>
      <c r="K104" s="76"/>
      <c r="L104" s="76"/>
      <c r="M104" s="76"/>
    </row>
    <row r="105" spans="1:13">
      <c r="A105" s="73">
        <f t="shared" si="16"/>
        <v>78</v>
      </c>
      <c r="B105" s="19" t="s">
        <v>1145</v>
      </c>
      <c r="C105" s="704"/>
      <c r="D105" s="76"/>
      <c r="E105" s="76"/>
      <c r="F105" s="76"/>
      <c r="G105" s="76"/>
      <c r="H105" s="76"/>
      <c r="I105" s="76"/>
      <c r="J105" s="76"/>
      <c r="K105" s="76"/>
      <c r="L105" s="76"/>
      <c r="M105" s="76"/>
    </row>
    <row r="106" spans="1:13">
      <c r="B106" s="531"/>
      <c r="C106" s="704"/>
    </row>
    <row r="107" spans="1:13">
      <c r="A107" s="73">
        <f>A105+1</f>
        <v>79</v>
      </c>
      <c r="B107" s="292" t="s">
        <v>1146</v>
      </c>
      <c r="C107" s="634"/>
      <c r="D107" s="76"/>
      <c r="E107" s="76"/>
      <c r="F107" s="76"/>
      <c r="G107" s="76"/>
      <c r="H107" s="76"/>
      <c r="I107" s="76"/>
      <c r="J107" s="76"/>
      <c r="K107" s="76"/>
      <c r="L107" s="76"/>
      <c r="M107" s="76"/>
    </row>
    <row r="108" spans="1:13">
      <c r="A108" s="73">
        <f>A107+1</f>
        <v>80</v>
      </c>
      <c r="B108" s="32" t="s">
        <v>1225</v>
      </c>
      <c r="C108" s="299" t="s">
        <v>1226</v>
      </c>
      <c r="D108" s="76"/>
      <c r="E108" s="76"/>
      <c r="F108" s="76"/>
      <c r="G108" s="76"/>
      <c r="H108" s="76"/>
      <c r="I108" s="76"/>
      <c r="J108" s="76"/>
      <c r="K108" s="76"/>
      <c r="L108" s="76"/>
      <c r="M108" s="76"/>
    </row>
    <row r="109" spans="1:13">
      <c r="B109" s="724"/>
      <c r="C109" s="634"/>
    </row>
    <row r="110" spans="1:13">
      <c r="A110" s="73">
        <f>A108+1</f>
        <v>81</v>
      </c>
      <c r="B110" s="292" t="s">
        <v>1103</v>
      </c>
      <c r="C110" s="634"/>
      <c r="D110" s="106">
        <f t="shared" ref="D110:M110" si="19">SUM(D12,D86,D90,D107)-D108</f>
        <v>0</v>
      </c>
      <c r="E110" s="106">
        <f t="shared" si="19"/>
        <v>0</v>
      </c>
      <c r="F110" s="106">
        <f t="shared" si="19"/>
        <v>0</v>
      </c>
      <c r="G110" s="106">
        <f t="shared" si="19"/>
        <v>0</v>
      </c>
      <c r="H110" s="106">
        <f t="shared" si="19"/>
        <v>0</v>
      </c>
      <c r="I110" s="106">
        <f t="shared" si="19"/>
        <v>0</v>
      </c>
      <c r="J110" s="106">
        <f t="shared" si="19"/>
        <v>0</v>
      </c>
      <c r="K110" s="106">
        <f t="shared" si="19"/>
        <v>0</v>
      </c>
      <c r="L110" s="106">
        <f t="shared" si="19"/>
        <v>0</v>
      </c>
      <c r="M110" s="106">
        <f t="shared" si="19"/>
        <v>0</v>
      </c>
    </row>
    <row r="151" ht="33" customHeight="1"/>
    <row r="154" ht="30" customHeight="1"/>
    <row r="178" ht="44.25" customHeight="1"/>
    <row r="181" ht="20.25" customHeight="1"/>
    <row r="185" ht="45.75" customHeight="1"/>
  </sheetData>
  <mergeCells count="3">
    <mergeCell ref="A1:M1"/>
    <mergeCell ref="C3:C4"/>
    <mergeCell ref="E3:M3"/>
  </mergeCells>
  <pageMargins left="0.7" right="0.7" top="0.75" bottom="0.75" header="0.3" footer="0.3"/>
  <pageSetup scale="57" fitToHeight="2" orientation="landscape" r:id="rId1"/>
  <headerFooter>
    <oddHeader>&amp;C&amp;A</oddHeader>
  </headerFooter>
  <rowBreaks count="1" manualBreakCount="1">
    <brk id="9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Z185"/>
  <sheetViews>
    <sheetView showGridLines="0" topLeftCell="A160" zoomScaleNormal="100" workbookViewId="0">
      <selection activeCell="A167" sqref="A167:XFD347"/>
    </sheetView>
  </sheetViews>
  <sheetFormatPr defaultRowHeight="15"/>
  <cols>
    <col min="1" max="1" width="8.28515625" style="507" customWidth="1"/>
    <col min="2" max="2" width="63.85546875" style="507" customWidth="1"/>
    <col min="3" max="3" width="17" style="507" customWidth="1"/>
    <col min="4" max="4" width="46.140625" style="507" customWidth="1"/>
    <col min="5" max="12" width="13.85546875" style="507" customWidth="1"/>
    <col min="13" max="78" width="9.140625" style="506"/>
    <col min="79" max="16384" width="9.140625" style="104"/>
  </cols>
  <sheetData>
    <row r="1" spans="1:78" ht="15.75">
      <c r="A1" s="1080" t="str">
        <f>'Summary Submission Cover Sheet'!D15&amp;" Retail Balance and Loss Projection Worksheet: "&amp;'Summary Submission Cover Sheet'!D12&amp;" in "&amp;'Summary Submission Cover Sheet'!B23</f>
        <v>Bank Retail Balance and Loss Projection Worksheet: XYZ in Baseline</v>
      </c>
      <c r="B1" s="1080"/>
      <c r="C1" s="1080"/>
      <c r="D1" s="1080"/>
      <c r="E1" s="1080"/>
      <c r="F1" s="1080"/>
      <c r="G1" s="1080"/>
      <c r="H1" s="1080"/>
      <c r="I1" s="1080"/>
      <c r="J1" s="1080"/>
      <c r="K1" s="1080"/>
      <c r="L1" s="1080"/>
      <c r="M1" s="721"/>
      <c r="N1" s="721"/>
      <c r="O1" s="721"/>
    </row>
    <row r="2" spans="1:78" s="3" customFormat="1" ht="18" customHeight="1">
      <c r="A2" s="511"/>
      <c r="B2" s="567"/>
      <c r="C2" s="567"/>
      <c r="D2" s="567"/>
      <c r="E2" s="567"/>
      <c r="F2" s="567"/>
      <c r="G2" s="567"/>
      <c r="H2" s="567"/>
      <c r="I2" s="567"/>
      <c r="J2" s="567"/>
      <c r="K2" s="567"/>
      <c r="L2" s="567"/>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s="505"/>
      <c r="BQ2" s="505"/>
      <c r="BR2" s="505"/>
      <c r="BS2" s="505"/>
      <c r="BT2" s="505"/>
      <c r="BU2" s="505"/>
      <c r="BV2" s="505"/>
      <c r="BW2" s="505"/>
      <c r="BX2" s="505"/>
      <c r="BY2" s="505"/>
      <c r="BZ2" s="505"/>
    </row>
    <row r="3" spans="1:78" ht="15.75" customHeight="1">
      <c r="B3" s="509"/>
      <c r="C3" s="400" t="s">
        <v>29</v>
      </c>
      <c r="D3" s="1085" t="s">
        <v>30</v>
      </c>
      <c r="E3" s="1085"/>
      <c r="F3" s="1085"/>
      <c r="G3" s="1085"/>
      <c r="H3" s="1085"/>
      <c r="I3" s="1085"/>
      <c r="J3" s="1085"/>
      <c r="K3" s="1085"/>
      <c r="L3" s="1085"/>
    </row>
    <row r="4" spans="1:78" ht="15.75" thickBot="1">
      <c r="A4" s="254" t="s">
        <v>95</v>
      </c>
      <c r="B4" s="517"/>
      <c r="C4" s="401" t="s">
        <v>1241</v>
      </c>
      <c r="D4" s="178" t="s">
        <v>1091</v>
      </c>
      <c r="E4" s="178" t="s">
        <v>1092</v>
      </c>
      <c r="F4" s="178" t="s">
        <v>1093</v>
      </c>
      <c r="G4" s="178" t="s">
        <v>1094</v>
      </c>
      <c r="H4" s="178" t="s">
        <v>1095</v>
      </c>
      <c r="I4" s="178" t="s">
        <v>1096</v>
      </c>
      <c r="J4" s="178" t="s">
        <v>1097</v>
      </c>
      <c r="K4" s="178" t="s">
        <v>1098</v>
      </c>
      <c r="L4" s="178" t="s">
        <v>1099</v>
      </c>
    </row>
    <row r="5" spans="1:78" ht="18" customHeight="1" thickTop="1">
      <c r="A5" s="520"/>
      <c r="B5" s="421" t="s">
        <v>486</v>
      </c>
    </row>
    <row r="6" spans="1:78" ht="18" customHeight="1">
      <c r="A6" s="81">
        <v>1</v>
      </c>
      <c r="B6" s="422" t="s">
        <v>279</v>
      </c>
      <c r="C6" s="251"/>
      <c r="D6" s="251"/>
      <c r="E6" s="251"/>
      <c r="F6" s="251"/>
      <c r="G6" s="251"/>
      <c r="H6" s="251"/>
      <c r="I6" s="251"/>
      <c r="J6" s="251"/>
      <c r="K6" s="251"/>
      <c r="L6" s="251"/>
    </row>
    <row r="7" spans="1:78" ht="18" customHeight="1">
      <c r="A7" s="81">
        <f>A6+1</f>
        <v>2</v>
      </c>
      <c r="B7" s="422" t="s">
        <v>273</v>
      </c>
      <c r="C7" s="251"/>
      <c r="D7" s="251"/>
      <c r="E7" s="251"/>
      <c r="F7" s="251"/>
      <c r="G7" s="251"/>
      <c r="H7" s="251"/>
      <c r="I7" s="251"/>
      <c r="J7" s="251"/>
      <c r="K7" s="251"/>
      <c r="L7" s="251"/>
    </row>
    <row r="8" spans="1:78" ht="18" customHeight="1">
      <c r="A8" s="81">
        <f t="shared" ref="A8:A13" si="0">A7+1</f>
        <v>3</v>
      </c>
      <c r="B8" s="422" t="s">
        <v>274</v>
      </c>
      <c r="C8" s="251"/>
      <c r="D8" s="251"/>
      <c r="E8" s="251"/>
      <c r="F8" s="251"/>
      <c r="G8" s="251"/>
      <c r="H8" s="251"/>
      <c r="I8" s="251"/>
      <c r="J8" s="251"/>
      <c r="K8" s="251"/>
      <c r="L8" s="251"/>
    </row>
    <row r="9" spans="1:78" ht="18" customHeight="1">
      <c r="A9" s="81">
        <f t="shared" si="0"/>
        <v>4</v>
      </c>
      <c r="B9" s="422" t="s">
        <v>275</v>
      </c>
      <c r="C9" s="251"/>
      <c r="D9" s="251"/>
      <c r="E9" s="251"/>
      <c r="F9" s="251"/>
      <c r="G9" s="251"/>
      <c r="H9" s="251"/>
      <c r="I9" s="251"/>
      <c r="J9" s="251"/>
      <c r="K9" s="251"/>
      <c r="L9" s="251"/>
    </row>
    <row r="10" spans="1:78" ht="48.75" customHeight="1">
      <c r="A10" s="81">
        <f t="shared" si="0"/>
        <v>5</v>
      </c>
      <c r="B10" s="422" t="s">
        <v>276</v>
      </c>
      <c r="C10" s="251"/>
      <c r="D10" s="251"/>
      <c r="E10" s="251"/>
      <c r="F10" s="251"/>
      <c r="G10" s="251"/>
      <c r="H10" s="251"/>
      <c r="I10" s="251"/>
      <c r="J10" s="251"/>
      <c r="K10" s="251"/>
      <c r="L10" s="251"/>
    </row>
    <row r="11" spans="1:78" ht="18" customHeight="1">
      <c r="A11" s="81">
        <f t="shared" si="0"/>
        <v>6</v>
      </c>
      <c r="B11" s="422" t="s">
        <v>415</v>
      </c>
      <c r="C11" s="251"/>
      <c r="D11" s="251"/>
      <c r="E11" s="251"/>
      <c r="F11" s="251"/>
      <c r="G11" s="251"/>
      <c r="H11" s="251"/>
      <c r="I11" s="251"/>
      <c r="J11" s="251"/>
      <c r="K11" s="251"/>
      <c r="L11" s="251"/>
    </row>
    <row r="12" spans="1:78" ht="18" customHeight="1">
      <c r="A12" s="81">
        <f t="shared" si="0"/>
        <v>7</v>
      </c>
      <c r="B12" s="423" t="s">
        <v>565</v>
      </c>
      <c r="C12" s="251"/>
      <c r="D12" s="230"/>
      <c r="E12" s="230"/>
      <c r="F12" s="230"/>
      <c r="G12" s="230"/>
      <c r="H12" s="230"/>
      <c r="I12" s="230"/>
      <c r="J12" s="230"/>
      <c r="K12" s="230"/>
      <c r="L12" s="230"/>
    </row>
    <row r="13" spans="1:78" ht="18" customHeight="1">
      <c r="A13" s="81">
        <f t="shared" si="0"/>
        <v>8</v>
      </c>
      <c r="B13" s="423" t="s">
        <v>566</v>
      </c>
      <c r="C13" s="251"/>
      <c r="D13" s="230"/>
      <c r="E13" s="230"/>
      <c r="F13" s="230"/>
      <c r="G13" s="230"/>
      <c r="H13" s="230"/>
      <c r="I13" s="230"/>
      <c r="J13" s="230"/>
      <c r="K13" s="230"/>
      <c r="L13" s="230"/>
    </row>
    <row r="14" spans="1:78" ht="18" customHeight="1">
      <c r="A14" s="520"/>
      <c r="B14" s="421" t="s">
        <v>487</v>
      </c>
    </row>
    <row r="15" spans="1:78" ht="18" customHeight="1">
      <c r="A15" s="81">
        <f>A13+1</f>
        <v>9</v>
      </c>
      <c r="B15" s="422" t="s">
        <v>279</v>
      </c>
      <c r="C15" s="251"/>
      <c r="D15" s="251"/>
      <c r="E15" s="251"/>
      <c r="F15" s="251"/>
      <c r="G15" s="251"/>
      <c r="H15" s="251"/>
      <c r="I15" s="251"/>
      <c r="J15" s="251"/>
      <c r="K15" s="251"/>
      <c r="L15" s="251"/>
    </row>
    <row r="16" spans="1:78" ht="18" customHeight="1">
      <c r="A16" s="81">
        <f>A15+1</f>
        <v>10</v>
      </c>
      <c r="B16" s="422" t="s">
        <v>273</v>
      </c>
      <c r="C16" s="251"/>
      <c r="D16" s="251"/>
      <c r="E16" s="251"/>
      <c r="F16" s="251"/>
      <c r="G16" s="251"/>
      <c r="H16" s="251"/>
      <c r="I16" s="251"/>
      <c r="J16" s="251"/>
      <c r="K16" s="251"/>
      <c r="L16" s="251"/>
    </row>
    <row r="17" spans="1:12" ht="18" customHeight="1">
      <c r="A17" s="81">
        <f t="shared" ref="A17:A22" si="1">A16+1</f>
        <v>11</v>
      </c>
      <c r="B17" s="422" t="s">
        <v>274</v>
      </c>
      <c r="C17" s="251"/>
      <c r="D17" s="251"/>
      <c r="E17" s="251"/>
      <c r="F17" s="251"/>
      <c r="G17" s="251"/>
      <c r="H17" s="251"/>
      <c r="I17" s="251"/>
      <c r="J17" s="251"/>
      <c r="K17" s="251"/>
      <c r="L17" s="251"/>
    </row>
    <row r="18" spans="1:12" ht="18" customHeight="1">
      <c r="A18" s="81">
        <f t="shared" si="1"/>
        <v>12</v>
      </c>
      <c r="B18" s="422" t="s">
        <v>275</v>
      </c>
      <c r="C18" s="251"/>
      <c r="D18" s="251"/>
      <c r="E18" s="251"/>
      <c r="F18" s="251"/>
      <c r="G18" s="251"/>
      <c r="H18" s="251"/>
      <c r="I18" s="251"/>
      <c r="J18" s="251"/>
      <c r="K18" s="251"/>
      <c r="L18" s="251"/>
    </row>
    <row r="19" spans="1:12" ht="18" customHeight="1">
      <c r="A19" s="81">
        <f t="shared" si="1"/>
        <v>13</v>
      </c>
      <c r="B19" s="422" t="s">
        <v>276</v>
      </c>
      <c r="C19" s="251"/>
      <c r="D19" s="251"/>
      <c r="E19" s="251"/>
      <c r="F19" s="251"/>
      <c r="G19" s="251"/>
      <c r="H19" s="251"/>
      <c r="I19" s="251"/>
      <c r="J19" s="251"/>
      <c r="K19" s="251"/>
      <c r="L19" s="251"/>
    </row>
    <row r="20" spans="1:12" ht="18" customHeight="1">
      <c r="A20" s="81">
        <f t="shared" si="1"/>
        <v>14</v>
      </c>
      <c r="B20" s="422" t="s">
        <v>415</v>
      </c>
      <c r="C20" s="251"/>
      <c r="D20" s="251"/>
      <c r="E20" s="251"/>
      <c r="F20" s="251"/>
      <c r="G20" s="251"/>
      <c r="H20" s="251"/>
      <c r="I20" s="251"/>
      <c r="J20" s="251"/>
      <c r="K20" s="251"/>
      <c r="L20" s="251"/>
    </row>
    <row r="21" spans="1:12" ht="18" customHeight="1">
      <c r="A21" s="81">
        <f t="shared" si="1"/>
        <v>15</v>
      </c>
      <c r="B21" s="423" t="s">
        <v>565</v>
      </c>
      <c r="C21" s="251"/>
      <c r="D21" s="230"/>
      <c r="E21" s="230"/>
      <c r="F21" s="230"/>
      <c r="G21" s="230"/>
      <c r="H21" s="230"/>
      <c r="I21" s="230"/>
      <c r="J21" s="230"/>
      <c r="K21" s="230"/>
      <c r="L21" s="230"/>
    </row>
    <row r="22" spans="1:12" ht="18" customHeight="1">
      <c r="A22" s="81">
        <f t="shared" si="1"/>
        <v>16</v>
      </c>
      <c r="B22" s="423" t="s">
        <v>566</v>
      </c>
      <c r="C22" s="251"/>
      <c r="D22" s="230"/>
      <c r="E22" s="230"/>
      <c r="F22" s="230"/>
      <c r="G22" s="230"/>
      <c r="H22" s="230"/>
      <c r="I22" s="230"/>
      <c r="J22" s="230"/>
      <c r="K22" s="230"/>
      <c r="L22" s="230"/>
    </row>
    <row r="23" spans="1:12" ht="18" customHeight="1">
      <c r="B23" s="424" t="s">
        <v>488</v>
      </c>
    </row>
    <row r="24" spans="1:12" ht="18" customHeight="1">
      <c r="A24" s="81">
        <f>A22+1</f>
        <v>17</v>
      </c>
      <c r="B24" s="422" t="s">
        <v>279</v>
      </c>
      <c r="C24" s="251"/>
      <c r="D24" s="251"/>
      <c r="E24" s="251"/>
      <c r="F24" s="251"/>
      <c r="G24" s="251"/>
      <c r="H24" s="251"/>
      <c r="I24" s="251"/>
      <c r="J24" s="251"/>
      <c r="K24" s="251"/>
      <c r="L24" s="251"/>
    </row>
    <row r="25" spans="1:12" ht="18" customHeight="1">
      <c r="A25" s="81">
        <f>A24+1</f>
        <v>18</v>
      </c>
      <c r="B25" s="422" t="s">
        <v>273</v>
      </c>
      <c r="C25" s="251"/>
      <c r="D25" s="251"/>
      <c r="E25" s="251"/>
      <c r="F25" s="251"/>
      <c r="G25" s="251"/>
      <c r="H25" s="251"/>
      <c r="I25" s="251"/>
      <c r="J25" s="251"/>
      <c r="K25" s="251"/>
      <c r="L25" s="251"/>
    </row>
    <row r="26" spans="1:12" ht="18" customHeight="1">
      <c r="A26" s="81">
        <f t="shared" ref="A26:A31" si="2">A25+1</f>
        <v>19</v>
      </c>
      <c r="B26" s="422" t="s">
        <v>274</v>
      </c>
      <c r="C26" s="251"/>
      <c r="D26" s="251"/>
      <c r="E26" s="251"/>
      <c r="F26" s="251"/>
      <c r="G26" s="251"/>
      <c r="H26" s="251"/>
      <c r="I26" s="251"/>
      <c r="J26" s="251"/>
      <c r="K26" s="251"/>
      <c r="L26" s="251"/>
    </row>
    <row r="27" spans="1:12" ht="18" customHeight="1">
      <c r="A27" s="81">
        <f t="shared" si="2"/>
        <v>20</v>
      </c>
      <c r="B27" s="422" t="s">
        <v>275</v>
      </c>
      <c r="C27" s="251"/>
      <c r="D27" s="251"/>
      <c r="E27" s="251"/>
      <c r="F27" s="251"/>
      <c r="G27" s="251"/>
      <c r="H27" s="251"/>
      <c r="I27" s="251"/>
      <c r="J27" s="251"/>
      <c r="K27" s="251"/>
      <c r="L27" s="251"/>
    </row>
    <row r="28" spans="1:12" ht="18" customHeight="1">
      <c r="A28" s="81">
        <f t="shared" si="2"/>
        <v>21</v>
      </c>
      <c r="B28" s="422" t="s">
        <v>276</v>
      </c>
      <c r="C28" s="251"/>
      <c r="D28" s="251"/>
      <c r="E28" s="251"/>
      <c r="F28" s="251"/>
      <c r="G28" s="251"/>
      <c r="H28" s="251"/>
      <c r="I28" s="251"/>
      <c r="J28" s="251"/>
      <c r="K28" s="251"/>
      <c r="L28" s="251"/>
    </row>
    <row r="29" spans="1:12" ht="18" customHeight="1">
      <c r="A29" s="81">
        <f t="shared" si="2"/>
        <v>22</v>
      </c>
      <c r="B29" s="422" t="s">
        <v>415</v>
      </c>
      <c r="C29" s="251"/>
      <c r="D29" s="251"/>
      <c r="E29" s="251"/>
      <c r="F29" s="251"/>
      <c r="G29" s="251"/>
      <c r="H29" s="251"/>
      <c r="I29" s="251"/>
      <c r="J29" s="251"/>
      <c r="K29" s="251"/>
      <c r="L29" s="251"/>
    </row>
    <row r="30" spans="1:12" ht="18" customHeight="1">
      <c r="A30" s="81">
        <f t="shared" si="2"/>
        <v>23</v>
      </c>
      <c r="B30" s="423" t="s">
        <v>565</v>
      </c>
      <c r="C30" s="251"/>
      <c r="D30" s="230"/>
      <c r="E30" s="230"/>
      <c r="F30" s="230"/>
      <c r="G30" s="230"/>
      <c r="H30" s="230"/>
      <c r="I30" s="230"/>
      <c r="J30" s="230"/>
      <c r="K30" s="230"/>
      <c r="L30" s="230"/>
    </row>
    <row r="31" spans="1:12" ht="18" customHeight="1">
      <c r="A31" s="81">
        <f t="shared" si="2"/>
        <v>24</v>
      </c>
      <c r="B31" s="423" t="s">
        <v>566</v>
      </c>
      <c r="C31" s="251"/>
      <c r="D31" s="230"/>
      <c r="E31" s="230"/>
      <c r="F31" s="230"/>
      <c r="G31" s="230"/>
      <c r="H31" s="230"/>
      <c r="I31" s="230"/>
      <c r="J31" s="230"/>
      <c r="K31" s="230"/>
      <c r="L31" s="230"/>
    </row>
    <row r="32" spans="1:12" ht="18" customHeight="1">
      <c r="B32" s="421" t="s">
        <v>489</v>
      </c>
    </row>
    <row r="33" spans="1:12" ht="18" customHeight="1">
      <c r="A33" s="81">
        <f>A31+1</f>
        <v>25</v>
      </c>
      <c r="B33" s="422" t="s">
        <v>279</v>
      </c>
      <c r="C33" s="230">
        <f>SUM(C34:C36)</f>
        <v>0</v>
      </c>
      <c r="D33" s="230">
        <f t="shared" ref="D33:L33" si="3">SUM(D34:D36)</f>
        <v>0</v>
      </c>
      <c r="E33" s="230">
        <f t="shared" si="3"/>
        <v>0</v>
      </c>
      <c r="F33" s="230">
        <f t="shared" si="3"/>
        <v>0</v>
      </c>
      <c r="G33" s="230">
        <f t="shared" si="3"/>
        <v>0</v>
      </c>
      <c r="H33" s="230">
        <f t="shared" si="3"/>
        <v>0</v>
      </c>
      <c r="I33" s="230">
        <f t="shared" si="3"/>
        <v>0</v>
      </c>
      <c r="J33" s="230">
        <f t="shared" si="3"/>
        <v>0</v>
      </c>
      <c r="K33" s="230">
        <f t="shared" si="3"/>
        <v>0</v>
      </c>
      <c r="L33" s="230">
        <f t="shared" si="3"/>
        <v>0</v>
      </c>
    </row>
    <row r="34" spans="1:12" ht="18" customHeight="1">
      <c r="A34" s="227">
        <f t="shared" ref="A34:A42" si="4">A33+1</f>
        <v>26</v>
      </c>
      <c r="B34" s="387" t="s">
        <v>1251</v>
      </c>
      <c r="C34" s="251"/>
      <c r="D34" s="251"/>
      <c r="E34" s="251"/>
      <c r="F34" s="251"/>
      <c r="G34" s="251"/>
      <c r="H34" s="251"/>
      <c r="I34" s="251"/>
      <c r="J34" s="251"/>
      <c r="K34" s="251"/>
      <c r="L34" s="251"/>
    </row>
    <row r="35" spans="1:12" ht="18" customHeight="1">
      <c r="A35" s="227">
        <f t="shared" si="4"/>
        <v>27</v>
      </c>
      <c r="B35" s="425" t="s">
        <v>1252</v>
      </c>
      <c r="C35" s="230"/>
      <c r="D35" s="251"/>
      <c r="E35" s="251"/>
      <c r="F35" s="251"/>
      <c r="G35" s="251"/>
      <c r="H35" s="251"/>
      <c r="I35" s="251"/>
      <c r="J35" s="251"/>
      <c r="K35" s="251"/>
      <c r="L35" s="251"/>
    </row>
    <row r="36" spans="1:12" ht="18" customHeight="1">
      <c r="A36" s="227">
        <f t="shared" si="4"/>
        <v>28</v>
      </c>
      <c r="B36" s="425" t="s">
        <v>1253</v>
      </c>
      <c r="C36" s="230"/>
      <c r="D36" s="230"/>
      <c r="E36" s="230"/>
      <c r="F36" s="230"/>
      <c r="G36" s="230"/>
      <c r="H36" s="230"/>
      <c r="I36" s="251"/>
      <c r="J36" s="251"/>
      <c r="K36" s="251"/>
      <c r="L36" s="251"/>
    </row>
    <row r="37" spans="1:12" ht="18" customHeight="1">
      <c r="A37" s="81">
        <f t="shared" si="4"/>
        <v>29</v>
      </c>
      <c r="B37" s="422" t="s">
        <v>274</v>
      </c>
      <c r="C37" s="251"/>
      <c r="D37" s="251"/>
      <c r="E37" s="251"/>
      <c r="F37" s="251"/>
      <c r="G37" s="251"/>
      <c r="H37" s="251"/>
      <c r="I37" s="251"/>
      <c r="J37" s="251"/>
      <c r="K37" s="251"/>
      <c r="L37" s="251"/>
    </row>
    <row r="38" spans="1:12" ht="18" customHeight="1">
      <c r="A38" s="81">
        <f t="shared" si="4"/>
        <v>30</v>
      </c>
      <c r="B38" s="422" t="s">
        <v>275</v>
      </c>
      <c r="C38" s="251"/>
      <c r="D38" s="251"/>
      <c r="E38" s="251"/>
      <c r="F38" s="251"/>
      <c r="G38" s="251"/>
      <c r="H38" s="251"/>
      <c r="I38" s="251"/>
      <c r="J38" s="251"/>
      <c r="K38" s="251"/>
      <c r="L38" s="251"/>
    </row>
    <row r="39" spans="1:12" ht="18" customHeight="1">
      <c r="A39" s="81">
        <f t="shared" si="4"/>
        <v>31</v>
      </c>
      <c r="B39" s="422" t="s">
        <v>276</v>
      </c>
      <c r="C39" s="251"/>
      <c r="D39" s="251"/>
      <c r="E39" s="251"/>
      <c r="F39" s="251"/>
      <c r="G39" s="251"/>
      <c r="H39" s="251"/>
      <c r="I39" s="251"/>
      <c r="J39" s="251"/>
      <c r="K39" s="251"/>
      <c r="L39" s="251"/>
    </row>
    <row r="40" spans="1:12" ht="18" customHeight="1">
      <c r="A40" s="81">
        <f t="shared" si="4"/>
        <v>32</v>
      </c>
      <c r="B40" s="422" t="s">
        <v>415</v>
      </c>
      <c r="C40" s="251"/>
      <c r="D40" s="251"/>
      <c r="E40" s="251"/>
      <c r="F40" s="251"/>
      <c r="G40" s="251"/>
      <c r="H40" s="251"/>
      <c r="I40" s="251"/>
      <c r="J40" s="251"/>
      <c r="K40" s="251"/>
      <c r="L40" s="251"/>
    </row>
    <row r="41" spans="1:12" ht="18" customHeight="1">
      <c r="A41" s="81">
        <f t="shared" si="4"/>
        <v>33</v>
      </c>
      <c r="B41" s="423" t="s">
        <v>565</v>
      </c>
      <c r="C41" s="251"/>
      <c r="D41" s="230"/>
      <c r="E41" s="230"/>
      <c r="F41" s="230"/>
      <c r="G41" s="230"/>
      <c r="H41" s="230"/>
      <c r="I41" s="230"/>
      <c r="J41" s="230"/>
      <c r="K41" s="230"/>
      <c r="L41" s="230"/>
    </row>
    <row r="42" spans="1:12" ht="18" customHeight="1">
      <c r="A42" s="81">
        <f t="shared" si="4"/>
        <v>34</v>
      </c>
      <c r="B42" s="423" t="s">
        <v>566</v>
      </c>
      <c r="C42" s="251"/>
      <c r="D42" s="230"/>
      <c r="E42" s="230"/>
      <c r="F42" s="230"/>
      <c r="G42" s="230"/>
      <c r="H42" s="230"/>
      <c r="I42" s="230"/>
      <c r="J42" s="230"/>
      <c r="K42" s="230"/>
      <c r="L42" s="230"/>
    </row>
    <row r="43" spans="1:12" ht="18" customHeight="1">
      <c r="B43" s="421" t="s">
        <v>656</v>
      </c>
    </row>
    <row r="44" spans="1:12" ht="18" customHeight="1">
      <c r="A44" s="81">
        <f>A42+1</f>
        <v>35</v>
      </c>
      <c r="B44" s="422" t="s">
        <v>279</v>
      </c>
      <c r="C44" s="251"/>
      <c r="D44" s="251"/>
      <c r="E44" s="251"/>
      <c r="F44" s="251"/>
      <c r="G44" s="251"/>
      <c r="H44" s="251"/>
      <c r="I44" s="251"/>
      <c r="J44" s="251"/>
      <c r="K44" s="251"/>
      <c r="L44" s="251"/>
    </row>
    <row r="45" spans="1:12" ht="18" customHeight="1">
      <c r="A45" s="81">
        <f>A44+1</f>
        <v>36</v>
      </c>
      <c r="B45" s="422" t="s">
        <v>273</v>
      </c>
      <c r="C45" s="251"/>
      <c r="D45" s="251"/>
      <c r="E45" s="251"/>
      <c r="F45" s="251"/>
      <c r="G45" s="251"/>
      <c r="H45" s="251"/>
      <c r="I45" s="251"/>
      <c r="J45" s="251"/>
      <c r="K45" s="251"/>
      <c r="L45" s="251"/>
    </row>
    <row r="46" spans="1:12" ht="18" customHeight="1">
      <c r="A46" s="81">
        <f t="shared" ref="A46:A51" si="5">A45+1</f>
        <v>37</v>
      </c>
      <c r="B46" s="422" t="s">
        <v>274</v>
      </c>
      <c r="C46" s="251"/>
      <c r="D46" s="251"/>
      <c r="E46" s="251"/>
      <c r="F46" s="251"/>
      <c r="G46" s="251"/>
      <c r="H46" s="251"/>
      <c r="I46" s="251"/>
      <c r="J46" s="251"/>
      <c r="K46" s="251"/>
      <c r="L46" s="251"/>
    </row>
    <row r="47" spans="1:12" ht="18" customHeight="1">
      <c r="A47" s="81">
        <f t="shared" si="5"/>
        <v>38</v>
      </c>
      <c r="B47" s="422" t="s">
        <v>275</v>
      </c>
      <c r="C47" s="251"/>
      <c r="D47" s="251"/>
      <c r="E47" s="251"/>
      <c r="F47" s="251"/>
      <c r="G47" s="251"/>
      <c r="H47" s="251"/>
      <c r="I47" s="251"/>
      <c r="J47" s="251"/>
      <c r="K47" s="251"/>
      <c r="L47" s="251"/>
    </row>
    <row r="48" spans="1:12" ht="18" customHeight="1">
      <c r="A48" s="81">
        <f t="shared" si="5"/>
        <v>39</v>
      </c>
      <c r="B48" s="422" t="s">
        <v>276</v>
      </c>
      <c r="C48" s="251"/>
      <c r="D48" s="251"/>
      <c r="E48" s="251"/>
      <c r="F48" s="251"/>
      <c r="G48" s="251"/>
      <c r="H48" s="251"/>
      <c r="I48" s="251"/>
      <c r="J48" s="251"/>
      <c r="K48" s="251"/>
      <c r="L48" s="251"/>
    </row>
    <row r="49" spans="1:12" ht="18" customHeight="1">
      <c r="A49" s="81">
        <f t="shared" si="5"/>
        <v>40</v>
      </c>
      <c r="B49" s="422" t="s">
        <v>415</v>
      </c>
      <c r="C49" s="251"/>
      <c r="D49" s="251"/>
      <c r="E49" s="251"/>
      <c r="F49" s="251"/>
      <c r="G49" s="251"/>
      <c r="H49" s="251"/>
      <c r="I49" s="251"/>
      <c r="J49" s="251"/>
      <c r="K49" s="251"/>
      <c r="L49" s="251"/>
    </row>
    <row r="50" spans="1:12" ht="18" customHeight="1">
      <c r="A50" s="81">
        <f t="shared" si="5"/>
        <v>41</v>
      </c>
      <c r="B50" s="423" t="s">
        <v>565</v>
      </c>
      <c r="C50" s="251"/>
      <c r="D50" s="230"/>
      <c r="E50" s="230"/>
      <c r="F50" s="230"/>
      <c r="G50" s="230"/>
      <c r="H50" s="230"/>
      <c r="I50" s="230"/>
      <c r="J50" s="230"/>
      <c r="K50" s="230"/>
      <c r="L50" s="230"/>
    </row>
    <row r="51" spans="1:12" ht="18" customHeight="1">
      <c r="A51" s="81">
        <f t="shared" si="5"/>
        <v>42</v>
      </c>
      <c r="B51" s="423" t="s">
        <v>566</v>
      </c>
      <c r="C51" s="251"/>
      <c r="D51" s="230"/>
      <c r="E51" s="230"/>
      <c r="F51" s="230"/>
      <c r="G51" s="230"/>
      <c r="H51" s="230"/>
      <c r="I51" s="230"/>
      <c r="J51" s="230"/>
      <c r="K51" s="230"/>
      <c r="L51" s="230"/>
    </row>
    <row r="52" spans="1:12" ht="18" customHeight="1">
      <c r="B52" s="424" t="s">
        <v>657</v>
      </c>
    </row>
    <row r="53" spans="1:12" ht="18" customHeight="1">
      <c r="A53" s="81">
        <f>A51+1</f>
        <v>43</v>
      </c>
      <c r="B53" s="422" t="s">
        <v>279</v>
      </c>
      <c r="C53" s="251"/>
      <c r="D53" s="251"/>
      <c r="E53" s="251"/>
      <c r="F53" s="251"/>
      <c r="G53" s="251"/>
      <c r="H53" s="251"/>
      <c r="I53" s="251"/>
      <c r="J53" s="251"/>
      <c r="K53" s="251"/>
      <c r="L53" s="251"/>
    </row>
    <row r="54" spans="1:12" ht="18" customHeight="1">
      <c r="A54" s="81">
        <f>A53+1</f>
        <v>44</v>
      </c>
      <c r="B54" s="422" t="s">
        <v>273</v>
      </c>
      <c r="C54" s="251"/>
      <c r="D54" s="251"/>
      <c r="E54" s="251"/>
      <c r="F54" s="251"/>
      <c r="G54" s="251"/>
      <c r="H54" s="251"/>
      <c r="I54" s="251"/>
      <c r="J54" s="251"/>
      <c r="K54" s="251"/>
      <c r="L54" s="251"/>
    </row>
    <row r="55" spans="1:12" ht="18" customHeight="1">
      <c r="A55" s="81">
        <f t="shared" ref="A55:A60" si="6">A54+1</f>
        <v>45</v>
      </c>
      <c r="B55" s="422" t="s">
        <v>274</v>
      </c>
      <c r="C55" s="251"/>
      <c r="D55" s="251"/>
      <c r="E55" s="251"/>
      <c r="F55" s="251"/>
      <c r="G55" s="251"/>
      <c r="H55" s="251"/>
      <c r="I55" s="251"/>
      <c r="J55" s="251"/>
      <c r="K55" s="251"/>
      <c r="L55" s="251"/>
    </row>
    <row r="56" spans="1:12" ht="18" customHeight="1">
      <c r="A56" s="81">
        <f t="shared" si="6"/>
        <v>46</v>
      </c>
      <c r="B56" s="422" t="s">
        <v>275</v>
      </c>
      <c r="C56" s="251"/>
      <c r="D56" s="251"/>
      <c r="E56" s="251"/>
      <c r="F56" s="251"/>
      <c r="G56" s="251"/>
      <c r="H56" s="251"/>
      <c r="I56" s="251"/>
      <c r="J56" s="251"/>
      <c r="K56" s="251"/>
      <c r="L56" s="251"/>
    </row>
    <row r="57" spans="1:12" ht="18" customHeight="1">
      <c r="A57" s="81">
        <f t="shared" si="6"/>
        <v>47</v>
      </c>
      <c r="B57" s="422" t="s">
        <v>276</v>
      </c>
      <c r="C57" s="251"/>
      <c r="D57" s="251"/>
      <c r="E57" s="251"/>
      <c r="F57" s="251"/>
      <c r="G57" s="251"/>
      <c r="H57" s="251"/>
      <c r="I57" s="251"/>
      <c r="J57" s="251"/>
      <c r="K57" s="251"/>
      <c r="L57" s="251"/>
    </row>
    <row r="58" spans="1:12" ht="18" customHeight="1">
      <c r="A58" s="81">
        <f t="shared" si="6"/>
        <v>48</v>
      </c>
      <c r="B58" s="422" t="s">
        <v>415</v>
      </c>
      <c r="C58" s="251"/>
      <c r="D58" s="251"/>
      <c r="E58" s="251"/>
      <c r="F58" s="251"/>
      <c r="G58" s="251"/>
      <c r="H58" s="251"/>
      <c r="I58" s="251"/>
      <c r="J58" s="251"/>
      <c r="K58" s="251"/>
      <c r="L58" s="251"/>
    </row>
    <row r="59" spans="1:12" ht="18" customHeight="1">
      <c r="A59" s="81">
        <f t="shared" si="6"/>
        <v>49</v>
      </c>
      <c r="B59" s="423" t="s">
        <v>565</v>
      </c>
      <c r="C59" s="251"/>
      <c r="D59" s="230"/>
      <c r="E59" s="230"/>
      <c r="F59" s="230"/>
      <c r="G59" s="230"/>
      <c r="H59" s="230"/>
      <c r="I59" s="230"/>
      <c r="J59" s="230"/>
      <c r="K59" s="230"/>
      <c r="L59" s="230"/>
    </row>
    <row r="60" spans="1:12" ht="18" customHeight="1">
      <c r="A60" s="81">
        <f t="shared" si="6"/>
        <v>50</v>
      </c>
      <c r="B60" s="423" t="s">
        <v>566</v>
      </c>
      <c r="C60" s="251"/>
      <c r="D60" s="230"/>
      <c r="E60" s="230"/>
      <c r="F60" s="230"/>
      <c r="G60" s="230"/>
      <c r="H60" s="230"/>
      <c r="I60" s="230"/>
      <c r="J60" s="230"/>
      <c r="K60" s="230"/>
      <c r="L60" s="230"/>
    </row>
    <row r="61" spans="1:12" ht="18" customHeight="1">
      <c r="A61" s="520"/>
      <c r="B61" s="421" t="s">
        <v>417</v>
      </c>
    </row>
    <row r="62" spans="1:12" ht="18" customHeight="1">
      <c r="A62" s="81">
        <f>A60+1</f>
        <v>51</v>
      </c>
      <c r="B62" s="423" t="s">
        <v>707</v>
      </c>
      <c r="C62" s="251"/>
      <c r="D62" s="251"/>
      <c r="E62" s="251"/>
      <c r="F62" s="251"/>
      <c r="G62" s="251"/>
      <c r="H62" s="251"/>
      <c r="I62" s="251"/>
      <c r="J62" s="251"/>
      <c r="K62" s="251"/>
      <c r="L62" s="251"/>
    </row>
    <row r="63" spans="1:12" ht="18" customHeight="1">
      <c r="A63" s="81">
        <f>A62+1</f>
        <v>52</v>
      </c>
      <c r="B63" s="422" t="s">
        <v>274</v>
      </c>
      <c r="C63" s="251"/>
      <c r="D63" s="251"/>
      <c r="E63" s="251"/>
      <c r="F63" s="251"/>
      <c r="G63" s="251"/>
      <c r="H63" s="251"/>
      <c r="I63" s="251"/>
      <c r="J63" s="251"/>
      <c r="K63" s="251"/>
      <c r="L63" s="251"/>
    </row>
    <row r="64" spans="1:12" ht="18" customHeight="1">
      <c r="A64" s="81">
        <f>A63+1</f>
        <v>53</v>
      </c>
      <c r="B64" s="422" t="s">
        <v>275</v>
      </c>
      <c r="C64" s="251"/>
      <c r="D64" s="251"/>
      <c r="E64" s="251"/>
      <c r="F64" s="251"/>
      <c r="G64" s="251"/>
      <c r="H64" s="251"/>
      <c r="I64" s="251"/>
      <c r="J64" s="251"/>
      <c r="K64" s="251"/>
      <c r="L64" s="251"/>
    </row>
    <row r="65" spans="1:12" ht="18" customHeight="1">
      <c r="A65" s="81">
        <f>A64+1</f>
        <v>54</v>
      </c>
      <c r="B65" s="422" t="s">
        <v>276</v>
      </c>
      <c r="C65" s="251"/>
      <c r="D65" s="251"/>
      <c r="E65" s="251"/>
      <c r="F65" s="251"/>
      <c r="G65" s="251"/>
      <c r="H65" s="251"/>
      <c r="I65" s="251"/>
      <c r="J65" s="251"/>
      <c r="K65" s="251"/>
      <c r="L65" s="251"/>
    </row>
    <row r="66" spans="1:12" ht="18" customHeight="1">
      <c r="A66" s="81">
        <f>A65+1</f>
        <v>55</v>
      </c>
      <c r="B66" s="422" t="s">
        <v>415</v>
      </c>
      <c r="C66" s="251"/>
      <c r="D66" s="251"/>
      <c r="E66" s="251"/>
      <c r="F66" s="251"/>
      <c r="G66" s="251"/>
      <c r="H66" s="251"/>
      <c r="I66" s="251"/>
      <c r="J66" s="251"/>
      <c r="K66" s="251"/>
      <c r="L66" s="251"/>
    </row>
    <row r="67" spans="1:12" ht="18" customHeight="1">
      <c r="A67" s="520"/>
      <c r="B67" s="421" t="s">
        <v>526</v>
      </c>
    </row>
    <row r="68" spans="1:12" ht="18" customHeight="1">
      <c r="A68" s="81">
        <f>A66+1</f>
        <v>56</v>
      </c>
      <c r="B68" s="423" t="s">
        <v>707</v>
      </c>
      <c r="C68" s="251"/>
      <c r="D68" s="251"/>
      <c r="E68" s="251"/>
      <c r="F68" s="251"/>
      <c r="G68" s="251"/>
      <c r="H68" s="251"/>
      <c r="I68" s="251"/>
      <c r="J68" s="251"/>
      <c r="K68" s="251"/>
      <c r="L68" s="251"/>
    </row>
    <row r="69" spans="1:12" ht="18" customHeight="1">
      <c r="A69" s="81">
        <f>A68+1</f>
        <v>57</v>
      </c>
      <c r="B69" s="422" t="s">
        <v>274</v>
      </c>
      <c r="C69" s="251"/>
      <c r="D69" s="251"/>
      <c r="E69" s="251"/>
      <c r="F69" s="251"/>
      <c r="G69" s="251"/>
      <c r="H69" s="251"/>
      <c r="I69" s="251"/>
      <c r="J69" s="251"/>
      <c r="K69" s="251"/>
      <c r="L69" s="251"/>
    </row>
    <row r="70" spans="1:12" ht="18" customHeight="1">
      <c r="A70" s="81">
        <f>A69+1</f>
        <v>58</v>
      </c>
      <c r="B70" s="422" t="s">
        <v>275</v>
      </c>
      <c r="C70" s="251"/>
      <c r="D70" s="251"/>
      <c r="E70" s="251"/>
      <c r="F70" s="251"/>
      <c r="G70" s="251"/>
      <c r="H70" s="251"/>
      <c r="I70" s="251"/>
      <c r="J70" s="251"/>
      <c r="K70" s="251"/>
      <c r="L70" s="251"/>
    </row>
    <row r="71" spans="1:12" ht="18" customHeight="1">
      <c r="A71" s="81">
        <f>A70+1</f>
        <v>59</v>
      </c>
      <c r="B71" s="422" t="s">
        <v>276</v>
      </c>
      <c r="C71" s="251"/>
      <c r="D71" s="251"/>
      <c r="E71" s="251"/>
      <c r="F71" s="251"/>
      <c r="G71" s="251"/>
      <c r="H71" s="251"/>
      <c r="I71" s="251"/>
      <c r="J71" s="251"/>
      <c r="K71" s="251"/>
      <c r="L71" s="251"/>
    </row>
    <row r="72" spans="1:12" ht="18" customHeight="1">
      <c r="A72" s="81">
        <f>A71+1</f>
        <v>60</v>
      </c>
      <c r="B72" s="422" t="s">
        <v>415</v>
      </c>
      <c r="C72" s="251"/>
      <c r="D72" s="251"/>
      <c r="E72" s="251"/>
      <c r="F72" s="251"/>
      <c r="G72" s="251"/>
      <c r="H72" s="251"/>
      <c r="I72" s="251"/>
      <c r="J72" s="251"/>
      <c r="K72" s="251"/>
      <c r="L72" s="251"/>
    </row>
    <row r="73" spans="1:12" ht="18" customHeight="1">
      <c r="B73" s="421" t="s">
        <v>416</v>
      </c>
    </row>
    <row r="74" spans="1:12" ht="18" customHeight="1">
      <c r="A74" s="81">
        <f>A72+1</f>
        <v>61</v>
      </c>
      <c r="B74" s="422" t="s">
        <v>279</v>
      </c>
      <c r="C74" s="230">
        <f>SUM(C75:C77)</f>
        <v>0</v>
      </c>
      <c r="D74" s="230">
        <f t="shared" ref="D74:L74" si="7">SUM(D75:D77)</f>
        <v>0</v>
      </c>
      <c r="E74" s="230">
        <f t="shared" si="7"/>
        <v>0</v>
      </c>
      <c r="F74" s="230">
        <f t="shared" si="7"/>
        <v>0</v>
      </c>
      <c r="G74" s="230">
        <f t="shared" si="7"/>
        <v>0</v>
      </c>
      <c r="H74" s="230">
        <f t="shared" si="7"/>
        <v>0</v>
      </c>
      <c r="I74" s="230">
        <f t="shared" si="7"/>
        <v>0</v>
      </c>
      <c r="J74" s="230">
        <f t="shared" si="7"/>
        <v>0</v>
      </c>
      <c r="K74" s="230">
        <f t="shared" si="7"/>
        <v>0</v>
      </c>
      <c r="L74" s="230">
        <f t="shared" si="7"/>
        <v>0</v>
      </c>
    </row>
    <row r="75" spans="1:12" ht="18" customHeight="1">
      <c r="A75" s="81">
        <f t="shared" ref="A75:A81" si="8">A74+1</f>
        <v>62</v>
      </c>
      <c r="B75" s="423" t="s">
        <v>1251</v>
      </c>
      <c r="C75" s="251"/>
      <c r="D75" s="251"/>
      <c r="E75" s="251"/>
      <c r="F75" s="251"/>
      <c r="G75" s="251"/>
      <c r="H75" s="251"/>
      <c r="I75" s="251"/>
      <c r="J75" s="251"/>
      <c r="K75" s="251"/>
      <c r="L75" s="251"/>
    </row>
    <row r="76" spans="1:12" ht="18" customHeight="1">
      <c r="A76" s="81">
        <f t="shared" si="8"/>
        <v>63</v>
      </c>
      <c r="B76" s="426" t="s">
        <v>1252</v>
      </c>
      <c r="C76" s="230"/>
      <c r="D76" s="251"/>
      <c r="E76" s="251"/>
      <c r="F76" s="251"/>
      <c r="G76" s="251"/>
      <c r="H76" s="251"/>
      <c r="I76" s="251"/>
      <c r="J76" s="251"/>
      <c r="K76" s="251"/>
      <c r="L76" s="251"/>
    </row>
    <row r="77" spans="1:12" ht="18" customHeight="1">
      <c r="A77" s="81">
        <f t="shared" si="8"/>
        <v>64</v>
      </c>
      <c r="B77" s="426" t="s">
        <v>1253</v>
      </c>
      <c r="C77" s="230"/>
      <c r="D77" s="230"/>
      <c r="E77" s="230"/>
      <c r="F77" s="230"/>
      <c r="G77" s="230"/>
      <c r="H77" s="230"/>
      <c r="I77" s="251"/>
      <c r="J77" s="251"/>
      <c r="K77" s="251"/>
      <c r="L77" s="251"/>
    </row>
    <row r="78" spans="1:12" ht="18" customHeight="1">
      <c r="A78" s="81">
        <f t="shared" si="8"/>
        <v>65</v>
      </c>
      <c r="B78" s="422" t="s">
        <v>274</v>
      </c>
      <c r="C78" s="251"/>
      <c r="D78" s="251"/>
      <c r="E78" s="251"/>
      <c r="F78" s="251"/>
      <c r="G78" s="251"/>
      <c r="H78" s="251"/>
      <c r="I78" s="251"/>
      <c r="J78" s="251"/>
      <c r="K78" s="251"/>
      <c r="L78" s="251"/>
    </row>
    <row r="79" spans="1:12" ht="18" customHeight="1">
      <c r="A79" s="81">
        <f t="shared" si="8"/>
        <v>66</v>
      </c>
      <c r="B79" s="422" t="s">
        <v>275</v>
      </c>
      <c r="C79" s="251"/>
      <c r="D79" s="251"/>
      <c r="E79" s="251"/>
      <c r="F79" s="251"/>
      <c r="G79" s="251"/>
      <c r="H79" s="251"/>
      <c r="I79" s="251"/>
      <c r="J79" s="251"/>
      <c r="K79" s="251"/>
      <c r="L79" s="251"/>
    </row>
    <row r="80" spans="1:12" ht="18" customHeight="1">
      <c r="A80" s="81">
        <f t="shared" si="8"/>
        <v>67</v>
      </c>
      <c r="B80" s="422" t="s">
        <v>276</v>
      </c>
      <c r="C80" s="251"/>
      <c r="D80" s="251"/>
      <c r="E80" s="251"/>
      <c r="F80" s="251"/>
      <c r="G80" s="251"/>
      <c r="H80" s="251"/>
      <c r="I80" s="251"/>
      <c r="J80" s="251"/>
      <c r="K80" s="251"/>
      <c r="L80" s="251"/>
    </row>
    <row r="81" spans="1:12" ht="18" customHeight="1">
      <c r="A81" s="81">
        <f t="shared" si="8"/>
        <v>68</v>
      </c>
      <c r="B81" s="422" t="s">
        <v>415</v>
      </c>
      <c r="C81" s="251"/>
      <c r="D81" s="251"/>
      <c r="E81" s="251"/>
      <c r="F81" s="251"/>
      <c r="G81" s="251"/>
      <c r="H81" s="251"/>
      <c r="I81" s="251"/>
      <c r="J81" s="251"/>
      <c r="K81" s="251"/>
      <c r="L81" s="251"/>
    </row>
    <row r="82" spans="1:12" ht="18" customHeight="1">
      <c r="A82" s="520"/>
      <c r="B82" s="421" t="s">
        <v>654</v>
      </c>
    </row>
    <row r="83" spans="1:12" ht="18" customHeight="1">
      <c r="A83" s="81">
        <f>A81+1</f>
        <v>69</v>
      </c>
      <c r="B83" s="422" t="s">
        <v>279</v>
      </c>
      <c r="C83" s="230">
        <f>SUM(C84:C86)</f>
        <v>0</v>
      </c>
      <c r="D83" s="230">
        <f t="shared" ref="D83:L83" si="9">SUM(D84:D86)</f>
        <v>0</v>
      </c>
      <c r="E83" s="230">
        <f t="shared" si="9"/>
        <v>0</v>
      </c>
      <c r="F83" s="230">
        <f t="shared" si="9"/>
        <v>0</v>
      </c>
      <c r="G83" s="230">
        <f t="shared" si="9"/>
        <v>0</v>
      </c>
      <c r="H83" s="230">
        <f t="shared" si="9"/>
        <v>0</v>
      </c>
      <c r="I83" s="230">
        <f t="shared" si="9"/>
        <v>0</v>
      </c>
      <c r="J83" s="230">
        <f t="shared" si="9"/>
        <v>0</v>
      </c>
      <c r="K83" s="230">
        <f t="shared" si="9"/>
        <v>0</v>
      </c>
      <c r="L83" s="230">
        <f t="shared" si="9"/>
        <v>0</v>
      </c>
    </row>
    <row r="84" spans="1:12" ht="18" customHeight="1">
      <c r="A84" s="81">
        <f t="shared" ref="A84:A90" si="10">A83+1</f>
        <v>70</v>
      </c>
      <c r="B84" s="423" t="s">
        <v>1251</v>
      </c>
      <c r="C84" s="251"/>
      <c r="D84" s="251"/>
      <c r="E84" s="251"/>
      <c r="F84" s="251"/>
      <c r="G84" s="251"/>
      <c r="H84" s="251"/>
      <c r="I84" s="251"/>
      <c r="J84" s="251"/>
      <c r="K84" s="251"/>
      <c r="L84" s="251"/>
    </row>
    <row r="85" spans="1:12" ht="18" customHeight="1">
      <c r="A85" s="81">
        <f t="shared" si="10"/>
        <v>71</v>
      </c>
      <c r="B85" s="426" t="s">
        <v>1252</v>
      </c>
      <c r="C85" s="230"/>
      <c r="D85" s="251"/>
      <c r="E85" s="251"/>
      <c r="F85" s="251"/>
      <c r="G85" s="251"/>
      <c r="H85" s="251"/>
      <c r="I85" s="251"/>
      <c r="J85" s="251"/>
      <c r="K85" s="251"/>
      <c r="L85" s="251"/>
    </row>
    <row r="86" spans="1:12" ht="18" customHeight="1">
      <c r="A86" s="81">
        <f t="shared" si="10"/>
        <v>72</v>
      </c>
      <c r="B86" s="426" t="s">
        <v>1253</v>
      </c>
      <c r="C86" s="230"/>
      <c r="D86" s="230"/>
      <c r="E86" s="230"/>
      <c r="F86" s="230"/>
      <c r="G86" s="230"/>
      <c r="H86" s="230"/>
      <c r="I86" s="251"/>
      <c r="J86" s="251"/>
      <c r="K86" s="251"/>
      <c r="L86" s="251"/>
    </row>
    <row r="87" spans="1:12" ht="18" customHeight="1">
      <c r="A87" s="81">
        <f t="shared" si="10"/>
        <v>73</v>
      </c>
      <c r="B87" s="422" t="s">
        <v>274</v>
      </c>
      <c r="C87" s="251"/>
      <c r="D87" s="251"/>
      <c r="E87" s="251"/>
      <c r="F87" s="251"/>
      <c r="G87" s="251"/>
      <c r="H87" s="251"/>
      <c r="I87" s="251"/>
      <c r="J87" s="251"/>
      <c r="K87" s="251"/>
      <c r="L87" s="251"/>
    </row>
    <row r="88" spans="1:12" ht="18" customHeight="1">
      <c r="A88" s="81">
        <f t="shared" si="10"/>
        <v>74</v>
      </c>
      <c r="B88" s="422" t="s">
        <v>275</v>
      </c>
      <c r="C88" s="251"/>
      <c r="D88" s="251"/>
      <c r="E88" s="251"/>
      <c r="F88" s="251"/>
      <c r="G88" s="251"/>
      <c r="H88" s="251"/>
      <c r="I88" s="251"/>
      <c r="J88" s="251"/>
      <c r="K88" s="251"/>
      <c r="L88" s="251"/>
    </row>
    <row r="89" spans="1:12" ht="18" customHeight="1">
      <c r="A89" s="81">
        <f t="shared" si="10"/>
        <v>75</v>
      </c>
      <c r="B89" s="422" t="s">
        <v>276</v>
      </c>
      <c r="C89" s="251"/>
      <c r="D89" s="251"/>
      <c r="E89" s="251"/>
      <c r="F89" s="251"/>
      <c r="G89" s="251"/>
      <c r="H89" s="251"/>
      <c r="I89" s="251"/>
      <c r="J89" s="251"/>
      <c r="K89" s="251"/>
      <c r="L89" s="251"/>
    </row>
    <row r="90" spans="1:12" ht="18" customHeight="1">
      <c r="A90" s="81">
        <f t="shared" si="10"/>
        <v>76</v>
      </c>
      <c r="B90" s="422" t="s">
        <v>415</v>
      </c>
      <c r="C90" s="251"/>
      <c r="D90" s="251"/>
      <c r="E90" s="251"/>
      <c r="F90" s="251"/>
      <c r="G90" s="251"/>
      <c r="H90" s="251"/>
      <c r="I90" s="251"/>
      <c r="J90" s="251"/>
      <c r="K90" s="251"/>
      <c r="L90" s="251"/>
    </row>
    <row r="91" spans="1:12" ht="18" customHeight="1">
      <c r="A91" s="520"/>
      <c r="B91" s="421" t="s">
        <v>780</v>
      </c>
    </row>
    <row r="92" spans="1:12" ht="18" customHeight="1">
      <c r="A92" s="81">
        <f>A90+1</f>
        <v>77</v>
      </c>
      <c r="B92" s="422" t="s">
        <v>279</v>
      </c>
      <c r="C92" s="251"/>
      <c r="D92" s="251"/>
      <c r="E92" s="251"/>
      <c r="F92" s="251"/>
      <c r="G92" s="251"/>
      <c r="H92" s="251"/>
      <c r="I92" s="251"/>
      <c r="J92" s="251"/>
      <c r="K92" s="251"/>
      <c r="L92" s="251"/>
    </row>
    <row r="93" spans="1:12" ht="18" customHeight="1">
      <c r="A93" s="81">
        <f>A92+1</f>
        <v>78</v>
      </c>
      <c r="B93" s="422" t="s">
        <v>274</v>
      </c>
      <c r="C93" s="251"/>
      <c r="D93" s="251"/>
      <c r="E93" s="251"/>
      <c r="F93" s="251"/>
      <c r="G93" s="251"/>
      <c r="H93" s="251"/>
      <c r="I93" s="251"/>
      <c r="J93" s="251"/>
      <c r="K93" s="251"/>
      <c r="L93" s="251"/>
    </row>
    <row r="94" spans="1:12" ht="18" customHeight="1">
      <c r="A94" s="81">
        <f>A93+1</f>
        <v>79</v>
      </c>
      <c r="B94" s="422" t="s">
        <v>275</v>
      </c>
      <c r="C94" s="251"/>
      <c r="D94" s="251"/>
      <c r="E94" s="251"/>
      <c r="F94" s="251"/>
      <c r="G94" s="251"/>
      <c r="H94" s="251"/>
      <c r="I94" s="251"/>
      <c r="J94" s="251"/>
      <c r="K94" s="251"/>
      <c r="L94" s="251"/>
    </row>
    <row r="95" spans="1:12" ht="18" customHeight="1">
      <c r="A95" s="81">
        <f>A94+1</f>
        <v>80</v>
      </c>
      <c r="B95" s="422" t="s">
        <v>276</v>
      </c>
      <c r="C95" s="251"/>
      <c r="D95" s="251"/>
      <c r="E95" s="251"/>
      <c r="F95" s="251"/>
      <c r="G95" s="251"/>
      <c r="H95" s="251"/>
      <c r="I95" s="251"/>
      <c r="J95" s="251"/>
      <c r="K95" s="251"/>
      <c r="L95" s="251"/>
    </row>
    <row r="96" spans="1:12" ht="18" customHeight="1">
      <c r="A96" s="81">
        <f>A95+1</f>
        <v>81</v>
      </c>
      <c r="B96" s="422" t="s">
        <v>415</v>
      </c>
      <c r="C96" s="251"/>
      <c r="D96" s="251"/>
      <c r="E96" s="251"/>
      <c r="F96" s="251"/>
      <c r="G96" s="251"/>
      <c r="H96" s="251"/>
      <c r="I96" s="251"/>
      <c r="J96" s="251"/>
      <c r="K96" s="251"/>
      <c r="L96" s="251"/>
    </row>
    <row r="97" spans="1:12" ht="18" customHeight="1">
      <c r="B97" s="421" t="s">
        <v>781</v>
      </c>
    </row>
    <row r="98" spans="1:12" ht="18" customHeight="1">
      <c r="A98" s="81">
        <f>A96+1</f>
        <v>82</v>
      </c>
      <c r="B98" s="422" t="s">
        <v>279</v>
      </c>
      <c r="C98" s="251"/>
      <c r="D98" s="251"/>
      <c r="E98" s="251"/>
      <c r="F98" s="251"/>
      <c r="G98" s="251"/>
      <c r="H98" s="251"/>
      <c r="I98" s="251"/>
      <c r="J98" s="251"/>
      <c r="K98" s="251"/>
      <c r="L98" s="251"/>
    </row>
    <row r="99" spans="1:12" ht="18" customHeight="1">
      <c r="A99" s="81">
        <f>A98+1</f>
        <v>83</v>
      </c>
      <c r="B99" s="422" t="s">
        <v>274</v>
      </c>
      <c r="C99" s="251"/>
      <c r="D99" s="251"/>
      <c r="E99" s="251"/>
      <c r="F99" s="251"/>
      <c r="G99" s="251"/>
      <c r="H99" s="251"/>
      <c r="I99" s="251"/>
      <c r="J99" s="251"/>
      <c r="K99" s="251"/>
      <c r="L99" s="251"/>
    </row>
    <row r="100" spans="1:12" ht="18" customHeight="1">
      <c r="A100" s="81">
        <f>A99+1</f>
        <v>84</v>
      </c>
      <c r="B100" s="422" t="s">
        <v>275</v>
      </c>
      <c r="C100" s="251"/>
      <c r="D100" s="251"/>
      <c r="E100" s="251"/>
      <c r="F100" s="251"/>
      <c r="G100" s="251"/>
      <c r="H100" s="251"/>
      <c r="I100" s="251"/>
      <c r="J100" s="251"/>
      <c r="K100" s="251"/>
      <c r="L100" s="251"/>
    </row>
    <row r="101" spans="1:12" ht="18" customHeight="1">
      <c r="A101" s="81">
        <f>A100+1</f>
        <v>85</v>
      </c>
      <c r="B101" s="422" t="s">
        <v>276</v>
      </c>
      <c r="C101" s="251"/>
      <c r="D101" s="251"/>
      <c r="E101" s="251"/>
      <c r="F101" s="251"/>
      <c r="G101" s="251"/>
      <c r="H101" s="251"/>
      <c r="I101" s="251"/>
      <c r="J101" s="251"/>
      <c r="K101" s="251"/>
      <c r="L101" s="251"/>
    </row>
    <row r="102" spans="1:12" ht="18" customHeight="1">
      <c r="A102" s="81">
        <f>A101+1</f>
        <v>86</v>
      </c>
      <c r="B102" s="422" t="s">
        <v>415</v>
      </c>
      <c r="C102" s="251"/>
      <c r="D102" s="251"/>
      <c r="E102" s="251"/>
      <c r="F102" s="251"/>
      <c r="G102" s="251"/>
      <c r="H102" s="251"/>
      <c r="I102" s="251"/>
      <c r="J102" s="251"/>
      <c r="K102" s="251"/>
      <c r="L102" s="251"/>
    </row>
    <row r="103" spans="1:12" ht="18" customHeight="1">
      <c r="B103" s="421" t="s">
        <v>567</v>
      </c>
    </row>
    <row r="104" spans="1:12" ht="18" customHeight="1">
      <c r="A104" s="81">
        <f>A102+1</f>
        <v>87</v>
      </c>
      <c r="B104" s="422" t="s">
        <v>279</v>
      </c>
      <c r="C104" s="251"/>
      <c r="D104" s="251"/>
      <c r="E104" s="251"/>
      <c r="F104" s="251"/>
      <c r="G104" s="251"/>
      <c r="H104" s="251"/>
      <c r="I104" s="251"/>
      <c r="J104" s="251"/>
      <c r="K104" s="251"/>
      <c r="L104" s="251"/>
    </row>
    <row r="105" spans="1:12" ht="18" customHeight="1">
      <c r="A105" s="81">
        <f>A104+1</f>
        <v>88</v>
      </c>
      <c r="B105" s="422" t="s">
        <v>273</v>
      </c>
      <c r="C105" s="251"/>
      <c r="D105" s="251"/>
      <c r="E105" s="251"/>
      <c r="F105" s="251"/>
      <c r="G105" s="251"/>
      <c r="H105" s="251"/>
      <c r="I105" s="251"/>
      <c r="J105" s="251"/>
      <c r="K105" s="251"/>
      <c r="L105" s="251"/>
    </row>
    <row r="106" spans="1:12" ht="18" customHeight="1">
      <c r="A106" s="81">
        <f>A105+1</f>
        <v>89</v>
      </c>
      <c r="B106" s="422" t="s">
        <v>274</v>
      </c>
      <c r="C106" s="251"/>
      <c r="D106" s="251"/>
      <c r="E106" s="251"/>
      <c r="F106" s="251"/>
      <c r="G106" s="251"/>
      <c r="H106" s="251"/>
      <c r="I106" s="251"/>
      <c r="J106" s="251"/>
      <c r="K106" s="251"/>
      <c r="L106" s="251"/>
    </row>
    <row r="107" spans="1:12" ht="18" customHeight="1">
      <c r="A107" s="81">
        <f>A106+1</f>
        <v>90</v>
      </c>
      <c r="B107" s="422" t="s">
        <v>275</v>
      </c>
      <c r="C107" s="251"/>
      <c r="D107" s="251"/>
      <c r="E107" s="251"/>
      <c r="F107" s="251"/>
      <c r="G107" s="251"/>
      <c r="H107" s="251"/>
      <c r="I107" s="251"/>
      <c r="J107" s="251"/>
      <c r="K107" s="251"/>
      <c r="L107" s="251"/>
    </row>
    <row r="108" spans="1:12" ht="18" customHeight="1">
      <c r="A108" s="81">
        <f>A107+1</f>
        <v>91</v>
      </c>
      <c r="B108" s="422" t="s">
        <v>276</v>
      </c>
      <c r="C108" s="251"/>
      <c r="D108" s="251"/>
      <c r="E108" s="251"/>
      <c r="F108" s="251"/>
      <c r="G108" s="251"/>
      <c r="H108" s="251"/>
      <c r="I108" s="251"/>
      <c r="J108" s="251"/>
      <c r="K108" s="251"/>
      <c r="L108" s="251"/>
    </row>
    <row r="109" spans="1:12" ht="18" customHeight="1">
      <c r="A109" s="81">
        <f>A108+1</f>
        <v>92</v>
      </c>
      <c r="B109" s="422" t="s">
        <v>415</v>
      </c>
      <c r="C109" s="251"/>
      <c r="D109" s="251"/>
      <c r="E109" s="251"/>
      <c r="F109" s="251"/>
      <c r="G109" s="251"/>
      <c r="H109" s="251"/>
      <c r="I109" s="251"/>
      <c r="J109" s="251"/>
      <c r="K109" s="251"/>
      <c r="L109" s="251"/>
    </row>
    <row r="110" spans="1:12" ht="18" customHeight="1">
      <c r="B110" s="421" t="s">
        <v>568</v>
      </c>
    </row>
    <row r="111" spans="1:12" ht="18" customHeight="1">
      <c r="A111" s="81">
        <f>A109+1</f>
        <v>93</v>
      </c>
      <c r="B111" s="422" t="s">
        <v>279</v>
      </c>
      <c r="C111" s="251"/>
      <c r="D111" s="251"/>
      <c r="E111" s="251"/>
      <c r="F111" s="251"/>
      <c r="G111" s="251"/>
      <c r="H111" s="251"/>
      <c r="I111" s="251"/>
      <c r="J111" s="251"/>
      <c r="K111" s="251"/>
      <c r="L111" s="251"/>
    </row>
    <row r="112" spans="1:12" ht="18" customHeight="1">
      <c r="A112" s="81">
        <f>A111+1</f>
        <v>94</v>
      </c>
      <c r="B112" s="422" t="s">
        <v>273</v>
      </c>
      <c r="C112" s="251"/>
      <c r="D112" s="251"/>
      <c r="E112" s="251"/>
      <c r="F112" s="251"/>
      <c r="G112" s="251"/>
      <c r="H112" s="251"/>
      <c r="I112" s="251"/>
      <c r="J112" s="251"/>
      <c r="K112" s="251"/>
      <c r="L112" s="251"/>
    </row>
    <row r="113" spans="1:12" ht="18" customHeight="1">
      <c r="A113" s="81">
        <f>A112+1</f>
        <v>95</v>
      </c>
      <c r="B113" s="422" t="s">
        <v>274</v>
      </c>
      <c r="C113" s="251"/>
      <c r="D113" s="251"/>
      <c r="E113" s="251"/>
      <c r="F113" s="251"/>
      <c r="G113" s="251"/>
      <c r="H113" s="251"/>
      <c r="I113" s="251"/>
      <c r="J113" s="251"/>
      <c r="K113" s="251"/>
      <c r="L113" s="251"/>
    </row>
    <row r="114" spans="1:12" ht="18" customHeight="1">
      <c r="A114" s="81">
        <f>A113+1</f>
        <v>96</v>
      </c>
      <c r="B114" s="422" t="s">
        <v>275</v>
      </c>
      <c r="C114" s="251"/>
      <c r="D114" s="251"/>
      <c r="E114" s="251"/>
      <c r="F114" s="251"/>
      <c r="G114" s="251"/>
      <c r="H114" s="251"/>
      <c r="I114" s="251"/>
      <c r="J114" s="251"/>
      <c r="K114" s="251"/>
      <c r="L114" s="251"/>
    </row>
    <row r="115" spans="1:12" ht="18" customHeight="1">
      <c r="A115" s="81">
        <f>A114+1</f>
        <v>97</v>
      </c>
      <c r="B115" s="422" t="s">
        <v>276</v>
      </c>
      <c r="C115" s="251"/>
      <c r="D115" s="251"/>
      <c r="E115" s="251"/>
      <c r="F115" s="251"/>
      <c r="G115" s="251"/>
      <c r="H115" s="251"/>
      <c r="I115" s="251"/>
      <c r="J115" s="251"/>
      <c r="K115" s="251"/>
      <c r="L115" s="251"/>
    </row>
    <row r="116" spans="1:12" ht="18" customHeight="1">
      <c r="A116" s="81">
        <f>A115+1</f>
        <v>98</v>
      </c>
      <c r="B116" s="422" t="s">
        <v>415</v>
      </c>
      <c r="C116" s="251"/>
      <c r="D116" s="251"/>
      <c r="E116" s="251"/>
      <c r="F116" s="251"/>
      <c r="G116" s="251"/>
      <c r="H116" s="251"/>
      <c r="I116" s="251"/>
      <c r="J116" s="251"/>
      <c r="K116" s="251"/>
      <c r="L116" s="251"/>
    </row>
    <row r="117" spans="1:12" ht="18" customHeight="1">
      <c r="B117" s="421" t="s">
        <v>569</v>
      </c>
    </row>
    <row r="118" spans="1:12" ht="18" customHeight="1">
      <c r="A118" s="81">
        <f>A116+1</f>
        <v>99</v>
      </c>
      <c r="B118" s="422" t="s">
        <v>279</v>
      </c>
      <c r="C118" s="251"/>
      <c r="D118" s="251"/>
      <c r="E118" s="251"/>
      <c r="F118" s="251"/>
      <c r="G118" s="251"/>
      <c r="H118" s="251"/>
      <c r="I118" s="251"/>
      <c r="J118" s="251"/>
      <c r="K118" s="251"/>
      <c r="L118" s="251"/>
    </row>
    <row r="119" spans="1:12" ht="18" customHeight="1">
      <c r="A119" s="81">
        <f>A118+1</f>
        <v>100</v>
      </c>
      <c r="B119" s="422" t="s">
        <v>273</v>
      </c>
      <c r="C119" s="251"/>
      <c r="D119" s="251"/>
      <c r="E119" s="251"/>
      <c r="F119" s="251"/>
      <c r="G119" s="251"/>
      <c r="H119" s="251"/>
      <c r="I119" s="251"/>
      <c r="J119" s="251"/>
      <c r="K119" s="251"/>
      <c r="L119" s="251"/>
    </row>
    <row r="120" spans="1:12" ht="18" customHeight="1">
      <c r="A120" s="81">
        <f>A119+1</f>
        <v>101</v>
      </c>
      <c r="B120" s="422" t="s">
        <v>274</v>
      </c>
      <c r="C120" s="251"/>
      <c r="D120" s="251"/>
      <c r="E120" s="251"/>
      <c r="F120" s="251"/>
      <c r="G120" s="251"/>
      <c r="H120" s="251"/>
      <c r="I120" s="251"/>
      <c r="J120" s="251"/>
      <c r="K120" s="251"/>
      <c r="L120" s="251"/>
    </row>
    <row r="121" spans="1:12" ht="18" customHeight="1">
      <c r="A121" s="81">
        <f>A120+1</f>
        <v>102</v>
      </c>
      <c r="B121" s="422" t="s">
        <v>275</v>
      </c>
      <c r="C121" s="251"/>
      <c r="D121" s="251"/>
      <c r="E121" s="251"/>
      <c r="F121" s="251"/>
      <c r="G121" s="251"/>
      <c r="H121" s="251"/>
      <c r="I121" s="251"/>
      <c r="J121" s="251"/>
      <c r="K121" s="251"/>
      <c r="L121" s="251"/>
    </row>
    <row r="122" spans="1:12" ht="18" customHeight="1">
      <c r="A122" s="81">
        <f>A121+1</f>
        <v>103</v>
      </c>
      <c r="B122" s="422" t="s">
        <v>276</v>
      </c>
      <c r="C122" s="251"/>
      <c r="D122" s="251"/>
      <c r="E122" s="251"/>
      <c r="F122" s="251"/>
      <c r="G122" s="251"/>
      <c r="H122" s="251"/>
      <c r="I122" s="251"/>
      <c r="J122" s="251"/>
      <c r="K122" s="251"/>
      <c r="L122" s="251"/>
    </row>
    <row r="123" spans="1:12" ht="18" customHeight="1">
      <c r="A123" s="81">
        <f>A122+1</f>
        <v>104</v>
      </c>
      <c r="B123" s="422" t="s">
        <v>415</v>
      </c>
      <c r="C123" s="251"/>
      <c r="D123" s="251"/>
      <c r="E123" s="251"/>
      <c r="F123" s="251"/>
      <c r="G123" s="251"/>
      <c r="H123" s="251"/>
      <c r="I123" s="251"/>
      <c r="J123" s="251"/>
      <c r="K123" s="251"/>
      <c r="L123" s="251"/>
    </row>
    <row r="124" spans="1:12" ht="18" customHeight="1">
      <c r="B124" s="421" t="s">
        <v>570</v>
      </c>
    </row>
    <row r="125" spans="1:12" ht="18" customHeight="1">
      <c r="A125" s="81">
        <f>A123+1</f>
        <v>105</v>
      </c>
      <c r="B125" s="422" t="s">
        <v>279</v>
      </c>
      <c r="C125" s="251"/>
      <c r="D125" s="251"/>
      <c r="E125" s="251"/>
      <c r="F125" s="251"/>
      <c r="G125" s="251"/>
      <c r="H125" s="251"/>
      <c r="I125" s="251"/>
      <c r="J125" s="251"/>
      <c r="K125" s="251"/>
      <c r="L125" s="251"/>
    </row>
    <row r="126" spans="1:12" ht="18" customHeight="1">
      <c r="A126" s="81">
        <f>A125+1</f>
        <v>106</v>
      </c>
      <c r="B126" s="422" t="s">
        <v>273</v>
      </c>
      <c r="C126" s="251"/>
      <c r="D126" s="251"/>
      <c r="E126" s="251"/>
      <c r="F126" s="251"/>
      <c r="G126" s="251"/>
      <c r="H126" s="251"/>
      <c r="I126" s="251"/>
      <c r="J126" s="251"/>
      <c r="K126" s="251"/>
      <c r="L126" s="251"/>
    </row>
    <row r="127" spans="1:12" ht="18" customHeight="1">
      <c r="A127" s="81">
        <f>A126+1</f>
        <v>107</v>
      </c>
      <c r="B127" s="422" t="s">
        <v>274</v>
      </c>
      <c r="C127" s="251"/>
      <c r="D127" s="251"/>
      <c r="E127" s="251"/>
      <c r="F127" s="251"/>
      <c r="G127" s="251"/>
      <c r="H127" s="251"/>
      <c r="I127" s="251"/>
      <c r="J127" s="251"/>
      <c r="K127" s="251"/>
      <c r="L127" s="251"/>
    </row>
    <row r="128" spans="1:12" ht="18" customHeight="1">
      <c r="A128" s="81">
        <f>A127+1</f>
        <v>108</v>
      </c>
      <c r="B128" s="422" t="s">
        <v>275</v>
      </c>
      <c r="C128" s="251"/>
      <c r="D128" s="251"/>
      <c r="E128" s="251"/>
      <c r="F128" s="251"/>
      <c r="G128" s="251"/>
      <c r="H128" s="251"/>
      <c r="I128" s="251"/>
      <c r="J128" s="251"/>
      <c r="K128" s="251"/>
      <c r="L128" s="251"/>
    </row>
    <row r="129" spans="1:12" ht="18" customHeight="1">
      <c r="A129" s="81">
        <f>A128+1</f>
        <v>109</v>
      </c>
      <c r="B129" s="422" t="s">
        <v>276</v>
      </c>
      <c r="C129" s="251"/>
      <c r="D129" s="251"/>
      <c r="E129" s="251"/>
      <c r="F129" s="251"/>
      <c r="G129" s="251"/>
      <c r="H129" s="251"/>
      <c r="I129" s="251"/>
      <c r="J129" s="251"/>
      <c r="K129" s="251"/>
      <c r="L129" s="251"/>
    </row>
    <row r="130" spans="1:12" ht="18" customHeight="1">
      <c r="A130" s="81">
        <f>A129+1</f>
        <v>110</v>
      </c>
      <c r="B130" s="422" t="s">
        <v>415</v>
      </c>
      <c r="C130" s="251"/>
      <c r="D130" s="251"/>
      <c r="E130" s="251"/>
      <c r="F130" s="251"/>
      <c r="G130" s="251"/>
      <c r="H130" s="251"/>
      <c r="I130" s="251"/>
      <c r="J130" s="251"/>
      <c r="K130" s="251"/>
      <c r="L130" s="251"/>
    </row>
    <row r="131" spans="1:12" ht="18" customHeight="1">
      <c r="B131" s="421" t="s">
        <v>246</v>
      </c>
    </row>
    <row r="132" spans="1:12" ht="18" customHeight="1">
      <c r="A132" s="81">
        <f>A130+1</f>
        <v>111</v>
      </c>
      <c r="B132" s="422" t="s">
        <v>279</v>
      </c>
      <c r="C132" s="251"/>
      <c r="D132" s="251"/>
      <c r="E132" s="251"/>
      <c r="F132" s="251"/>
      <c r="G132" s="251"/>
      <c r="H132" s="251"/>
      <c r="I132" s="251"/>
      <c r="J132" s="251"/>
      <c r="K132" s="251"/>
      <c r="L132" s="251"/>
    </row>
    <row r="133" spans="1:12" ht="18" customHeight="1">
      <c r="A133" s="81">
        <f>A132+1</f>
        <v>112</v>
      </c>
      <c r="B133" s="422" t="s">
        <v>273</v>
      </c>
      <c r="C133" s="251"/>
      <c r="D133" s="251"/>
      <c r="E133" s="251"/>
      <c r="F133" s="251"/>
      <c r="G133" s="251"/>
      <c r="H133" s="251"/>
      <c r="I133" s="251"/>
      <c r="J133" s="251"/>
      <c r="K133" s="251"/>
      <c r="L133" s="251"/>
    </row>
    <row r="134" spans="1:12" ht="18" customHeight="1">
      <c r="A134" s="81">
        <f>A133+1</f>
        <v>113</v>
      </c>
      <c r="B134" s="422" t="s">
        <v>274</v>
      </c>
      <c r="C134" s="251"/>
      <c r="D134" s="251"/>
      <c r="E134" s="251"/>
      <c r="F134" s="251"/>
      <c r="G134" s="251"/>
      <c r="H134" s="251"/>
      <c r="I134" s="251"/>
      <c r="J134" s="251"/>
      <c r="K134" s="251"/>
      <c r="L134" s="251"/>
    </row>
    <row r="135" spans="1:12" ht="18" customHeight="1">
      <c r="A135" s="81">
        <f>A134+1</f>
        <v>114</v>
      </c>
      <c r="B135" s="422" t="s">
        <v>275</v>
      </c>
      <c r="C135" s="251"/>
      <c r="D135" s="251"/>
      <c r="E135" s="251"/>
      <c r="F135" s="251"/>
      <c r="G135" s="251"/>
      <c r="H135" s="251"/>
      <c r="I135" s="251"/>
      <c r="J135" s="251"/>
      <c r="K135" s="251"/>
      <c r="L135" s="251"/>
    </row>
    <row r="136" spans="1:12" ht="18" customHeight="1">
      <c r="A136" s="81">
        <f>A135+1</f>
        <v>115</v>
      </c>
      <c r="B136" s="422" t="s">
        <v>276</v>
      </c>
      <c r="C136" s="251"/>
      <c r="D136" s="251"/>
      <c r="E136" s="251"/>
      <c r="F136" s="251"/>
      <c r="G136" s="251"/>
      <c r="H136" s="251"/>
      <c r="I136" s="251"/>
      <c r="J136" s="251"/>
      <c r="K136" s="251"/>
      <c r="L136" s="251"/>
    </row>
    <row r="137" spans="1:12" ht="18" customHeight="1">
      <c r="A137" s="81">
        <f>A136+1</f>
        <v>116</v>
      </c>
      <c r="B137" s="422" t="s">
        <v>415</v>
      </c>
      <c r="C137" s="251"/>
      <c r="D137" s="251"/>
      <c r="E137" s="251"/>
      <c r="F137" s="251"/>
      <c r="G137" s="251"/>
      <c r="H137" s="251"/>
      <c r="I137" s="251"/>
      <c r="J137" s="251"/>
      <c r="K137" s="251"/>
      <c r="L137" s="251"/>
    </row>
    <row r="138" spans="1:12" ht="18" customHeight="1">
      <c r="B138" s="421" t="s">
        <v>247</v>
      </c>
    </row>
    <row r="139" spans="1:12" ht="18" customHeight="1">
      <c r="A139" s="81">
        <f>A137+1</f>
        <v>117</v>
      </c>
      <c r="B139" s="422" t="s">
        <v>279</v>
      </c>
      <c r="C139" s="251"/>
      <c r="D139" s="251"/>
      <c r="E139" s="251"/>
      <c r="F139" s="251"/>
      <c r="G139" s="251"/>
      <c r="H139" s="251"/>
      <c r="I139" s="251"/>
      <c r="J139" s="251"/>
      <c r="K139" s="251"/>
      <c r="L139" s="251"/>
    </row>
    <row r="140" spans="1:12" ht="18" customHeight="1">
      <c r="A140" s="81">
        <f>A139+1</f>
        <v>118</v>
      </c>
      <c r="B140" s="422" t="s">
        <v>273</v>
      </c>
      <c r="C140" s="251"/>
      <c r="D140" s="251"/>
      <c r="E140" s="251"/>
      <c r="F140" s="251"/>
      <c r="G140" s="251"/>
      <c r="H140" s="251"/>
      <c r="I140" s="251"/>
      <c r="J140" s="251"/>
      <c r="K140" s="251"/>
      <c r="L140" s="251"/>
    </row>
    <row r="141" spans="1:12" ht="18" customHeight="1">
      <c r="A141" s="81">
        <f>A140+1</f>
        <v>119</v>
      </c>
      <c r="B141" s="422" t="s">
        <v>274</v>
      </c>
      <c r="C141" s="251"/>
      <c r="D141" s="251"/>
      <c r="E141" s="251"/>
      <c r="F141" s="251"/>
      <c r="G141" s="251"/>
      <c r="H141" s="251"/>
      <c r="I141" s="251"/>
      <c r="J141" s="251"/>
      <c r="K141" s="251"/>
      <c r="L141" s="251"/>
    </row>
    <row r="142" spans="1:12" ht="18" customHeight="1">
      <c r="A142" s="81">
        <f>A141+1</f>
        <v>120</v>
      </c>
      <c r="B142" s="422" t="s">
        <v>275</v>
      </c>
      <c r="C142" s="251"/>
      <c r="D142" s="251"/>
      <c r="E142" s="251"/>
      <c r="F142" s="251"/>
      <c r="G142" s="251"/>
      <c r="H142" s="251"/>
      <c r="I142" s="251"/>
      <c r="J142" s="251"/>
      <c r="K142" s="251"/>
      <c r="L142" s="251"/>
    </row>
    <row r="143" spans="1:12" ht="18" customHeight="1">
      <c r="A143" s="81">
        <f>A142+1</f>
        <v>121</v>
      </c>
      <c r="B143" s="422" t="s">
        <v>276</v>
      </c>
      <c r="C143" s="251"/>
      <c r="D143" s="251"/>
      <c r="E143" s="251"/>
      <c r="F143" s="251"/>
      <c r="G143" s="251"/>
      <c r="H143" s="251"/>
      <c r="I143" s="251"/>
      <c r="J143" s="251"/>
      <c r="K143" s="251"/>
      <c r="L143" s="251"/>
    </row>
    <row r="144" spans="1:12" ht="18" customHeight="1">
      <c r="A144" s="81">
        <f>A143+1</f>
        <v>122</v>
      </c>
      <c r="B144" s="422" t="s">
        <v>415</v>
      </c>
      <c r="C144" s="251"/>
      <c r="D144" s="251"/>
      <c r="E144" s="251"/>
      <c r="F144" s="251"/>
      <c r="G144" s="251"/>
      <c r="H144" s="251"/>
      <c r="I144" s="251"/>
      <c r="J144" s="251"/>
      <c r="K144" s="251"/>
      <c r="L144" s="251"/>
    </row>
    <row r="145" spans="1:12" ht="18" customHeight="1">
      <c r="B145" s="421" t="s">
        <v>248</v>
      </c>
    </row>
    <row r="146" spans="1:12" ht="18" customHeight="1">
      <c r="A146" s="81">
        <f>A144+1</f>
        <v>123</v>
      </c>
      <c r="B146" s="422" t="s">
        <v>279</v>
      </c>
      <c r="C146" s="251"/>
      <c r="D146" s="251"/>
      <c r="E146" s="251"/>
      <c r="F146" s="251"/>
      <c r="G146" s="251"/>
      <c r="H146" s="251"/>
      <c r="I146" s="251"/>
      <c r="J146" s="251"/>
      <c r="K146" s="251"/>
      <c r="L146" s="251"/>
    </row>
    <row r="147" spans="1:12" ht="18" customHeight="1">
      <c r="A147" s="81">
        <f>A146+1</f>
        <v>124</v>
      </c>
      <c r="B147" s="422" t="s">
        <v>273</v>
      </c>
      <c r="C147" s="251"/>
      <c r="D147" s="251"/>
      <c r="E147" s="251"/>
      <c r="F147" s="251"/>
      <c r="G147" s="251"/>
      <c r="H147" s="251"/>
      <c r="I147" s="251"/>
      <c r="J147" s="251"/>
      <c r="K147" s="251"/>
      <c r="L147" s="251"/>
    </row>
    <row r="148" spans="1:12" ht="18" customHeight="1">
      <c r="A148" s="81">
        <f>A147+1</f>
        <v>125</v>
      </c>
      <c r="B148" s="422" t="s">
        <v>274</v>
      </c>
      <c r="C148" s="251"/>
      <c r="D148" s="251"/>
      <c r="E148" s="251"/>
      <c r="F148" s="251"/>
      <c r="G148" s="251"/>
      <c r="H148" s="251"/>
      <c r="I148" s="251"/>
      <c r="J148" s="251"/>
      <c r="K148" s="251"/>
      <c r="L148" s="251"/>
    </row>
    <row r="149" spans="1:12" ht="18" customHeight="1">
      <c r="A149" s="81">
        <f>A148+1</f>
        <v>126</v>
      </c>
      <c r="B149" s="422" t="s">
        <v>275</v>
      </c>
      <c r="C149" s="251"/>
      <c r="D149" s="251"/>
      <c r="E149" s="251"/>
      <c r="F149" s="251"/>
      <c r="G149" s="251"/>
      <c r="H149" s="251"/>
      <c r="I149" s="251"/>
      <c r="J149" s="251"/>
      <c r="K149" s="251"/>
      <c r="L149" s="251"/>
    </row>
    <row r="150" spans="1:12" ht="18" customHeight="1">
      <c r="A150" s="81">
        <f>A149+1</f>
        <v>127</v>
      </c>
      <c r="B150" s="422" t="s">
        <v>276</v>
      </c>
      <c r="C150" s="251"/>
      <c r="D150" s="251"/>
      <c r="E150" s="251"/>
      <c r="F150" s="251"/>
      <c r="G150" s="251"/>
      <c r="H150" s="251"/>
      <c r="I150" s="251"/>
      <c r="J150" s="251"/>
      <c r="K150" s="251"/>
      <c r="L150" s="251"/>
    </row>
    <row r="151" spans="1:12" ht="33" customHeight="1">
      <c r="A151" s="81">
        <f>A150+1</f>
        <v>128</v>
      </c>
      <c r="B151" s="422" t="s">
        <v>415</v>
      </c>
      <c r="C151" s="251"/>
      <c r="D151" s="251"/>
      <c r="E151" s="251"/>
      <c r="F151" s="251"/>
      <c r="G151" s="251"/>
      <c r="H151" s="251"/>
      <c r="I151" s="251"/>
      <c r="J151" s="251"/>
      <c r="K151" s="251"/>
      <c r="L151" s="251"/>
    </row>
    <row r="152" spans="1:12" ht="18" customHeight="1">
      <c r="B152" s="421" t="s">
        <v>1230</v>
      </c>
    </row>
    <row r="153" spans="1:12" ht="18" customHeight="1">
      <c r="A153" s="81">
        <f>A151+1</f>
        <v>129</v>
      </c>
      <c r="B153" s="422" t="s">
        <v>279</v>
      </c>
      <c r="C153" s="251"/>
      <c r="D153" s="251"/>
      <c r="E153" s="251"/>
      <c r="F153" s="251"/>
      <c r="G153" s="251"/>
      <c r="H153" s="251"/>
      <c r="I153" s="251"/>
      <c r="J153" s="251"/>
      <c r="K153" s="251"/>
      <c r="L153" s="251"/>
    </row>
    <row r="154" spans="1:12" ht="30" customHeight="1">
      <c r="A154" s="81">
        <f>A153+1</f>
        <v>130</v>
      </c>
      <c r="B154" s="422" t="s">
        <v>1591</v>
      </c>
      <c r="C154" s="251"/>
      <c r="D154" s="251"/>
      <c r="E154" s="251"/>
      <c r="F154" s="251"/>
      <c r="G154" s="251"/>
      <c r="H154" s="251"/>
      <c r="I154" s="251"/>
      <c r="J154" s="251"/>
      <c r="K154" s="251"/>
      <c r="L154" s="251"/>
    </row>
    <row r="155" spans="1:12" ht="18" customHeight="1">
      <c r="A155" s="81">
        <f>A154+1</f>
        <v>131</v>
      </c>
      <c r="B155" s="422" t="s">
        <v>274</v>
      </c>
      <c r="C155" s="251"/>
      <c r="D155" s="251"/>
      <c r="E155" s="251"/>
      <c r="F155" s="251"/>
      <c r="G155" s="251"/>
      <c r="H155" s="251"/>
      <c r="I155" s="251"/>
      <c r="J155" s="251"/>
      <c r="K155" s="251"/>
      <c r="L155" s="251"/>
    </row>
    <row r="156" spans="1:12" ht="18" customHeight="1">
      <c r="A156" s="81">
        <f>A155+1</f>
        <v>132</v>
      </c>
      <c r="B156" s="422" t="s">
        <v>275</v>
      </c>
      <c r="C156" s="251"/>
      <c r="D156" s="251"/>
      <c r="E156" s="251"/>
      <c r="F156" s="251"/>
      <c r="G156" s="251"/>
      <c r="H156" s="251"/>
      <c r="I156" s="251"/>
      <c r="J156" s="251"/>
      <c r="K156" s="251"/>
      <c r="L156" s="251"/>
    </row>
    <row r="157" spans="1:12" ht="18" customHeight="1">
      <c r="A157" s="81">
        <f>A156+1</f>
        <v>133</v>
      </c>
      <c r="B157" s="422" t="s">
        <v>1592</v>
      </c>
      <c r="C157" s="251"/>
      <c r="D157" s="251"/>
      <c r="E157" s="251"/>
      <c r="F157" s="251"/>
      <c r="G157" s="251"/>
      <c r="H157" s="251"/>
      <c r="I157" s="251"/>
      <c r="J157" s="251"/>
      <c r="K157" s="251"/>
      <c r="L157" s="251"/>
    </row>
    <row r="158" spans="1:12" ht="18" customHeight="1">
      <c r="A158" s="81">
        <f>A157+1</f>
        <v>134</v>
      </c>
      <c r="B158" s="422" t="s">
        <v>415</v>
      </c>
      <c r="C158" s="251"/>
      <c r="D158" s="251"/>
      <c r="E158" s="251"/>
      <c r="F158" s="251"/>
      <c r="G158" s="251"/>
      <c r="H158" s="251"/>
      <c r="I158" s="251"/>
      <c r="J158" s="251"/>
      <c r="K158" s="251"/>
      <c r="L158" s="251"/>
    </row>
    <row r="159" spans="1:12" ht="18" customHeight="1">
      <c r="B159" s="421" t="s">
        <v>1231</v>
      </c>
    </row>
    <row r="160" spans="1:12" ht="18" customHeight="1">
      <c r="A160" s="81">
        <f>A158+1</f>
        <v>135</v>
      </c>
      <c r="B160" s="422" t="s">
        <v>279</v>
      </c>
      <c r="C160" s="251"/>
      <c r="D160" s="251"/>
      <c r="E160" s="251"/>
      <c r="F160" s="251"/>
      <c r="G160" s="251"/>
      <c r="H160" s="251"/>
      <c r="I160" s="251"/>
      <c r="J160" s="251"/>
      <c r="K160" s="251"/>
      <c r="L160" s="251"/>
    </row>
    <row r="161" spans="1:12" ht="18" customHeight="1">
      <c r="A161" s="81">
        <f>A160+1</f>
        <v>136</v>
      </c>
      <c r="B161" s="422" t="s">
        <v>273</v>
      </c>
      <c r="C161" s="251"/>
      <c r="D161" s="251"/>
      <c r="E161" s="251"/>
      <c r="F161" s="251"/>
      <c r="G161" s="251"/>
      <c r="H161" s="251"/>
      <c r="I161" s="251"/>
      <c r="J161" s="251"/>
      <c r="K161" s="251"/>
      <c r="L161" s="251"/>
    </row>
    <row r="162" spans="1:12" ht="18" customHeight="1">
      <c r="A162" s="81">
        <f>A161+1</f>
        <v>137</v>
      </c>
      <c r="B162" s="422" t="s">
        <v>274</v>
      </c>
      <c r="C162" s="251"/>
      <c r="D162" s="251"/>
      <c r="E162" s="251"/>
      <c r="F162" s="251"/>
      <c r="G162" s="251"/>
      <c r="H162" s="251"/>
      <c r="I162" s="251"/>
      <c r="J162" s="251"/>
      <c r="K162" s="251"/>
      <c r="L162" s="251"/>
    </row>
    <row r="163" spans="1:12" ht="18" customHeight="1">
      <c r="A163" s="81">
        <f>A162+1</f>
        <v>138</v>
      </c>
      <c r="B163" s="422" t="s">
        <v>1590</v>
      </c>
      <c r="C163" s="251"/>
      <c r="D163" s="251"/>
      <c r="E163" s="251"/>
      <c r="F163" s="251"/>
      <c r="G163" s="251"/>
      <c r="H163" s="251"/>
      <c r="I163" s="251"/>
      <c r="J163" s="251"/>
      <c r="K163" s="251"/>
      <c r="L163" s="251"/>
    </row>
    <row r="164" spans="1:12" ht="18" customHeight="1">
      <c r="A164" s="81">
        <f>A163+1</f>
        <v>139</v>
      </c>
      <c r="B164" s="422" t="s">
        <v>276</v>
      </c>
      <c r="C164" s="251"/>
      <c r="D164" s="251"/>
      <c r="E164" s="251"/>
      <c r="F164" s="251"/>
      <c r="G164" s="251"/>
      <c r="H164" s="251"/>
      <c r="I164" s="251"/>
      <c r="J164" s="251"/>
      <c r="K164" s="251"/>
      <c r="L164" s="251"/>
    </row>
    <row r="165" spans="1:12" ht="18" customHeight="1">
      <c r="A165" s="81">
        <f>A164+1</f>
        <v>140</v>
      </c>
      <c r="B165" s="422" t="s">
        <v>415</v>
      </c>
      <c r="C165" s="251"/>
      <c r="D165" s="251"/>
      <c r="E165" s="251"/>
      <c r="F165" s="251"/>
      <c r="G165" s="251"/>
      <c r="H165" s="251"/>
      <c r="I165" s="251"/>
      <c r="J165" s="251"/>
      <c r="K165" s="251"/>
      <c r="L165" s="251"/>
    </row>
    <row r="178" ht="44.25" customHeight="1"/>
    <row r="181" ht="20.25" customHeight="1"/>
    <row r="185" ht="45.75" customHeight="1"/>
  </sheetData>
  <protectedRanges>
    <protectedRange sqref="C104:L109 C111:L116 C132:L137 C139:L144 C146:L151 C160:L164 C53:L60 C6:L13 C15:L22 C24:L31 C44:L51 C92:L96 C83:L90 C98:L102 C68:L72 C74:L81 C62:L66 C153:L158 C125:L130 C118:L123 C33:L42" name="Retail Balance Worksheet"/>
  </protectedRanges>
  <mergeCells count="2">
    <mergeCell ref="D3:L3"/>
    <mergeCell ref="A1:L1"/>
  </mergeCells>
  <pageMargins left="0.7" right="0.7" top="0.75" bottom="0.75" header="0.3" footer="0.3"/>
  <pageSetup scale="4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Z197"/>
  <sheetViews>
    <sheetView showGridLines="0" topLeftCell="E63" zoomScale="89" zoomScaleNormal="89" workbookViewId="0">
      <selection activeCell="M78" sqref="M78"/>
    </sheetView>
  </sheetViews>
  <sheetFormatPr defaultColWidth="8.85546875" defaultRowHeight="15" customHeight="1"/>
  <cols>
    <col min="1" max="1" width="93.42578125" style="607" customWidth="1"/>
    <col min="2" max="3" width="12.7109375" style="607" customWidth="1"/>
    <col min="4" max="4" width="46.140625" style="607" customWidth="1"/>
    <col min="5" max="10" width="12.7109375" style="607" customWidth="1"/>
    <col min="11" max="11" width="12.7109375" style="688" customWidth="1"/>
    <col min="12" max="13" width="12.7109375" style="607" customWidth="1"/>
    <col min="14" max="14" width="5.5703125" style="607" customWidth="1"/>
    <col min="15" max="15" width="20.7109375" style="607" customWidth="1"/>
    <col min="16" max="16" width="17" style="607" customWidth="1"/>
    <col min="17" max="78" width="8.85546875" style="607"/>
    <col min="79" max="16384" width="8.85546875" style="314"/>
  </cols>
  <sheetData>
    <row r="1" spans="1:18" ht="15" customHeight="1">
      <c r="A1" s="1061" t="str">
        <f>'Summary Submission Cover Sheet'!D15&amp;" Retail Repurchase Worksheet: "&amp;'Summary Submission Cover Sheet'!D12&amp;" in "&amp;'Summary Submission Cover Sheet'!B23</f>
        <v>Bank Retail Repurchase Worksheet: XYZ in Baseline</v>
      </c>
      <c r="B1" s="1061"/>
      <c r="C1" s="1061"/>
      <c r="D1" s="1061"/>
      <c r="E1" s="1061"/>
      <c r="F1" s="1061"/>
      <c r="G1" s="1061"/>
      <c r="H1" s="1061"/>
      <c r="I1" s="1061"/>
      <c r="J1" s="1061"/>
      <c r="K1" s="1061"/>
      <c r="L1" s="1061"/>
      <c r="M1" s="1061"/>
      <c r="N1" s="1061"/>
      <c r="O1" s="1061"/>
      <c r="P1" s="1061"/>
    </row>
    <row r="2" spans="1:18" ht="15" customHeight="1">
      <c r="A2" s="507"/>
      <c r="B2" s="520"/>
      <c r="C2" s="507"/>
      <c r="D2" s="507"/>
      <c r="E2" s="507"/>
      <c r="F2" s="507"/>
      <c r="G2" s="507"/>
      <c r="H2" s="507"/>
      <c r="I2" s="507"/>
      <c r="J2" s="507"/>
      <c r="K2" s="265"/>
      <c r="L2" s="507"/>
      <c r="M2" s="507"/>
      <c r="N2" s="507"/>
      <c r="O2" s="1086" t="s">
        <v>418</v>
      </c>
      <c r="P2" s="507"/>
      <c r="Q2" s="507"/>
      <c r="R2" s="507"/>
    </row>
    <row r="3" spans="1:18" ht="15" customHeight="1">
      <c r="A3" s="427" t="s">
        <v>1543</v>
      </c>
      <c r="B3" s="507"/>
      <c r="C3" s="507"/>
      <c r="D3" s="507"/>
      <c r="E3" s="507"/>
      <c r="F3" s="507"/>
      <c r="G3" s="507"/>
      <c r="H3" s="507"/>
      <c r="I3" s="507"/>
      <c r="J3" s="507"/>
      <c r="K3" s="265"/>
      <c r="L3" s="507"/>
      <c r="M3" s="507"/>
      <c r="N3" s="507"/>
      <c r="O3" s="1086"/>
      <c r="P3" s="507"/>
      <c r="Q3" s="507"/>
      <c r="R3" s="507"/>
    </row>
    <row r="4" spans="1:18" ht="15" customHeight="1">
      <c r="A4" s="1087" t="s">
        <v>241</v>
      </c>
      <c r="B4" s="1088" t="s">
        <v>419</v>
      </c>
      <c r="C4" s="1088"/>
      <c r="D4" s="1088"/>
      <c r="E4" s="1088"/>
      <c r="F4" s="1088"/>
      <c r="G4" s="1088"/>
      <c r="H4" s="1088"/>
      <c r="I4" s="1088"/>
      <c r="J4" s="1088"/>
      <c r="K4" s="1088"/>
      <c r="L4" s="1088"/>
      <c r="M4" s="1088"/>
      <c r="N4" s="507"/>
      <c r="O4" s="1086"/>
      <c r="P4" s="507"/>
      <c r="Q4" s="507"/>
      <c r="R4" s="507"/>
    </row>
    <row r="5" spans="1:18" ht="15" customHeight="1">
      <c r="A5" s="1087"/>
      <c r="B5" s="165">
        <f t="shared" ref="B5:J5" si="0">C5-1</f>
        <v>2004</v>
      </c>
      <c r="C5" s="165">
        <f t="shared" si="0"/>
        <v>2005</v>
      </c>
      <c r="D5" s="165">
        <f t="shared" si="0"/>
        <v>2006</v>
      </c>
      <c r="E5" s="165">
        <f t="shared" si="0"/>
        <v>2007</v>
      </c>
      <c r="F5" s="165">
        <f t="shared" si="0"/>
        <v>2008</v>
      </c>
      <c r="G5" s="165">
        <f t="shared" si="0"/>
        <v>2009</v>
      </c>
      <c r="H5" s="165">
        <f t="shared" si="0"/>
        <v>2010</v>
      </c>
      <c r="I5" s="165">
        <f t="shared" si="0"/>
        <v>2011</v>
      </c>
      <c r="J5" s="165">
        <f t="shared" si="0"/>
        <v>2012</v>
      </c>
      <c r="K5" s="351">
        <v>2013</v>
      </c>
      <c r="L5" s="165" t="s">
        <v>242</v>
      </c>
      <c r="M5" s="432" t="s">
        <v>243</v>
      </c>
      <c r="N5" s="507"/>
      <c r="O5" s="507"/>
      <c r="P5" s="507"/>
      <c r="Q5" s="507"/>
      <c r="R5" s="507"/>
    </row>
    <row r="6" spans="1:18" ht="15" customHeight="1">
      <c r="A6" s="428" t="s">
        <v>244</v>
      </c>
      <c r="B6" s="251"/>
      <c r="C6" s="251"/>
      <c r="D6" s="251"/>
      <c r="E6" s="251"/>
      <c r="F6" s="251"/>
      <c r="G6" s="251"/>
      <c r="H6" s="251"/>
      <c r="I6" s="251"/>
      <c r="J6" s="251"/>
      <c r="K6" s="316"/>
      <c r="L6" s="251"/>
      <c r="M6" s="230">
        <f>SUM(B6:L6)</f>
        <v>0</v>
      </c>
      <c r="N6" s="507"/>
      <c r="O6" s="89" t="s">
        <v>1544</v>
      </c>
      <c r="P6" s="507"/>
      <c r="Q6" s="507"/>
      <c r="R6" s="507"/>
    </row>
    <row r="7" spans="1:18" ht="15" customHeight="1">
      <c r="A7" s="428" t="s">
        <v>773</v>
      </c>
      <c r="B7" s="251"/>
      <c r="C7" s="251"/>
      <c r="D7" s="251"/>
      <c r="E7" s="251"/>
      <c r="F7" s="251"/>
      <c r="G7" s="251"/>
      <c r="H7" s="251"/>
      <c r="I7" s="251"/>
      <c r="J7" s="251"/>
      <c r="K7" s="316"/>
      <c r="L7" s="251"/>
      <c r="M7" s="230">
        <f>SUM(B7:L7)</f>
        <v>0</v>
      </c>
      <c r="N7" s="507"/>
      <c r="O7" s="89" t="s">
        <v>1544</v>
      </c>
      <c r="P7" s="507"/>
      <c r="Q7" s="507"/>
      <c r="R7" s="507"/>
    </row>
    <row r="8" spans="1:18" ht="15" customHeight="1">
      <c r="A8" s="428" t="s">
        <v>774</v>
      </c>
      <c r="B8" s="251"/>
      <c r="C8" s="251"/>
      <c r="D8" s="251"/>
      <c r="E8" s="251"/>
      <c r="F8" s="251"/>
      <c r="G8" s="251"/>
      <c r="H8" s="251"/>
      <c r="I8" s="251"/>
      <c r="J8" s="251"/>
      <c r="K8" s="316"/>
      <c r="L8" s="251"/>
      <c r="M8" s="230">
        <f>SUM(B8:L8)</f>
        <v>0</v>
      </c>
      <c r="N8" s="507"/>
      <c r="O8" s="89" t="s">
        <v>1544</v>
      </c>
      <c r="P8" s="1086" t="s">
        <v>420</v>
      </c>
      <c r="Q8" s="507"/>
      <c r="R8" s="507"/>
    </row>
    <row r="9" spans="1:18" ht="15" customHeight="1">
      <c r="A9" s="428" t="s">
        <v>775</v>
      </c>
      <c r="B9" s="511"/>
      <c r="C9" s="511"/>
      <c r="D9" s="511"/>
      <c r="E9" s="511"/>
      <c r="F9" s="511"/>
      <c r="G9" s="511"/>
      <c r="H9" s="511"/>
      <c r="I9" s="511"/>
      <c r="J9" s="511"/>
      <c r="K9" s="570"/>
      <c r="L9" s="511"/>
      <c r="M9" s="511"/>
      <c r="N9" s="507"/>
      <c r="O9" s="89"/>
      <c r="P9" s="1086"/>
      <c r="Q9" s="507"/>
      <c r="R9" s="507"/>
    </row>
    <row r="10" spans="1:18">
      <c r="A10" s="429" t="s">
        <v>245</v>
      </c>
      <c r="B10" s="251"/>
      <c r="C10" s="251"/>
      <c r="D10" s="251"/>
      <c r="E10" s="251"/>
      <c r="F10" s="251"/>
      <c r="G10" s="251"/>
      <c r="H10" s="251"/>
      <c r="I10" s="251"/>
      <c r="J10" s="251"/>
      <c r="K10" s="316"/>
      <c r="L10" s="251"/>
      <c r="M10" s="230">
        <f t="shared" ref="M10:M17" si="1">SUM(B10:L10)</f>
        <v>0</v>
      </c>
      <c r="N10" s="507"/>
      <c r="O10" s="89" t="s">
        <v>1544</v>
      </c>
      <c r="P10" s="25" t="b">
        <f>M8=SUM(M10:M13)</f>
        <v>1</v>
      </c>
      <c r="Q10" s="507"/>
      <c r="R10" s="507"/>
    </row>
    <row r="11" spans="1:18" ht="15" customHeight="1">
      <c r="A11" s="429" t="s">
        <v>421</v>
      </c>
      <c r="B11" s="251"/>
      <c r="C11" s="251"/>
      <c r="D11" s="251"/>
      <c r="E11" s="251"/>
      <c r="F11" s="251"/>
      <c r="G11" s="251"/>
      <c r="H11" s="251"/>
      <c r="I11" s="251"/>
      <c r="J11" s="251"/>
      <c r="K11" s="316"/>
      <c r="L11" s="251"/>
      <c r="M11" s="230">
        <f t="shared" si="1"/>
        <v>0</v>
      </c>
      <c r="N11" s="507"/>
      <c r="O11" s="89" t="s">
        <v>1544</v>
      </c>
      <c r="P11" s="507"/>
      <c r="Q11" s="507"/>
      <c r="R11" s="507"/>
    </row>
    <row r="12" spans="1:18" ht="15" customHeight="1">
      <c r="A12" s="429" t="s">
        <v>422</v>
      </c>
      <c r="B12" s="251"/>
      <c r="C12" s="251"/>
      <c r="D12" s="251"/>
      <c r="E12" s="251"/>
      <c r="F12" s="251"/>
      <c r="G12" s="251"/>
      <c r="H12" s="251"/>
      <c r="I12" s="251"/>
      <c r="J12" s="251"/>
      <c r="K12" s="316"/>
      <c r="L12" s="251"/>
      <c r="M12" s="230">
        <f t="shared" si="1"/>
        <v>0</v>
      </c>
      <c r="N12" s="507"/>
      <c r="O12" s="89" t="s">
        <v>1544</v>
      </c>
      <c r="P12" s="507"/>
      <c r="Q12" s="507"/>
      <c r="R12" s="507"/>
    </row>
    <row r="13" spans="1:18" ht="15" customHeight="1">
      <c r="A13" s="430" t="s">
        <v>423</v>
      </c>
      <c r="B13" s="251"/>
      <c r="C13" s="251"/>
      <c r="D13" s="251"/>
      <c r="E13" s="251"/>
      <c r="F13" s="251"/>
      <c r="G13" s="251"/>
      <c r="H13" s="251"/>
      <c r="I13" s="251"/>
      <c r="J13" s="251"/>
      <c r="K13" s="316"/>
      <c r="L13" s="251"/>
      <c r="M13" s="230">
        <f t="shared" si="1"/>
        <v>0</v>
      </c>
      <c r="N13" s="507"/>
      <c r="O13" s="89" t="s">
        <v>1544</v>
      </c>
      <c r="P13" s="507"/>
      <c r="Q13" s="507"/>
      <c r="R13" s="507"/>
    </row>
    <row r="14" spans="1:18" ht="15" customHeight="1">
      <c r="A14" s="428" t="s">
        <v>776</v>
      </c>
      <c r="B14" s="251"/>
      <c r="C14" s="251"/>
      <c r="D14" s="251"/>
      <c r="E14" s="251"/>
      <c r="F14" s="251"/>
      <c r="G14" s="251"/>
      <c r="H14" s="251"/>
      <c r="I14" s="251"/>
      <c r="J14" s="251"/>
      <c r="K14" s="316"/>
      <c r="L14" s="251"/>
      <c r="M14" s="230">
        <f t="shared" si="1"/>
        <v>0</v>
      </c>
      <c r="N14" s="507"/>
      <c r="O14" s="89" t="s">
        <v>1544</v>
      </c>
      <c r="P14" s="507"/>
      <c r="Q14" s="507"/>
      <c r="R14" s="507"/>
    </row>
    <row r="15" spans="1:18" ht="15" customHeight="1">
      <c r="A15" s="428" t="s">
        <v>777</v>
      </c>
      <c r="B15" s="251"/>
      <c r="C15" s="251"/>
      <c r="D15" s="251"/>
      <c r="E15" s="251"/>
      <c r="F15" s="251"/>
      <c r="G15" s="251"/>
      <c r="H15" s="251"/>
      <c r="I15" s="251"/>
      <c r="J15" s="251"/>
      <c r="K15" s="316"/>
      <c r="L15" s="251"/>
      <c r="M15" s="230">
        <f t="shared" si="1"/>
        <v>0</v>
      </c>
      <c r="N15" s="507"/>
      <c r="O15" s="89" t="s">
        <v>1544</v>
      </c>
      <c r="P15" s="507"/>
      <c r="Q15" s="507"/>
      <c r="R15" s="507"/>
    </row>
    <row r="16" spans="1:18" ht="15" customHeight="1">
      <c r="A16" s="428" t="s">
        <v>778</v>
      </c>
      <c r="B16" s="251"/>
      <c r="C16" s="251"/>
      <c r="D16" s="251"/>
      <c r="E16" s="251"/>
      <c r="F16" s="251"/>
      <c r="G16" s="251"/>
      <c r="H16" s="251"/>
      <c r="I16" s="251"/>
      <c r="J16" s="251"/>
      <c r="K16" s="316"/>
      <c r="L16" s="251"/>
      <c r="M16" s="230">
        <f t="shared" si="1"/>
        <v>0</v>
      </c>
      <c r="N16" s="507"/>
      <c r="O16" s="89" t="s">
        <v>424</v>
      </c>
      <c r="P16" s="507"/>
      <c r="Q16" s="507"/>
      <c r="R16" s="507"/>
    </row>
    <row r="17" spans="1:18" ht="15" customHeight="1">
      <c r="A17" s="428" t="s">
        <v>1546</v>
      </c>
      <c r="B17" s="251"/>
      <c r="C17" s="251"/>
      <c r="D17" s="251"/>
      <c r="E17" s="251"/>
      <c r="F17" s="251"/>
      <c r="G17" s="251"/>
      <c r="H17" s="251"/>
      <c r="I17" s="251"/>
      <c r="J17" s="251"/>
      <c r="K17" s="316"/>
      <c r="L17" s="251"/>
      <c r="M17" s="230">
        <f t="shared" si="1"/>
        <v>0</v>
      </c>
      <c r="N17" s="507"/>
      <c r="O17" s="89" t="s">
        <v>424</v>
      </c>
      <c r="P17" s="507"/>
      <c r="Q17" s="507"/>
      <c r="R17" s="507"/>
    </row>
    <row r="18" spans="1:18" ht="15" customHeight="1">
      <c r="A18" s="511"/>
      <c r="B18" s="252"/>
      <c r="C18" s="252"/>
      <c r="D18" s="252"/>
      <c r="E18" s="252"/>
      <c r="F18" s="252"/>
      <c r="G18" s="252"/>
      <c r="H18" s="252"/>
      <c r="I18" s="252"/>
      <c r="J18" s="252"/>
      <c r="K18" s="317"/>
      <c r="L18" s="252"/>
      <c r="M18" s="252"/>
      <c r="N18" s="507"/>
      <c r="O18" s="507"/>
      <c r="P18" s="507"/>
      <c r="Q18" s="507"/>
      <c r="R18" s="507"/>
    </row>
    <row r="19" spans="1:18" ht="15" customHeight="1">
      <c r="A19" s="427" t="s">
        <v>1545</v>
      </c>
      <c r="B19" s="507"/>
      <c r="C19" s="507"/>
      <c r="D19" s="507"/>
      <c r="E19" s="507"/>
      <c r="F19" s="507"/>
      <c r="G19" s="507"/>
      <c r="H19" s="507"/>
      <c r="I19" s="507"/>
      <c r="J19" s="507"/>
      <c r="K19" s="265"/>
      <c r="L19" s="507"/>
      <c r="M19" s="507"/>
      <c r="N19" s="507"/>
      <c r="O19" s="507"/>
      <c r="P19" s="507"/>
      <c r="Q19" s="507"/>
      <c r="R19" s="507"/>
    </row>
    <row r="20" spans="1:18" ht="15" customHeight="1">
      <c r="A20" s="1087" t="s">
        <v>241</v>
      </c>
      <c r="B20" s="1088" t="s">
        <v>419</v>
      </c>
      <c r="C20" s="1088"/>
      <c r="D20" s="1088"/>
      <c r="E20" s="1088"/>
      <c r="F20" s="1088"/>
      <c r="G20" s="1088"/>
      <c r="H20" s="1088"/>
      <c r="I20" s="1088"/>
      <c r="J20" s="1088"/>
      <c r="K20" s="1088"/>
      <c r="L20" s="1088"/>
      <c r="M20" s="1088"/>
      <c r="N20" s="507"/>
      <c r="O20" s="507"/>
      <c r="P20" s="507"/>
      <c r="Q20" s="507"/>
      <c r="R20" s="507"/>
    </row>
    <row r="21" spans="1:18" ht="15" customHeight="1">
      <c r="A21" s="1087"/>
      <c r="B21" s="165">
        <f t="shared" ref="B21:J21" si="2">C21-1</f>
        <v>2004</v>
      </c>
      <c r="C21" s="165">
        <f t="shared" si="2"/>
        <v>2005</v>
      </c>
      <c r="D21" s="165">
        <f t="shared" si="2"/>
        <v>2006</v>
      </c>
      <c r="E21" s="165">
        <f t="shared" si="2"/>
        <v>2007</v>
      </c>
      <c r="F21" s="165">
        <f t="shared" si="2"/>
        <v>2008</v>
      </c>
      <c r="G21" s="165">
        <f t="shared" si="2"/>
        <v>2009</v>
      </c>
      <c r="H21" s="165">
        <f t="shared" si="2"/>
        <v>2010</v>
      </c>
      <c r="I21" s="165">
        <f t="shared" si="2"/>
        <v>2011</v>
      </c>
      <c r="J21" s="165">
        <f t="shared" si="2"/>
        <v>2012</v>
      </c>
      <c r="K21" s="351">
        <v>2013</v>
      </c>
      <c r="L21" s="165" t="s">
        <v>242</v>
      </c>
      <c r="M21" s="432" t="s">
        <v>243</v>
      </c>
      <c r="N21" s="507"/>
      <c r="O21" s="507"/>
      <c r="P21" s="507"/>
      <c r="Q21" s="507"/>
      <c r="R21" s="507"/>
    </row>
    <row r="22" spans="1:18" ht="15" customHeight="1">
      <c r="A22" s="428" t="s">
        <v>244</v>
      </c>
      <c r="B22" s="251"/>
      <c r="C22" s="251"/>
      <c r="D22" s="251"/>
      <c r="E22" s="251"/>
      <c r="F22" s="251"/>
      <c r="G22" s="251"/>
      <c r="H22" s="251"/>
      <c r="I22" s="251"/>
      <c r="J22" s="251"/>
      <c r="K22" s="316"/>
      <c r="L22" s="251"/>
      <c r="M22" s="230">
        <f>SUM(B22:L22)</f>
        <v>0</v>
      </c>
      <c r="N22" s="507"/>
      <c r="O22" s="89" t="s">
        <v>1544</v>
      </c>
      <c r="P22" s="507"/>
      <c r="Q22" s="507"/>
      <c r="R22" s="507"/>
    </row>
    <row r="23" spans="1:18" ht="15" customHeight="1">
      <c r="A23" s="428" t="s">
        <v>773</v>
      </c>
      <c r="B23" s="251"/>
      <c r="C23" s="251"/>
      <c r="D23" s="251"/>
      <c r="E23" s="251"/>
      <c r="F23" s="251"/>
      <c r="G23" s="251"/>
      <c r="H23" s="251"/>
      <c r="I23" s="251"/>
      <c r="J23" s="251"/>
      <c r="K23" s="316"/>
      <c r="L23" s="251"/>
      <c r="M23" s="230">
        <f>SUM(B23:L23)</f>
        <v>0</v>
      </c>
      <c r="N23" s="507"/>
      <c r="O23" s="89" t="s">
        <v>1544</v>
      </c>
      <c r="P23" s="507"/>
      <c r="Q23" s="507"/>
      <c r="R23" s="507"/>
    </row>
    <row r="24" spans="1:18" ht="15" customHeight="1">
      <c r="A24" s="428" t="s">
        <v>774</v>
      </c>
      <c r="B24" s="251"/>
      <c r="C24" s="251"/>
      <c r="D24" s="251"/>
      <c r="E24" s="251"/>
      <c r="F24" s="251"/>
      <c r="G24" s="251"/>
      <c r="H24" s="251"/>
      <c r="I24" s="251"/>
      <c r="J24" s="251"/>
      <c r="K24" s="316"/>
      <c r="L24" s="251"/>
      <c r="M24" s="230">
        <f>SUM(B24:L24)</f>
        <v>0</v>
      </c>
      <c r="N24" s="507"/>
      <c r="O24" s="89" t="s">
        <v>1544</v>
      </c>
      <c r="P24" s="507"/>
      <c r="Q24" s="507"/>
      <c r="R24" s="507"/>
    </row>
    <row r="25" spans="1:18" ht="15" customHeight="1">
      <c r="A25" s="428" t="s">
        <v>1546</v>
      </c>
      <c r="B25" s="251"/>
      <c r="C25" s="251"/>
      <c r="D25" s="251"/>
      <c r="E25" s="251"/>
      <c r="F25" s="251"/>
      <c r="G25" s="251"/>
      <c r="H25" s="251"/>
      <c r="I25" s="251"/>
      <c r="J25" s="251"/>
      <c r="K25" s="316"/>
      <c r="L25" s="251"/>
      <c r="M25" s="230">
        <f>SUM(B25:L25)</f>
        <v>0</v>
      </c>
      <c r="N25" s="507"/>
      <c r="O25" s="89" t="s">
        <v>424</v>
      </c>
      <c r="P25" s="507"/>
      <c r="Q25" s="507"/>
      <c r="R25" s="507"/>
    </row>
    <row r="26" spans="1:18" ht="15" customHeight="1">
      <c r="A26" s="735"/>
      <c r="B26" s="253"/>
      <c r="C26" s="253"/>
      <c r="D26" s="253"/>
      <c r="E26" s="253"/>
      <c r="F26" s="253"/>
      <c r="G26" s="253"/>
      <c r="H26" s="253"/>
      <c r="I26" s="253"/>
      <c r="J26" s="253"/>
      <c r="K26" s="318"/>
      <c r="L26" s="253"/>
      <c r="M26" s="253"/>
      <c r="N26" s="507"/>
      <c r="O26" s="507"/>
      <c r="P26" s="507"/>
      <c r="Q26" s="507"/>
      <c r="R26" s="507"/>
    </row>
    <row r="27" spans="1:18" ht="15" customHeight="1">
      <c r="A27" s="431" t="s">
        <v>425</v>
      </c>
      <c r="B27" s="507"/>
      <c r="C27" s="507"/>
      <c r="D27" s="507"/>
      <c r="E27" s="507"/>
      <c r="F27" s="507"/>
      <c r="G27" s="507"/>
      <c r="H27" s="507"/>
      <c r="I27" s="507"/>
      <c r="J27" s="507"/>
      <c r="K27" s="265"/>
      <c r="L27" s="507"/>
      <c r="M27" s="507"/>
      <c r="N27" s="507"/>
      <c r="O27" s="507"/>
      <c r="P27" s="507"/>
      <c r="Q27" s="507"/>
      <c r="R27" s="507"/>
    </row>
    <row r="28" spans="1:18" ht="15" customHeight="1">
      <c r="A28" s="1087" t="s">
        <v>241</v>
      </c>
      <c r="B28" s="1088" t="s">
        <v>30</v>
      </c>
      <c r="C28" s="1088"/>
      <c r="D28" s="1088"/>
      <c r="E28" s="1088"/>
      <c r="F28" s="1088"/>
      <c r="G28" s="1088"/>
      <c r="H28" s="1088"/>
      <c r="I28" s="1088"/>
      <c r="J28" s="1088"/>
      <c r="K28" s="1088"/>
      <c r="L28" s="1088"/>
      <c r="M28" s="1088"/>
      <c r="N28" s="736"/>
      <c r="O28" s="507"/>
      <c r="P28" s="1086" t="s">
        <v>426</v>
      </c>
      <c r="Q28" s="507"/>
      <c r="R28" s="507"/>
    </row>
    <row r="29" spans="1:18" ht="15" customHeight="1">
      <c r="A29" s="1087"/>
      <c r="B29" s="165" t="s">
        <v>1275</v>
      </c>
      <c r="C29" s="165" t="s">
        <v>1276</v>
      </c>
      <c r="D29" s="165" t="str">
        <f>"Item "&amp;A25&amp;" =rcfd3210 or aaab3210"</f>
        <v>Item Projected Future Losses to Bank Charged to Repurchase Reserve (Excluding Exempt Population) =rcfd3210 or aaab3210</v>
      </c>
      <c r="E29" s="165" t="s">
        <v>1278</v>
      </c>
      <c r="F29" s="165" t="s">
        <v>1279</v>
      </c>
      <c r="G29" s="165" t="s">
        <v>1280</v>
      </c>
      <c r="H29" s="165" t="s">
        <v>1281</v>
      </c>
      <c r="I29" s="165" t="s">
        <v>1282</v>
      </c>
      <c r="J29" s="165" t="s">
        <v>1283</v>
      </c>
      <c r="K29" s="351" t="s">
        <v>1284</v>
      </c>
      <c r="L29" s="577"/>
      <c r="M29" s="432" t="s">
        <v>243</v>
      </c>
      <c r="N29" s="507"/>
      <c r="O29" s="507"/>
      <c r="P29" s="1086"/>
      <c r="Q29" s="507"/>
      <c r="R29" s="507"/>
    </row>
    <row r="30" spans="1:18" ht="15" customHeight="1">
      <c r="A30" s="428" t="s">
        <v>1547</v>
      </c>
      <c r="B30" s="251"/>
      <c r="C30" s="251"/>
      <c r="D30" s="251"/>
      <c r="E30" s="251"/>
      <c r="F30" s="251"/>
      <c r="G30" s="251"/>
      <c r="H30" s="251"/>
      <c r="I30" s="251"/>
      <c r="J30" s="251"/>
      <c r="K30" s="316"/>
      <c r="L30" s="315"/>
      <c r="M30" s="230">
        <f>SUM(B30:K30)</f>
        <v>0</v>
      </c>
      <c r="N30" s="507"/>
      <c r="O30" s="25" t="s">
        <v>424</v>
      </c>
      <c r="P30" s="25" t="b">
        <f>SUM(M25,M17)=M30</f>
        <v>1</v>
      </c>
      <c r="Q30" s="507"/>
      <c r="R30" s="507"/>
    </row>
    <row r="31" spans="1:18" ht="15" customHeight="1">
      <c r="A31" s="507"/>
      <c r="B31" s="507"/>
      <c r="C31" s="507"/>
      <c r="D31" s="507"/>
      <c r="E31" s="507"/>
      <c r="F31" s="507"/>
      <c r="G31" s="507"/>
      <c r="H31" s="507"/>
      <c r="I31" s="507"/>
      <c r="J31" s="507"/>
      <c r="K31" s="265"/>
      <c r="L31" s="511"/>
      <c r="M31" s="507"/>
      <c r="N31" s="507"/>
      <c r="O31" s="507"/>
      <c r="P31" s="507"/>
      <c r="Q31" s="507"/>
      <c r="R31" s="507"/>
    </row>
    <row r="32" spans="1:18" ht="15" customHeight="1">
      <c r="A32" s="507"/>
      <c r="B32" s="507"/>
      <c r="C32" s="507"/>
      <c r="D32" s="507"/>
      <c r="E32" s="507"/>
      <c r="F32" s="507"/>
      <c r="G32" s="507"/>
      <c r="H32" s="507"/>
      <c r="I32" s="507"/>
      <c r="J32" s="507"/>
      <c r="K32" s="265"/>
      <c r="L32" s="507"/>
      <c r="M32" s="507"/>
      <c r="N32" s="507"/>
      <c r="O32" s="507"/>
      <c r="P32" s="507"/>
      <c r="Q32" s="507"/>
      <c r="R32" s="507"/>
    </row>
    <row r="33" spans="1:19" ht="15" customHeight="1">
      <c r="A33" s="427" t="s">
        <v>1548</v>
      </c>
      <c r="B33" s="507"/>
      <c r="C33" s="507"/>
      <c r="D33" s="507"/>
      <c r="E33" s="507"/>
      <c r="F33" s="507"/>
      <c r="G33" s="507"/>
      <c r="H33" s="507"/>
      <c r="I33" s="507"/>
      <c r="J33" s="507"/>
      <c r="K33" s="265"/>
      <c r="L33" s="507"/>
      <c r="M33" s="507"/>
      <c r="N33" s="507"/>
      <c r="O33" s="507"/>
      <c r="P33" s="507"/>
      <c r="Q33" s="507"/>
      <c r="R33" s="507"/>
    </row>
    <row r="34" spans="1:19" ht="15" customHeight="1">
      <c r="A34" s="1087" t="s">
        <v>241</v>
      </c>
      <c r="B34" s="1088" t="s">
        <v>419</v>
      </c>
      <c r="C34" s="1088"/>
      <c r="D34" s="1088"/>
      <c r="E34" s="1088"/>
      <c r="F34" s="1088"/>
      <c r="G34" s="1088"/>
      <c r="H34" s="1088"/>
      <c r="I34" s="1088"/>
      <c r="J34" s="1088"/>
      <c r="K34" s="1088"/>
      <c r="L34" s="1088"/>
      <c r="M34" s="1088"/>
      <c r="N34" s="507"/>
      <c r="O34" s="507"/>
      <c r="P34" s="507"/>
      <c r="Q34" s="507"/>
      <c r="R34" s="507"/>
    </row>
    <row r="35" spans="1:19" ht="15" customHeight="1">
      <c r="A35" s="1087"/>
      <c r="B35" s="165">
        <f t="shared" ref="B35:J35" si="3">C35-1</f>
        <v>2004</v>
      </c>
      <c r="C35" s="165">
        <f t="shared" si="3"/>
        <v>2005</v>
      </c>
      <c r="D35" s="165">
        <f t="shared" si="3"/>
        <v>2006</v>
      </c>
      <c r="E35" s="165">
        <f t="shared" si="3"/>
        <v>2007</v>
      </c>
      <c r="F35" s="165">
        <f t="shared" si="3"/>
        <v>2008</v>
      </c>
      <c r="G35" s="165">
        <f t="shared" si="3"/>
        <v>2009</v>
      </c>
      <c r="H35" s="165">
        <f t="shared" si="3"/>
        <v>2010</v>
      </c>
      <c r="I35" s="165">
        <f t="shared" si="3"/>
        <v>2011</v>
      </c>
      <c r="J35" s="165">
        <f t="shared" si="3"/>
        <v>2012</v>
      </c>
      <c r="K35" s="351">
        <v>2013</v>
      </c>
      <c r="L35" s="165" t="s">
        <v>242</v>
      </c>
      <c r="M35" s="432" t="s">
        <v>243</v>
      </c>
      <c r="N35" s="507"/>
      <c r="O35" s="507"/>
      <c r="P35" s="507"/>
      <c r="Q35" s="507"/>
      <c r="R35" s="507"/>
    </row>
    <row r="36" spans="1:19" ht="15" customHeight="1">
      <c r="A36" s="428" t="s">
        <v>244</v>
      </c>
      <c r="B36" s="251"/>
      <c r="C36" s="251"/>
      <c r="D36" s="251"/>
      <c r="E36" s="251"/>
      <c r="F36" s="251"/>
      <c r="G36" s="251"/>
      <c r="H36" s="251"/>
      <c r="I36" s="251"/>
      <c r="J36" s="251"/>
      <c r="K36" s="316"/>
      <c r="L36" s="251"/>
      <c r="M36" s="230">
        <f>SUM(B36:L36)</f>
        <v>0</v>
      </c>
      <c r="N36" s="507"/>
      <c r="O36" s="89" t="s">
        <v>1544</v>
      </c>
      <c r="P36" s="507"/>
      <c r="Q36" s="507"/>
      <c r="R36" s="507"/>
    </row>
    <row r="37" spans="1:19" ht="15" customHeight="1">
      <c r="A37" s="428" t="s">
        <v>773</v>
      </c>
      <c r="B37" s="251"/>
      <c r="C37" s="251"/>
      <c r="D37" s="251"/>
      <c r="E37" s="251"/>
      <c r="F37" s="251"/>
      <c r="G37" s="251"/>
      <c r="H37" s="251"/>
      <c r="I37" s="251"/>
      <c r="J37" s="251"/>
      <c r="K37" s="316"/>
      <c r="L37" s="251"/>
      <c r="M37" s="230">
        <f>SUM(B37:L37)</f>
        <v>0</v>
      </c>
      <c r="N37" s="507"/>
      <c r="O37" s="89" t="s">
        <v>1544</v>
      </c>
      <c r="P37" s="507"/>
      <c r="Q37" s="507"/>
      <c r="R37" s="507"/>
    </row>
    <row r="38" spans="1:19" ht="15" customHeight="1">
      <c r="A38" s="428" t="s">
        <v>774</v>
      </c>
      <c r="B38" s="251"/>
      <c r="C38" s="251"/>
      <c r="D38" s="251"/>
      <c r="E38" s="251"/>
      <c r="F38" s="251"/>
      <c r="G38" s="251"/>
      <c r="H38" s="251"/>
      <c r="I38" s="251"/>
      <c r="J38" s="251"/>
      <c r="K38" s="316"/>
      <c r="L38" s="251"/>
      <c r="M38" s="230">
        <f>SUM(B38:L38)</f>
        <v>0</v>
      </c>
      <c r="N38" s="507"/>
      <c r="O38" s="89" t="s">
        <v>1544</v>
      </c>
      <c r="P38" s="1086" t="s">
        <v>420</v>
      </c>
      <c r="Q38" s="507"/>
      <c r="R38" s="507"/>
    </row>
    <row r="39" spans="1:19" ht="15" customHeight="1">
      <c r="A39" s="428" t="s">
        <v>775</v>
      </c>
      <c r="B39" s="511"/>
      <c r="C39" s="511"/>
      <c r="D39" s="511"/>
      <c r="E39" s="511"/>
      <c r="F39" s="511"/>
      <c r="G39" s="511"/>
      <c r="H39" s="511"/>
      <c r="I39" s="511"/>
      <c r="J39" s="511"/>
      <c r="K39" s="570"/>
      <c r="L39" s="511"/>
      <c r="M39" s="511"/>
      <c r="N39" s="507"/>
      <c r="O39" s="507"/>
      <c r="P39" s="1086"/>
      <c r="Q39" s="507"/>
      <c r="R39" s="507"/>
    </row>
    <row r="40" spans="1:19" ht="15" customHeight="1">
      <c r="A40" s="429" t="s">
        <v>245</v>
      </c>
      <c r="B40" s="251"/>
      <c r="C40" s="251"/>
      <c r="D40" s="251"/>
      <c r="E40" s="251"/>
      <c r="F40" s="251"/>
      <c r="G40" s="251"/>
      <c r="H40" s="251"/>
      <c r="I40" s="251"/>
      <c r="J40" s="251"/>
      <c r="K40" s="316"/>
      <c r="L40" s="251"/>
      <c r="M40" s="230">
        <f t="shared" ref="M40:M47" si="4">SUM(B40:L40)</f>
        <v>0</v>
      </c>
      <c r="N40" s="507"/>
      <c r="O40" s="89" t="s">
        <v>1544</v>
      </c>
      <c r="P40" s="25" t="b">
        <f>M38=SUM(M40:M43)</f>
        <v>1</v>
      </c>
      <c r="Q40" s="507"/>
      <c r="R40" s="507"/>
    </row>
    <row r="41" spans="1:19" ht="15" customHeight="1">
      <c r="A41" s="429" t="s">
        <v>421</v>
      </c>
      <c r="B41" s="251"/>
      <c r="C41" s="251"/>
      <c r="D41" s="251"/>
      <c r="E41" s="251"/>
      <c r="F41" s="251"/>
      <c r="G41" s="251"/>
      <c r="H41" s="251"/>
      <c r="I41" s="251"/>
      <c r="J41" s="251"/>
      <c r="K41" s="316"/>
      <c r="L41" s="251"/>
      <c r="M41" s="230">
        <f t="shared" si="4"/>
        <v>0</v>
      </c>
      <c r="N41" s="507"/>
      <c r="O41" s="89" t="s">
        <v>1544</v>
      </c>
      <c r="P41" s="507"/>
      <c r="Q41" s="507"/>
      <c r="R41" s="507"/>
    </row>
    <row r="42" spans="1:19" ht="15" customHeight="1">
      <c r="A42" s="429" t="s">
        <v>422</v>
      </c>
      <c r="B42" s="251"/>
      <c r="C42" s="251"/>
      <c r="D42" s="251"/>
      <c r="E42" s="251"/>
      <c r="F42" s="251"/>
      <c r="G42" s="251"/>
      <c r="H42" s="251"/>
      <c r="I42" s="251"/>
      <c r="J42" s="251"/>
      <c r="K42" s="316"/>
      <c r="L42" s="251"/>
      <c r="M42" s="230">
        <f t="shared" si="4"/>
        <v>0</v>
      </c>
      <c r="N42" s="507"/>
      <c r="O42" s="89" t="s">
        <v>1544</v>
      </c>
      <c r="P42" s="507"/>
      <c r="Q42" s="507"/>
      <c r="R42" s="507"/>
    </row>
    <row r="43" spans="1:19" ht="15" customHeight="1">
      <c r="A43" s="430" t="s">
        <v>423</v>
      </c>
      <c r="B43" s="251"/>
      <c r="C43" s="251"/>
      <c r="D43" s="251"/>
      <c r="E43" s="251"/>
      <c r="F43" s="251"/>
      <c r="G43" s="251"/>
      <c r="H43" s="251"/>
      <c r="I43" s="251"/>
      <c r="J43" s="251"/>
      <c r="K43" s="316"/>
      <c r="L43" s="251"/>
      <c r="M43" s="230">
        <f t="shared" si="4"/>
        <v>0</v>
      </c>
      <c r="N43" s="507"/>
      <c r="O43" s="89" t="s">
        <v>1544</v>
      </c>
      <c r="P43" s="507"/>
      <c r="Q43" s="507"/>
      <c r="R43" s="507"/>
    </row>
    <row r="44" spans="1:19" ht="15" customHeight="1">
      <c r="A44" s="428" t="s">
        <v>776</v>
      </c>
      <c r="B44" s="251"/>
      <c r="C44" s="251"/>
      <c r="D44" s="251"/>
      <c r="E44" s="251"/>
      <c r="F44" s="251"/>
      <c r="G44" s="251"/>
      <c r="H44" s="251"/>
      <c r="I44" s="251"/>
      <c r="J44" s="251"/>
      <c r="K44" s="316"/>
      <c r="L44" s="251"/>
      <c r="M44" s="230">
        <f t="shared" si="4"/>
        <v>0</v>
      </c>
      <c r="N44" s="507"/>
      <c r="O44" s="89" t="s">
        <v>1544</v>
      </c>
      <c r="P44" s="507"/>
      <c r="Q44" s="507"/>
      <c r="R44" s="507"/>
    </row>
    <row r="45" spans="1:19" ht="15" customHeight="1">
      <c r="A45" s="428" t="s">
        <v>777</v>
      </c>
      <c r="B45" s="251"/>
      <c r="C45" s="251"/>
      <c r="D45" s="251"/>
      <c r="E45" s="251"/>
      <c r="F45" s="251"/>
      <c r="G45" s="251"/>
      <c r="H45" s="251"/>
      <c r="I45" s="251"/>
      <c r="J45" s="251"/>
      <c r="K45" s="316"/>
      <c r="L45" s="251"/>
      <c r="M45" s="230">
        <f t="shared" si="4"/>
        <v>0</v>
      </c>
      <c r="N45" s="507"/>
      <c r="O45" s="89" t="s">
        <v>1544</v>
      </c>
      <c r="P45" s="507"/>
      <c r="Q45" s="507"/>
      <c r="R45" s="507"/>
    </row>
    <row r="46" spans="1:19" ht="15" customHeight="1">
      <c r="A46" s="428" t="s">
        <v>778</v>
      </c>
      <c r="B46" s="251"/>
      <c r="C46" s="251"/>
      <c r="D46" s="251"/>
      <c r="E46" s="251"/>
      <c r="F46" s="251"/>
      <c r="G46" s="251"/>
      <c r="H46" s="251"/>
      <c r="I46" s="251"/>
      <c r="J46" s="251"/>
      <c r="K46" s="316"/>
      <c r="L46" s="251"/>
      <c r="M46" s="230">
        <f t="shared" si="4"/>
        <v>0</v>
      </c>
      <c r="N46" s="507"/>
      <c r="O46" s="25" t="s">
        <v>424</v>
      </c>
      <c r="P46" s="507"/>
      <c r="Q46" s="507"/>
      <c r="R46" s="507"/>
      <c r="S46" s="507"/>
    </row>
    <row r="47" spans="1:19" ht="15" customHeight="1">
      <c r="A47" s="428" t="s">
        <v>1546</v>
      </c>
      <c r="B47" s="251"/>
      <c r="C47" s="251"/>
      <c r="D47" s="251"/>
      <c r="E47" s="251"/>
      <c r="F47" s="251"/>
      <c r="G47" s="251"/>
      <c r="H47" s="251"/>
      <c r="I47" s="251"/>
      <c r="J47" s="251"/>
      <c r="K47" s="316"/>
      <c r="L47" s="251"/>
      <c r="M47" s="230">
        <f t="shared" si="4"/>
        <v>0</v>
      </c>
      <c r="N47" s="507"/>
      <c r="O47" s="25" t="s">
        <v>424</v>
      </c>
      <c r="P47" s="507"/>
      <c r="Q47" s="507"/>
      <c r="R47" s="507"/>
      <c r="S47" s="507"/>
    </row>
    <row r="48" spans="1:19" ht="15" customHeight="1">
      <c r="A48" s="511"/>
      <c r="B48" s="252"/>
      <c r="C48" s="252"/>
      <c r="D48" s="252"/>
      <c r="E48" s="252"/>
      <c r="F48" s="252"/>
      <c r="G48" s="252"/>
      <c r="H48" s="252"/>
      <c r="I48" s="252"/>
      <c r="J48" s="252"/>
      <c r="K48" s="317"/>
      <c r="L48" s="252"/>
      <c r="M48" s="252"/>
      <c r="N48" s="507"/>
      <c r="O48" s="507"/>
      <c r="P48" s="507"/>
      <c r="Q48" s="507"/>
      <c r="R48" s="507"/>
      <c r="S48" s="507"/>
    </row>
    <row r="49" spans="1:19" ht="15" customHeight="1">
      <c r="A49" s="427" t="s">
        <v>1549</v>
      </c>
      <c r="B49" s="507"/>
      <c r="C49" s="507"/>
      <c r="D49" s="507"/>
      <c r="E49" s="507"/>
      <c r="F49" s="507"/>
      <c r="G49" s="507"/>
      <c r="H49" s="507"/>
      <c r="I49" s="507"/>
      <c r="J49" s="507"/>
      <c r="K49" s="265"/>
      <c r="L49" s="507"/>
      <c r="M49" s="507"/>
      <c r="N49" s="507"/>
      <c r="O49" s="507"/>
      <c r="P49" s="507"/>
      <c r="Q49" s="507"/>
      <c r="R49" s="507"/>
      <c r="S49" s="507"/>
    </row>
    <row r="50" spans="1:19" ht="15" customHeight="1">
      <c r="A50" s="1087" t="s">
        <v>241</v>
      </c>
      <c r="B50" s="1088" t="s">
        <v>419</v>
      </c>
      <c r="C50" s="1088"/>
      <c r="D50" s="1088"/>
      <c r="E50" s="1088"/>
      <c r="F50" s="1088"/>
      <c r="G50" s="1088"/>
      <c r="H50" s="1088"/>
      <c r="I50" s="1088"/>
      <c r="J50" s="1088"/>
      <c r="K50" s="1088"/>
      <c r="L50" s="1088"/>
      <c r="M50" s="1088"/>
      <c r="N50" s="507"/>
      <c r="O50" s="507"/>
      <c r="P50" s="507"/>
      <c r="Q50" s="507"/>
      <c r="R50" s="507"/>
      <c r="S50" s="507"/>
    </row>
    <row r="51" spans="1:19" ht="15" customHeight="1">
      <c r="A51" s="1087"/>
      <c r="B51" s="165">
        <f t="shared" ref="B51:J51" si="5">C51-1</f>
        <v>2004</v>
      </c>
      <c r="C51" s="165">
        <f t="shared" si="5"/>
        <v>2005</v>
      </c>
      <c r="D51" s="165">
        <f t="shared" si="5"/>
        <v>2006</v>
      </c>
      <c r="E51" s="165">
        <f t="shared" si="5"/>
        <v>2007</v>
      </c>
      <c r="F51" s="165">
        <f t="shared" si="5"/>
        <v>2008</v>
      </c>
      <c r="G51" s="165">
        <f t="shared" si="5"/>
        <v>2009</v>
      </c>
      <c r="H51" s="165">
        <f t="shared" si="5"/>
        <v>2010</v>
      </c>
      <c r="I51" s="165">
        <f t="shared" si="5"/>
        <v>2011</v>
      </c>
      <c r="J51" s="165">
        <f t="shared" si="5"/>
        <v>2012</v>
      </c>
      <c r="K51" s="351">
        <v>2013</v>
      </c>
      <c r="L51" s="165" t="s">
        <v>242</v>
      </c>
      <c r="M51" s="432" t="s">
        <v>243</v>
      </c>
      <c r="N51" s="507"/>
      <c r="O51" s="507"/>
      <c r="P51" s="507"/>
      <c r="Q51" s="507"/>
      <c r="R51" s="507"/>
      <c r="S51" s="507"/>
    </row>
    <row r="52" spans="1:19" ht="15" customHeight="1">
      <c r="A52" s="428" t="s">
        <v>244</v>
      </c>
      <c r="B52" s="251"/>
      <c r="C52" s="251"/>
      <c r="D52" s="251"/>
      <c r="E52" s="251"/>
      <c r="F52" s="251"/>
      <c r="G52" s="251"/>
      <c r="H52" s="251"/>
      <c r="I52" s="251"/>
      <c r="J52" s="251"/>
      <c r="K52" s="316"/>
      <c r="L52" s="251"/>
      <c r="M52" s="230">
        <f>SUM(B52:L52)</f>
        <v>0</v>
      </c>
      <c r="N52" s="507"/>
      <c r="O52" s="89" t="s">
        <v>1544</v>
      </c>
      <c r="P52" s="507"/>
      <c r="Q52" s="507"/>
      <c r="R52" s="507"/>
      <c r="S52" s="507"/>
    </row>
    <row r="53" spans="1:19" ht="15" customHeight="1">
      <c r="A53" s="428" t="s">
        <v>773</v>
      </c>
      <c r="B53" s="251"/>
      <c r="C53" s="251"/>
      <c r="D53" s="251"/>
      <c r="E53" s="251"/>
      <c r="F53" s="251"/>
      <c r="G53" s="251"/>
      <c r="H53" s="251"/>
      <c r="I53" s="251"/>
      <c r="J53" s="251"/>
      <c r="K53" s="316"/>
      <c r="L53" s="251"/>
      <c r="M53" s="230">
        <f>SUM(B53:L53)</f>
        <v>0</v>
      </c>
      <c r="N53" s="507"/>
      <c r="O53" s="89" t="s">
        <v>1544</v>
      </c>
      <c r="P53" s="507"/>
      <c r="Q53" s="507"/>
      <c r="R53" s="507"/>
      <c r="S53" s="507"/>
    </row>
    <row r="54" spans="1:19" ht="15" customHeight="1">
      <c r="A54" s="428" t="s">
        <v>774</v>
      </c>
      <c r="B54" s="251"/>
      <c r="C54" s="251"/>
      <c r="D54" s="251"/>
      <c r="E54" s="251"/>
      <c r="F54" s="251"/>
      <c r="G54" s="251"/>
      <c r="H54" s="251"/>
      <c r="I54" s="251"/>
      <c r="J54" s="251"/>
      <c r="K54" s="316"/>
      <c r="L54" s="251"/>
      <c r="M54" s="230">
        <f>SUM(B54:L54)</f>
        <v>0</v>
      </c>
      <c r="N54" s="507"/>
      <c r="O54" s="89" t="s">
        <v>1544</v>
      </c>
      <c r="P54" s="507"/>
      <c r="Q54" s="507"/>
      <c r="R54" s="507"/>
      <c r="S54" s="507"/>
    </row>
    <row r="55" spans="1:19" ht="15" customHeight="1">
      <c r="A55" s="428" t="s">
        <v>1546</v>
      </c>
      <c r="B55" s="251"/>
      <c r="C55" s="251"/>
      <c r="D55" s="251"/>
      <c r="E55" s="251"/>
      <c r="F55" s="251"/>
      <c r="G55" s="251"/>
      <c r="H55" s="251"/>
      <c r="I55" s="251"/>
      <c r="J55" s="251"/>
      <c r="K55" s="316"/>
      <c r="L55" s="251"/>
      <c r="M55" s="230">
        <f>SUM(B55:L55)</f>
        <v>0</v>
      </c>
      <c r="N55" s="507"/>
      <c r="O55" s="25" t="s">
        <v>424</v>
      </c>
      <c r="P55" s="507"/>
      <c r="Q55" s="507"/>
      <c r="R55" s="507"/>
      <c r="S55" s="507"/>
    </row>
    <row r="56" spans="1:19" ht="15" customHeight="1">
      <c r="A56" s="735"/>
      <c r="B56" s="253"/>
      <c r="C56" s="253"/>
      <c r="D56" s="253"/>
      <c r="E56" s="253"/>
      <c r="F56" s="253"/>
      <c r="G56" s="253"/>
      <c r="H56" s="253"/>
      <c r="I56" s="253"/>
      <c r="J56" s="253"/>
      <c r="K56" s="318"/>
      <c r="L56" s="253"/>
      <c r="M56" s="253"/>
      <c r="N56" s="507"/>
      <c r="O56" s="507"/>
      <c r="P56" s="507"/>
      <c r="Q56" s="507"/>
      <c r="R56" s="507"/>
      <c r="S56" s="507"/>
    </row>
    <row r="57" spans="1:19" ht="15" customHeight="1">
      <c r="A57" s="431" t="s">
        <v>427</v>
      </c>
      <c r="B57" s="507"/>
      <c r="C57" s="507"/>
      <c r="D57" s="507"/>
      <c r="E57" s="507"/>
      <c r="F57" s="507"/>
      <c r="G57" s="507"/>
      <c r="H57" s="507"/>
      <c r="I57" s="507"/>
      <c r="J57" s="507"/>
      <c r="K57" s="265"/>
      <c r="L57" s="507"/>
      <c r="M57" s="507"/>
      <c r="N57" s="507"/>
      <c r="O57" s="507"/>
      <c r="P57" s="507"/>
      <c r="Q57" s="507"/>
      <c r="R57" s="507"/>
      <c r="S57" s="507"/>
    </row>
    <row r="58" spans="1:19" ht="15" customHeight="1">
      <c r="A58" s="1087" t="s">
        <v>241</v>
      </c>
      <c r="B58" s="1088" t="s">
        <v>30</v>
      </c>
      <c r="C58" s="1088"/>
      <c r="D58" s="1088"/>
      <c r="E58" s="1088"/>
      <c r="F58" s="1088"/>
      <c r="G58" s="1088"/>
      <c r="H58" s="1088"/>
      <c r="I58" s="1088"/>
      <c r="J58" s="1088"/>
      <c r="K58" s="1088"/>
      <c r="L58" s="1088"/>
      <c r="M58" s="1088"/>
      <c r="N58" s="736"/>
      <c r="O58" s="507"/>
      <c r="P58" s="1086" t="s">
        <v>426</v>
      </c>
      <c r="Q58" s="507"/>
      <c r="R58" s="507"/>
      <c r="S58" s="507"/>
    </row>
    <row r="59" spans="1:19" ht="15" customHeight="1">
      <c r="A59" s="1087"/>
      <c r="B59" s="165" t="s">
        <v>1275</v>
      </c>
      <c r="C59" s="165" t="s">
        <v>1276</v>
      </c>
      <c r="D59" s="165" t="s">
        <v>1277</v>
      </c>
      <c r="E59" s="165" t="s">
        <v>1278</v>
      </c>
      <c r="F59" s="165" t="s">
        <v>1279</v>
      </c>
      <c r="G59" s="165" t="s">
        <v>1280</v>
      </c>
      <c r="H59" s="165" t="s">
        <v>1281</v>
      </c>
      <c r="I59" s="165" t="s">
        <v>1282</v>
      </c>
      <c r="J59" s="165" t="s">
        <v>1283</v>
      </c>
      <c r="K59" s="351" t="s">
        <v>1284</v>
      </c>
      <c r="L59" s="577"/>
      <c r="M59" s="432" t="s">
        <v>243</v>
      </c>
      <c r="N59" s="507"/>
      <c r="O59" s="507"/>
      <c r="P59" s="1086"/>
      <c r="Q59" s="507"/>
      <c r="R59" s="507"/>
      <c r="S59" s="507"/>
    </row>
    <row r="60" spans="1:19" ht="15" customHeight="1">
      <c r="A60" s="428" t="s">
        <v>1547</v>
      </c>
      <c r="B60" s="251"/>
      <c r="C60" s="251"/>
      <c r="D60" s="251"/>
      <c r="E60" s="251"/>
      <c r="F60" s="251"/>
      <c r="G60" s="251"/>
      <c r="H60" s="251"/>
      <c r="I60" s="251"/>
      <c r="J60" s="251"/>
      <c r="K60" s="316"/>
      <c r="L60" s="315"/>
      <c r="M60" s="230">
        <f>SUM(B60:K60)</f>
        <v>0</v>
      </c>
      <c r="N60" s="507"/>
      <c r="O60" s="25" t="s">
        <v>424</v>
      </c>
      <c r="P60" s="25" t="b">
        <f>SUM(M55,M47)=M60</f>
        <v>1</v>
      </c>
      <c r="Q60" s="507"/>
      <c r="R60" s="507"/>
      <c r="S60" s="507"/>
    </row>
    <row r="61" spans="1:19" ht="15" customHeight="1">
      <c r="A61" s="507"/>
      <c r="B61" s="507"/>
      <c r="C61" s="507"/>
      <c r="D61" s="507"/>
      <c r="E61" s="507"/>
      <c r="F61" s="507"/>
      <c r="G61" s="507"/>
      <c r="H61" s="507"/>
      <c r="I61" s="507"/>
      <c r="J61" s="507"/>
      <c r="K61" s="265"/>
      <c r="L61" s="511"/>
      <c r="M61" s="507"/>
      <c r="N61" s="507"/>
      <c r="O61" s="507"/>
      <c r="P61" s="507"/>
      <c r="Q61" s="507"/>
      <c r="R61" s="507"/>
      <c r="S61" s="507"/>
    </row>
    <row r="62" spans="1:19" ht="15" customHeight="1">
      <c r="A62" s="507"/>
      <c r="B62" s="507"/>
      <c r="C62" s="507"/>
      <c r="D62" s="507"/>
      <c r="E62" s="507"/>
      <c r="F62" s="507"/>
      <c r="G62" s="507"/>
      <c r="H62" s="507"/>
      <c r="I62" s="507"/>
      <c r="J62" s="507"/>
      <c r="K62" s="265"/>
      <c r="L62" s="507"/>
      <c r="M62" s="507"/>
      <c r="N62" s="507"/>
      <c r="O62" s="507"/>
      <c r="P62" s="507"/>
      <c r="Q62" s="507"/>
      <c r="R62" s="507"/>
      <c r="S62" s="507"/>
    </row>
    <row r="63" spans="1:19" ht="15" customHeight="1">
      <c r="A63" s="427" t="s">
        <v>1558</v>
      </c>
      <c r="B63" s="507"/>
      <c r="C63" s="507"/>
      <c r="D63" s="507"/>
      <c r="E63" s="507"/>
      <c r="F63" s="507"/>
      <c r="G63" s="507"/>
      <c r="H63" s="507"/>
      <c r="I63" s="507"/>
      <c r="J63" s="507"/>
      <c r="K63" s="265"/>
      <c r="L63" s="507"/>
      <c r="M63" s="507"/>
      <c r="N63" s="507"/>
      <c r="O63" s="507"/>
      <c r="P63" s="507"/>
      <c r="Q63" s="507"/>
      <c r="R63" s="507"/>
      <c r="S63" s="507"/>
    </row>
    <row r="64" spans="1:19" ht="15" customHeight="1">
      <c r="A64" s="1087" t="s">
        <v>241</v>
      </c>
      <c r="B64" s="1088" t="s">
        <v>419</v>
      </c>
      <c r="C64" s="1088"/>
      <c r="D64" s="1088"/>
      <c r="E64" s="1088"/>
      <c r="F64" s="1088"/>
      <c r="G64" s="1088"/>
      <c r="H64" s="1088"/>
      <c r="I64" s="1088"/>
      <c r="J64" s="1088"/>
      <c r="K64" s="1088"/>
      <c r="L64" s="1088"/>
      <c r="M64" s="1088"/>
      <c r="N64" s="507"/>
      <c r="O64" s="507"/>
      <c r="P64" s="507"/>
      <c r="Q64" s="507"/>
      <c r="R64" s="507"/>
      <c r="S64" s="507"/>
    </row>
    <row r="65" spans="1:19" ht="15" customHeight="1">
      <c r="A65" s="1087"/>
      <c r="B65" s="165">
        <f t="shared" ref="B65:J65" si="6">C65-1</f>
        <v>2004</v>
      </c>
      <c r="C65" s="165">
        <f t="shared" si="6"/>
        <v>2005</v>
      </c>
      <c r="D65" s="165">
        <f t="shared" si="6"/>
        <v>2006</v>
      </c>
      <c r="E65" s="165">
        <f t="shared" si="6"/>
        <v>2007</v>
      </c>
      <c r="F65" s="165">
        <f t="shared" si="6"/>
        <v>2008</v>
      </c>
      <c r="G65" s="165">
        <f t="shared" si="6"/>
        <v>2009</v>
      </c>
      <c r="H65" s="165">
        <f t="shared" si="6"/>
        <v>2010</v>
      </c>
      <c r="I65" s="165">
        <f t="shared" si="6"/>
        <v>2011</v>
      </c>
      <c r="J65" s="165">
        <f t="shared" si="6"/>
        <v>2012</v>
      </c>
      <c r="K65" s="351">
        <v>2013</v>
      </c>
      <c r="L65" s="165" t="s">
        <v>242</v>
      </c>
      <c r="M65" s="432" t="s">
        <v>243</v>
      </c>
      <c r="N65" s="507"/>
      <c r="O65" s="507"/>
      <c r="P65" s="507"/>
      <c r="Q65" s="507"/>
      <c r="R65" s="507"/>
      <c r="S65" s="507"/>
    </row>
    <row r="66" spans="1:19" ht="15" customHeight="1">
      <c r="A66" s="428" t="s">
        <v>244</v>
      </c>
      <c r="B66" s="251"/>
      <c r="C66" s="251"/>
      <c r="D66" s="251"/>
      <c r="E66" s="251"/>
      <c r="F66" s="251"/>
      <c r="G66" s="251"/>
      <c r="H66" s="251"/>
      <c r="I66" s="251"/>
      <c r="J66" s="251"/>
      <c r="K66" s="316"/>
      <c r="L66" s="251"/>
      <c r="M66" s="230">
        <f>SUM(B66:L66)</f>
        <v>0</v>
      </c>
      <c r="N66" s="507"/>
      <c r="O66" s="89" t="s">
        <v>1544</v>
      </c>
      <c r="P66" s="507"/>
      <c r="Q66" s="507"/>
      <c r="R66" s="507"/>
      <c r="S66" s="507"/>
    </row>
    <row r="67" spans="1:19" ht="15" customHeight="1">
      <c r="A67" s="428" t="s">
        <v>773</v>
      </c>
      <c r="B67" s="251"/>
      <c r="C67" s="251"/>
      <c r="D67" s="251"/>
      <c r="E67" s="251"/>
      <c r="F67" s="251"/>
      <c r="G67" s="251"/>
      <c r="H67" s="251"/>
      <c r="I67" s="251"/>
      <c r="J67" s="251"/>
      <c r="K67" s="316"/>
      <c r="L67" s="251"/>
      <c r="M67" s="230">
        <f>SUM(B67:L67)</f>
        <v>0</v>
      </c>
      <c r="N67" s="507"/>
      <c r="O67" s="89" t="s">
        <v>1544</v>
      </c>
      <c r="P67" s="507"/>
      <c r="Q67" s="507"/>
      <c r="R67" s="507"/>
      <c r="S67" s="507"/>
    </row>
    <row r="68" spans="1:19" ht="15" customHeight="1">
      <c r="A68" s="428" t="s">
        <v>774</v>
      </c>
      <c r="B68" s="251"/>
      <c r="C68" s="251"/>
      <c r="D68" s="251"/>
      <c r="E68" s="251"/>
      <c r="F68" s="251"/>
      <c r="G68" s="251"/>
      <c r="H68" s="251"/>
      <c r="I68" s="251"/>
      <c r="J68" s="251"/>
      <c r="K68" s="316"/>
      <c r="L68" s="251"/>
      <c r="M68" s="230">
        <f>SUM(B68:L68)</f>
        <v>0</v>
      </c>
      <c r="N68" s="507"/>
      <c r="O68" s="89" t="s">
        <v>1544</v>
      </c>
      <c r="P68" s="1086" t="s">
        <v>420</v>
      </c>
      <c r="Q68" s="507"/>
      <c r="R68" s="507"/>
      <c r="S68" s="507"/>
    </row>
    <row r="69" spans="1:19" ht="15" customHeight="1">
      <c r="A69" s="428" t="s">
        <v>775</v>
      </c>
      <c r="B69" s="511"/>
      <c r="C69" s="511"/>
      <c r="D69" s="511"/>
      <c r="E69" s="511"/>
      <c r="F69" s="511"/>
      <c r="G69" s="511"/>
      <c r="H69" s="511"/>
      <c r="I69" s="511"/>
      <c r="J69" s="511"/>
      <c r="K69" s="570"/>
      <c r="L69" s="511"/>
      <c r="M69" s="511"/>
      <c r="N69" s="507"/>
      <c r="O69" s="507"/>
      <c r="P69" s="1086"/>
      <c r="Q69" s="507"/>
      <c r="R69" s="507"/>
      <c r="S69" s="507"/>
    </row>
    <row r="70" spans="1:19" ht="15" customHeight="1">
      <c r="A70" s="429" t="s">
        <v>245</v>
      </c>
      <c r="B70" s="251"/>
      <c r="C70" s="251"/>
      <c r="D70" s="251"/>
      <c r="E70" s="251"/>
      <c r="F70" s="251"/>
      <c r="G70" s="251"/>
      <c r="H70" s="251"/>
      <c r="I70" s="251"/>
      <c r="J70" s="251"/>
      <c r="K70" s="316"/>
      <c r="L70" s="251"/>
      <c r="M70" s="230">
        <f t="shared" ref="M70:M76" si="7">SUM(B70:L70)</f>
        <v>0</v>
      </c>
      <c r="N70" s="507"/>
      <c r="O70" s="89" t="s">
        <v>1544</v>
      </c>
      <c r="P70" s="25" t="b">
        <f>M68=SUM(M70:M73)</f>
        <v>1</v>
      </c>
      <c r="Q70" s="507"/>
      <c r="R70" s="507"/>
      <c r="S70" s="507"/>
    </row>
    <row r="71" spans="1:19" ht="15" customHeight="1">
      <c r="A71" s="429" t="s">
        <v>421</v>
      </c>
      <c r="B71" s="251"/>
      <c r="C71" s="251"/>
      <c r="D71" s="251"/>
      <c r="E71" s="251"/>
      <c r="F71" s="251"/>
      <c r="G71" s="251"/>
      <c r="H71" s="251"/>
      <c r="I71" s="251"/>
      <c r="J71" s="251"/>
      <c r="K71" s="316"/>
      <c r="L71" s="251"/>
      <c r="M71" s="230">
        <f t="shared" si="7"/>
        <v>0</v>
      </c>
      <c r="N71" s="507"/>
      <c r="O71" s="89" t="s">
        <v>1544</v>
      </c>
      <c r="P71" s="507"/>
      <c r="Q71" s="507"/>
      <c r="R71" s="507"/>
      <c r="S71" s="507"/>
    </row>
    <row r="72" spans="1:19" ht="15" customHeight="1">
      <c r="A72" s="429" t="s">
        <v>422</v>
      </c>
      <c r="B72" s="251"/>
      <c r="C72" s="251"/>
      <c r="D72" s="251"/>
      <c r="E72" s="251"/>
      <c r="F72" s="251"/>
      <c r="G72" s="251"/>
      <c r="H72" s="251"/>
      <c r="I72" s="251"/>
      <c r="J72" s="251"/>
      <c r="K72" s="316"/>
      <c r="L72" s="251"/>
      <c r="M72" s="230">
        <f t="shared" si="7"/>
        <v>0</v>
      </c>
      <c r="N72" s="507"/>
      <c r="O72" s="89" t="s">
        <v>1544</v>
      </c>
      <c r="P72" s="507"/>
      <c r="Q72" s="507"/>
      <c r="R72" s="507"/>
      <c r="S72" s="507"/>
    </row>
    <row r="73" spans="1:19" ht="15" customHeight="1">
      <c r="A73" s="430" t="s">
        <v>423</v>
      </c>
      <c r="B73" s="251"/>
      <c r="C73" s="251"/>
      <c r="D73" s="251"/>
      <c r="E73" s="251"/>
      <c r="F73" s="251"/>
      <c r="G73" s="251"/>
      <c r="H73" s="251"/>
      <c r="I73" s="251"/>
      <c r="J73" s="251"/>
      <c r="K73" s="316"/>
      <c r="L73" s="251"/>
      <c r="M73" s="230">
        <f t="shared" si="7"/>
        <v>0</v>
      </c>
      <c r="N73" s="507"/>
      <c r="O73" s="89" t="s">
        <v>1544</v>
      </c>
      <c r="P73" s="507"/>
      <c r="Q73" s="507"/>
      <c r="R73" s="507"/>
      <c r="S73" s="507"/>
    </row>
    <row r="74" spans="1:19">
      <c r="A74" s="428" t="s">
        <v>776</v>
      </c>
      <c r="B74" s="251"/>
      <c r="C74" s="251"/>
      <c r="D74" s="251"/>
      <c r="E74" s="251"/>
      <c r="F74" s="251"/>
      <c r="G74" s="251"/>
      <c r="H74" s="251"/>
      <c r="I74" s="251"/>
      <c r="J74" s="251"/>
      <c r="K74" s="316"/>
      <c r="L74" s="251"/>
      <c r="M74" s="230">
        <f t="shared" si="7"/>
        <v>0</v>
      </c>
      <c r="N74" s="507"/>
      <c r="O74" s="89" t="s">
        <v>1544</v>
      </c>
      <c r="P74" s="507"/>
      <c r="Q74" s="507"/>
      <c r="R74" s="507"/>
      <c r="S74" s="507"/>
    </row>
    <row r="75" spans="1:19">
      <c r="A75" s="428" t="s">
        <v>777</v>
      </c>
      <c r="B75" s="251"/>
      <c r="C75" s="251"/>
      <c r="D75" s="251"/>
      <c r="E75" s="251"/>
      <c r="F75" s="251"/>
      <c r="G75" s="251"/>
      <c r="H75" s="251"/>
      <c r="I75" s="251"/>
      <c r="J75" s="251"/>
      <c r="K75" s="316"/>
      <c r="L75" s="251"/>
      <c r="M75" s="230">
        <f t="shared" si="7"/>
        <v>0</v>
      </c>
      <c r="N75" s="507"/>
      <c r="O75" s="89" t="s">
        <v>1544</v>
      </c>
      <c r="P75" s="507"/>
      <c r="Q75" s="507"/>
      <c r="R75" s="507"/>
      <c r="S75" s="507"/>
    </row>
    <row r="76" spans="1:19">
      <c r="A76" s="428" t="s">
        <v>428</v>
      </c>
      <c r="B76" s="251"/>
      <c r="C76" s="251"/>
      <c r="D76" s="251"/>
      <c r="E76" s="251"/>
      <c r="F76" s="251"/>
      <c r="G76" s="251"/>
      <c r="H76" s="251"/>
      <c r="I76" s="251"/>
      <c r="J76" s="251"/>
      <c r="K76" s="316"/>
      <c r="L76" s="251"/>
      <c r="M76" s="230">
        <f t="shared" si="7"/>
        <v>0</v>
      </c>
      <c r="N76" s="507"/>
      <c r="O76" s="89" t="s">
        <v>1544</v>
      </c>
      <c r="P76" s="507"/>
      <c r="Q76" s="507"/>
      <c r="R76" s="507"/>
      <c r="S76" s="507"/>
    </row>
    <row r="77" spans="1:19">
      <c r="A77" s="428" t="s">
        <v>778</v>
      </c>
      <c r="B77" s="251"/>
      <c r="C77" s="251"/>
      <c r="D77" s="251"/>
      <c r="E77" s="251"/>
      <c r="F77" s="251"/>
      <c r="G77" s="251"/>
      <c r="H77" s="251"/>
      <c r="I77" s="251"/>
      <c r="J77" s="251"/>
      <c r="K77" s="316"/>
      <c r="L77" s="251"/>
      <c r="M77" s="230">
        <f>SUM(B77:L77)</f>
        <v>0</v>
      </c>
      <c r="N77" s="507"/>
      <c r="O77" s="25" t="s">
        <v>424</v>
      </c>
      <c r="P77" s="507"/>
      <c r="Q77" s="507"/>
      <c r="R77" s="507"/>
      <c r="S77" s="507"/>
    </row>
    <row r="78" spans="1:19">
      <c r="A78" s="428" t="s">
        <v>1546</v>
      </c>
      <c r="B78" s="251"/>
      <c r="C78" s="251"/>
      <c r="D78" s="251"/>
      <c r="E78" s="251"/>
      <c r="F78" s="251"/>
      <c r="G78" s="251"/>
      <c r="H78" s="251"/>
      <c r="I78" s="251"/>
      <c r="J78" s="251"/>
      <c r="K78" s="316"/>
      <c r="L78" s="251"/>
      <c r="M78" s="230">
        <f>SUM(B78:L78)</f>
        <v>0</v>
      </c>
      <c r="N78" s="507"/>
      <c r="O78" s="25" t="s">
        <v>424</v>
      </c>
      <c r="P78" s="507"/>
      <c r="Q78" s="507"/>
      <c r="R78" s="507"/>
      <c r="S78" s="507"/>
    </row>
    <row r="79" spans="1:19">
      <c r="A79" s="511"/>
      <c r="B79" s="252"/>
      <c r="C79" s="252"/>
      <c r="D79" s="252"/>
      <c r="E79" s="252"/>
      <c r="F79" s="252"/>
      <c r="G79" s="252"/>
      <c r="H79" s="252"/>
      <c r="I79" s="252"/>
      <c r="J79" s="252"/>
      <c r="K79" s="317"/>
      <c r="L79" s="252"/>
      <c r="M79" s="252"/>
      <c r="N79" s="507"/>
      <c r="O79" s="507"/>
      <c r="P79" s="507"/>
      <c r="Q79" s="507"/>
      <c r="R79" s="507"/>
      <c r="S79" s="507"/>
    </row>
    <row r="80" spans="1:19" ht="15.75">
      <c r="A80" s="427" t="s">
        <v>1550</v>
      </c>
      <c r="B80" s="507"/>
      <c r="C80" s="507"/>
      <c r="D80" s="507"/>
      <c r="E80" s="507"/>
      <c r="F80" s="507"/>
      <c r="G80" s="507"/>
      <c r="H80" s="507"/>
      <c r="I80" s="507"/>
      <c r="J80" s="507"/>
      <c r="K80" s="265"/>
      <c r="L80" s="507"/>
      <c r="M80" s="507"/>
      <c r="N80" s="507"/>
      <c r="O80" s="507"/>
      <c r="P80" s="507"/>
      <c r="Q80" s="507"/>
      <c r="R80" s="507"/>
      <c r="S80" s="507"/>
    </row>
    <row r="81" spans="1:19">
      <c r="A81" s="1087" t="s">
        <v>241</v>
      </c>
      <c r="B81" s="1088" t="s">
        <v>419</v>
      </c>
      <c r="C81" s="1088"/>
      <c r="D81" s="1088"/>
      <c r="E81" s="1088"/>
      <c r="F81" s="1088"/>
      <c r="G81" s="1088"/>
      <c r="H81" s="1088"/>
      <c r="I81" s="1088"/>
      <c r="J81" s="1088"/>
      <c r="K81" s="1088"/>
      <c r="L81" s="1088"/>
      <c r="M81" s="1088"/>
      <c r="N81" s="507"/>
      <c r="O81" s="507"/>
      <c r="P81" s="507"/>
      <c r="Q81" s="507"/>
      <c r="R81" s="507"/>
      <c r="S81" s="507"/>
    </row>
    <row r="82" spans="1:19">
      <c r="A82" s="1087"/>
      <c r="B82" s="165">
        <f t="shared" ref="B82:J82" si="8">C82-1</f>
        <v>2004</v>
      </c>
      <c r="C82" s="165">
        <f t="shared" si="8"/>
        <v>2005</v>
      </c>
      <c r="D82" s="165">
        <f t="shared" si="8"/>
        <v>2006</v>
      </c>
      <c r="E82" s="165">
        <f t="shared" si="8"/>
        <v>2007</v>
      </c>
      <c r="F82" s="165">
        <f t="shared" si="8"/>
        <v>2008</v>
      </c>
      <c r="G82" s="165">
        <f t="shared" si="8"/>
        <v>2009</v>
      </c>
      <c r="H82" s="165">
        <f t="shared" si="8"/>
        <v>2010</v>
      </c>
      <c r="I82" s="165">
        <f t="shared" si="8"/>
        <v>2011</v>
      </c>
      <c r="J82" s="165">
        <f t="shared" si="8"/>
        <v>2012</v>
      </c>
      <c r="K82" s="351">
        <v>2013</v>
      </c>
      <c r="L82" s="165" t="s">
        <v>242</v>
      </c>
      <c r="M82" s="432" t="s">
        <v>243</v>
      </c>
      <c r="N82" s="507"/>
      <c r="O82" s="507"/>
      <c r="P82" s="507"/>
      <c r="Q82" s="507"/>
      <c r="R82" s="507"/>
      <c r="S82" s="507"/>
    </row>
    <row r="83" spans="1:19">
      <c r="A83" s="428" t="s">
        <v>244</v>
      </c>
      <c r="B83" s="251"/>
      <c r="C83" s="251"/>
      <c r="D83" s="251"/>
      <c r="E83" s="251"/>
      <c r="F83" s="251"/>
      <c r="G83" s="251"/>
      <c r="H83" s="251"/>
      <c r="I83" s="251"/>
      <c r="J83" s="251"/>
      <c r="K83" s="316"/>
      <c r="L83" s="251"/>
      <c r="M83" s="230">
        <f>SUM(B83:L83)</f>
        <v>0</v>
      </c>
      <c r="N83" s="507"/>
      <c r="O83" s="89" t="s">
        <v>1544</v>
      </c>
      <c r="P83" s="507"/>
      <c r="Q83" s="507"/>
      <c r="R83" s="507"/>
      <c r="S83" s="507"/>
    </row>
    <row r="84" spans="1:19">
      <c r="A84" s="428" t="s">
        <v>773</v>
      </c>
      <c r="B84" s="251"/>
      <c r="C84" s="251"/>
      <c r="D84" s="251"/>
      <c r="E84" s="251"/>
      <c r="F84" s="251"/>
      <c r="G84" s="251"/>
      <c r="H84" s="251"/>
      <c r="I84" s="251"/>
      <c r="J84" s="251"/>
      <c r="K84" s="316"/>
      <c r="L84" s="251"/>
      <c r="M84" s="230">
        <f>SUM(B84:L84)</f>
        <v>0</v>
      </c>
      <c r="N84" s="507"/>
      <c r="O84" s="89" t="s">
        <v>1544</v>
      </c>
      <c r="P84" s="507"/>
      <c r="Q84" s="507"/>
      <c r="R84" s="507"/>
      <c r="S84" s="507"/>
    </row>
    <row r="85" spans="1:19">
      <c r="A85" s="428" t="s">
        <v>774</v>
      </c>
      <c r="B85" s="251"/>
      <c r="C85" s="251"/>
      <c r="D85" s="251"/>
      <c r="E85" s="251"/>
      <c r="F85" s="251"/>
      <c r="G85" s="251"/>
      <c r="H85" s="251"/>
      <c r="I85" s="251"/>
      <c r="J85" s="251"/>
      <c r="K85" s="316"/>
      <c r="L85" s="251"/>
      <c r="M85" s="230">
        <f>SUM(B85:L85)</f>
        <v>0</v>
      </c>
      <c r="N85" s="507"/>
      <c r="O85" s="89" t="s">
        <v>1544</v>
      </c>
      <c r="P85" s="507"/>
      <c r="Q85" s="507"/>
      <c r="R85" s="507"/>
      <c r="S85" s="507"/>
    </row>
    <row r="86" spans="1:19">
      <c r="A86" s="428" t="s">
        <v>1546</v>
      </c>
      <c r="B86" s="251"/>
      <c r="C86" s="251"/>
      <c r="D86" s="251"/>
      <c r="E86" s="251"/>
      <c r="F86" s="251"/>
      <c r="G86" s="251"/>
      <c r="H86" s="251"/>
      <c r="I86" s="251"/>
      <c r="J86" s="251"/>
      <c r="K86" s="316"/>
      <c r="L86" s="251"/>
      <c r="M86" s="230">
        <f>SUM(B86:L86)</f>
        <v>0</v>
      </c>
      <c r="N86" s="507"/>
      <c r="O86" s="25" t="s">
        <v>424</v>
      </c>
      <c r="P86" s="507"/>
      <c r="Q86" s="507"/>
      <c r="R86" s="507"/>
      <c r="S86" s="507"/>
    </row>
    <row r="87" spans="1:19">
      <c r="A87" s="735"/>
      <c r="B87" s="253"/>
      <c r="C87" s="253"/>
      <c r="D87" s="253"/>
      <c r="E87" s="253"/>
      <c r="F87" s="253"/>
      <c r="G87" s="253"/>
      <c r="H87" s="253"/>
      <c r="I87" s="253"/>
      <c r="J87" s="253"/>
      <c r="K87" s="318"/>
      <c r="L87" s="253"/>
      <c r="M87" s="253"/>
      <c r="N87" s="507"/>
      <c r="O87" s="507"/>
      <c r="P87" s="507"/>
      <c r="Q87" s="507"/>
      <c r="R87" s="507"/>
      <c r="S87" s="507"/>
    </row>
    <row r="88" spans="1:19" ht="15.75">
      <c r="A88" s="431" t="s">
        <v>429</v>
      </c>
      <c r="B88" s="507"/>
      <c r="C88" s="507"/>
      <c r="D88" s="507"/>
      <c r="E88" s="507"/>
      <c r="F88" s="507"/>
      <c r="G88" s="507"/>
      <c r="H88" s="507"/>
      <c r="I88" s="507"/>
      <c r="J88" s="507"/>
      <c r="K88" s="265"/>
      <c r="L88" s="507"/>
      <c r="M88" s="507"/>
      <c r="N88" s="507"/>
      <c r="O88" s="507"/>
      <c r="P88" s="507"/>
      <c r="Q88" s="507"/>
      <c r="R88" s="507"/>
      <c r="S88" s="507"/>
    </row>
    <row r="89" spans="1:19" ht="15" customHeight="1">
      <c r="A89" s="1087" t="s">
        <v>241</v>
      </c>
      <c r="B89" s="1088" t="s">
        <v>30</v>
      </c>
      <c r="C89" s="1088"/>
      <c r="D89" s="1088"/>
      <c r="E89" s="1088"/>
      <c r="F89" s="1088"/>
      <c r="G89" s="1088"/>
      <c r="H89" s="1088"/>
      <c r="I89" s="1088"/>
      <c r="J89" s="1088"/>
      <c r="K89" s="1088"/>
      <c r="L89" s="1088"/>
      <c r="M89" s="1088"/>
      <c r="N89" s="736"/>
      <c r="O89" s="507"/>
      <c r="P89" s="1086" t="s">
        <v>426</v>
      </c>
      <c r="Q89" s="507"/>
      <c r="R89" s="507"/>
      <c r="S89" s="507"/>
    </row>
    <row r="90" spans="1:19" ht="15" customHeight="1">
      <c r="A90" s="1087"/>
      <c r="B90" s="165" t="s">
        <v>1275</v>
      </c>
      <c r="C90" s="165" t="s">
        <v>1276</v>
      </c>
      <c r="D90" s="165" t="s">
        <v>1277</v>
      </c>
      <c r="E90" s="165" t="s">
        <v>1278</v>
      </c>
      <c r="F90" s="165" t="s">
        <v>1279</v>
      </c>
      <c r="G90" s="165" t="s">
        <v>1280</v>
      </c>
      <c r="H90" s="165" t="s">
        <v>1281</v>
      </c>
      <c r="I90" s="165" t="s">
        <v>1282</v>
      </c>
      <c r="J90" s="165" t="s">
        <v>1283</v>
      </c>
      <c r="K90" s="351" t="s">
        <v>1284</v>
      </c>
      <c r="L90" s="577"/>
      <c r="M90" s="432" t="s">
        <v>243</v>
      </c>
      <c r="N90" s="507"/>
      <c r="O90" s="507"/>
      <c r="P90" s="1086"/>
      <c r="Q90" s="507"/>
      <c r="R90" s="507"/>
      <c r="S90" s="507"/>
    </row>
    <row r="91" spans="1:19">
      <c r="A91" s="428" t="s">
        <v>1547</v>
      </c>
      <c r="B91" s="251"/>
      <c r="C91" s="251"/>
      <c r="D91" s="251"/>
      <c r="E91" s="251"/>
      <c r="F91" s="251"/>
      <c r="G91" s="251"/>
      <c r="H91" s="251"/>
      <c r="I91" s="251"/>
      <c r="J91" s="251"/>
      <c r="K91" s="316"/>
      <c r="L91" s="315"/>
      <c r="M91" s="230">
        <f>SUM(B91:K91)</f>
        <v>0</v>
      </c>
      <c r="N91" s="507"/>
      <c r="O91" s="25" t="s">
        <v>424</v>
      </c>
      <c r="P91" s="25" t="b">
        <f>SUM(M86,M78)=M91</f>
        <v>1</v>
      </c>
      <c r="Q91" s="507"/>
      <c r="R91" s="507"/>
      <c r="S91" s="507"/>
    </row>
    <row r="92" spans="1:19" ht="15" customHeight="1">
      <c r="A92" s="507"/>
      <c r="B92" s="507"/>
      <c r="C92" s="507"/>
      <c r="D92" s="507"/>
      <c r="E92" s="507"/>
      <c r="F92" s="507"/>
      <c r="G92" s="507"/>
      <c r="H92" s="507"/>
      <c r="I92" s="507"/>
      <c r="J92" s="507"/>
      <c r="K92" s="265"/>
      <c r="L92" s="511"/>
      <c r="M92" s="507"/>
      <c r="N92" s="507"/>
      <c r="O92" s="507"/>
      <c r="P92" s="507"/>
      <c r="Q92" s="507"/>
      <c r="R92" s="507"/>
      <c r="S92" s="507"/>
    </row>
    <row r="93" spans="1:19" ht="15" customHeight="1">
      <c r="A93" s="507"/>
      <c r="B93" s="507"/>
      <c r="C93" s="507"/>
      <c r="D93" s="507"/>
      <c r="E93" s="507"/>
      <c r="F93" s="507"/>
      <c r="G93" s="507"/>
      <c r="H93" s="507"/>
      <c r="I93" s="507"/>
      <c r="J93" s="507"/>
      <c r="K93" s="265"/>
      <c r="L93" s="507"/>
      <c r="M93" s="507"/>
      <c r="N93" s="507"/>
      <c r="O93" s="507"/>
      <c r="P93" s="507"/>
      <c r="Q93" s="507"/>
      <c r="R93" s="507"/>
      <c r="S93" s="507"/>
    </row>
    <row r="94" spans="1:19" ht="15" customHeight="1">
      <c r="A94" s="427" t="s">
        <v>1551</v>
      </c>
      <c r="B94" s="507"/>
      <c r="C94" s="507"/>
      <c r="D94" s="507"/>
      <c r="E94" s="507"/>
      <c r="F94" s="507"/>
      <c r="G94" s="507"/>
      <c r="H94" s="507"/>
      <c r="I94" s="507"/>
      <c r="J94" s="507"/>
      <c r="K94" s="265"/>
      <c r="L94" s="507"/>
      <c r="M94" s="507"/>
      <c r="N94" s="507"/>
      <c r="O94" s="507"/>
      <c r="P94" s="507"/>
      <c r="Q94" s="507"/>
      <c r="R94" s="507"/>
      <c r="S94" s="507"/>
    </row>
    <row r="95" spans="1:19" ht="15" customHeight="1">
      <c r="A95" s="1087" t="s">
        <v>241</v>
      </c>
      <c r="B95" s="1088" t="s">
        <v>419</v>
      </c>
      <c r="C95" s="1088"/>
      <c r="D95" s="1088"/>
      <c r="E95" s="1088"/>
      <c r="F95" s="1088"/>
      <c r="G95" s="1088"/>
      <c r="H95" s="1088"/>
      <c r="I95" s="1088"/>
      <c r="J95" s="1088"/>
      <c r="K95" s="1088"/>
      <c r="L95" s="1088"/>
      <c r="M95" s="1088"/>
      <c r="N95" s="507"/>
      <c r="O95" s="507"/>
      <c r="P95" s="507"/>
      <c r="Q95" s="507"/>
      <c r="R95" s="507"/>
      <c r="S95" s="507"/>
    </row>
    <row r="96" spans="1:19" ht="15" customHeight="1">
      <c r="A96" s="1087"/>
      <c r="B96" s="165">
        <f t="shared" ref="B96:J96" si="9">C96-1</f>
        <v>2004</v>
      </c>
      <c r="C96" s="165">
        <f t="shared" si="9"/>
        <v>2005</v>
      </c>
      <c r="D96" s="165">
        <f t="shared" si="9"/>
        <v>2006</v>
      </c>
      <c r="E96" s="165">
        <f t="shared" si="9"/>
        <v>2007</v>
      </c>
      <c r="F96" s="165">
        <f t="shared" si="9"/>
        <v>2008</v>
      </c>
      <c r="G96" s="165">
        <f t="shared" si="9"/>
        <v>2009</v>
      </c>
      <c r="H96" s="165">
        <f t="shared" si="9"/>
        <v>2010</v>
      </c>
      <c r="I96" s="165">
        <f t="shared" si="9"/>
        <v>2011</v>
      </c>
      <c r="J96" s="165">
        <f t="shared" si="9"/>
        <v>2012</v>
      </c>
      <c r="K96" s="351">
        <v>2013</v>
      </c>
      <c r="L96" s="165" t="s">
        <v>242</v>
      </c>
      <c r="M96" s="432" t="s">
        <v>243</v>
      </c>
      <c r="N96" s="507"/>
      <c r="O96" s="507"/>
      <c r="P96" s="507"/>
      <c r="Q96" s="507"/>
      <c r="R96" s="507"/>
      <c r="S96" s="507"/>
    </row>
    <row r="97" spans="1:19" ht="15" customHeight="1">
      <c r="A97" s="428" t="s">
        <v>244</v>
      </c>
      <c r="B97" s="251"/>
      <c r="C97" s="251"/>
      <c r="D97" s="251"/>
      <c r="E97" s="251"/>
      <c r="F97" s="251"/>
      <c r="G97" s="251"/>
      <c r="H97" s="251"/>
      <c r="I97" s="251"/>
      <c r="J97" s="251"/>
      <c r="K97" s="316"/>
      <c r="L97" s="251"/>
      <c r="M97" s="230">
        <f>SUM(B97:L97)</f>
        <v>0</v>
      </c>
      <c r="N97" s="507"/>
      <c r="O97" s="89" t="s">
        <v>1544</v>
      </c>
      <c r="P97" s="507"/>
      <c r="Q97" s="507"/>
      <c r="R97" s="507"/>
      <c r="S97" s="507"/>
    </row>
    <row r="98" spans="1:19" ht="15" customHeight="1">
      <c r="A98" s="428" t="s">
        <v>773</v>
      </c>
      <c r="B98" s="251"/>
      <c r="C98" s="251"/>
      <c r="D98" s="251"/>
      <c r="E98" s="251"/>
      <c r="F98" s="251"/>
      <c r="G98" s="251"/>
      <c r="H98" s="251"/>
      <c r="I98" s="251"/>
      <c r="J98" s="251"/>
      <c r="K98" s="316"/>
      <c r="L98" s="251"/>
      <c r="M98" s="230">
        <f>SUM(B98:L98)</f>
        <v>0</v>
      </c>
      <c r="N98" s="507"/>
      <c r="O98" s="89" t="s">
        <v>1544</v>
      </c>
      <c r="P98" s="507"/>
      <c r="Q98" s="507"/>
      <c r="R98" s="507"/>
      <c r="S98" s="507"/>
    </row>
    <row r="99" spans="1:19" ht="15" customHeight="1">
      <c r="A99" s="428" t="s">
        <v>774</v>
      </c>
      <c r="B99" s="251"/>
      <c r="C99" s="251"/>
      <c r="D99" s="251"/>
      <c r="E99" s="251"/>
      <c r="F99" s="251"/>
      <c r="G99" s="251"/>
      <c r="H99" s="251"/>
      <c r="I99" s="251"/>
      <c r="J99" s="251"/>
      <c r="K99" s="316"/>
      <c r="L99" s="251"/>
      <c r="M99" s="230">
        <f>SUM(B99:L99)</f>
        <v>0</v>
      </c>
      <c r="N99" s="507"/>
      <c r="O99" s="89" t="s">
        <v>1544</v>
      </c>
      <c r="P99" s="1086" t="s">
        <v>420</v>
      </c>
      <c r="Q99" s="507"/>
      <c r="R99" s="507"/>
      <c r="S99" s="507"/>
    </row>
    <row r="100" spans="1:19" ht="15" customHeight="1">
      <c r="A100" s="428" t="s">
        <v>775</v>
      </c>
      <c r="B100" s="511"/>
      <c r="C100" s="511"/>
      <c r="D100" s="511"/>
      <c r="E100" s="511"/>
      <c r="F100" s="511"/>
      <c r="G100" s="511"/>
      <c r="H100" s="511"/>
      <c r="I100" s="511"/>
      <c r="J100" s="511"/>
      <c r="K100" s="570"/>
      <c r="L100" s="511"/>
      <c r="M100" s="511"/>
      <c r="N100" s="507"/>
      <c r="O100" s="507"/>
      <c r="P100" s="1086"/>
      <c r="Q100" s="507"/>
      <c r="R100" s="507"/>
      <c r="S100" s="507"/>
    </row>
    <row r="101" spans="1:19" ht="15" customHeight="1">
      <c r="A101" s="429" t="s">
        <v>245</v>
      </c>
      <c r="B101" s="251"/>
      <c r="C101" s="251"/>
      <c r="D101" s="251"/>
      <c r="E101" s="251"/>
      <c r="F101" s="251"/>
      <c r="G101" s="251"/>
      <c r="H101" s="251"/>
      <c r="I101" s="251"/>
      <c r="J101" s="251"/>
      <c r="K101" s="316"/>
      <c r="L101" s="251"/>
      <c r="M101" s="230">
        <f t="shared" ref="M101:M108" si="10">SUM(B101:L101)</f>
        <v>0</v>
      </c>
      <c r="N101" s="507"/>
      <c r="O101" s="89" t="s">
        <v>1544</v>
      </c>
      <c r="P101" s="25" t="b">
        <f>M99=SUM(M101:M104)</f>
        <v>1</v>
      </c>
      <c r="Q101" s="507"/>
      <c r="R101" s="507"/>
      <c r="S101" s="507"/>
    </row>
    <row r="102" spans="1:19" ht="15" customHeight="1">
      <c r="A102" s="429" t="s">
        <v>421</v>
      </c>
      <c r="B102" s="251"/>
      <c r="C102" s="251"/>
      <c r="D102" s="251"/>
      <c r="E102" s="251"/>
      <c r="F102" s="251"/>
      <c r="G102" s="251"/>
      <c r="H102" s="251"/>
      <c r="I102" s="251"/>
      <c r="J102" s="251"/>
      <c r="K102" s="316"/>
      <c r="L102" s="251"/>
      <c r="M102" s="230">
        <f t="shared" si="10"/>
        <v>0</v>
      </c>
      <c r="N102" s="507"/>
      <c r="O102" s="89" t="s">
        <v>1544</v>
      </c>
      <c r="P102" s="507"/>
      <c r="Q102" s="507"/>
      <c r="R102" s="507"/>
      <c r="S102" s="507"/>
    </row>
    <row r="103" spans="1:19" ht="15" customHeight="1">
      <c r="A103" s="429" t="s">
        <v>422</v>
      </c>
      <c r="B103" s="251"/>
      <c r="C103" s="251"/>
      <c r="D103" s="251"/>
      <c r="E103" s="251"/>
      <c r="F103" s="251"/>
      <c r="G103" s="251"/>
      <c r="H103" s="251"/>
      <c r="I103" s="251"/>
      <c r="J103" s="251"/>
      <c r="K103" s="316"/>
      <c r="L103" s="251"/>
      <c r="M103" s="230">
        <f t="shared" si="10"/>
        <v>0</v>
      </c>
      <c r="N103" s="507"/>
      <c r="O103" s="89" t="s">
        <v>1544</v>
      </c>
      <c r="P103" s="507"/>
      <c r="Q103" s="507"/>
      <c r="R103" s="507"/>
      <c r="S103" s="507"/>
    </row>
    <row r="104" spans="1:19">
      <c r="A104" s="430" t="s">
        <v>423</v>
      </c>
      <c r="B104" s="251"/>
      <c r="C104" s="251"/>
      <c r="D104" s="251"/>
      <c r="E104" s="251"/>
      <c r="F104" s="251"/>
      <c r="G104" s="251"/>
      <c r="H104" s="251"/>
      <c r="I104" s="251"/>
      <c r="J104" s="251"/>
      <c r="K104" s="316"/>
      <c r="L104" s="251"/>
      <c r="M104" s="230">
        <f t="shared" si="10"/>
        <v>0</v>
      </c>
      <c r="N104" s="507"/>
      <c r="O104" s="89" t="s">
        <v>1544</v>
      </c>
      <c r="P104" s="507"/>
      <c r="Q104" s="507"/>
      <c r="R104" s="507"/>
      <c r="S104" s="507"/>
    </row>
    <row r="105" spans="1:19">
      <c r="A105" s="428" t="s">
        <v>776</v>
      </c>
      <c r="B105" s="251"/>
      <c r="C105" s="251"/>
      <c r="D105" s="251"/>
      <c r="E105" s="251"/>
      <c r="F105" s="251"/>
      <c r="G105" s="251"/>
      <c r="H105" s="251"/>
      <c r="I105" s="251"/>
      <c r="J105" s="251"/>
      <c r="K105" s="316"/>
      <c r="L105" s="251"/>
      <c r="M105" s="230">
        <f t="shared" si="10"/>
        <v>0</v>
      </c>
      <c r="N105" s="507"/>
      <c r="O105" s="89" t="s">
        <v>1544</v>
      </c>
      <c r="P105" s="507"/>
      <c r="Q105" s="507"/>
      <c r="R105" s="507"/>
      <c r="S105" s="507"/>
    </row>
    <row r="106" spans="1:19">
      <c r="A106" s="428" t="s">
        <v>777</v>
      </c>
      <c r="B106" s="251"/>
      <c r="C106" s="251"/>
      <c r="D106" s="251"/>
      <c r="E106" s="251"/>
      <c r="F106" s="251"/>
      <c r="G106" s="251"/>
      <c r="H106" s="251"/>
      <c r="I106" s="251"/>
      <c r="J106" s="251"/>
      <c r="K106" s="316"/>
      <c r="L106" s="251"/>
      <c r="M106" s="230">
        <f t="shared" si="10"/>
        <v>0</v>
      </c>
      <c r="N106" s="507"/>
      <c r="O106" s="89" t="s">
        <v>1544</v>
      </c>
      <c r="P106" s="507"/>
      <c r="Q106" s="507"/>
      <c r="R106" s="507"/>
      <c r="S106" s="507"/>
    </row>
    <row r="107" spans="1:19">
      <c r="A107" s="428" t="s">
        <v>778</v>
      </c>
      <c r="B107" s="251"/>
      <c r="C107" s="251"/>
      <c r="D107" s="251"/>
      <c r="E107" s="251"/>
      <c r="F107" s="251"/>
      <c r="G107" s="251"/>
      <c r="H107" s="251"/>
      <c r="I107" s="251"/>
      <c r="J107" s="251"/>
      <c r="K107" s="316"/>
      <c r="L107" s="251"/>
      <c r="M107" s="230">
        <f t="shared" si="10"/>
        <v>0</v>
      </c>
      <c r="N107" s="507"/>
      <c r="O107" s="25" t="s">
        <v>424</v>
      </c>
      <c r="P107" s="507"/>
      <c r="Q107" s="507"/>
      <c r="R107" s="507"/>
      <c r="S107" s="507"/>
    </row>
    <row r="108" spans="1:19">
      <c r="A108" s="428" t="s">
        <v>1546</v>
      </c>
      <c r="B108" s="251"/>
      <c r="C108" s="251"/>
      <c r="D108" s="251"/>
      <c r="E108" s="251"/>
      <c r="F108" s="251"/>
      <c r="G108" s="251"/>
      <c r="H108" s="251"/>
      <c r="I108" s="251"/>
      <c r="J108" s="251"/>
      <c r="K108" s="316"/>
      <c r="L108" s="251"/>
      <c r="M108" s="230">
        <f t="shared" si="10"/>
        <v>0</v>
      </c>
      <c r="N108" s="507"/>
      <c r="O108" s="25" t="s">
        <v>424</v>
      </c>
      <c r="P108" s="507"/>
      <c r="Q108" s="507"/>
      <c r="R108" s="507"/>
      <c r="S108" s="507"/>
    </row>
    <row r="109" spans="1:19">
      <c r="A109" s="511"/>
      <c r="B109" s="252"/>
      <c r="C109" s="252"/>
      <c r="D109" s="252"/>
      <c r="E109" s="252"/>
      <c r="F109" s="252"/>
      <c r="G109" s="252"/>
      <c r="H109" s="252"/>
      <c r="I109" s="252"/>
      <c r="J109" s="252"/>
      <c r="K109" s="317"/>
      <c r="L109" s="252"/>
      <c r="M109" s="252"/>
      <c r="N109" s="507"/>
      <c r="O109" s="507"/>
      <c r="P109" s="507"/>
      <c r="Q109" s="507"/>
      <c r="R109" s="507"/>
      <c r="S109" s="507"/>
    </row>
    <row r="110" spans="1:19" ht="15.75">
      <c r="A110" s="427" t="s">
        <v>1552</v>
      </c>
      <c r="B110" s="507"/>
      <c r="C110" s="507"/>
      <c r="D110" s="507"/>
      <c r="E110" s="507"/>
      <c r="F110" s="507"/>
      <c r="G110" s="507"/>
      <c r="H110" s="507"/>
      <c r="I110" s="507"/>
      <c r="J110" s="507"/>
      <c r="K110" s="265"/>
      <c r="L110" s="507"/>
      <c r="M110" s="507"/>
      <c r="N110" s="507"/>
      <c r="O110" s="507"/>
      <c r="P110" s="507"/>
      <c r="Q110" s="507"/>
      <c r="R110" s="507"/>
      <c r="S110" s="507"/>
    </row>
    <row r="111" spans="1:19">
      <c r="A111" s="1087" t="s">
        <v>241</v>
      </c>
      <c r="B111" s="1088" t="s">
        <v>419</v>
      </c>
      <c r="C111" s="1088"/>
      <c r="D111" s="1088"/>
      <c r="E111" s="1088"/>
      <c r="F111" s="1088"/>
      <c r="G111" s="1088"/>
      <c r="H111" s="1088"/>
      <c r="I111" s="1088"/>
      <c r="J111" s="1088"/>
      <c r="K111" s="1088"/>
      <c r="L111" s="1088"/>
      <c r="M111" s="1088"/>
      <c r="N111" s="507"/>
      <c r="O111" s="507"/>
      <c r="P111" s="507"/>
      <c r="Q111" s="507"/>
      <c r="R111" s="507"/>
      <c r="S111" s="507"/>
    </row>
    <row r="112" spans="1:19">
      <c r="A112" s="1087"/>
      <c r="B112" s="165">
        <f t="shared" ref="B112:J112" si="11">C112-1</f>
        <v>2004</v>
      </c>
      <c r="C112" s="165">
        <f t="shared" si="11"/>
        <v>2005</v>
      </c>
      <c r="D112" s="165">
        <f t="shared" si="11"/>
        <v>2006</v>
      </c>
      <c r="E112" s="165">
        <f t="shared" si="11"/>
        <v>2007</v>
      </c>
      <c r="F112" s="165">
        <f t="shared" si="11"/>
        <v>2008</v>
      </c>
      <c r="G112" s="165">
        <f t="shared" si="11"/>
        <v>2009</v>
      </c>
      <c r="H112" s="165">
        <f t="shared" si="11"/>
        <v>2010</v>
      </c>
      <c r="I112" s="165">
        <f t="shared" si="11"/>
        <v>2011</v>
      </c>
      <c r="J112" s="165">
        <f t="shared" si="11"/>
        <v>2012</v>
      </c>
      <c r="K112" s="351">
        <v>2013</v>
      </c>
      <c r="L112" s="165" t="s">
        <v>242</v>
      </c>
      <c r="M112" s="432" t="s">
        <v>243</v>
      </c>
      <c r="N112" s="507"/>
      <c r="O112" s="507"/>
      <c r="P112" s="507"/>
      <c r="Q112" s="507"/>
      <c r="R112" s="507"/>
      <c r="S112" s="507"/>
    </row>
    <row r="113" spans="1:19">
      <c r="A113" s="428" t="s">
        <v>244</v>
      </c>
      <c r="B113" s="251"/>
      <c r="C113" s="251"/>
      <c r="D113" s="251"/>
      <c r="E113" s="251"/>
      <c r="F113" s="251"/>
      <c r="G113" s="251"/>
      <c r="H113" s="251"/>
      <c r="I113" s="251"/>
      <c r="J113" s="251"/>
      <c r="K113" s="316"/>
      <c r="L113" s="251"/>
      <c r="M113" s="230">
        <f>SUM(B113:L113)</f>
        <v>0</v>
      </c>
      <c r="N113" s="507"/>
      <c r="O113" s="89" t="s">
        <v>1544</v>
      </c>
      <c r="P113" s="507"/>
      <c r="Q113" s="507"/>
      <c r="R113" s="507"/>
      <c r="S113" s="507"/>
    </row>
    <row r="114" spans="1:19">
      <c r="A114" s="428" t="s">
        <v>773</v>
      </c>
      <c r="B114" s="251"/>
      <c r="C114" s="251"/>
      <c r="D114" s="251"/>
      <c r="E114" s="251"/>
      <c r="F114" s="251"/>
      <c r="G114" s="251"/>
      <c r="H114" s="251"/>
      <c r="I114" s="251"/>
      <c r="J114" s="251"/>
      <c r="K114" s="316"/>
      <c r="L114" s="251"/>
      <c r="M114" s="230">
        <f>SUM(B114:L114)</f>
        <v>0</v>
      </c>
      <c r="N114" s="507"/>
      <c r="O114" s="89" t="s">
        <v>1544</v>
      </c>
      <c r="P114" s="507"/>
      <c r="Q114" s="507"/>
      <c r="R114" s="507"/>
      <c r="S114" s="507"/>
    </row>
    <row r="115" spans="1:19">
      <c r="A115" s="428" t="s">
        <v>774</v>
      </c>
      <c r="B115" s="251"/>
      <c r="C115" s="251"/>
      <c r="D115" s="251"/>
      <c r="E115" s="251"/>
      <c r="F115" s="251"/>
      <c r="G115" s="251"/>
      <c r="H115" s="251"/>
      <c r="I115" s="251"/>
      <c r="J115" s="251"/>
      <c r="K115" s="316"/>
      <c r="L115" s="251"/>
      <c r="M115" s="230">
        <f>SUM(B115:L115)</f>
        <v>0</v>
      </c>
      <c r="N115" s="507"/>
      <c r="O115" s="89" t="s">
        <v>1544</v>
      </c>
      <c r="P115" s="507"/>
      <c r="Q115" s="507"/>
      <c r="R115" s="507"/>
      <c r="S115" s="507"/>
    </row>
    <row r="116" spans="1:19">
      <c r="A116" s="428" t="s">
        <v>1546</v>
      </c>
      <c r="B116" s="251"/>
      <c r="C116" s="251"/>
      <c r="D116" s="251"/>
      <c r="E116" s="251"/>
      <c r="F116" s="251"/>
      <c r="G116" s="251"/>
      <c r="H116" s="251"/>
      <c r="I116" s="251"/>
      <c r="J116" s="251"/>
      <c r="K116" s="316"/>
      <c r="L116" s="251"/>
      <c r="M116" s="230">
        <f>SUM(B116:L116)</f>
        <v>0</v>
      </c>
      <c r="N116" s="507"/>
      <c r="O116" s="25" t="s">
        <v>424</v>
      </c>
      <c r="P116" s="507"/>
      <c r="Q116" s="507"/>
      <c r="R116" s="507"/>
      <c r="S116" s="507"/>
    </row>
    <row r="117" spans="1:19">
      <c r="A117" s="735"/>
      <c r="B117" s="253"/>
      <c r="C117" s="253"/>
      <c r="D117" s="253"/>
      <c r="E117" s="253"/>
      <c r="F117" s="253"/>
      <c r="G117" s="253"/>
      <c r="H117" s="253"/>
      <c r="I117" s="253"/>
      <c r="J117" s="253"/>
      <c r="K117" s="318"/>
      <c r="L117" s="253"/>
      <c r="M117" s="253"/>
      <c r="N117" s="507"/>
      <c r="O117" s="507"/>
      <c r="P117" s="507"/>
      <c r="Q117" s="507"/>
      <c r="R117" s="507"/>
      <c r="S117" s="507"/>
    </row>
    <row r="118" spans="1:19" ht="15" customHeight="1">
      <c r="A118" s="431" t="s">
        <v>430</v>
      </c>
      <c r="B118" s="507"/>
      <c r="C118" s="507"/>
      <c r="D118" s="507"/>
      <c r="E118" s="507"/>
      <c r="F118" s="507"/>
      <c r="G118" s="507"/>
      <c r="H118" s="507"/>
      <c r="I118" s="507"/>
      <c r="J118" s="507"/>
      <c r="K118" s="265"/>
      <c r="L118" s="507"/>
      <c r="M118" s="507"/>
      <c r="N118" s="507"/>
      <c r="O118" s="507"/>
      <c r="P118" s="507"/>
      <c r="Q118" s="507"/>
      <c r="R118" s="507"/>
      <c r="S118" s="507"/>
    </row>
    <row r="119" spans="1:19" ht="15" customHeight="1">
      <c r="A119" s="1087" t="s">
        <v>241</v>
      </c>
      <c r="B119" s="1088" t="s">
        <v>30</v>
      </c>
      <c r="C119" s="1088"/>
      <c r="D119" s="1088"/>
      <c r="E119" s="1088"/>
      <c r="F119" s="1088"/>
      <c r="G119" s="1088"/>
      <c r="H119" s="1088"/>
      <c r="I119" s="1088"/>
      <c r="J119" s="1088"/>
      <c r="K119" s="1088"/>
      <c r="L119" s="1088"/>
      <c r="M119" s="1088"/>
      <c r="N119" s="736"/>
      <c r="O119" s="507"/>
      <c r="P119" s="1086" t="s">
        <v>426</v>
      </c>
      <c r="Q119" s="507"/>
      <c r="R119" s="507"/>
      <c r="S119" s="507"/>
    </row>
    <row r="120" spans="1:19" ht="15" customHeight="1">
      <c r="A120" s="1087"/>
      <c r="B120" s="165" t="s">
        <v>1275</v>
      </c>
      <c r="C120" s="165" t="s">
        <v>1276</v>
      </c>
      <c r="D120" s="165" t="s">
        <v>1277</v>
      </c>
      <c r="E120" s="165" t="s">
        <v>1278</v>
      </c>
      <c r="F120" s="165" t="s">
        <v>1279</v>
      </c>
      <c r="G120" s="165" t="s">
        <v>1280</v>
      </c>
      <c r="H120" s="165" t="s">
        <v>1281</v>
      </c>
      <c r="I120" s="165" t="s">
        <v>1282</v>
      </c>
      <c r="J120" s="165" t="s">
        <v>1283</v>
      </c>
      <c r="K120" s="351" t="s">
        <v>1284</v>
      </c>
      <c r="L120" s="577"/>
      <c r="M120" s="432" t="s">
        <v>243</v>
      </c>
      <c r="N120" s="507"/>
      <c r="O120" s="507"/>
      <c r="P120" s="1086"/>
      <c r="Q120" s="507"/>
      <c r="R120" s="507"/>
      <c r="S120" s="507"/>
    </row>
    <row r="121" spans="1:19">
      <c r="A121" s="428" t="s">
        <v>1547</v>
      </c>
      <c r="B121" s="251"/>
      <c r="C121" s="251"/>
      <c r="D121" s="251"/>
      <c r="E121" s="251"/>
      <c r="F121" s="251"/>
      <c r="G121" s="251"/>
      <c r="H121" s="251"/>
      <c r="I121" s="251"/>
      <c r="J121" s="251"/>
      <c r="K121" s="316"/>
      <c r="L121" s="315"/>
      <c r="M121" s="230">
        <f>SUM(B121:K121)</f>
        <v>0</v>
      </c>
      <c r="N121" s="507"/>
      <c r="O121" s="25" t="s">
        <v>424</v>
      </c>
      <c r="P121" s="25" t="b">
        <f>SUM(M116,M108)=M121</f>
        <v>1</v>
      </c>
      <c r="Q121" s="507"/>
      <c r="R121" s="507"/>
      <c r="S121" s="507"/>
    </row>
    <row r="122" spans="1:19" ht="15" customHeight="1">
      <c r="A122" s="507"/>
      <c r="B122" s="507"/>
      <c r="C122" s="507"/>
      <c r="D122" s="507"/>
      <c r="E122" s="507"/>
      <c r="F122" s="507"/>
      <c r="G122" s="507"/>
      <c r="H122" s="507"/>
      <c r="I122" s="507"/>
      <c r="J122" s="507"/>
      <c r="K122" s="265"/>
      <c r="L122" s="511"/>
      <c r="M122" s="507"/>
      <c r="N122" s="507"/>
      <c r="O122" s="507"/>
      <c r="P122" s="507"/>
      <c r="Q122" s="507"/>
      <c r="R122" s="507"/>
      <c r="S122" s="507"/>
    </row>
    <row r="123" spans="1:19" ht="15" customHeight="1">
      <c r="A123" s="507"/>
      <c r="B123" s="507"/>
      <c r="C123" s="507"/>
      <c r="D123" s="507"/>
      <c r="E123" s="507"/>
      <c r="F123" s="507"/>
      <c r="G123" s="507"/>
      <c r="H123" s="507"/>
      <c r="I123" s="507"/>
      <c r="J123" s="507"/>
      <c r="K123" s="265"/>
      <c r="L123" s="507"/>
      <c r="M123" s="507"/>
      <c r="N123" s="507"/>
      <c r="O123" s="507"/>
      <c r="P123" s="507"/>
      <c r="Q123" s="507"/>
      <c r="R123" s="507"/>
      <c r="S123" s="507"/>
    </row>
    <row r="124" spans="1:19" ht="15" customHeight="1">
      <c r="A124" s="427" t="s">
        <v>1553</v>
      </c>
      <c r="B124" s="507"/>
      <c r="C124" s="507"/>
      <c r="D124" s="507"/>
      <c r="E124" s="507"/>
      <c r="F124" s="507"/>
      <c r="G124" s="507"/>
      <c r="H124" s="507"/>
      <c r="I124" s="507"/>
      <c r="J124" s="507"/>
      <c r="K124" s="265"/>
      <c r="L124" s="507"/>
      <c r="M124" s="507"/>
      <c r="N124" s="507"/>
      <c r="O124" s="507"/>
      <c r="P124" s="507"/>
      <c r="Q124" s="507"/>
      <c r="R124" s="507"/>
      <c r="S124" s="507"/>
    </row>
    <row r="125" spans="1:19" ht="15" customHeight="1">
      <c r="A125" s="1087" t="s">
        <v>241</v>
      </c>
      <c r="B125" s="1088" t="s">
        <v>419</v>
      </c>
      <c r="C125" s="1088"/>
      <c r="D125" s="1088"/>
      <c r="E125" s="1088"/>
      <c r="F125" s="1088"/>
      <c r="G125" s="1088"/>
      <c r="H125" s="1088"/>
      <c r="I125" s="1088"/>
      <c r="J125" s="1088"/>
      <c r="K125" s="1088"/>
      <c r="L125" s="1088"/>
      <c r="M125" s="1088"/>
      <c r="N125" s="507"/>
      <c r="O125" s="507"/>
      <c r="P125" s="507"/>
      <c r="Q125" s="507"/>
      <c r="R125" s="507"/>
      <c r="S125" s="507"/>
    </row>
    <row r="126" spans="1:19" ht="15" customHeight="1">
      <c r="A126" s="1087"/>
      <c r="B126" s="165">
        <f t="shared" ref="B126:J126" si="12">C126-1</f>
        <v>2004</v>
      </c>
      <c r="C126" s="165">
        <f t="shared" si="12"/>
        <v>2005</v>
      </c>
      <c r="D126" s="165">
        <f t="shared" si="12"/>
        <v>2006</v>
      </c>
      <c r="E126" s="165">
        <f t="shared" si="12"/>
        <v>2007</v>
      </c>
      <c r="F126" s="165">
        <f t="shared" si="12"/>
        <v>2008</v>
      </c>
      <c r="G126" s="165">
        <f t="shared" si="12"/>
        <v>2009</v>
      </c>
      <c r="H126" s="165">
        <f t="shared" si="12"/>
        <v>2010</v>
      </c>
      <c r="I126" s="165">
        <f t="shared" si="12"/>
        <v>2011</v>
      </c>
      <c r="J126" s="165">
        <f t="shared" si="12"/>
        <v>2012</v>
      </c>
      <c r="K126" s="351">
        <v>2013</v>
      </c>
      <c r="L126" s="165" t="s">
        <v>242</v>
      </c>
      <c r="M126" s="432" t="s">
        <v>243</v>
      </c>
      <c r="N126" s="507"/>
      <c r="O126" s="507"/>
      <c r="P126" s="507"/>
      <c r="Q126" s="507"/>
      <c r="R126" s="507"/>
      <c r="S126" s="507"/>
    </row>
    <row r="127" spans="1:19" ht="15" customHeight="1">
      <c r="A127" s="428" t="s">
        <v>244</v>
      </c>
      <c r="B127" s="251"/>
      <c r="C127" s="251"/>
      <c r="D127" s="251"/>
      <c r="E127" s="251"/>
      <c r="F127" s="251"/>
      <c r="G127" s="251"/>
      <c r="H127" s="251"/>
      <c r="I127" s="251"/>
      <c r="J127" s="251"/>
      <c r="K127" s="316"/>
      <c r="L127" s="251"/>
      <c r="M127" s="230">
        <f>SUM(B127:L127)</f>
        <v>0</v>
      </c>
      <c r="N127" s="507"/>
      <c r="O127" s="89" t="s">
        <v>1544</v>
      </c>
      <c r="P127" s="507"/>
      <c r="Q127" s="507"/>
      <c r="R127" s="507"/>
      <c r="S127" s="507"/>
    </row>
    <row r="128" spans="1:19" ht="15" customHeight="1">
      <c r="A128" s="428" t="s">
        <v>773</v>
      </c>
      <c r="B128" s="251"/>
      <c r="C128" s="251"/>
      <c r="D128" s="251"/>
      <c r="E128" s="251"/>
      <c r="F128" s="251"/>
      <c r="G128" s="251"/>
      <c r="H128" s="251"/>
      <c r="I128" s="251"/>
      <c r="J128" s="251"/>
      <c r="K128" s="316"/>
      <c r="L128" s="251"/>
      <c r="M128" s="230">
        <f>SUM(B128:L128)</f>
        <v>0</v>
      </c>
      <c r="N128" s="507"/>
      <c r="O128" s="89" t="s">
        <v>1544</v>
      </c>
      <c r="P128" s="507"/>
      <c r="Q128" s="507"/>
      <c r="R128" s="507"/>
      <c r="S128" s="507"/>
    </row>
    <row r="129" spans="1:19" ht="15" customHeight="1">
      <c r="A129" s="428" t="s">
        <v>774</v>
      </c>
      <c r="B129" s="251"/>
      <c r="C129" s="251"/>
      <c r="D129" s="251"/>
      <c r="E129" s="251"/>
      <c r="F129" s="251"/>
      <c r="G129" s="251"/>
      <c r="H129" s="251"/>
      <c r="I129" s="251"/>
      <c r="J129" s="251"/>
      <c r="K129" s="316"/>
      <c r="L129" s="251"/>
      <c r="M129" s="230">
        <f>SUM(B129:L129)</f>
        <v>0</v>
      </c>
      <c r="N129" s="507"/>
      <c r="O129" s="89" t="s">
        <v>1544</v>
      </c>
      <c r="P129" s="1086" t="s">
        <v>420</v>
      </c>
      <c r="Q129" s="507"/>
      <c r="R129" s="507"/>
      <c r="S129" s="507"/>
    </row>
    <row r="130" spans="1:19" ht="15" customHeight="1">
      <c r="A130" s="428" t="s">
        <v>775</v>
      </c>
      <c r="B130" s="511"/>
      <c r="C130" s="511"/>
      <c r="D130" s="511"/>
      <c r="E130" s="511"/>
      <c r="F130" s="511"/>
      <c r="G130" s="511"/>
      <c r="H130" s="511"/>
      <c r="I130" s="511"/>
      <c r="J130" s="511"/>
      <c r="K130" s="570"/>
      <c r="L130" s="511"/>
      <c r="M130" s="511"/>
      <c r="N130" s="507"/>
      <c r="O130" s="507"/>
      <c r="P130" s="1086"/>
      <c r="Q130" s="507"/>
      <c r="R130" s="507"/>
      <c r="S130" s="507"/>
    </row>
    <row r="131" spans="1:19" ht="15" customHeight="1">
      <c r="A131" s="429" t="s">
        <v>245</v>
      </c>
      <c r="B131" s="251"/>
      <c r="C131" s="251"/>
      <c r="D131" s="251"/>
      <c r="E131" s="251"/>
      <c r="F131" s="251"/>
      <c r="G131" s="251"/>
      <c r="H131" s="251"/>
      <c r="I131" s="251"/>
      <c r="J131" s="251"/>
      <c r="K131" s="316"/>
      <c r="L131" s="251"/>
      <c r="M131" s="230">
        <f t="shared" ref="M131:M138" si="13">SUM(B131:L131)</f>
        <v>0</v>
      </c>
      <c r="N131" s="507"/>
      <c r="O131" s="89" t="s">
        <v>1544</v>
      </c>
      <c r="P131" s="25" t="b">
        <f>M129=SUM(M131:M134)</f>
        <v>1</v>
      </c>
      <c r="Q131" s="507"/>
      <c r="R131" s="507"/>
      <c r="S131" s="507"/>
    </row>
    <row r="132" spans="1:19" ht="15" customHeight="1">
      <c r="A132" s="429" t="s">
        <v>421</v>
      </c>
      <c r="B132" s="251"/>
      <c r="C132" s="251"/>
      <c r="D132" s="251"/>
      <c r="E132" s="251"/>
      <c r="F132" s="251"/>
      <c r="G132" s="251"/>
      <c r="H132" s="251"/>
      <c r="I132" s="251"/>
      <c r="J132" s="251"/>
      <c r="K132" s="316"/>
      <c r="L132" s="251"/>
      <c r="M132" s="230">
        <f t="shared" si="13"/>
        <v>0</v>
      </c>
      <c r="N132" s="507"/>
      <c r="O132" s="89" t="s">
        <v>1544</v>
      </c>
      <c r="P132" s="507"/>
      <c r="Q132" s="507"/>
      <c r="R132" s="507"/>
      <c r="S132" s="507"/>
    </row>
    <row r="133" spans="1:19">
      <c r="A133" s="429" t="s">
        <v>422</v>
      </c>
      <c r="B133" s="251"/>
      <c r="C133" s="251"/>
      <c r="D133" s="251"/>
      <c r="E133" s="251"/>
      <c r="F133" s="251"/>
      <c r="G133" s="251"/>
      <c r="H133" s="251"/>
      <c r="I133" s="251"/>
      <c r="J133" s="251"/>
      <c r="K133" s="316"/>
      <c r="L133" s="251"/>
      <c r="M133" s="230">
        <f t="shared" si="13"/>
        <v>0</v>
      </c>
      <c r="N133" s="507"/>
      <c r="O133" s="89" t="s">
        <v>1544</v>
      </c>
      <c r="P133" s="507"/>
      <c r="Q133" s="507"/>
      <c r="R133" s="507"/>
      <c r="S133" s="507"/>
    </row>
    <row r="134" spans="1:19">
      <c r="A134" s="430" t="s">
        <v>423</v>
      </c>
      <c r="B134" s="251"/>
      <c r="C134" s="251"/>
      <c r="D134" s="251"/>
      <c r="E134" s="251"/>
      <c r="F134" s="251"/>
      <c r="G134" s="251"/>
      <c r="H134" s="251"/>
      <c r="I134" s="251"/>
      <c r="J134" s="251"/>
      <c r="K134" s="316"/>
      <c r="L134" s="251"/>
      <c r="M134" s="230">
        <f t="shared" si="13"/>
        <v>0</v>
      </c>
      <c r="N134" s="507"/>
      <c r="O134" s="89" t="s">
        <v>1544</v>
      </c>
      <c r="P134" s="507"/>
      <c r="Q134" s="507"/>
      <c r="R134" s="507"/>
      <c r="S134" s="507"/>
    </row>
    <row r="135" spans="1:19">
      <c r="A135" s="428" t="s">
        <v>776</v>
      </c>
      <c r="B135" s="251"/>
      <c r="C135" s="251"/>
      <c r="D135" s="251"/>
      <c r="E135" s="251"/>
      <c r="F135" s="251"/>
      <c r="G135" s="251"/>
      <c r="H135" s="251"/>
      <c r="I135" s="251"/>
      <c r="J135" s="251"/>
      <c r="K135" s="316"/>
      <c r="L135" s="251"/>
      <c r="M135" s="230">
        <f t="shared" si="13"/>
        <v>0</v>
      </c>
      <c r="N135" s="507"/>
      <c r="O135" s="89" t="s">
        <v>1544</v>
      </c>
      <c r="P135" s="507"/>
      <c r="Q135" s="507"/>
      <c r="R135" s="507"/>
      <c r="S135" s="507"/>
    </row>
    <row r="136" spans="1:19">
      <c r="A136" s="428" t="s">
        <v>777</v>
      </c>
      <c r="B136" s="251"/>
      <c r="C136" s="251"/>
      <c r="D136" s="251"/>
      <c r="E136" s="251"/>
      <c r="F136" s="251"/>
      <c r="G136" s="251"/>
      <c r="H136" s="251"/>
      <c r="I136" s="251"/>
      <c r="J136" s="251"/>
      <c r="K136" s="316"/>
      <c r="L136" s="251"/>
      <c r="M136" s="230">
        <f t="shared" si="13"/>
        <v>0</v>
      </c>
      <c r="N136" s="507"/>
      <c r="O136" s="89" t="s">
        <v>1544</v>
      </c>
      <c r="P136" s="507"/>
      <c r="Q136" s="507"/>
      <c r="R136" s="507"/>
      <c r="S136" s="507"/>
    </row>
    <row r="137" spans="1:19">
      <c r="A137" s="428" t="s">
        <v>778</v>
      </c>
      <c r="B137" s="251"/>
      <c r="C137" s="251"/>
      <c r="D137" s="251"/>
      <c r="E137" s="251"/>
      <c r="F137" s="251"/>
      <c r="G137" s="251"/>
      <c r="H137" s="251"/>
      <c r="I137" s="251"/>
      <c r="J137" s="251"/>
      <c r="K137" s="316"/>
      <c r="L137" s="251"/>
      <c r="M137" s="230">
        <f t="shared" si="13"/>
        <v>0</v>
      </c>
      <c r="N137" s="507"/>
      <c r="O137" s="25" t="s">
        <v>424</v>
      </c>
      <c r="P137" s="507"/>
      <c r="Q137" s="507"/>
      <c r="R137" s="507"/>
      <c r="S137" s="507"/>
    </row>
    <row r="138" spans="1:19">
      <c r="A138" s="428" t="s">
        <v>1546</v>
      </c>
      <c r="B138" s="251"/>
      <c r="C138" s="251"/>
      <c r="D138" s="251"/>
      <c r="E138" s="251"/>
      <c r="F138" s="251"/>
      <c r="G138" s="251"/>
      <c r="H138" s="251"/>
      <c r="I138" s="251"/>
      <c r="J138" s="251"/>
      <c r="K138" s="316"/>
      <c r="L138" s="251"/>
      <c r="M138" s="230">
        <f t="shared" si="13"/>
        <v>0</v>
      </c>
      <c r="N138" s="507"/>
      <c r="O138" s="25" t="s">
        <v>424</v>
      </c>
      <c r="P138" s="507"/>
      <c r="Q138" s="507"/>
      <c r="R138" s="507"/>
      <c r="S138" s="507"/>
    </row>
    <row r="139" spans="1:19">
      <c r="A139" s="511"/>
      <c r="B139" s="252"/>
      <c r="C139" s="252"/>
      <c r="D139" s="252"/>
      <c r="E139" s="252"/>
      <c r="F139" s="252"/>
      <c r="G139" s="252"/>
      <c r="H139" s="252"/>
      <c r="I139" s="252"/>
      <c r="J139" s="252"/>
      <c r="K139" s="317"/>
      <c r="L139" s="252"/>
      <c r="M139" s="252"/>
      <c r="N139" s="507"/>
      <c r="O139" s="507"/>
      <c r="P139" s="507"/>
      <c r="Q139" s="507"/>
      <c r="R139" s="507"/>
      <c r="S139" s="507"/>
    </row>
    <row r="140" spans="1:19" ht="15.75">
      <c r="A140" s="427" t="s">
        <v>1559</v>
      </c>
      <c r="B140" s="507"/>
      <c r="C140" s="507"/>
      <c r="D140" s="507"/>
      <c r="E140" s="507"/>
      <c r="F140" s="507"/>
      <c r="G140" s="507"/>
      <c r="H140" s="507"/>
      <c r="I140" s="507"/>
      <c r="J140" s="507"/>
      <c r="K140" s="265"/>
      <c r="L140" s="507"/>
      <c r="M140" s="507"/>
      <c r="N140" s="507"/>
      <c r="O140" s="507"/>
      <c r="P140" s="507"/>
      <c r="Q140" s="507"/>
      <c r="R140" s="507"/>
      <c r="S140" s="507"/>
    </row>
    <row r="141" spans="1:19">
      <c r="A141" s="1087" t="s">
        <v>241</v>
      </c>
      <c r="B141" s="1088" t="s">
        <v>419</v>
      </c>
      <c r="C141" s="1088"/>
      <c r="D141" s="1088"/>
      <c r="E141" s="1088"/>
      <c r="F141" s="1088"/>
      <c r="G141" s="1088"/>
      <c r="H141" s="1088"/>
      <c r="I141" s="1088"/>
      <c r="J141" s="1088"/>
      <c r="K141" s="1088"/>
      <c r="L141" s="1088"/>
      <c r="M141" s="1088"/>
      <c r="N141" s="507"/>
      <c r="O141" s="507"/>
      <c r="P141" s="507"/>
      <c r="Q141" s="507"/>
      <c r="R141" s="507"/>
      <c r="S141" s="507"/>
    </row>
    <row r="142" spans="1:19">
      <c r="A142" s="1087"/>
      <c r="B142" s="165">
        <f t="shared" ref="B142:J142" si="14">C142-1</f>
        <v>2004</v>
      </c>
      <c r="C142" s="165">
        <f t="shared" si="14"/>
        <v>2005</v>
      </c>
      <c r="D142" s="165">
        <f t="shared" si="14"/>
        <v>2006</v>
      </c>
      <c r="E142" s="165">
        <f t="shared" si="14"/>
        <v>2007</v>
      </c>
      <c r="F142" s="165">
        <f t="shared" si="14"/>
        <v>2008</v>
      </c>
      <c r="G142" s="165">
        <f t="shared" si="14"/>
        <v>2009</v>
      </c>
      <c r="H142" s="165">
        <f t="shared" si="14"/>
        <v>2010</v>
      </c>
      <c r="I142" s="165">
        <f t="shared" si="14"/>
        <v>2011</v>
      </c>
      <c r="J142" s="165">
        <f t="shared" si="14"/>
        <v>2012</v>
      </c>
      <c r="K142" s="351">
        <v>2013</v>
      </c>
      <c r="L142" s="165" t="s">
        <v>242</v>
      </c>
      <c r="M142" s="432" t="s">
        <v>243</v>
      </c>
      <c r="N142" s="507"/>
      <c r="O142" s="507"/>
      <c r="P142" s="507"/>
      <c r="Q142" s="507"/>
      <c r="R142" s="507"/>
      <c r="S142" s="507"/>
    </row>
    <row r="143" spans="1:19">
      <c r="A143" s="428" t="s">
        <v>244</v>
      </c>
      <c r="B143" s="251"/>
      <c r="C143" s="251"/>
      <c r="D143" s="251"/>
      <c r="E143" s="251"/>
      <c r="F143" s="251"/>
      <c r="G143" s="251"/>
      <c r="H143" s="251"/>
      <c r="I143" s="251"/>
      <c r="J143" s="251"/>
      <c r="K143" s="316"/>
      <c r="L143" s="251"/>
      <c r="M143" s="230">
        <f>SUM(B143:L143)</f>
        <v>0</v>
      </c>
      <c r="N143" s="507"/>
      <c r="O143" s="89" t="s">
        <v>1544</v>
      </c>
      <c r="P143" s="507"/>
      <c r="Q143" s="507"/>
      <c r="R143" s="507"/>
      <c r="S143" s="507"/>
    </row>
    <row r="144" spans="1:19">
      <c r="A144" s="428" t="s">
        <v>773</v>
      </c>
      <c r="B144" s="251"/>
      <c r="C144" s="251"/>
      <c r="D144" s="251"/>
      <c r="E144" s="251"/>
      <c r="F144" s="251"/>
      <c r="G144" s="251"/>
      <c r="H144" s="251"/>
      <c r="I144" s="251"/>
      <c r="J144" s="251"/>
      <c r="K144" s="316"/>
      <c r="L144" s="251"/>
      <c r="M144" s="230">
        <f>SUM(B144:L144)</f>
        <v>0</v>
      </c>
      <c r="N144" s="507"/>
      <c r="O144" s="89" t="s">
        <v>1544</v>
      </c>
      <c r="P144" s="507"/>
      <c r="Q144" s="507"/>
      <c r="R144" s="507"/>
      <c r="S144" s="507"/>
    </row>
    <row r="145" spans="1:19">
      <c r="A145" s="428" t="s">
        <v>774</v>
      </c>
      <c r="B145" s="251"/>
      <c r="C145" s="251"/>
      <c r="D145" s="251"/>
      <c r="E145" s="251"/>
      <c r="F145" s="251"/>
      <c r="G145" s="251"/>
      <c r="H145" s="251"/>
      <c r="I145" s="251"/>
      <c r="J145" s="251"/>
      <c r="K145" s="316"/>
      <c r="L145" s="251"/>
      <c r="M145" s="230">
        <f>SUM(B145:L145)</f>
        <v>0</v>
      </c>
      <c r="N145" s="507"/>
      <c r="O145" s="89" t="s">
        <v>1544</v>
      </c>
      <c r="P145" s="507"/>
      <c r="Q145" s="507"/>
      <c r="R145" s="507"/>
      <c r="S145" s="507"/>
    </row>
    <row r="146" spans="1:19">
      <c r="A146" s="428" t="s">
        <v>1546</v>
      </c>
      <c r="B146" s="251"/>
      <c r="C146" s="251"/>
      <c r="D146" s="251"/>
      <c r="E146" s="251"/>
      <c r="F146" s="251"/>
      <c r="G146" s="251"/>
      <c r="H146" s="251"/>
      <c r="I146" s="251"/>
      <c r="J146" s="251"/>
      <c r="K146" s="316"/>
      <c r="L146" s="251"/>
      <c r="M146" s="230">
        <f>SUM(B146:L146)</f>
        <v>0</v>
      </c>
      <c r="N146" s="507"/>
      <c r="O146" s="25" t="s">
        <v>424</v>
      </c>
      <c r="P146" s="507"/>
      <c r="Q146" s="507"/>
      <c r="R146" s="507"/>
      <c r="S146" s="507"/>
    </row>
    <row r="147" spans="1:19" ht="15" customHeight="1">
      <c r="A147" s="735"/>
      <c r="B147" s="253"/>
      <c r="C147" s="253"/>
      <c r="D147" s="253"/>
      <c r="E147" s="253"/>
      <c r="F147" s="253"/>
      <c r="G147" s="253"/>
      <c r="H147" s="253"/>
      <c r="I147" s="253"/>
      <c r="J147" s="253"/>
      <c r="K147" s="318"/>
      <c r="L147" s="253"/>
      <c r="M147" s="253"/>
      <c r="N147" s="507"/>
      <c r="O147" s="507"/>
      <c r="P147" s="507"/>
      <c r="Q147" s="507"/>
      <c r="R147" s="507"/>
      <c r="S147" s="507"/>
    </row>
    <row r="148" spans="1:19" ht="15" customHeight="1">
      <c r="A148" s="431" t="s">
        <v>431</v>
      </c>
      <c r="B148" s="507"/>
      <c r="C148" s="507"/>
      <c r="D148" s="507"/>
      <c r="E148" s="507"/>
      <c r="F148" s="507"/>
      <c r="G148" s="507"/>
      <c r="H148" s="507"/>
      <c r="I148" s="507"/>
      <c r="J148" s="507"/>
      <c r="K148" s="265"/>
      <c r="L148" s="507"/>
      <c r="M148" s="507"/>
      <c r="N148" s="507"/>
      <c r="O148" s="507"/>
      <c r="P148" s="507"/>
      <c r="Q148" s="507"/>
      <c r="R148" s="507"/>
      <c r="S148" s="507"/>
    </row>
    <row r="149" spans="1:19" ht="15" customHeight="1">
      <c r="A149" s="1087" t="s">
        <v>241</v>
      </c>
      <c r="B149" s="1088" t="s">
        <v>30</v>
      </c>
      <c r="C149" s="1088"/>
      <c r="D149" s="1088"/>
      <c r="E149" s="1088"/>
      <c r="F149" s="1088"/>
      <c r="G149" s="1088"/>
      <c r="H149" s="1088"/>
      <c r="I149" s="1088"/>
      <c r="J149" s="1088"/>
      <c r="K149" s="1088"/>
      <c r="L149" s="1088"/>
      <c r="M149" s="1088"/>
      <c r="N149" s="736"/>
      <c r="O149" s="507"/>
      <c r="P149" s="1086" t="s">
        <v>426</v>
      </c>
      <c r="Q149" s="507"/>
      <c r="R149" s="507"/>
      <c r="S149" s="507"/>
    </row>
    <row r="150" spans="1:19" ht="15" customHeight="1">
      <c r="A150" s="1087"/>
      <c r="B150" s="165" t="s">
        <v>1275</v>
      </c>
      <c r="C150" s="165" t="s">
        <v>1276</v>
      </c>
      <c r="D150" s="165" t="s">
        <v>1277</v>
      </c>
      <c r="E150" s="165" t="s">
        <v>1278</v>
      </c>
      <c r="F150" s="165" t="s">
        <v>1279</v>
      </c>
      <c r="G150" s="165" t="s">
        <v>1280</v>
      </c>
      <c r="H150" s="165" t="s">
        <v>1281</v>
      </c>
      <c r="I150" s="165" t="s">
        <v>1282</v>
      </c>
      <c r="J150" s="165" t="s">
        <v>1283</v>
      </c>
      <c r="K150" s="351" t="s">
        <v>1284</v>
      </c>
      <c r="L150" s="577"/>
      <c r="M150" s="432" t="s">
        <v>243</v>
      </c>
      <c r="N150" s="507"/>
      <c r="O150" s="507"/>
      <c r="P150" s="1086"/>
      <c r="Q150" s="507"/>
      <c r="R150" s="507"/>
      <c r="S150" s="507"/>
    </row>
    <row r="151" spans="1:19" ht="33" customHeight="1">
      <c r="A151" s="428" t="s">
        <v>1547</v>
      </c>
      <c r="B151" s="251"/>
      <c r="C151" s="251"/>
      <c r="D151" s="251"/>
      <c r="E151" s="251"/>
      <c r="F151" s="251"/>
      <c r="G151" s="251"/>
      <c r="H151" s="251"/>
      <c r="I151" s="251"/>
      <c r="J151" s="251"/>
      <c r="K151" s="316"/>
      <c r="L151" s="315"/>
      <c r="M151" s="230">
        <f>SUM(B151:K151)</f>
        <v>0</v>
      </c>
      <c r="N151" s="507"/>
      <c r="O151" s="25" t="s">
        <v>424</v>
      </c>
      <c r="P151" s="25" t="b">
        <f>SUM(M146,M138)=M151</f>
        <v>1</v>
      </c>
      <c r="Q151" s="507"/>
      <c r="R151" s="507"/>
      <c r="S151" s="507"/>
    </row>
    <row r="152" spans="1:19" ht="15" customHeight="1">
      <c r="A152" s="507"/>
      <c r="B152" s="507"/>
      <c r="C152" s="507"/>
      <c r="D152" s="507"/>
      <c r="E152" s="507"/>
      <c r="F152" s="507"/>
      <c r="G152" s="507"/>
      <c r="H152" s="507"/>
      <c r="I152" s="507"/>
      <c r="J152" s="507"/>
      <c r="K152" s="265"/>
      <c r="L152" s="511"/>
      <c r="M152" s="507"/>
      <c r="N152" s="507"/>
      <c r="O152" s="507"/>
      <c r="P152" s="507"/>
      <c r="Q152" s="507"/>
      <c r="R152" s="507"/>
      <c r="S152" s="507"/>
    </row>
    <row r="153" spans="1:19" ht="15" customHeight="1">
      <c r="A153" s="507"/>
      <c r="B153" s="507"/>
      <c r="C153" s="507"/>
      <c r="D153" s="507"/>
      <c r="E153" s="507"/>
      <c r="F153" s="507"/>
      <c r="G153" s="507"/>
      <c r="H153" s="507"/>
      <c r="I153" s="507"/>
      <c r="J153" s="507"/>
      <c r="K153" s="265"/>
      <c r="L153" s="507"/>
      <c r="M153" s="507"/>
      <c r="N153" s="507"/>
      <c r="O153" s="507"/>
      <c r="P153" s="507"/>
      <c r="Q153" s="507"/>
      <c r="R153" s="507"/>
      <c r="S153" s="507"/>
    </row>
    <row r="154" spans="1:19" ht="30" customHeight="1">
      <c r="A154" s="427" t="s">
        <v>1554</v>
      </c>
      <c r="B154" s="507"/>
      <c r="C154" s="507"/>
      <c r="D154" s="507"/>
      <c r="E154" s="507"/>
      <c r="F154" s="507"/>
      <c r="G154" s="507"/>
      <c r="H154" s="507"/>
      <c r="I154" s="507"/>
      <c r="J154" s="507"/>
      <c r="K154" s="265"/>
      <c r="L154" s="507"/>
      <c r="M154" s="507"/>
      <c r="N154" s="507"/>
      <c r="O154" s="507"/>
      <c r="P154" s="507"/>
      <c r="Q154" s="507"/>
      <c r="R154" s="507"/>
      <c r="S154" s="507"/>
    </row>
    <row r="155" spans="1:19" ht="15" customHeight="1">
      <c r="A155" s="1087" t="s">
        <v>241</v>
      </c>
      <c r="B155" s="1088" t="s">
        <v>419</v>
      </c>
      <c r="C155" s="1088"/>
      <c r="D155" s="1088"/>
      <c r="E155" s="1088"/>
      <c r="F155" s="1088"/>
      <c r="G155" s="1088"/>
      <c r="H155" s="1088"/>
      <c r="I155" s="1088"/>
      <c r="J155" s="1088"/>
      <c r="K155" s="1088"/>
      <c r="L155" s="1088"/>
      <c r="M155" s="1088"/>
      <c r="N155" s="507"/>
      <c r="O155" s="507"/>
      <c r="P155" s="507"/>
      <c r="Q155" s="507"/>
      <c r="R155" s="507"/>
      <c r="S155" s="507"/>
    </row>
    <row r="156" spans="1:19" ht="15" customHeight="1">
      <c r="A156" s="1087"/>
      <c r="B156" s="165">
        <f t="shared" ref="B156:J156" si="15">C156-1</f>
        <v>2004</v>
      </c>
      <c r="C156" s="165">
        <f t="shared" si="15"/>
        <v>2005</v>
      </c>
      <c r="D156" s="165">
        <f t="shared" si="15"/>
        <v>2006</v>
      </c>
      <c r="E156" s="165">
        <f t="shared" si="15"/>
        <v>2007</v>
      </c>
      <c r="F156" s="165">
        <f t="shared" si="15"/>
        <v>2008</v>
      </c>
      <c r="G156" s="165">
        <f t="shared" si="15"/>
        <v>2009</v>
      </c>
      <c r="H156" s="165">
        <f t="shared" si="15"/>
        <v>2010</v>
      </c>
      <c r="I156" s="165">
        <f t="shared" si="15"/>
        <v>2011</v>
      </c>
      <c r="J156" s="165">
        <f t="shared" si="15"/>
        <v>2012</v>
      </c>
      <c r="K156" s="351">
        <v>2013</v>
      </c>
      <c r="L156" s="165" t="s">
        <v>242</v>
      </c>
      <c r="M156" s="432" t="s">
        <v>243</v>
      </c>
      <c r="N156" s="507"/>
      <c r="O156" s="507"/>
      <c r="P156" s="507"/>
      <c r="Q156" s="507"/>
      <c r="R156" s="507"/>
      <c r="S156" s="507"/>
    </row>
    <row r="157" spans="1:19" ht="15" customHeight="1">
      <c r="A157" s="428" t="s">
        <v>244</v>
      </c>
      <c r="B157" s="251"/>
      <c r="C157" s="251"/>
      <c r="D157" s="251"/>
      <c r="E157" s="251"/>
      <c r="F157" s="251"/>
      <c r="G157" s="251"/>
      <c r="H157" s="251"/>
      <c r="I157" s="251"/>
      <c r="J157" s="251"/>
      <c r="K157" s="316"/>
      <c r="L157" s="251"/>
      <c r="M157" s="230">
        <f>SUM(B157:L157)</f>
        <v>0</v>
      </c>
      <c r="N157" s="507"/>
      <c r="O157" s="89" t="s">
        <v>1544</v>
      </c>
      <c r="P157" s="507"/>
      <c r="Q157" s="507"/>
      <c r="R157" s="507"/>
      <c r="S157" s="507"/>
    </row>
    <row r="158" spans="1:19" ht="15" customHeight="1">
      <c r="A158" s="428" t="s">
        <v>773</v>
      </c>
      <c r="B158" s="251"/>
      <c r="C158" s="251"/>
      <c r="D158" s="251"/>
      <c r="E158" s="251"/>
      <c r="F158" s="251"/>
      <c r="G158" s="251"/>
      <c r="H158" s="251"/>
      <c r="I158" s="251"/>
      <c r="J158" s="251"/>
      <c r="K158" s="316"/>
      <c r="L158" s="251"/>
      <c r="M158" s="230">
        <f>SUM(B158:L158)</f>
        <v>0</v>
      </c>
      <c r="N158" s="507"/>
      <c r="O158" s="89" t="s">
        <v>1544</v>
      </c>
      <c r="P158" s="507"/>
      <c r="Q158" s="507"/>
      <c r="R158" s="507"/>
      <c r="S158" s="507"/>
    </row>
    <row r="159" spans="1:19" ht="15" customHeight="1">
      <c r="A159" s="428" t="s">
        <v>774</v>
      </c>
      <c r="B159" s="251"/>
      <c r="C159" s="251"/>
      <c r="D159" s="251"/>
      <c r="E159" s="251"/>
      <c r="F159" s="251"/>
      <c r="G159" s="251"/>
      <c r="H159" s="251"/>
      <c r="I159" s="251"/>
      <c r="J159" s="251"/>
      <c r="K159" s="316"/>
      <c r="L159" s="251"/>
      <c r="M159" s="230">
        <f>SUM(B159:L159)</f>
        <v>0</v>
      </c>
      <c r="N159" s="507"/>
      <c r="O159" s="89" t="s">
        <v>1544</v>
      </c>
      <c r="P159" s="1086" t="s">
        <v>420</v>
      </c>
      <c r="Q159" s="507"/>
      <c r="R159" s="507"/>
      <c r="S159" s="507"/>
    </row>
    <row r="160" spans="1:19" ht="15" customHeight="1">
      <c r="A160" s="428" t="s">
        <v>775</v>
      </c>
      <c r="B160" s="511"/>
      <c r="C160" s="511"/>
      <c r="D160" s="511"/>
      <c r="E160" s="511"/>
      <c r="F160" s="511"/>
      <c r="G160" s="511"/>
      <c r="H160" s="511"/>
      <c r="I160" s="511"/>
      <c r="J160" s="511"/>
      <c r="K160" s="570"/>
      <c r="L160" s="511"/>
      <c r="M160" s="511"/>
      <c r="N160" s="507"/>
      <c r="O160" s="507"/>
      <c r="P160" s="1086"/>
      <c r="Q160" s="507"/>
      <c r="R160" s="507"/>
      <c r="S160" s="507"/>
    </row>
    <row r="161" spans="1:19" ht="15" customHeight="1">
      <c r="A161" s="429" t="s">
        <v>245</v>
      </c>
      <c r="B161" s="251"/>
      <c r="C161" s="251"/>
      <c r="D161" s="251"/>
      <c r="E161" s="251"/>
      <c r="F161" s="251"/>
      <c r="G161" s="251"/>
      <c r="H161" s="251"/>
      <c r="I161" s="251"/>
      <c r="J161" s="251"/>
      <c r="K161" s="316"/>
      <c r="L161" s="251"/>
      <c r="M161" s="230">
        <f t="shared" ref="M161:M168" si="16">SUM(B161:L161)</f>
        <v>0</v>
      </c>
      <c r="N161" s="507"/>
      <c r="O161" s="89" t="s">
        <v>1544</v>
      </c>
      <c r="P161" s="25" t="b">
        <f>M159=SUM(M161:M164)</f>
        <v>1</v>
      </c>
      <c r="Q161" s="507"/>
      <c r="R161" s="507"/>
      <c r="S161" s="507"/>
    </row>
    <row r="162" spans="1:19">
      <c r="A162" s="429" t="s">
        <v>421</v>
      </c>
      <c r="B162" s="251"/>
      <c r="C162" s="251"/>
      <c r="D162" s="251"/>
      <c r="E162" s="251"/>
      <c r="F162" s="251"/>
      <c r="G162" s="251"/>
      <c r="H162" s="251"/>
      <c r="I162" s="251"/>
      <c r="J162" s="251"/>
      <c r="K162" s="316"/>
      <c r="L162" s="251"/>
      <c r="M162" s="230">
        <f t="shared" si="16"/>
        <v>0</v>
      </c>
      <c r="N162" s="507"/>
      <c r="O162" s="89" t="s">
        <v>1544</v>
      </c>
      <c r="P162" s="507"/>
      <c r="Q162" s="507"/>
      <c r="R162" s="507"/>
      <c r="S162" s="507"/>
    </row>
    <row r="163" spans="1:19">
      <c r="A163" s="429" t="s">
        <v>422</v>
      </c>
      <c r="B163" s="251"/>
      <c r="C163" s="251"/>
      <c r="D163" s="251"/>
      <c r="E163" s="251"/>
      <c r="F163" s="251"/>
      <c r="G163" s="251"/>
      <c r="H163" s="251"/>
      <c r="I163" s="251"/>
      <c r="J163" s="251"/>
      <c r="K163" s="316"/>
      <c r="L163" s="251"/>
      <c r="M163" s="230">
        <f t="shared" si="16"/>
        <v>0</v>
      </c>
      <c r="N163" s="507"/>
      <c r="O163" s="89" t="s">
        <v>1544</v>
      </c>
      <c r="P163" s="507"/>
      <c r="Q163" s="507"/>
      <c r="R163" s="507"/>
      <c r="S163" s="507"/>
    </row>
    <row r="164" spans="1:19">
      <c r="A164" s="430" t="s">
        <v>423</v>
      </c>
      <c r="B164" s="251"/>
      <c r="C164" s="251"/>
      <c r="D164" s="251"/>
      <c r="E164" s="251"/>
      <c r="F164" s="251"/>
      <c r="G164" s="251"/>
      <c r="H164" s="251"/>
      <c r="I164" s="251"/>
      <c r="J164" s="251"/>
      <c r="K164" s="316"/>
      <c r="L164" s="251"/>
      <c r="M164" s="230">
        <f t="shared" si="16"/>
        <v>0</v>
      </c>
      <c r="N164" s="507"/>
      <c r="O164" s="89" t="s">
        <v>1544</v>
      </c>
      <c r="P164" s="507"/>
      <c r="Q164" s="507"/>
      <c r="R164" s="507"/>
      <c r="S164" s="507"/>
    </row>
    <row r="165" spans="1:19">
      <c r="A165" s="428" t="s">
        <v>776</v>
      </c>
      <c r="B165" s="251"/>
      <c r="C165" s="251"/>
      <c r="D165" s="251"/>
      <c r="E165" s="251"/>
      <c r="F165" s="251"/>
      <c r="G165" s="251"/>
      <c r="H165" s="251"/>
      <c r="I165" s="251"/>
      <c r="J165" s="251"/>
      <c r="K165" s="316"/>
      <c r="L165" s="251"/>
      <c r="M165" s="230">
        <f t="shared" si="16"/>
        <v>0</v>
      </c>
      <c r="N165" s="507"/>
      <c r="O165" s="89" t="s">
        <v>1544</v>
      </c>
      <c r="P165" s="507"/>
      <c r="Q165" s="507"/>
      <c r="R165" s="507"/>
      <c r="S165" s="507"/>
    </row>
    <row r="166" spans="1:19">
      <c r="A166" s="428" t="s">
        <v>777</v>
      </c>
      <c r="B166" s="251"/>
      <c r="C166" s="251"/>
      <c r="D166" s="251"/>
      <c r="E166" s="251"/>
      <c r="F166" s="251"/>
      <c r="G166" s="251"/>
      <c r="H166" s="251"/>
      <c r="I166" s="251"/>
      <c r="J166" s="251"/>
      <c r="K166" s="316"/>
      <c r="L166" s="251"/>
      <c r="M166" s="230">
        <f t="shared" si="16"/>
        <v>0</v>
      </c>
      <c r="N166" s="507"/>
      <c r="O166" s="89" t="s">
        <v>1544</v>
      </c>
      <c r="P166" s="507"/>
      <c r="Q166" s="507"/>
      <c r="R166" s="507"/>
      <c r="S166" s="507"/>
    </row>
    <row r="167" spans="1:19">
      <c r="A167" s="428" t="s">
        <v>778</v>
      </c>
      <c r="B167" s="251"/>
      <c r="C167" s="251"/>
      <c r="D167" s="251"/>
      <c r="E167" s="251"/>
      <c r="F167" s="251"/>
      <c r="G167" s="251"/>
      <c r="H167" s="251"/>
      <c r="I167" s="251"/>
      <c r="J167" s="251"/>
      <c r="K167" s="316"/>
      <c r="L167" s="251"/>
      <c r="M167" s="230">
        <f t="shared" si="16"/>
        <v>0</v>
      </c>
      <c r="N167" s="507"/>
      <c r="O167" s="25" t="s">
        <v>424</v>
      </c>
      <c r="P167" s="507"/>
      <c r="Q167" s="507"/>
      <c r="R167" s="507"/>
      <c r="S167" s="507"/>
    </row>
    <row r="168" spans="1:19">
      <c r="A168" s="428" t="s">
        <v>1555</v>
      </c>
      <c r="B168" s="251"/>
      <c r="C168" s="251"/>
      <c r="D168" s="251"/>
      <c r="E168" s="251"/>
      <c r="F168" s="251"/>
      <c r="G168" s="251"/>
      <c r="H168" s="251"/>
      <c r="I168" s="251"/>
      <c r="J168" s="251"/>
      <c r="K168" s="316"/>
      <c r="L168" s="251"/>
      <c r="M168" s="230">
        <f t="shared" si="16"/>
        <v>0</v>
      </c>
      <c r="N168" s="507"/>
      <c r="O168" s="25" t="s">
        <v>424</v>
      </c>
      <c r="P168" s="507"/>
      <c r="Q168" s="507"/>
      <c r="R168" s="507"/>
      <c r="S168" s="507"/>
    </row>
    <row r="169" spans="1:19">
      <c r="A169" s="511"/>
      <c r="B169" s="252"/>
      <c r="C169" s="252"/>
      <c r="D169" s="252"/>
      <c r="E169" s="252"/>
      <c r="F169" s="252"/>
      <c r="G169" s="252"/>
      <c r="H169" s="252"/>
      <c r="I169" s="252"/>
      <c r="J169" s="252"/>
      <c r="K169" s="317"/>
      <c r="L169" s="252"/>
      <c r="M169" s="252"/>
      <c r="N169" s="507"/>
      <c r="O169" s="507"/>
      <c r="P169" s="507"/>
      <c r="Q169" s="507"/>
      <c r="R169" s="507"/>
      <c r="S169" s="507"/>
    </row>
    <row r="170" spans="1:19" ht="15.75">
      <c r="A170" s="427" t="s">
        <v>1556</v>
      </c>
      <c r="B170" s="507"/>
      <c r="C170" s="507"/>
      <c r="D170" s="507"/>
      <c r="E170" s="507"/>
      <c r="F170" s="507"/>
      <c r="G170" s="507"/>
      <c r="H170" s="507"/>
      <c r="I170" s="507"/>
      <c r="J170" s="507"/>
      <c r="K170" s="265"/>
      <c r="L170" s="507"/>
      <c r="M170" s="507"/>
      <c r="N170" s="507"/>
      <c r="O170" s="507"/>
      <c r="P170" s="507"/>
      <c r="Q170" s="507"/>
      <c r="R170" s="507"/>
      <c r="S170" s="507"/>
    </row>
    <row r="171" spans="1:19">
      <c r="A171" s="1087" t="s">
        <v>241</v>
      </c>
      <c r="B171" s="1088" t="s">
        <v>419</v>
      </c>
      <c r="C171" s="1088"/>
      <c r="D171" s="1088"/>
      <c r="E171" s="1088"/>
      <c r="F171" s="1088"/>
      <c r="G171" s="1088"/>
      <c r="H171" s="1088"/>
      <c r="I171" s="1088"/>
      <c r="J171" s="1088"/>
      <c r="K171" s="1088"/>
      <c r="L171" s="1088"/>
      <c r="M171" s="1088"/>
      <c r="N171" s="507"/>
      <c r="O171" s="507"/>
      <c r="P171" s="507"/>
      <c r="Q171" s="507"/>
      <c r="R171" s="507"/>
      <c r="S171" s="507"/>
    </row>
    <row r="172" spans="1:19">
      <c r="A172" s="1087"/>
      <c r="B172" s="165">
        <f t="shared" ref="B172:J172" si="17">C172-1</f>
        <v>2004</v>
      </c>
      <c r="C172" s="165">
        <f t="shared" si="17"/>
        <v>2005</v>
      </c>
      <c r="D172" s="165">
        <f t="shared" si="17"/>
        <v>2006</v>
      </c>
      <c r="E172" s="165">
        <f t="shared" si="17"/>
        <v>2007</v>
      </c>
      <c r="F172" s="165">
        <f t="shared" si="17"/>
        <v>2008</v>
      </c>
      <c r="G172" s="165">
        <f t="shared" si="17"/>
        <v>2009</v>
      </c>
      <c r="H172" s="165">
        <f t="shared" si="17"/>
        <v>2010</v>
      </c>
      <c r="I172" s="165">
        <f t="shared" si="17"/>
        <v>2011</v>
      </c>
      <c r="J172" s="165">
        <f t="shared" si="17"/>
        <v>2012</v>
      </c>
      <c r="K172" s="351">
        <v>2013</v>
      </c>
      <c r="L172" s="165" t="s">
        <v>242</v>
      </c>
      <c r="M172" s="432" t="s">
        <v>243</v>
      </c>
      <c r="N172" s="507"/>
      <c r="O172" s="507"/>
      <c r="P172" s="507"/>
      <c r="Q172" s="507"/>
      <c r="R172" s="507"/>
      <c r="S172" s="507"/>
    </row>
    <row r="173" spans="1:19">
      <c r="A173" s="428" t="s">
        <v>244</v>
      </c>
      <c r="B173" s="251"/>
      <c r="C173" s="251"/>
      <c r="D173" s="251"/>
      <c r="E173" s="251"/>
      <c r="F173" s="251"/>
      <c r="G173" s="251"/>
      <c r="H173" s="251"/>
      <c r="I173" s="251"/>
      <c r="J173" s="251"/>
      <c r="K173" s="316"/>
      <c r="L173" s="251"/>
      <c r="M173" s="230">
        <f>SUM(B173:L173)</f>
        <v>0</v>
      </c>
      <c r="N173" s="507"/>
      <c r="O173" s="89" t="s">
        <v>1544</v>
      </c>
      <c r="P173" s="507"/>
      <c r="Q173" s="507"/>
      <c r="R173" s="507"/>
      <c r="S173" s="507"/>
    </row>
    <row r="174" spans="1:19">
      <c r="A174" s="428" t="s">
        <v>773</v>
      </c>
      <c r="B174" s="251"/>
      <c r="C174" s="251"/>
      <c r="D174" s="251"/>
      <c r="E174" s="251"/>
      <c r="F174" s="251"/>
      <c r="G174" s="251"/>
      <c r="H174" s="251"/>
      <c r="I174" s="251"/>
      <c r="J174" s="251"/>
      <c r="K174" s="316"/>
      <c r="L174" s="251"/>
      <c r="M174" s="230">
        <f>SUM(B174:L174)</f>
        <v>0</v>
      </c>
      <c r="N174" s="507"/>
      <c r="O174" s="89" t="s">
        <v>1544</v>
      </c>
      <c r="P174" s="507"/>
      <c r="Q174" s="507"/>
      <c r="R174" s="507"/>
      <c r="S174" s="507"/>
    </row>
    <row r="175" spans="1:19">
      <c r="A175" s="428" t="s">
        <v>774</v>
      </c>
      <c r="B175" s="251"/>
      <c r="C175" s="251"/>
      <c r="D175" s="251"/>
      <c r="E175" s="251"/>
      <c r="F175" s="251"/>
      <c r="G175" s="251"/>
      <c r="H175" s="251"/>
      <c r="I175" s="251"/>
      <c r="J175" s="251"/>
      <c r="K175" s="316"/>
      <c r="L175" s="251"/>
      <c r="M175" s="230">
        <f>SUM(B175:L175)</f>
        <v>0</v>
      </c>
      <c r="N175" s="507"/>
      <c r="O175" s="89" t="s">
        <v>1544</v>
      </c>
      <c r="P175" s="507"/>
      <c r="Q175" s="507"/>
      <c r="R175" s="507"/>
      <c r="S175" s="507"/>
    </row>
    <row r="176" spans="1:19">
      <c r="A176" s="428" t="s">
        <v>1555</v>
      </c>
      <c r="B176" s="251"/>
      <c r="C176" s="251"/>
      <c r="D176" s="251"/>
      <c r="E176" s="251"/>
      <c r="F176" s="251"/>
      <c r="G176" s="251"/>
      <c r="H176" s="251"/>
      <c r="I176" s="251"/>
      <c r="J176" s="251"/>
      <c r="K176" s="316"/>
      <c r="L176" s="251"/>
      <c r="M176" s="230">
        <f>SUM(B176:L176)</f>
        <v>0</v>
      </c>
      <c r="N176" s="507"/>
      <c r="O176" s="25" t="s">
        <v>424</v>
      </c>
      <c r="P176" s="507"/>
      <c r="Q176" s="507"/>
      <c r="R176" s="507"/>
      <c r="S176" s="507"/>
    </row>
    <row r="177" spans="1:19" ht="15" customHeight="1">
      <c r="A177" s="735"/>
      <c r="B177" s="253"/>
      <c r="C177" s="253"/>
      <c r="D177" s="253"/>
      <c r="E177" s="253"/>
      <c r="F177" s="253"/>
      <c r="G177" s="253"/>
      <c r="H177" s="253"/>
      <c r="I177" s="253"/>
      <c r="J177" s="253"/>
      <c r="K177" s="318"/>
      <c r="L177" s="253"/>
      <c r="M177" s="253"/>
      <c r="N177" s="507"/>
      <c r="O177" s="507"/>
      <c r="P177" s="507"/>
      <c r="Q177" s="507"/>
      <c r="R177" s="507"/>
      <c r="S177" s="507"/>
    </row>
    <row r="178" spans="1:19" ht="44.25" customHeight="1">
      <c r="A178" s="431" t="s">
        <v>432</v>
      </c>
      <c r="B178" s="507"/>
      <c r="C178" s="507"/>
      <c r="D178" s="507"/>
      <c r="E178" s="507"/>
      <c r="F178" s="507"/>
      <c r="G178" s="507"/>
      <c r="H178" s="507"/>
      <c r="I178" s="507"/>
      <c r="J178" s="507"/>
      <c r="K178" s="265"/>
      <c r="L178" s="507"/>
      <c r="M178" s="507"/>
      <c r="N178" s="507"/>
      <c r="O178" s="507"/>
      <c r="P178" s="507"/>
      <c r="Q178" s="507"/>
      <c r="R178" s="507"/>
      <c r="S178" s="507"/>
    </row>
    <row r="179" spans="1:19" ht="15" customHeight="1">
      <c r="A179" s="1087" t="s">
        <v>241</v>
      </c>
      <c r="B179" s="1088" t="s">
        <v>30</v>
      </c>
      <c r="C179" s="1088"/>
      <c r="D179" s="1088"/>
      <c r="E179" s="1088"/>
      <c r="F179" s="1088"/>
      <c r="G179" s="1088"/>
      <c r="H179" s="1088"/>
      <c r="I179" s="1088"/>
      <c r="J179" s="1088"/>
      <c r="K179" s="1088"/>
      <c r="L179" s="1088"/>
      <c r="M179" s="1088"/>
      <c r="N179" s="736"/>
      <c r="O179" s="507"/>
      <c r="P179" s="1086" t="s">
        <v>426</v>
      </c>
      <c r="Q179" s="507"/>
      <c r="R179" s="507"/>
      <c r="S179" s="507"/>
    </row>
    <row r="180" spans="1:19" ht="15" customHeight="1">
      <c r="A180" s="1087"/>
      <c r="B180" s="165" t="s">
        <v>1275</v>
      </c>
      <c r="C180" s="165" t="s">
        <v>1276</v>
      </c>
      <c r="D180" s="165" t="s">
        <v>1277</v>
      </c>
      <c r="E180" s="165" t="s">
        <v>1278</v>
      </c>
      <c r="F180" s="165" t="s">
        <v>1279</v>
      </c>
      <c r="G180" s="165" t="s">
        <v>1280</v>
      </c>
      <c r="H180" s="165" t="s">
        <v>1281</v>
      </c>
      <c r="I180" s="165" t="s">
        <v>1282</v>
      </c>
      <c r="J180" s="165" t="s">
        <v>1283</v>
      </c>
      <c r="K180" s="351" t="s">
        <v>1284</v>
      </c>
      <c r="L180" s="577"/>
      <c r="M180" s="432" t="s">
        <v>243</v>
      </c>
      <c r="N180" s="507"/>
      <c r="O180" s="507"/>
      <c r="P180" s="1086"/>
      <c r="Q180" s="507"/>
      <c r="R180" s="507"/>
      <c r="S180" s="507"/>
    </row>
    <row r="181" spans="1:19" ht="20.25" customHeight="1">
      <c r="A181" s="428" t="s">
        <v>1557</v>
      </c>
      <c r="B181" s="251"/>
      <c r="C181" s="251"/>
      <c r="D181" s="251"/>
      <c r="E181" s="251"/>
      <c r="F181" s="251"/>
      <c r="G181" s="251"/>
      <c r="H181" s="251"/>
      <c r="I181" s="251"/>
      <c r="J181" s="251"/>
      <c r="K181" s="316"/>
      <c r="L181" s="315"/>
      <c r="M181" s="230">
        <f>SUM(B181:K181)</f>
        <v>0</v>
      </c>
      <c r="N181" s="507"/>
      <c r="O181" s="25" t="s">
        <v>424</v>
      </c>
      <c r="P181" s="25" t="b">
        <f>SUM(M176,M168)=M181</f>
        <v>1</v>
      </c>
      <c r="Q181" s="507"/>
      <c r="R181" s="507"/>
      <c r="S181" s="507"/>
    </row>
    <row r="182" spans="1:19" ht="15" customHeight="1">
      <c r="A182" s="507"/>
      <c r="B182" s="507"/>
      <c r="C182" s="507"/>
      <c r="D182" s="507"/>
      <c r="E182" s="507"/>
      <c r="F182" s="507"/>
      <c r="G182" s="507"/>
      <c r="H182" s="507"/>
      <c r="I182" s="507"/>
      <c r="J182" s="507"/>
      <c r="K182" s="265"/>
      <c r="L182" s="511"/>
      <c r="M182" s="507"/>
      <c r="N182" s="507"/>
      <c r="O182" s="507"/>
      <c r="P182" s="507"/>
      <c r="Q182" s="507"/>
      <c r="R182" s="507"/>
      <c r="S182" s="507"/>
    </row>
    <row r="183" spans="1:19" ht="15" customHeight="1">
      <c r="A183" s="507"/>
      <c r="B183" s="507"/>
      <c r="C183" s="507"/>
      <c r="D183" s="507"/>
      <c r="E183" s="507"/>
      <c r="F183" s="507"/>
      <c r="G183" s="507"/>
      <c r="H183" s="507"/>
      <c r="I183" s="507"/>
      <c r="J183" s="507"/>
      <c r="K183" s="265"/>
      <c r="L183" s="507"/>
      <c r="M183" s="507"/>
      <c r="N183" s="507"/>
      <c r="O183" s="507"/>
      <c r="P183" s="507"/>
      <c r="Q183" s="507"/>
      <c r="R183" s="507"/>
      <c r="S183" s="507"/>
    </row>
    <row r="184" spans="1:19" ht="15" customHeight="1">
      <c r="A184" s="431" t="s">
        <v>470</v>
      </c>
      <c r="B184" s="507"/>
      <c r="C184" s="507"/>
      <c r="D184" s="507"/>
      <c r="E184" s="507"/>
      <c r="F184" s="507"/>
      <c r="G184" s="507"/>
      <c r="H184" s="507"/>
      <c r="I184" s="507"/>
      <c r="J184" s="507"/>
      <c r="K184" s="265"/>
      <c r="L184" s="507"/>
      <c r="M184" s="507"/>
      <c r="N184" s="507"/>
      <c r="O184" s="507"/>
      <c r="P184" s="507"/>
      <c r="Q184" s="507"/>
      <c r="R184" s="507"/>
      <c r="S184" s="507"/>
    </row>
    <row r="185" spans="1:19" ht="45.75" customHeight="1">
      <c r="A185" s="1087" t="s">
        <v>241</v>
      </c>
      <c r="B185" s="1088" t="s">
        <v>30</v>
      </c>
      <c r="C185" s="1088"/>
      <c r="D185" s="1088"/>
      <c r="E185" s="1088"/>
      <c r="F185" s="1088"/>
      <c r="G185" s="1088"/>
      <c r="H185" s="1088"/>
      <c r="I185" s="1088"/>
      <c r="J185" s="1088"/>
      <c r="K185" s="1088"/>
      <c r="L185" s="1088"/>
      <c r="M185" s="1088"/>
      <c r="N185" s="736"/>
      <c r="O185" s="507"/>
      <c r="P185" s="507"/>
      <c r="Q185" s="507"/>
      <c r="R185" s="507"/>
      <c r="S185" s="507"/>
    </row>
    <row r="186" spans="1:19" ht="15" customHeight="1">
      <c r="A186" s="1087"/>
      <c r="B186" s="165" t="s">
        <v>1275</v>
      </c>
      <c r="C186" s="165" t="s">
        <v>1276</v>
      </c>
      <c r="D186" s="165" t="s">
        <v>1277</v>
      </c>
      <c r="E186" s="165" t="s">
        <v>1278</v>
      </c>
      <c r="F186" s="165" t="s">
        <v>1279</v>
      </c>
      <c r="G186" s="165" t="s">
        <v>1280</v>
      </c>
      <c r="H186" s="165" t="s">
        <v>1281</v>
      </c>
      <c r="I186" s="165" t="s">
        <v>1282</v>
      </c>
      <c r="J186" s="165" t="s">
        <v>1283</v>
      </c>
      <c r="K186" s="351" t="s">
        <v>1284</v>
      </c>
      <c r="M186" s="432" t="s">
        <v>243</v>
      </c>
      <c r="N186" s="507"/>
      <c r="O186" s="507"/>
      <c r="P186" s="507"/>
      <c r="Q186" s="507"/>
      <c r="R186" s="507"/>
      <c r="S186" s="507"/>
    </row>
    <row r="187" spans="1:19">
      <c r="A187" s="428" t="s">
        <v>1557</v>
      </c>
      <c r="B187" s="230">
        <f t="shared" ref="B187:K187" si="18">SUM(B30,B60,B91,B121,B151,B181)</f>
        <v>0</v>
      </c>
      <c r="C187" s="230">
        <f t="shared" si="18"/>
        <v>0</v>
      </c>
      <c r="D187" s="230">
        <f t="shared" si="18"/>
        <v>0</v>
      </c>
      <c r="E187" s="230">
        <f t="shared" si="18"/>
        <v>0</v>
      </c>
      <c r="F187" s="230">
        <f t="shared" si="18"/>
        <v>0</v>
      </c>
      <c r="G187" s="230">
        <f t="shared" si="18"/>
        <v>0</v>
      </c>
      <c r="H187" s="230">
        <f t="shared" si="18"/>
        <v>0</v>
      </c>
      <c r="I187" s="230">
        <f t="shared" si="18"/>
        <v>0</v>
      </c>
      <c r="J187" s="230">
        <f t="shared" si="18"/>
        <v>0</v>
      </c>
      <c r="K187" s="230">
        <f t="shared" si="18"/>
        <v>0</v>
      </c>
      <c r="L187" s="506"/>
      <c r="M187" s="230">
        <f>SUM(B187:K187)</f>
        <v>0</v>
      </c>
      <c r="N187" s="507"/>
      <c r="O187" s="25" t="s">
        <v>424</v>
      </c>
      <c r="P187" s="507"/>
      <c r="Q187" s="507"/>
      <c r="R187" s="507"/>
      <c r="S187" s="507"/>
    </row>
    <row r="188" spans="1:19" ht="15" customHeight="1">
      <c r="A188" s="507"/>
      <c r="B188" s="507"/>
      <c r="C188" s="507"/>
      <c r="D188" s="507"/>
      <c r="E188" s="507"/>
      <c r="F188" s="507"/>
      <c r="G188" s="507"/>
      <c r="H188" s="507"/>
      <c r="I188" s="507"/>
      <c r="J188" s="507"/>
      <c r="K188" s="265"/>
      <c r="L188" s="507"/>
      <c r="M188" s="507"/>
      <c r="N188" s="507"/>
      <c r="O188" s="507"/>
      <c r="P188" s="507"/>
      <c r="Q188" s="507"/>
      <c r="R188" s="507"/>
      <c r="S188" s="507"/>
    </row>
    <row r="189" spans="1:19" ht="15" customHeight="1">
      <c r="A189" s="507"/>
      <c r="B189" s="507"/>
      <c r="C189" s="507"/>
      <c r="D189" s="507"/>
      <c r="E189" s="507"/>
      <c r="F189" s="507"/>
      <c r="G189" s="507"/>
      <c r="H189" s="507"/>
      <c r="I189" s="507"/>
      <c r="J189" s="507"/>
      <c r="K189" s="265"/>
      <c r="L189" s="507"/>
      <c r="M189" s="507"/>
      <c r="N189" s="507"/>
      <c r="O189" s="507"/>
      <c r="P189" s="507"/>
      <c r="Q189" s="507"/>
      <c r="R189" s="507"/>
      <c r="S189" s="507"/>
    </row>
    <row r="190" spans="1:19" ht="15" customHeight="1">
      <c r="A190" s="507"/>
      <c r="B190" s="507"/>
      <c r="C190" s="507"/>
      <c r="D190" s="507"/>
      <c r="E190" s="507"/>
      <c r="F190" s="507"/>
      <c r="G190" s="507"/>
      <c r="H190" s="507"/>
      <c r="I190" s="507"/>
      <c r="J190" s="507"/>
      <c r="K190" s="265"/>
      <c r="L190" s="507"/>
      <c r="M190" s="507"/>
      <c r="N190" s="507"/>
      <c r="O190" s="507"/>
      <c r="P190" s="507"/>
      <c r="Q190" s="507"/>
    </row>
    <row r="191" spans="1:19" ht="15" customHeight="1">
      <c r="A191" s="266"/>
      <c r="B191" s="65" t="s">
        <v>29</v>
      </c>
      <c r="C191" s="506"/>
      <c r="D191" s="506"/>
      <c r="E191" s="506"/>
      <c r="F191" s="506"/>
      <c r="G191" s="506"/>
      <c r="H191" s="506"/>
      <c r="I191" s="506"/>
      <c r="J191" s="506"/>
      <c r="K191" s="615"/>
      <c r="L191" s="506"/>
      <c r="M191" s="506"/>
      <c r="N191" s="506"/>
      <c r="O191" s="506"/>
      <c r="P191" s="506"/>
      <c r="Q191" s="507"/>
    </row>
    <row r="192" spans="1:19" ht="15" customHeight="1" thickBot="1">
      <c r="A192" s="398" t="s">
        <v>481</v>
      </c>
      <c r="B192" s="98" t="s">
        <v>99</v>
      </c>
      <c r="C192" s="506"/>
      <c r="D192" s="506"/>
      <c r="E192" s="506"/>
      <c r="F192" s="506"/>
      <c r="G192" s="506"/>
      <c r="H192" s="506"/>
      <c r="I192" s="506"/>
      <c r="J192" s="506"/>
      <c r="K192" s="615"/>
      <c r="L192" s="506"/>
      <c r="M192" s="506"/>
      <c r="N192" s="506"/>
      <c r="O192" s="506"/>
      <c r="P192" s="506"/>
      <c r="Q192" s="507"/>
    </row>
    <row r="193" spans="1:17" ht="15" customHeight="1" thickTop="1">
      <c r="A193" s="236" t="s">
        <v>280</v>
      </c>
      <c r="B193" s="230">
        <f>'Income Statement Worksheet'!E162</f>
        <v>0</v>
      </c>
      <c r="C193" s="506"/>
      <c r="D193" s="506"/>
      <c r="E193" s="506"/>
      <c r="F193" s="506"/>
      <c r="G193" s="506"/>
      <c r="H193" s="506"/>
      <c r="I193" s="506"/>
      <c r="J193" s="506"/>
      <c r="K193" s="615"/>
      <c r="L193" s="506"/>
      <c r="M193" s="506"/>
      <c r="N193" s="506"/>
      <c r="O193" s="506"/>
      <c r="P193" s="506"/>
      <c r="Q193" s="507"/>
    </row>
    <row r="194" spans="1:17" ht="15" customHeight="1">
      <c r="A194" s="236" t="s">
        <v>20</v>
      </c>
      <c r="B194" s="230">
        <f>'Income Statement Worksheet'!E163</f>
        <v>0</v>
      </c>
      <c r="C194" s="506"/>
      <c r="D194" s="506"/>
      <c r="E194" s="506"/>
      <c r="F194" s="506"/>
      <c r="G194" s="506"/>
      <c r="H194" s="506"/>
      <c r="I194" s="506"/>
      <c r="J194" s="506"/>
      <c r="K194" s="615"/>
      <c r="L194" s="506"/>
      <c r="M194" s="506"/>
      <c r="N194" s="506"/>
      <c r="O194" s="506"/>
      <c r="P194" s="506"/>
      <c r="Q194" s="507"/>
    </row>
    <row r="195" spans="1:17" ht="15" customHeight="1">
      <c r="A195" s="236" t="s">
        <v>281</v>
      </c>
      <c r="B195" s="230">
        <f>'Income Statement Worksheet'!E164</f>
        <v>0</v>
      </c>
      <c r="C195" s="506"/>
      <c r="D195" s="506"/>
      <c r="E195" s="506"/>
      <c r="F195" s="506"/>
      <c r="G195" s="506"/>
      <c r="H195" s="506"/>
      <c r="I195" s="506"/>
      <c r="J195" s="506"/>
      <c r="K195" s="615"/>
      <c r="L195" s="506"/>
      <c r="M195" s="506"/>
      <c r="N195" s="506"/>
      <c r="O195" s="506"/>
      <c r="P195" s="506"/>
      <c r="Q195" s="507"/>
    </row>
    <row r="196" spans="1:17" ht="15" customHeight="1">
      <c r="A196" s="236" t="s">
        <v>282</v>
      </c>
      <c r="B196" s="230">
        <f>'Income Statement Worksheet'!E165</f>
        <v>0</v>
      </c>
      <c r="C196" s="506"/>
      <c r="D196" s="506"/>
      <c r="E196" s="506"/>
      <c r="F196" s="506"/>
      <c r="G196" s="506"/>
      <c r="H196" s="506"/>
      <c r="I196" s="506"/>
      <c r="J196" s="506"/>
      <c r="K196" s="615"/>
      <c r="L196" s="506"/>
      <c r="M196" s="506"/>
      <c r="N196" s="506"/>
      <c r="O196" s="506"/>
      <c r="P196" s="506"/>
      <c r="Q196" s="507"/>
    </row>
    <row r="197" spans="1:17" ht="15" customHeight="1">
      <c r="A197" s="507"/>
      <c r="B197" s="507"/>
      <c r="C197" s="506"/>
      <c r="D197" s="506"/>
      <c r="E197" s="506"/>
      <c r="F197" s="506"/>
      <c r="G197" s="506"/>
      <c r="H197" s="506"/>
      <c r="I197" s="506"/>
      <c r="J197" s="506"/>
      <c r="K197" s="615"/>
      <c r="L197" s="506"/>
      <c r="M197" s="506"/>
      <c r="N197" s="506"/>
      <c r="O197" s="506"/>
      <c r="P197" s="506"/>
      <c r="Q197" s="507"/>
    </row>
  </sheetData>
  <protectedRanges>
    <protectedRange sqref="B40:M48 B6:M8 B101:M109 B131:M139 B161:M169 B10:M18 B36:M38 B66:M68 B97:M99 B127:M129 B157:M159 B181:M181 B173:M177 B151:M151 B143:M147 B121:M121 B113:M117 B91:M91 B83:M87 B60:M60 B52:M56 B30:M30 B22:M26 B187:M187 B70:M79" name="Retail Repurchase Worksheet_1_1"/>
    <protectedRange sqref="C193:K194" name="Range2_1"/>
    <protectedRange sqref="C195:K195 B193:B196" name="Range1_1"/>
  </protectedRanges>
  <mergeCells count="52">
    <mergeCell ref="A1:P1"/>
    <mergeCell ref="O2:O4"/>
    <mergeCell ref="A4:A5"/>
    <mergeCell ref="B4:M4"/>
    <mergeCell ref="P8:P9"/>
    <mergeCell ref="P38:P39"/>
    <mergeCell ref="A50:A51"/>
    <mergeCell ref="B50:M50"/>
    <mergeCell ref="A20:A21"/>
    <mergeCell ref="B20:M20"/>
    <mergeCell ref="A28:A29"/>
    <mergeCell ref="B28:M28"/>
    <mergeCell ref="P28:P29"/>
    <mergeCell ref="A34:A35"/>
    <mergeCell ref="B34:M34"/>
    <mergeCell ref="A58:A59"/>
    <mergeCell ref="B58:M58"/>
    <mergeCell ref="P58:P59"/>
    <mergeCell ref="P68:P69"/>
    <mergeCell ref="A81:A82"/>
    <mergeCell ref="B81:M81"/>
    <mergeCell ref="A64:A65"/>
    <mergeCell ref="B64:M64"/>
    <mergeCell ref="A89:A90"/>
    <mergeCell ref="B89:M89"/>
    <mergeCell ref="P89:P90"/>
    <mergeCell ref="A149:A150"/>
    <mergeCell ref="B149:M149"/>
    <mergeCell ref="P149:P150"/>
    <mergeCell ref="A95:A96"/>
    <mergeCell ref="B95:M95"/>
    <mergeCell ref="P99:P100"/>
    <mergeCell ref="A111:A112"/>
    <mergeCell ref="B111:M111"/>
    <mergeCell ref="A119:A120"/>
    <mergeCell ref="B119:M119"/>
    <mergeCell ref="P119:P120"/>
    <mergeCell ref="A125:A126"/>
    <mergeCell ref="B125:M125"/>
    <mergeCell ref="P129:P130"/>
    <mergeCell ref="A141:A142"/>
    <mergeCell ref="B141:M141"/>
    <mergeCell ref="A185:A186"/>
    <mergeCell ref="B185:M185"/>
    <mergeCell ref="A155:A156"/>
    <mergeCell ref="B155:M155"/>
    <mergeCell ref="P159:P160"/>
    <mergeCell ref="A171:A172"/>
    <mergeCell ref="B171:M171"/>
    <mergeCell ref="A179:A180"/>
    <mergeCell ref="B179:M179"/>
    <mergeCell ref="P179:P18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136"/>
  <sheetViews>
    <sheetView showGridLines="0" topLeftCell="A143" zoomScaleNormal="100" workbookViewId="0">
      <selection activeCell="A151" sqref="A151:XFD331"/>
    </sheetView>
  </sheetViews>
  <sheetFormatPr defaultRowHeight="15"/>
  <cols>
    <col min="1" max="1" width="9.140625" style="520"/>
    <col min="2" max="2" width="69.42578125" style="507" customWidth="1"/>
    <col min="3" max="3" width="20" style="507" customWidth="1"/>
    <col min="4" max="4" width="46.140625" style="507" customWidth="1"/>
    <col min="5" max="78" width="9.140625" style="507"/>
    <col min="79" max="16384" width="9.140625" style="89"/>
  </cols>
  <sheetData>
    <row r="1" spans="1:15" ht="15.75">
      <c r="A1" s="1080" t="str">
        <f>'Summary Submission Cover Sheet'!D15&amp;" ASC 310-30 Worksheet: "&amp;'Summary Submission Cover Sheet'!D12&amp;" in "&amp;'Summary Submission Cover Sheet'!B23</f>
        <v>Bank ASC 310-30 Worksheet: XYZ in Baseline</v>
      </c>
      <c r="B1" s="1080"/>
      <c r="C1" s="1080"/>
      <c r="D1" s="1080"/>
      <c r="E1" s="1080"/>
      <c r="F1" s="1080"/>
      <c r="G1" s="1080"/>
      <c r="H1" s="1080"/>
      <c r="I1" s="1080"/>
      <c r="J1" s="1080"/>
      <c r="K1" s="1080"/>
      <c r="L1" s="1080"/>
      <c r="M1" s="737"/>
      <c r="N1" s="737"/>
      <c r="O1" s="737"/>
    </row>
    <row r="2" spans="1:15" ht="15.75">
      <c r="A2" s="141" t="s">
        <v>564</v>
      </c>
      <c r="B2" s="738"/>
      <c r="C2" s="738"/>
      <c r="D2" s="738"/>
      <c r="E2" s="738"/>
      <c r="F2" s="738"/>
      <c r="G2" s="738"/>
      <c r="H2" s="738"/>
      <c r="I2" s="738"/>
      <c r="J2" s="738"/>
      <c r="K2" s="738"/>
      <c r="L2" s="738"/>
      <c r="M2" s="737"/>
      <c r="N2" s="737"/>
      <c r="O2" s="737"/>
    </row>
    <row r="3" spans="1:15" ht="45" customHeight="1">
      <c r="D3" s="400" t="s">
        <v>29</v>
      </c>
      <c r="E3" s="1085" t="s">
        <v>30</v>
      </c>
      <c r="F3" s="1085"/>
      <c r="G3" s="1085"/>
      <c r="H3" s="1085"/>
      <c r="I3" s="1085"/>
      <c r="J3" s="1085"/>
      <c r="K3" s="1085"/>
      <c r="L3" s="1085"/>
      <c r="M3" s="1085"/>
    </row>
    <row r="4" spans="1:15" ht="15.75" thickBot="1">
      <c r="A4" s="401" t="s">
        <v>95</v>
      </c>
      <c r="B4" s="228" t="s">
        <v>3</v>
      </c>
      <c r="C4" s="229" t="s">
        <v>506</v>
      </c>
      <c r="D4" s="98" t="s">
        <v>1090</v>
      </c>
      <c r="E4" s="49" t="s">
        <v>1091</v>
      </c>
      <c r="F4" s="49" t="s">
        <v>1092</v>
      </c>
      <c r="G4" s="49" t="s">
        <v>1093</v>
      </c>
      <c r="H4" s="49" t="s">
        <v>1094</v>
      </c>
      <c r="I4" s="49" t="s">
        <v>1095</v>
      </c>
      <c r="J4" s="49" t="s">
        <v>1096</v>
      </c>
      <c r="K4" s="49" t="s">
        <v>1097</v>
      </c>
      <c r="L4" s="49" t="s">
        <v>1098</v>
      </c>
      <c r="M4" s="49" t="s">
        <v>1099</v>
      </c>
    </row>
    <row r="5" spans="1:15" ht="15.75" thickTop="1">
      <c r="A5" s="433">
        <v>1</v>
      </c>
      <c r="B5" s="434" t="s">
        <v>505</v>
      </c>
      <c r="C5" s="435" t="s">
        <v>497</v>
      </c>
      <c r="D5" s="251"/>
      <c r="E5" s="251"/>
      <c r="F5" s="251"/>
      <c r="G5" s="251"/>
      <c r="H5" s="251"/>
      <c r="I5" s="251"/>
      <c r="J5" s="251"/>
      <c r="K5" s="251"/>
      <c r="L5" s="251"/>
      <c r="M5" s="251"/>
    </row>
    <row r="6" spans="1:15">
      <c r="A6" s="93">
        <v>2</v>
      </c>
      <c r="B6" s="436" t="s">
        <v>504</v>
      </c>
      <c r="C6" s="435" t="s">
        <v>497</v>
      </c>
      <c r="D6" s="251"/>
      <c r="E6" s="251"/>
      <c r="F6" s="251"/>
      <c r="G6" s="251"/>
      <c r="H6" s="251"/>
      <c r="I6" s="251"/>
      <c r="J6" s="251"/>
      <c r="K6" s="251"/>
      <c r="L6" s="251"/>
      <c r="M6" s="251"/>
    </row>
    <row r="7" spans="1:15">
      <c r="A7" s="93">
        <v>3</v>
      </c>
      <c r="B7" s="422" t="s">
        <v>503</v>
      </c>
      <c r="C7" s="435" t="s">
        <v>759</v>
      </c>
      <c r="D7" s="230">
        <f t="shared" ref="D7:M7" si="0">D5-D6</f>
        <v>0</v>
      </c>
      <c r="E7" s="230">
        <f t="shared" si="0"/>
        <v>0</v>
      </c>
      <c r="F7" s="898">
        <f t="shared" si="0"/>
        <v>0</v>
      </c>
      <c r="G7" s="230">
        <f t="shared" si="0"/>
        <v>0</v>
      </c>
      <c r="H7" s="230">
        <f t="shared" si="0"/>
        <v>0</v>
      </c>
      <c r="I7" s="230">
        <f t="shared" si="0"/>
        <v>0</v>
      </c>
      <c r="J7" s="230">
        <f t="shared" si="0"/>
        <v>0</v>
      </c>
      <c r="K7" s="230">
        <f t="shared" si="0"/>
        <v>0</v>
      </c>
      <c r="L7" s="230">
        <f t="shared" si="0"/>
        <v>0</v>
      </c>
      <c r="M7" s="230">
        <f t="shared" si="0"/>
        <v>0</v>
      </c>
    </row>
    <row r="8" spans="1:15">
      <c r="A8" s="513"/>
      <c r="B8" s="740"/>
    </row>
    <row r="9" spans="1:15">
      <c r="A9" s="93">
        <v>4</v>
      </c>
      <c r="B9" s="436" t="s">
        <v>760</v>
      </c>
      <c r="C9" s="435" t="s">
        <v>497</v>
      </c>
      <c r="D9" s="741"/>
      <c r="E9" s="741"/>
      <c r="F9" s="741"/>
      <c r="G9" s="741"/>
      <c r="H9" s="741"/>
      <c r="I9" s="741"/>
      <c r="J9" s="741"/>
      <c r="K9" s="741"/>
      <c r="L9" s="741"/>
      <c r="M9" s="741"/>
    </row>
    <row r="10" spans="1:15">
      <c r="A10" s="513"/>
      <c r="B10" s="740"/>
      <c r="C10" s="739"/>
      <c r="D10" s="253"/>
      <c r="E10" s="253"/>
      <c r="F10" s="253"/>
      <c r="G10" s="253"/>
      <c r="H10" s="253"/>
      <c r="I10" s="253"/>
      <c r="J10" s="253"/>
      <c r="K10" s="253"/>
      <c r="L10" s="253"/>
      <c r="M10" s="253"/>
    </row>
    <row r="11" spans="1:15" ht="30">
      <c r="A11" s="93">
        <v>5</v>
      </c>
      <c r="B11" s="437" t="s">
        <v>761</v>
      </c>
      <c r="C11" s="435" t="s">
        <v>497</v>
      </c>
      <c r="D11" s="251"/>
      <c r="E11" s="230"/>
      <c r="F11" s="230"/>
      <c r="G11" s="230"/>
      <c r="H11" s="230"/>
      <c r="I11" s="230"/>
      <c r="J11" s="230"/>
      <c r="K11" s="230"/>
      <c r="L11" s="230"/>
      <c r="M11" s="230"/>
    </row>
    <row r="12" spans="1:15">
      <c r="A12" s="513"/>
      <c r="B12" s="740"/>
      <c r="D12" s="253"/>
      <c r="E12" s="253"/>
      <c r="F12" s="253"/>
      <c r="G12" s="253"/>
      <c r="H12" s="253"/>
      <c r="I12" s="253"/>
      <c r="J12" s="253"/>
      <c r="K12" s="253"/>
      <c r="L12" s="253"/>
      <c r="M12" s="253"/>
    </row>
    <row r="13" spans="1:15">
      <c r="A13" s="93">
        <v>6</v>
      </c>
      <c r="B13" s="436" t="s">
        <v>762</v>
      </c>
      <c r="C13" s="435" t="s">
        <v>497</v>
      </c>
      <c r="D13" s="741"/>
      <c r="E13" s="741"/>
      <c r="F13" s="741"/>
      <c r="G13" s="741"/>
      <c r="H13" s="741"/>
      <c r="I13" s="741"/>
      <c r="J13" s="741"/>
      <c r="K13" s="741"/>
      <c r="L13" s="741"/>
      <c r="M13" s="741"/>
    </row>
    <row r="14" spans="1:15">
      <c r="A14" s="513"/>
      <c r="B14" s="740"/>
      <c r="D14" s="253"/>
      <c r="E14" s="253"/>
      <c r="F14" s="253"/>
      <c r="G14" s="253"/>
      <c r="H14" s="253"/>
      <c r="I14" s="253"/>
      <c r="J14" s="253"/>
      <c r="K14" s="253"/>
      <c r="L14" s="253"/>
      <c r="M14" s="253"/>
    </row>
    <row r="15" spans="1:15">
      <c r="A15" s="93">
        <v>7</v>
      </c>
      <c r="B15" s="436" t="s">
        <v>764</v>
      </c>
      <c r="C15" s="435" t="s">
        <v>500</v>
      </c>
      <c r="D15" s="251"/>
      <c r="E15" s="230"/>
      <c r="F15" s="230"/>
      <c r="G15" s="230"/>
      <c r="H15" s="230"/>
      <c r="I15" s="230"/>
      <c r="J15" s="230"/>
      <c r="K15" s="230"/>
      <c r="L15" s="230"/>
      <c r="M15" s="230"/>
    </row>
    <row r="16" spans="1:15">
      <c r="A16" s="93">
        <v>8</v>
      </c>
      <c r="B16" s="436" t="s">
        <v>765</v>
      </c>
      <c r="C16" s="435" t="s">
        <v>500</v>
      </c>
      <c r="D16" s="251"/>
      <c r="E16" s="230"/>
      <c r="F16" s="230"/>
      <c r="G16" s="230"/>
      <c r="H16" s="230"/>
      <c r="I16" s="230"/>
      <c r="J16" s="230"/>
      <c r="K16" s="230"/>
      <c r="L16" s="230"/>
      <c r="M16" s="230"/>
    </row>
    <row r="17" spans="1:13">
      <c r="A17" s="513"/>
      <c r="B17" s="743"/>
    </row>
    <row r="18" spans="1:13">
      <c r="A18" s="93">
        <v>9</v>
      </c>
      <c r="B18" s="436" t="s">
        <v>766</v>
      </c>
      <c r="C18" s="435" t="s">
        <v>763</v>
      </c>
      <c r="D18" s="251"/>
      <c r="E18" s="251"/>
      <c r="F18" s="251"/>
      <c r="G18" s="251"/>
      <c r="H18" s="251"/>
      <c r="I18" s="251"/>
      <c r="J18" s="251"/>
      <c r="K18" s="251"/>
      <c r="L18" s="251"/>
      <c r="M18" s="251"/>
    </row>
    <row r="19" spans="1:13">
      <c r="A19" s="513"/>
      <c r="B19" s="740"/>
      <c r="C19" s="739"/>
      <c r="D19" s="253"/>
      <c r="E19" s="253"/>
      <c r="F19" s="253"/>
      <c r="G19" s="253"/>
      <c r="H19" s="253"/>
      <c r="I19" s="253"/>
      <c r="J19" s="253"/>
      <c r="K19" s="253"/>
      <c r="L19" s="253"/>
      <c r="M19" s="253"/>
    </row>
    <row r="20" spans="1:13">
      <c r="A20" s="93">
        <v>10</v>
      </c>
      <c r="B20" s="436" t="s">
        <v>767</v>
      </c>
      <c r="C20" s="435" t="s">
        <v>500</v>
      </c>
      <c r="D20" s="251"/>
      <c r="E20" s="251"/>
      <c r="F20" s="251"/>
      <c r="G20" s="251"/>
      <c r="H20" s="251"/>
      <c r="I20" s="251"/>
      <c r="J20" s="251"/>
      <c r="K20" s="251"/>
      <c r="L20" s="251"/>
      <c r="M20" s="251"/>
    </row>
    <row r="21" spans="1:13">
      <c r="A21" s="93">
        <v>11</v>
      </c>
      <c r="B21" s="436" t="s">
        <v>768</v>
      </c>
      <c r="C21" s="435" t="s">
        <v>500</v>
      </c>
      <c r="D21" s="251"/>
      <c r="E21" s="251"/>
      <c r="F21" s="251"/>
      <c r="G21" s="251"/>
      <c r="H21" s="251"/>
      <c r="I21" s="251"/>
      <c r="J21" s="251"/>
      <c r="K21" s="251"/>
      <c r="L21" s="251"/>
      <c r="M21" s="251"/>
    </row>
    <row r="22" spans="1:13">
      <c r="A22" s="513"/>
      <c r="B22" s="740"/>
    </row>
    <row r="23" spans="1:13">
      <c r="A23" s="93">
        <v>12</v>
      </c>
      <c r="B23" s="436" t="s">
        <v>502</v>
      </c>
      <c r="C23" s="435" t="s">
        <v>497</v>
      </c>
      <c r="D23" s="251"/>
      <c r="E23" s="251"/>
      <c r="F23" s="251"/>
      <c r="G23" s="251"/>
      <c r="H23" s="251"/>
      <c r="I23" s="251"/>
      <c r="J23" s="251"/>
      <c r="K23" s="251"/>
      <c r="L23" s="251"/>
      <c r="M23" s="251"/>
    </row>
    <row r="24" spans="1:13">
      <c r="A24" s="513"/>
      <c r="B24" s="740"/>
    </row>
    <row r="25" spans="1:13">
      <c r="A25" s="513"/>
      <c r="B25" s="743"/>
    </row>
    <row r="26" spans="1:13">
      <c r="A26" s="93">
        <v>13</v>
      </c>
      <c r="B26" s="436" t="s">
        <v>501</v>
      </c>
      <c r="C26" s="435" t="s">
        <v>500</v>
      </c>
      <c r="D26" s="251"/>
      <c r="E26" s="251"/>
      <c r="F26" s="251"/>
      <c r="G26" s="251"/>
      <c r="H26" s="251"/>
      <c r="I26" s="251"/>
      <c r="J26" s="251"/>
      <c r="K26" s="251"/>
      <c r="L26" s="251"/>
      <c r="M26" s="251"/>
    </row>
    <row r="27" spans="1:13">
      <c r="A27" s="513"/>
      <c r="B27" s="740"/>
    </row>
    <row r="28" spans="1:13">
      <c r="A28" s="93">
        <v>14</v>
      </c>
      <c r="B28" s="436" t="s">
        <v>499</v>
      </c>
      <c r="C28" s="435" t="s">
        <v>498</v>
      </c>
      <c r="D28" s="741"/>
      <c r="E28" s="741"/>
      <c r="F28" s="741"/>
      <c r="G28" s="741"/>
      <c r="H28" s="741"/>
      <c r="I28" s="741"/>
      <c r="J28" s="741"/>
      <c r="K28" s="741"/>
      <c r="L28" s="741"/>
      <c r="M28" s="741"/>
    </row>
    <row r="30" spans="1:13">
      <c r="D30" s="400" t="s">
        <v>29</v>
      </c>
      <c r="E30" s="1085" t="s">
        <v>30</v>
      </c>
      <c r="F30" s="1085"/>
      <c r="G30" s="1085"/>
      <c r="H30" s="1085"/>
      <c r="I30" s="1085"/>
      <c r="J30" s="1085"/>
      <c r="K30" s="1085"/>
      <c r="L30" s="1085"/>
      <c r="M30" s="1085"/>
    </row>
    <row r="31" spans="1:13" ht="15.75" thickBot="1">
      <c r="A31" s="401" t="s">
        <v>95</v>
      </c>
      <c r="B31" s="228" t="s">
        <v>692</v>
      </c>
      <c r="C31" s="229" t="s">
        <v>506</v>
      </c>
      <c r="D31" s="401" t="s">
        <v>0</v>
      </c>
      <c r="E31" s="178" t="s">
        <v>1</v>
      </c>
      <c r="F31" s="178" t="s">
        <v>97</v>
      </c>
      <c r="G31" s="178" t="s">
        <v>98</v>
      </c>
      <c r="H31" s="178" t="s">
        <v>99</v>
      </c>
      <c r="I31" s="178" t="s">
        <v>100</v>
      </c>
      <c r="J31" s="178" t="s">
        <v>411</v>
      </c>
      <c r="K31" s="178" t="s">
        <v>412</v>
      </c>
      <c r="L31" s="178" t="s">
        <v>413</v>
      </c>
      <c r="M31" s="178" t="s">
        <v>414</v>
      </c>
    </row>
    <row r="32" spans="1:13" ht="15.75" thickTop="1">
      <c r="A32" s="433">
        <v>1</v>
      </c>
      <c r="B32" s="434" t="s">
        <v>505</v>
      </c>
      <c r="C32" s="435" t="s">
        <v>497</v>
      </c>
      <c r="D32" s="251"/>
      <c r="E32" s="251"/>
      <c r="F32" s="251"/>
      <c r="G32" s="251"/>
      <c r="H32" s="251"/>
      <c r="I32" s="251"/>
      <c r="J32" s="251"/>
      <c r="K32" s="251"/>
      <c r="L32" s="251"/>
      <c r="M32" s="251"/>
    </row>
    <row r="33" spans="1:13">
      <c r="A33" s="93">
        <v>2</v>
      </c>
      <c r="B33" s="436" t="s">
        <v>504</v>
      </c>
      <c r="C33" s="435" t="s">
        <v>497</v>
      </c>
      <c r="D33" s="251"/>
      <c r="E33" s="251"/>
      <c r="F33" s="251"/>
      <c r="G33" s="251"/>
      <c r="H33" s="251"/>
      <c r="I33" s="251"/>
      <c r="J33" s="251"/>
      <c r="K33" s="251"/>
      <c r="L33" s="251"/>
      <c r="M33" s="251"/>
    </row>
    <row r="34" spans="1:13">
      <c r="A34" s="93">
        <v>3</v>
      </c>
      <c r="B34" s="422" t="s">
        <v>503</v>
      </c>
      <c r="C34" s="435" t="s">
        <v>759</v>
      </c>
      <c r="D34" s="230">
        <f t="shared" ref="D34:M34" si="1">D32-D33</f>
        <v>0</v>
      </c>
      <c r="E34" s="230">
        <f t="shared" si="1"/>
        <v>0</v>
      </c>
      <c r="F34" s="230">
        <f t="shared" si="1"/>
        <v>0</v>
      </c>
      <c r="G34" s="230">
        <f t="shared" si="1"/>
        <v>0</v>
      </c>
      <c r="H34" s="230">
        <f t="shared" si="1"/>
        <v>0</v>
      </c>
      <c r="I34" s="230">
        <f t="shared" si="1"/>
        <v>0</v>
      </c>
      <c r="J34" s="230">
        <f t="shared" si="1"/>
        <v>0</v>
      </c>
      <c r="K34" s="230">
        <f t="shared" si="1"/>
        <v>0</v>
      </c>
      <c r="L34" s="230">
        <f t="shared" si="1"/>
        <v>0</v>
      </c>
      <c r="M34" s="230">
        <f t="shared" si="1"/>
        <v>0</v>
      </c>
    </row>
    <row r="35" spans="1:13">
      <c r="A35" s="513"/>
      <c r="B35" s="740"/>
    </row>
    <row r="36" spans="1:13">
      <c r="A36" s="93">
        <v>4</v>
      </c>
      <c r="B36" s="436" t="s">
        <v>760</v>
      </c>
      <c r="C36" s="435" t="s">
        <v>497</v>
      </c>
      <c r="D36" s="741"/>
      <c r="E36" s="741"/>
      <c r="F36" s="741"/>
      <c r="G36" s="741"/>
      <c r="H36" s="741"/>
      <c r="I36" s="741"/>
      <c r="J36" s="741"/>
      <c r="K36" s="741"/>
      <c r="L36" s="741"/>
      <c r="M36" s="741"/>
    </row>
    <row r="37" spans="1:13">
      <c r="A37" s="513"/>
      <c r="B37" s="740"/>
      <c r="C37" s="739"/>
      <c r="D37" s="253"/>
      <c r="E37" s="253"/>
      <c r="F37" s="253"/>
      <c r="G37" s="253"/>
      <c r="H37" s="253"/>
      <c r="I37" s="253"/>
      <c r="J37" s="253"/>
      <c r="K37" s="253"/>
      <c r="L37" s="253"/>
      <c r="M37" s="253"/>
    </row>
    <row r="38" spans="1:13" ht="30">
      <c r="A38" s="93">
        <v>5</v>
      </c>
      <c r="B38" s="436" t="s">
        <v>761</v>
      </c>
      <c r="C38" s="435" t="s">
        <v>497</v>
      </c>
      <c r="D38" s="251"/>
      <c r="E38" s="230"/>
      <c r="F38" s="230"/>
      <c r="G38" s="230"/>
      <c r="H38" s="230"/>
      <c r="I38" s="230"/>
      <c r="J38" s="230"/>
      <c r="K38" s="230"/>
      <c r="L38" s="230"/>
      <c r="M38" s="230"/>
    </row>
    <row r="39" spans="1:13">
      <c r="A39" s="513"/>
      <c r="B39" s="740"/>
      <c r="D39" s="253"/>
      <c r="E39" s="253"/>
      <c r="F39" s="253"/>
      <c r="G39" s="253"/>
      <c r="H39" s="253"/>
      <c r="I39" s="253"/>
      <c r="J39" s="253"/>
      <c r="K39" s="253"/>
      <c r="L39" s="253"/>
      <c r="M39" s="253"/>
    </row>
    <row r="40" spans="1:13">
      <c r="A40" s="93">
        <v>6</v>
      </c>
      <c r="B40" s="436" t="s">
        <v>762</v>
      </c>
      <c r="C40" s="435" t="s">
        <v>497</v>
      </c>
      <c r="D40" s="741"/>
      <c r="E40" s="741"/>
      <c r="F40" s="741"/>
      <c r="G40" s="741"/>
      <c r="H40" s="741"/>
      <c r="I40" s="741"/>
      <c r="J40" s="741"/>
      <c r="K40" s="741"/>
      <c r="L40" s="741"/>
      <c r="M40" s="741"/>
    </row>
    <row r="41" spans="1:13">
      <c r="A41" s="513"/>
      <c r="B41" s="740"/>
      <c r="D41" s="253"/>
      <c r="E41" s="253"/>
      <c r="F41" s="253"/>
      <c r="G41" s="253"/>
      <c r="H41" s="253"/>
      <c r="I41" s="253"/>
      <c r="J41" s="253"/>
      <c r="K41" s="253"/>
      <c r="L41" s="253"/>
      <c r="M41" s="253"/>
    </row>
    <row r="42" spans="1:13">
      <c r="A42" s="93">
        <v>7</v>
      </c>
      <c r="B42" s="436" t="s">
        <v>764</v>
      </c>
      <c r="C42" s="435" t="s">
        <v>500</v>
      </c>
      <c r="D42" s="251"/>
      <c r="E42" s="230"/>
      <c r="F42" s="230"/>
      <c r="G42" s="230"/>
      <c r="H42" s="230"/>
      <c r="I42" s="230"/>
      <c r="J42" s="230"/>
      <c r="K42" s="230"/>
      <c r="L42" s="230"/>
      <c r="M42" s="230"/>
    </row>
    <row r="43" spans="1:13">
      <c r="A43" s="93">
        <v>8</v>
      </c>
      <c r="B43" s="436" t="s">
        <v>765</v>
      </c>
      <c r="C43" s="435" t="s">
        <v>500</v>
      </c>
      <c r="D43" s="251"/>
      <c r="E43" s="230"/>
      <c r="F43" s="230"/>
      <c r="G43" s="230"/>
      <c r="H43" s="230"/>
      <c r="I43" s="230"/>
      <c r="J43" s="230"/>
      <c r="K43" s="230"/>
      <c r="L43" s="230"/>
      <c r="M43" s="230"/>
    </row>
    <row r="44" spans="1:13">
      <c r="A44" s="513"/>
      <c r="B44" s="743"/>
    </row>
    <row r="45" spans="1:13">
      <c r="A45" s="93">
        <v>9</v>
      </c>
      <c r="B45" s="436" t="s">
        <v>766</v>
      </c>
      <c r="C45" s="435" t="s">
        <v>763</v>
      </c>
      <c r="D45" s="251"/>
      <c r="E45" s="251"/>
      <c r="F45" s="251"/>
      <c r="G45" s="251"/>
      <c r="H45" s="251"/>
      <c r="I45" s="251"/>
      <c r="J45" s="251"/>
      <c r="K45" s="251"/>
      <c r="L45" s="251"/>
      <c r="M45" s="251"/>
    </row>
    <row r="46" spans="1:13">
      <c r="A46" s="513"/>
      <c r="B46" s="740"/>
      <c r="C46" s="739"/>
      <c r="D46" s="253"/>
      <c r="E46" s="253"/>
      <c r="F46" s="253"/>
      <c r="G46" s="253"/>
      <c r="H46" s="253"/>
      <c r="I46" s="253"/>
      <c r="J46" s="253"/>
      <c r="K46" s="253"/>
      <c r="L46" s="253"/>
      <c r="M46" s="253"/>
    </row>
    <row r="47" spans="1:13">
      <c r="A47" s="93">
        <v>10</v>
      </c>
      <c r="B47" s="436" t="s">
        <v>767</v>
      </c>
      <c r="C47" s="435" t="s">
        <v>500</v>
      </c>
      <c r="D47" s="251"/>
      <c r="E47" s="251"/>
      <c r="F47" s="251"/>
      <c r="G47" s="251"/>
      <c r="H47" s="251"/>
      <c r="I47" s="251"/>
      <c r="J47" s="251"/>
      <c r="K47" s="251"/>
      <c r="L47" s="251"/>
      <c r="M47" s="251"/>
    </row>
    <row r="48" spans="1:13">
      <c r="A48" s="93">
        <v>11</v>
      </c>
      <c r="B48" s="436" t="s">
        <v>768</v>
      </c>
      <c r="C48" s="435" t="s">
        <v>500</v>
      </c>
      <c r="D48" s="251"/>
      <c r="E48" s="251"/>
      <c r="F48" s="251"/>
      <c r="G48" s="251"/>
      <c r="H48" s="251"/>
      <c r="I48" s="251"/>
      <c r="J48" s="251"/>
      <c r="K48" s="251"/>
      <c r="L48" s="251"/>
      <c r="M48" s="251"/>
    </row>
    <row r="49" spans="1:13">
      <c r="A49" s="513"/>
      <c r="B49" s="740"/>
    </row>
    <row r="50" spans="1:13">
      <c r="A50" s="93">
        <v>12</v>
      </c>
      <c r="B50" s="436" t="s">
        <v>502</v>
      </c>
      <c r="C50" s="435" t="s">
        <v>497</v>
      </c>
      <c r="D50" s="251"/>
      <c r="E50" s="251"/>
      <c r="F50" s="251"/>
      <c r="G50" s="251"/>
      <c r="H50" s="251"/>
      <c r="I50" s="251"/>
      <c r="J50" s="251"/>
      <c r="K50" s="251"/>
      <c r="L50" s="251"/>
      <c r="M50" s="251"/>
    </row>
    <row r="51" spans="1:13">
      <c r="A51" s="513"/>
      <c r="B51" s="740"/>
    </row>
    <row r="52" spans="1:13">
      <c r="A52" s="513"/>
      <c r="B52" s="743"/>
    </row>
    <row r="53" spans="1:13">
      <c r="A53" s="93">
        <v>13</v>
      </c>
      <c r="B53" s="436" t="s">
        <v>501</v>
      </c>
      <c r="C53" s="435" t="s">
        <v>500</v>
      </c>
      <c r="D53" s="251"/>
      <c r="E53" s="251"/>
      <c r="F53" s="251"/>
      <c r="G53" s="251"/>
      <c r="H53" s="251"/>
      <c r="I53" s="251"/>
      <c r="J53" s="251"/>
      <c r="K53" s="251"/>
      <c r="L53" s="251"/>
      <c r="M53" s="251"/>
    </row>
    <row r="54" spans="1:13">
      <c r="A54" s="513"/>
      <c r="B54" s="740"/>
    </row>
    <row r="55" spans="1:13">
      <c r="A55" s="93">
        <v>14</v>
      </c>
      <c r="B55" s="436" t="s">
        <v>499</v>
      </c>
      <c r="C55" s="435" t="s">
        <v>498</v>
      </c>
      <c r="D55" s="741"/>
      <c r="E55" s="741"/>
      <c r="F55" s="741"/>
      <c r="G55" s="741"/>
      <c r="H55" s="741"/>
      <c r="I55" s="741"/>
      <c r="J55" s="741"/>
      <c r="K55" s="741"/>
      <c r="L55" s="741"/>
      <c r="M55" s="741"/>
    </row>
    <row r="57" spans="1:13">
      <c r="D57" s="400" t="s">
        <v>29</v>
      </c>
      <c r="E57" s="1085" t="s">
        <v>30</v>
      </c>
      <c r="F57" s="1085"/>
      <c r="G57" s="1085"/>
      <c r="H57" s="1085"/>
      <c r="I57" s="1085"/>
      <c r="J57" s="1085"/>
      <c r="K57" s="1085"/>
      <c r="L57" s="1085"/>
      <c r="M57" s="1085"/>
    </row>
    <row r="58" spans="1:13" ht="15.75" thickBot="1">
      <c r="A58" s="401" t="s">
        <v>95</v>
      </c>
      <c r="B58" s="228" t="s">
        <v>6</v>
      </c>
      <c r="C58" s="229" t="s">
        <v>506</v>
      </c>
      <c r="D58" s="401" t="s">
        <v>0</v>
      </c>
      <c r="E58" s="178" t="s">
        <v>1</v>
      </c>
      <c r="F58" s="178" t="s">
        <v>97</v>
      </c>
      <c r="G58" s="178" t="s">
        <v>98</v>
      </c>
      <c r="H58" s="178" t="s">
        <v>99</v>
      </c>
      <c r="I58" s="178" t="s">
        <v>100</v>
      </c>
      <c r="J58" s="178" t="s">
        <v>411</v>
      </c>
      <c r="K58" s="178" t="s">
        <v>412</v>
      </c>
      <c r="L58" s="178" t="s">
        <v>413</v>
      </c>
      <c r="M58" s="178" t="s">
        <v>414</v>
      </c>
    </row>
    <row r="59" spans="1:13" ht="15.75" thickTop="1">
      <c r="A59" s="433">
        <v>1</v>
      </c>
      <c r="B59" s="434" t="s">
        <v>505</v>
      </c>
      <c r="C59" s="435" t="s">
        <v>497</v>
      </c>
      <c r="D59" s="251"/>
      <c r="E59" s="251"/>
      <c r="F59" s="251"/>
      <c r="G59" s="251"/>
      <c r="H59" s="251"/>
      <c r="I59" s="251"/>
      <c r="J59" s="251"/>
      <c r="K59" s="251"/>
      <c r="L59" s="251"/>
      <c r="M59" s="251"/>
    </row>
    <row r="60" spans="1:13">
      <c r="A60" s="93">
        <v>2</v>
      </c>
      <c r="B60" s="436" t="s">
        <v>504</v>
      </c>
      <c r="C60" s="435" t="s">
        <v>497</v>
      </c>
      <c r="D60" s="251"/>
      <c r="E60" s="251"/>
      <c r="F60" s="251"/>
      <c r="G60" s="251"/>
      <c r="H60" s="251"/>
      <c r="I60" s="251"/>
      <c r="J60" s="251"/>
      <c r="K60" s="251"/>
      <c r="L60" s="251"/>
      <c r="M60" s="251"/>
    </row>
    <row r="61" spans="1:13">
      <c r="A61" s="93">
        <v>3</v>
      </c>
      <c r="B61" s="422" t="s">
        <v>503</v>
      </c>
      <c r="C61" s="435" t="s">
        <v>759</v>
      </c>
      <c r="D61" s="230">
        <f t="shared" ref="D61:M61" si="2">D59-D60</f>
        <v>0</v>
      </c>
      <c r="E61" s="230">
        <f t="shared" si="2"/>
        <v>0</v>
      </c>
      <c r="F61" s="230">
        <f t="shared" si="2"/>
        <v>0</v>
      </c>
      <c r="G61" s="230">
        <f t="shared" si="2"/>
        <v>0</v>
      </c>
      <c r="H61" s="230">
        <f t="shared" si="2"/>
        <v>0</v>
      </c>
      <c r="I61" s="230">
        <f t="shared" si="2"/>
        <v>0</v>
      </c>
      <c r="J61" s="230">
        <f t="shared" si="2"/>
        <v>0</v>
      </c>
      <c r="K61" s="230">
        <f t="shared" si="2"/>
        <v>0</v>
      </c>
      <c r="L61" s="230">
        <f t="shared" si="2"/>
        <v>0</v>
      </c>
      <c r="M61" s="230">
        <f t="shared" si="2"/>
        <v>0</v>
      </c>
    </row>
    <row r="62" spans="1:13">
      <c r="A62" s="513"/>
      <c r="B62" s="740"/>
    </row>
    <row r="63" spans="1:13">
      <c r="A63" s="93">
        <v>4</v>
      </c>
      <c r="B63" s="436" t="s">
        <v>760</v>
      </c>
      <c r="C63" s="435" t="s">
        <v>497</v>
      </c>
      <c r="D63" s="741"/>
      <c r="E63" s="741"/>
      <c r="F63" s="741"/>
      <c r="G63" s="741"/>
      <c r="H63" s="741"/>
      <c r="I63" s="741"/>
      <c r="J63" s="741"/>
      <c r="K63" s="741"/>
      <c r="L63" s="741"/>
      <c r="M63" s="741"/>
    </row>
    <row r="64" spans="1:13">
      <c r="A64" s="513"/>
      <c r="B64" s="740"/>
      <c r="C64" s="739"/>
      <c r="D64" s="253"/>
      <c r="E64" s="253"/>
      <c r="F64" s="253"/>
      <c r="G64" s="253"/>
      <c r="H64" s="253"/>
      <c r="I64" s="253"/>
      <c r="J64" s="253"/>
      <c r="K64" s="253"/>
      <c r="L64" s="253"/>
      <c r="M64" s="253"/>
    </row>
    <row r="65" spans="1:13" ht="30">
      <c r="A65" s="93">
        <v>5</v>
      </c>
      <c r="B65" s="436" t="s">
        <v>761</v>
      </c>
      <c r="C65" s="435" t="s">
        <v>497</v>
      </c>
      <c r="D65" s="251"/>
      <c r="E65" s="230"/>
      <c r="F65" s="230"/>
      <c r="G65" s="230"/>
      <c r="H65" s="230"/>
      <c r="I65" s="230"/>
      <c r="J65" s="230"/>
      <c r="K65" s="230"/>
      <c r="L65" s="230"/>
      <c r="M65" s="230"/>
    </row>
    <row r="66" spans="1:13">
      <c r="A66" s="513"/>
      <c r="B66" s="740"/>
      <c r="D66" s="253"/>
      <c r="E66" s="253"/>
      <c r="F66" s="253"/>
      <c r="G66" s="253"/>
      <c r="H66" s="253"/>
      <c r="I66" s="253"/>
      <c r="J66" s="253"/>
      <c r="K66" s="253"/>
      <c r="L66" s="253"/>
      <c r="M66" s="253"/>
    </row>
    <row r="67" spans="1:13">
      <c r="A67" s="93">
        <v>6</v>
      </c>
      <c r="B67" s="436" t="s">
        <v>762</v>
      </c>
      <c r="C67" s="435" t="s">
        <v>497</v>
      </c>
      <c r="D67" s="741"/>
      <c r="E67" s="741"/>
      <c r="F67" s="741"/>
      <c r="G67" s="741"/>
      <c r="H67" s="741"/>
      <c r="I67" s="741"/>
      <c r="J67" s="741"/>
      <c r="K67" s="741"/>
      <c r="L67" s="741"/>
      <c r="M67" s="741"/>
    </row>
    <row r="68" spans="1:13">
      <c r="A68" s="513"/>
      <c r="B68" s="740"/>
      <c r="D68" s="253"/>
      <c r="E68" s="253"/>
      <c r="F68" s="253"/>
      <c r="G68" s="253"/>
      <c r="H68" s="253"/>
      <c r="I68" s="253"/>
      <c r="J68" s="253"/>
      <c r="K68" s="253"/>
      <c r="L68" s="253"/>
      <c r="M68" s="253"/>
    </row>
    <row r="69" spans="1:13">
      <c r="A69" s="93">
        <v>7</v>
      </c>
      <c r="B69" s="436" t="s">
        <v>764</v>
      </c>
      <c r="C69" s="435" t="s">
        <v>500</v>
      </c>
      <c r="D69" s="251"/>
      <c r="E69" s="230"/>
      <c r="F69" s="230"/>
      <c r="G69" s="230"/>
      <c r="H69" s="230"/>
      <c r="I69" s="230"/>
      <c r="J69" s="230"/>
      <c r="K69" s="230"/>
      <c r="L69" s="230"/>
      <c r="M69" s="230"/>
    </row>
    <row r="70" spans="1:13">
      <c r="A70" s="93">
        <v>8</v>
      </c>
      <c r="B70" s="436" t="s">
        <v>765</v>
      </c>
      <c r="C70" s="435" t="s">
        <v>500</v>
      </c>
      <c r="D70" s="251"/>
      <c r="E70" s="230"/>
      <c r="F70" s="230"/>
      <c r="G70" s="230"/>
      <c r="H70" s="230"/>
      <c r="I70" s="230"/>
      <c r="J70" s="230"/>
      <c r="K70" s="230"/>
      <c r="L70" s="230"/>
      <c r="M70" s="230"/>
    </row>
    <row r="71" spans="1:13">
      <c r="A71" s="513"/>
      <c r="B71" s="743"/>
    </row>
    <row r="72" spans="1:13">
      <c r="A72" s="93">
        <v>9</v>
      </c>
      <c r="B72" s="436" t="s">
        <v>766</v>
      </c>
      <c r="C72" s="435" t="s">
        <v>763</v>
      </c>
      <c r="D72" s="251"/>
      <c r="E72" s="251"/>
      <c r="F72" s="251"/>
      <c r="G72" s="251"/>
      <c r="H72" s="251"/>
      <c r="I72" s="251"/>
      <c r="J72" s="251"/>
      <c r="K72" s="251"/>
      <c r="L72" s="251"/>
      <c r="M72" s="251"/>
    </row>
    <row r="73" spans="1:13">
      <c r="A73" s="513"/>
      <c r="B73" s="740"/>
      <c r="C73" s="739"/>
      <c r="D73" s="253"/>
      <c r="E73" s="253"/>
      <c r="F73" s="253"/>
      <c r="G73" s="253"/>
      <c r="H73" s="253"/>
      <c r="I73" s="253"/>
      <c r="J73" s="253"/>
      <c r="K73" s="253"/>
      <c r="L73" s="253"/>
      <c r="M73" s="253"/>
    </row>
    <row r="74" spans="1:13">
      <c r="A74" s="93">
        <v>10</v>
      </c>
      <c r="B74" s="436" t="s">
        <v>767</v>
      </c>
      <c r="C74" s="435" t="s">
        <v>500</v>
      </c>
      <c r="D74" s="251"/>
      <c r="E74" s="251"/>
      <c r="F74" s="251"/>
      <c r="G74" s="251"/>
      <c r="H74" s="251"/>
      <c r="I74" s="251"/>
      <c r="J74" s="251"/>
      <c r="K74" s="251"/>
      <c r="L74" s="251"/>
      <c r="M74" s="251"/>
    </row>
    <row r="75" spans="1:13">
      <c r="A75" s="93">
        <v>11</v>
      </c>
      <c r="B75" s="436" t="s">
        <v>768</v>
      </c>
      <c r="C75" s="435" t="s">
        <v>500</v>
      </c>
      <c r="D75" s="251"/>
      <c r="E75" s="251"/>
      <c r="F75" s="251"/>
      <c r="G75" s="251"/>
      <c r="H75" s="251"/>
      <c r="I75" s="251"/>
      <c r="J75" s="251"/>
      <c r="K75" s="251"/>
      <c r="L75" s="251"/>
      <c r="M75" s="251"/>
    </row>
    <row r="76" spans="1:13">
      <c r="A76" s="513"/>
      <c r="B76" s="740"/>
    </row>
    <row r="77" spans="1:13">
      <c r="A77" s="93">
        <v>12</v>
      </c>
      <c r="B77" s="436" t="s">
        <v>502</v>
      </c>
      <c r="C77" s="435" t="s">
        <v>497</v>
      </c>
      <c r="D77" s="251"/>
      <c r="E77" s="251"/>
      <c r="F77" s="251"/>
      <c r="G77" s="251"/>
      <c r="H77" s="251"/>
      <c r="I77" s="251"/>
      <c r="J77" s="251"/>
      <c r="K77" s="251"/>
      <c r="L77" s="251"/>
      <c r="M77" s="251"/>
    </row>
    <row r="78" spans="1:13">
      <c r="A78" s="513"/>
      <c r="B78" s="740"/>
    </row>
    <row r="79" spans="1:13">
      <c r="A79" s="513"/>
      <c r="B79" s="743"/>
    </row>
    <row r="80" spans="1:13">
      <c r="A80" s="93">
        <v>13</v>
      </c>
      <c r="B80" s="436" t="s">
        <v>501</v>
      </c>
      <c r="C80" s="435" t="s">
        <v>500</v>
      </c>
      <c r="D80" s="251"/>
      <c r="E80" s="251"/>
      <c r="F80" s="251"/>
      <c r="G80" s="251"/>
      <c r="H80" s="251"/>
      <c r="I80" s="251"/>
      <c r="J80" s="251"/>
      <c r="K80" s="251"/>
      <c r="L80" s="251"/>
      <c r="M80" s="251"/>
    </row>
    <row r="81" spans="1:13">
      <c r="A81" s="513"/>
      <c r="B81" s="740"/>
    </row>
    <row r="82" spans="1:13">
      <c r="A82" s="93">
        <v>14</v>
      </c>
      <c r="B82" s="436" t="s">
        <v>499</v>
      </c>
      <c r="C82" s="435" t="s">
        <v>498</v>
      </c>
      <c r="D82" s="741"/>
      <c r="E82" s="741"/>
      <c r="F82" s="741"/>
      <c r="G82" s="741"/>
      <c r="H82" s="741"/>
      <c r="I82" s="741"/>
      <c r="J82" s="741"/>
      <c r="K82" s="741"/>
      <c r="L82" s="741"/>
      <c r="M82" s="741"/>
    </row>
    <row r="84" spans="1:13">
      <c r="D84" s="400" t="s">
        <v>29</v>
      </c>
      <c r="E84" s="1085" t="s">
        <v>30</v>
      </c>
      <c r="F84" s="1085"/>
      <c r="G84" s="1085"/>
      <c r="H84" s="1085"/>
      <c r="I84" s="1085"/>
      <c r="J84" s="1085"/>
      <c r="K84" s="1085"/>
      <c r="L84" s="1085"/>
      <c r="M84" s="1085"/>
    </row>
    <row r="85" spans="1:13" ht="15.75" thickBot="1">
      <c r="A85" s="401" t="s">
        <v>95</v>
      </c>
      <c r="B85" s="228" t="s">
        <v>693</v>
      </c>
      <c r="C85" s="229" t="s">
        <v>506</v>
      </c>
      <c r="D85" s="401" t="s">
        <v>0</v>
      </c>
      <c r="E85" s="178" t="s">
        <v>1</v>
      </c>
      <c r="F85" s="178" t="s">
        <v>97</v>
      </c>
      <c r="G85" s="178" t="s">
        <v>98</v>
      </c>
      <c r="H85" s="178" t="s">
        <v>99</v>
      </c>
      <c r="I85" s="178" t="s">
        <v>100</v>
      </c>
      <c r="J85" s="178" t="s">
        <v>411</v>
      </c>
      <c r="K85" s="178" t="s">
        <v>412</v>
      </c>
      <c r="L85" s="178" t="s">
        <v>413</v>
      </c>
      <c r="M85" s="178" t="s">
        <v>414</v>
      </c>
    </row>
    <row r="86" spans="1:13" ht="15.75" thickTop="1">
      <c r="A86" s="433">
        <v>1</v>
      </c>
      <c r="B86" s="434" t="s">
        <v>505</v>
      </c>
      <c r="C86" s="435" t="s">
        <v>497</v>
      </c>
      <c r="D86" s="251"/>
      <c r="E86" s="251"/>
      <c r="F86" s="251"/>
      <c r="G86" s="251"/>
      <c r="H86" s="251"/>
      <c r="I86" s="251"/>
      <c r="J86" s="251"/>
      <c r="K86" s="251"/>
      <c r="L86" s="251"/>
      <c r="M86" s="251"/>
    </row>
    <row r="87" spans="1:13">
      <c r="A87" s="93">
        <v>2</v>
      </c>
      <c r="B87" s="436" t="s">
        <v>504</v>
      </c>
      <c r="C87" s="435" t="s">
        <v>497</v>
      </c>
      <c r="D87" s="251"/>
      <c r="E87" s="251"/>
      <c r="F87" s="251"/>
      <c r="G87" s="251"/>
      <c r="H87" s="251"/>
      <c r="I87" s="251"/>
      <c r="J87" s="251"/>
      <c r="K87" s="251"/>
      <c r="L87" s="251"/>
      <c r="M87" s="251"/>
    </row>
    <row r="88" spans="1:13">
      <c r="A88" s="93">
        <v>3</v>
      </c>
      <c r="B88" s="422" t="s">
        <v>503</v>
      </c>
      <c r="C88" s="435" t="s">
        <v>759</v>
      </c>
      <c r="D88" s="230">
        <f t="shared" ref="D88:M88" si="3">D86-D87</f>
        <v>0</v>
      </c>
      <c r="E88" s="230">
        <f t="shared" si="3"/>
        <v>0</v>
      </c>
      <c r="F88" s="230">
        <f t="shared" si="3"/>
        <v>0</v>
      </c>
      <c r="G88" s="230">
        <f t="shared" si="3"/>
        <v>0</v>
      </c>
      <c r="H88" s="230">
        <f t="shared" si="3"/>
        <v>0</v>
      </c>
      <c r="I88" s="230">
        <f t="shared" si="3"/>
        <v>0</v>
      </c>
      <c r="J88" s="230">
        <f t="shared" si="3"/>
        <v>0</v>
      </c>
      <c r="K88" s="230">
        <f t="shared" si="3"/>
        <v>0</v>
      </c>
      <c r="L88" s="230">
        <f t="shared" si="3"/>
        <v>0</v>
      </c>
      <c r="M88" s="230">
        <f t="shared" si="3"/>
        <v>0</v>
      </c>
    </row>
    <row r="89" spans="1:13">
      <c r="A89" s="513"/>
      <c r="B89" s="740"/>
    </row>
    <row r="90" spans="1:13">
      <c r="A90" s="93">
        <v>4</v>
      </c>
      <c r="B90" s="436" t="s">
        <v>760</v>
      </c>
      <c r="C90" s="435" t="s">
        <v>497</v>
      </c>
      <c r="D90" s="741"/>
      <c r="E90" s="741"/>
      <c r="F90" s="741"/>
      <c r="G90" s="741"/>
      <c r="H90" s="741"/>
      <c r="I90" s="741"/>
      <c r="J90" s="741"/>
      <c r="K90" s="741"/>
      <c r="L90" s="741"/>
      <c r="M90" s="741"/>
    </row>
    <row r="91" spans="1:13">
      <c r="A91" s="513"/>
      <c r="B91" s="740"/>
      <c r="C91" s="739"/>
      <c r="D91" s="253"/>
      <c r="E91" s="253"/>
      <c r="F91" s="253"/>
      <c r="G91" s="253"/>
      <c r="H91" s="253"/>
      <c r="I91" s="253"/>
      <c r="J91" s="253"/>
      <c r="K91" s="253"/>
      <c r="L91" s="253"/>
      <c r="M91" s="253"/>
    </row>
    <row r="92" spans="1:13" ht="30">
      <c r="A92" s="93">
        <v>5</v>
      </c>
      <c r="B92" s="436" t="s">
        <v>761</v>
      </c>
      <c r="C92" s="435" t="s">
        <v>497</v>
      </c>
      <c r="D92" s="251"/>
      <c r="E92" s="230"/>
      <c r="F92" s="230"/>
      <c r="G92" s="230"/>
      <c r="H92" s="230"/>
      <c r="I92" s="230"/>
      <c r="J92" s="230"/>
      <c r="K92" s="230"/>
      <c r="L92" s="230"/>
      <c r="M92" s="230"/>
    </row>
    <row r="93" spans="1:13">
      <c r="A93" s="513"/>
      <c r="B93" s="740"/>
      <c r="D93" s="253"/>
      <c r="E93" s="253"/>
      <c r="F93" s="253"/>
      <c r="G93" s="253"/>
      <c r="H93" s="253"/>
      <c r="I93" s="253"/>
      <c r="J93" s="253"/>
      <c r="K93" s="253"/>
      <c r="L93" s="253"/>
      <c r="M93" s="253"/>
    </row>
    <row r="94" spans="1:13">
      <c r="A94" s="93">
        <v>6</v>
      </c>
      <c r="B94" s="436" t="s">
        <v>762</v>
      </c>
      <c r="C94" s="435" t="s">
        <v>497</v>
      </c>
      <c r="D94" s="741"/>
      <c r="E94" s="741"/>
      <c r="F94" s="741"/>
      <c r="G94" s="741"/>
      <c r="H94" s="741"/>
      <c r="I94" s="741"/>
      <c r="J94" s="741"/>
      <c r="K94" s="741"/>
      <c r="L94" s="741"/>
      <c r="M94" s="741"/>
    </row>
    <row r="95" spans="1:13">
      <c r="A95" s="513"/>
      <c r="B95" s="740"/>
      <c r="D95" s="253"/>
      <c r="E95" s="253"/>
      <c r="F95" s="253"/>
      <c r="G95" s="253"/>
      <c r="H95" s="253"/>
      <c r="I95" s="253"/>
      <c r="J95" s="253"/>
      <c r="K95" s="253"/>
      <c r="L95" s="253"/>
      <c r="M95" s="253"/>
    </row>
    <row r="96" spans="1:13">
      <c r="A96" s="93">
        <v>7</v>
      </c>
      <c r="B96" s="436" t="s">
        <v>764</v>
      </c>
      <c r="C96" s="435" t="s">
        <v>500</v>
      </c>
      <c r="D96" s="251"/>
      <c r="E96" s="230"/>
      <c r="F96" s="230"/>
      <c r="G96" s="230"/>
      <c r="H96" s="230"/>
      <c r="I96" s="230"/>
      <c r="J96" s="230"/>
      <c r="K96" s="230"/>
      <c r="L96" s="230"/>
      <c r="M96" s="230"/>
    </row>
    <row r="97" spans="1:13">
      <c r="A97" s="93">
        <v>8</v>
      </c>
      <c r="B97" s="436" t="s">
        <v>765</v>
      </c>
      <c r="C97" s="435" t="s">
        <v>500</v>
      </c>
      <c r="D97" s="251"/>
      <c r="E97" s="230"/>
      <c r="F97" s="230"/>
      <c r="G97" s="230"/>
      <c r="H97" s="230"/>
      <c r="I97" s="230"/>
      <c r="J97" s="230"/>
      <c r="K97" s="230"/>
      <c r="L97" s="230"/>
      <c r="M97" s="230"/>
    </row>
    <row r="98" spans="1:13">
      <c r="A98" s="513"/>
      <c r="B98" s="743"/>
    </row>
    <row r="99" spans="1:13">
      <c r="A99" s="93">
        <v>9</v>
      </c>
      <c r="B99" s="436" t="s">
        <v>766</v>
      </c>
      <c r="C99" s="435" t="s">
        <v>763</v>
      </c>
      <c r="D99" s="251"/>
      <c r="E99" s="251"/>
      <c r="F99" s="251"/>
      <c r="G99" s="251"/>
      <c r="H99" s="251"/>
      <c r="I99" s="251"/>
      <c r="J99" s="251"/>
      <c r="K99" s="251"/>
      <c r="L99" s="251"/>
      <c r="M99" s="251"/>
    </row>
    <row r="100" spans="1:13">
      <c r="A100" s="513"/>
      <c r="B100" s="740"/>
      <c r="C100" s="739"/>
      <c r="D100" s="253"/>
      <c r="E100" s="253"/>
      <c r="F100" s="253"/>
      <c r="G100" s="253"/>
      <c r="H100" s="253"/>
      <c r="I100" s="253"/>
      <c r="J100" s="253"/>
      <c r="K100" s="253"/>
      <c r="L100" s="253"/>
      <c r="M100" s="253"/>
    </row>
    <row r="101" spans="1:13">
      <c r="A101" s="93">
        <v>10</v>
      </c>
      <c r="B101" s="436" t="s">
        <v>767</v>
      </c>
      <c r="C101" s="435" t="s">
        <v>500</v>
      </c>
      <c r="D101" s="251"/>
      <c r="E101" s="251"/>
      <c r="F101" s="251"/>
      <c r="G101" s="251"/>
      <c r="H101" s="251"/>
      <c r="I101" s="251"/>
      <c r="J101" s="251"/>
      <c r="K101" s="251"/>
      <c r="L101" s="251"/>
      <c r="M101" s="251"/>
    </row>
    <row r="102" spans="1:13">
      <c r="A102" s="93">
        <v>11</v>
      </c>
      <c r="B102" s="436" t="s">
        <v>768</v>
      </c>
      <c r="C102" s="435" t="s">
        <v>500</v>
      </c>
      <c r="D102" s="251"/>
      <c r="E102" s="251"/>
      <c r="F102" s="251"/>
      <c r="G102" s="251"/>
      <c r="H102" s="251"/>
      <c r="I102" s="251"/>
      <c r="J102" s="251"/>
      <c r="K102" s="251"/>
      <c r="L102" s="251"/>
      <c r="M102" s="251"/>
    </row>
    <row r="103" spans="1:13">
      <c r="A103" s="513"/>
      <c r="B103" s="740"/>
    </row>
    <row r="104" spans="1:13">
      <c r="A104" s="93">
        <v>12</v>
      </c>
      <c r="B104" s="436" t="s">
        <v>502</v>
      </c>
      <c r="C104" s="435" t="s">
        <v>497</v>
      </c>
      <c r="D104" s="251"/>
      <c r="E104" s="251"/>
      <c r="F104" s="251"/>
      <c r="G104" s="251"/>
      <c r="H104" s="251"/>
      <c r="I104" s="251"/>
      <c r="J104" s="251"/>
      <c r="K104" s="251"/>
      <c r="L104" s="251"/>
      <c r="M104" s="251"/>
    </row>
    <row r="105" spans="1:13">
      <c r="A105" s="513"/>
      <c r="B105" s="740"/>
    </row>
    <row r="106" spans="1:13">
      <c r="A106" s="513"/>
      <c r="B106" s="743"/>
    </row>
    <row r="107" spans="1:13">
      <c r="A107" s="93">
        <v>13</v>
      </c>
      <c r="B107" s="436" t="s">
        <v>501</v>
      </c>
      <c r="C107" s="435" t="s">
        <v>500</v>
      </c>
      <c r="D107" s="251"/>
      <c r="E107" s="251"/>
      <c r="F107" s="251"/>
      <c r="G107" s="251"/>
      <c r="H107" s="251"/>
      <c r="I107" s="251"/>
      <c r="J107" s="251"/>
      <c r="K107" s="251"/>
      <c r="L107" s="251"/>
      <c r="M107" s="251"/>
    </row>
    <row r="108" spans="1:13">
      <c r="A108" s="513"/>
      <c r="B108" s="740"/>
    </row>
    <row r="109" spans="1:13">
      <c r="A109" s="93">
        <v>14</v>
      </c>
      <c r="B109" s="436" t="s">
        <v>499</v>
      </c>
      <c r="C109" s="435" t="s">
        <v>498</v>
      </c>
      <c r="D109" s="741"/>
      <c r="E109" s="741"/>
      <c r="F109" s="741"/>
      <c r="G109" s="741"/>
      <c r="H109" s="741"/>
      <c r="I109" s="741"/>
      <c r="J109" s="741"/>
      <c r="K109" s="741"/>
      <c r="L109" s="741"/>
      <c r="M109" s="741"/>
    </row>
    <row r="111" spans="1:13">
      <c r="D111" s="400" t="s">
        <v>29</v>
      </c>
      <c r="E111" s="1085" t="s">
        <v>30</v>
      </c>
      <c r="F111" s="1085"/>
      <c r="G111" s="1085"/>
      <c r="H111" s="1085"/>
      <c r="I111" s="1085"/>
      <c r="J111" s="1085"/>
      <c r="K111" s="1085"/>
      <c r="L111" s="1085"/>
      <c r="M111" s="1085"/>
    </row>
    <row r="112" spans="1:13" ht="15.75" thickBot="1">
      <c r="A112" s="401" t="s">
        <v>95</v>
      </c>
      <c r="B112" s="228" t="s">
        <v>694</v>
      </c>
      <c r="C112" s="229" t="s">
        <v>506</v>
      </c>
      <c r="D112" s="401" t="s">
        <v>0</v>
      </c>
      <c r="E112" s="178" t="s">
        <v>1</v>
      </c>
      <c r="F112" s="178" t="s">
        <v>97</v>
      </c>
      <c r="G112" s="178" t="s">
        <v>98</v>
      </c>
      <c r="H112" s="178" t="s">
        <v>99</v>
      </c>
      <c r="I112" s="178" t="s">
        <v>100</v>
      </c>
      <c r="J112" s="178" t="s">
        <v>411</v>
      </c>
      <c r="K112" s="178" t="s">
        <v>412</v>
      </c>
      <c r="L112" s="178" t="s">
        <v>413</v>
      </c>
      <c r="M112" s="178" t="s">
        <v>414</v>
      </c>
    </row>
    <row r="113" spans="1:13" ht="15.75" thickTop="1">
      <c r="A113" s="433">
        <v>1</v>
      </c>
      <c r="B113" s="434" t="s">
        <v>505</v>
      </c>
      <c r="C113" s="435" t="s">
        <v>497</v>
      </c>
      <c r="D113" s="251"/>
      <c r="E113" s="251"/>
      <c r="F113" s="251"/>
      <c r="G113" s="251"/>
      <c r="H113" s="251"/>
      <c r="I113" s="251"/>
      <c r="J113" s="251"/>
      <c r="K113" s="251"/>
      <c r="L113" s="251"/>
      <c r="M113" s="251"/>
    </row>
    <row r="114" spans="1:13">
      <c r="A114" s="93">
        <v>2</v>
      </c>
      <c r="B114" s="436" t="s">
        <v>504</v>
      </c>
      <c r="C114" s="435" t="s">
        <v>497</v>
      </c>
      <c r="D114" s="251"/>
      <c r="E114" s="251"/>
      <c r="F114" s="251"/>
      <c r="G114" s="251"/>
      <c r="H114" s="251"/>
      <c r="I114" s="251"/>
      <c r="J114" s="251"/>
      <c r="K114" s="251"/>
      <c r="L114" s="251"/>
      <c r="M114" s="251"/>
    </row>
    <row r="115" spans="1:13">
      <c r="A115" s="93">
        <v>3</v>
      </c>
      <c r="B115" s="422" t="s">
        <v>503</v>
      </c>
      <c r="C115" s="435" t="s">
        <v>759</v>
      </c>
      <c r="D115" s="230">
        <f t="shared" ref="D115:M115" si="4">D113-D114</f>
        <v>0</v>
      </c>
      <c r="E115" s="230">
        <f t="shared" si="4"/>
        <v>0</v>
      </c>
      <c r="F115" s="230">
        <f t="shared" si="4"/>
        <v>0</v>
      </c>
      <c r="G115" s="230">
        <f t="shared" si="4"/>
        <v>0</v>
      </c>
      <c r="H115" s="230">
        <f t="shared" si="4"/>
        <v>0</v>
      </c>
      <c r="I115" s="230">
        <f t="shared" si="4"/>
        <v>0</v>
      </c>
      <c r="J115" s="230">
        <f t="shared" si="4"/>
        <v>0</v>
      </c>
      <c r="K115" s="230">
        <f t="shared" si="4"/>
        <v>0</v>
      </c>
      <c r="L115" s="230">
        <f t="shared" si="4"/>
        <v>0</v>
      </c>
      <c r="M115" s="230">
        <f t="shared" si="4"/>
        <v>0</v>
      </c>
    </row>
    <row r="116" spans="1:13">
      <c r="A116" s="513"/>
      <c r="B116" s="740"/>
    </row>
    <row r="117" spans="1:13">
      <c r="A117" s="93">
        <v>4</v>
      </c>
      <c r="B117" s="436" t="s">
        <v>760</v>
      </c>
      <c r="C117" s="435" t="s">
        <v>497</v>
      </c>
      <c r="D117" s="741"/>
      <c r="E117" s="741"/>
      <c r="F117" s="741"/>
      <c r="G117" s="741"/>
      <c r="H117" s="741"/>
      <c r="I117" s="741"/>
      <c r="J117" s="741"/>
      <c r="K117" s="741"/>
      <c r="L117" s="741"/>
      <c r="M117" s="741"/>
    </row>
    <row r="118" spans="1:13">
      <c r="A118" s="513"/>
      <c r="B118" s="740"/>
      <c r="C118" s="739"/>
      <c r="D118" s="253"/>
      <c r="E118" s="253"/>
      <c r="F118" s="253"/>
      <c r="G118" s="253"/>
      <c r="H118" s="253"/>
      <c r="I118" s="253"/>
      <c r="J118" s="253"/>
      <c r="K118" s="253"/>
      <c r="L118" s="253"/>
      <c r="M118" s="253"/>
    </row>
    <row r="119" spans="1:13" ht="30">
      <c r="A119" s="93">
        <v>5</v>
      </c>
      <c r="B119" s="436" t="s">
        <v>761</v>
      </c>
      <c r="C119" s="435" t="s">
        <v>497</v>
      </c>
      <c r="D119" s="251"/>
      <c r="E119" s="230"/>
      <c r="F119" s="230"/>
      <c r="G119" s="230"/>
      <c r="H119" s="230"/>
      <c r="I119" s="230"/>
      <c r="J119" s="230"/>
      <c r="K119" s="230"/>
      <c r="L119" s="230"/>
      <c r="M119" s="230"/>
    </row>
    <row r="120" spans="1:13">
      <c r="A120" s="513"/>
      <c r="B120" s="740"/>
      <c r="D120" s="253"/>
      <c r="E120" s="253"/>
      <c r="F120" s="253"/>
      <c r="G120" s="253"/>
      <c r="H120" s="253"/>
      <c r="I120" s="253"/>
      <c r="J120" s="253"/>
      <c r="K120" s="253"/>
      <c r="L120" s="253"/>
      <c r="M120" s="253"/>
    </row>
    <row r="121" spans="1:13">
      <c r="A121" s="93">
        <v>6</v>
      </c>
      <c r="B121" s="436" t="s">
        <v>762</v>
      </c>
      <c r="C121" s="435" t="s">
        <v>497</v>
      </c>
      <c r="D121" s="741"/>
      <c r="E121" s="741"/>
      <c r="F121" s="741"/>
      <c r="G121" s="741"/>
      <c r="H121" s="741"/>
      <c r="I121" s="741"/>
      <c r="J121" s="741"/>
      <c r="K121" s="741"/>
      <c r="L121" s="741"/>
      <c r="M121" s="741"/>
    </row>
    <row r="122" spans="1:13">
      <c r="A122" s="513"/>
      <c r="B122" s="740"/>
      <c r="D122" s="253"/>
      <c r="E122" s="253"/>
      <c r="F122" s="253"/>
      <c r="G122" s="253"/>
      <c r="H122" s="253"/>
      <c r="I122" s="253"/>
      <c r="J122" s="253"/>
      <c r="K122" s="253"/>
      <c r="L122" s="253"/>
      <c r="M122" s="253"/>
    </row>
    <row r="123" spans="1:13">
      <c r="A123" s="93">
        <v>7</v>
      </c>
      <c r="B123" s="436" t="s">
        <v>764</v>
      </c>
      <c r="C123" s="435" t="s">
        <v>500</v>
      </c>
      <c r="D123" s="251"/>
      <c r="E123" s="230"/>
      <c r="F123" s="230"/>
      <c r="G123" s="230"/>
      <c r="H123" s="230"/>
      <c r="I123" s="230"/>
      <c r="J123" s="230"/>
      <c r="K123" s="230"/>
      <c r="L123" s="230"/>
      <c r="M123" s="230"/>
    </row>
    <row r="124" spans="1:13">
      <c r="A124" s="93">
        <v>8</v>
      </c>
      <c r="B124" s="436" t="s">
        <v>765</v>
      </c>
      <c r="C124" s="435" t="s">
        <v>500</v>
      </c>
      <c r="D124" s="251"/>
      <c r="E124" s="230"/>
      <c r="F124" s="230"/>
      <c r="G124" s="230"/>
      <c r="H124" s="230"/>
      <c r="I124" s="230"/>
      <c r="J124" s="230"/>
      <c r="K124" s="230"/>
      <c r="L124" s="230"/>
      <c r="M124" s="230"/>
    </row>
    <row r="125" spans="1:13">
      <c r="A125" s="513"/>
      <c r="B125" s="743"/>
    </row>
    <row r="126" spans="1:13">
      <c r="A126" s="93">
        <v>9</v>
      </c>
      <c r="B126" s="436" t="s">
        <v>766</v>
      </c>
      <c r="C126" s="435" t="s">
        <v>763</v>
      </c>
      <c r="D126" s="251"/>
      <c r="E126" s="251"/>
      <c r="F126" s="251"/>
      <c r="G126" s="251"/>
      <c r="H126" s="251"/>
      <c r="I126" s="251"/>
      <c r="J126" s="251"/>
      <c r="K126" s="251"/>
      <c r="L126" s="251"/>
      <c r="M126" s="251"/>
    </row>
    <row r="127" spans="1:13">
      <c r="A127" s="513"/>
      <c r="B127" s="740"/>
      <c r="C127" s="739"/>
      <c r="D127" s="253"/>
      <c r="E127" s="253"/>
      <c r="F127" s="253"/>
      <c r="G127" s="253"/>
      <c r="H127" s="253"/>
      <c r="I127" s="253"/>
      <c r="J127" s="253"/>
      <c r="K127" s="253"/>
      <c r="L127" s="253"/>
      <c r="M127" s="253"/>
    </row>
    <row r="128" spans="1:13">
      <c r="A128" s="93">
        <v>10</v>
      </c>
      <c r="B128" s="436" t="s">
        <v>767</v>
      </c>
      <c r="C128" s="435" t="s">
        <v>500</v>
      </c>
      <c r="D128" s="251"/>
      <c r="E128" s="251"/>
      <c r="F128" s="251"/>
      <c r="G128" s="251"/>
      <c r="H128" s="251"/>
      <c r="I128" s="251"/>
      <c r="J128" s="251"/>
      <c r="K128" s="251"/>
      <c r="L128" s="251"/>
      <c r="M128" s="251"/>
    </row>
    <row r="129" spans="1:13">
      <c r="A129" s="93">
        <v>11</v>
      </c>
      <c r="B129" s="436" t="s">
        <v>768</v>
      </c>
      <c r="C129" s="435" t="s">
        <v>500</v>
      </c>
      <c r="D129" s="251"/>
      <c r="E129" s="251"/>
      <c r="F129" s="251"/>
      <c r="G129" s="251"/>
      <c r="H129" s="251"/>
      <c r="I129" s="251"/>
      <c r="J129" s="251"/>
      <c r="K129" s="251"/>
      <c r="L129" s="251"/>
      <c r="M129" s="251"/>
    </row>
    <row r="130" spans="1:13">
      <c r="A130" s="513"/>
      <c r="B130" s="740"/>
    </row>
    <row r="131" spans="1:13">
      <c r="A131" s="93">
        <v>12</v>
      </c>
      <c r="B131" s="436" t="s">
        <v>502</v>
      </c>
      <c r="C131" s="435" t="s">
        <v>497</v>
      </c>
      <c r="D131" s="251"/>
      <c r="E131" s="251"/>
      <c r="F131" s="251"/>
      <c r="G131" s="251"/>
      <c r="H131" s="251"/>
      <c r="I131" s="251"/>
      <c r="J131" s="251"/>
      <c r="K131" s="251"/>
      <c r="L131" s="251"/>
      <c r="M131" s="251"/>
    </row>
    <row r="132" spans="1:13">
      <c r="A132" s="513"/>
      <c r="B132" s="740"/>
    </row>
    <row r="133" spans="1:13">
      <c r="A133" s="513"/>
      <c r="B133" s="743"/>
    </row>
    <row r="134" spans="1:13">
      <c r="A134" s="93">
        <v>13</v>
      </c>
      <c r="B134" s="436" t="s">
        <v>501</v>
      </c>
      <c r="C134" s="435" t="s">
        <v>500</v>
      </c>
      <c r="D134" s="251"/>
      <c r="E134" s="251"/>
      <c r="F134" s="251"/>
      <c r="G134" s="251"/>
      <c r="H134" s="251"/>
      <c r="I134" s="251"/>
      <c r="J134" s="251"/>
      <c r="K134" s="251"/>
      <c r="L134" s="251"/>
      <c r="M134" s="251"/>
    </row>
    <row r="135" spans="1:13">
      <c r="A135" s="513"/>
      <c r="B135" s="740"/>
    </row>
    <row r="136" spans="1:13">
      <c r="A136" s="93">
        <v>14</v>
      </c>
      <c r="B136" s="436" t="s">
        <v>499</v>
      </c>
      <c r="C136" s="435" t="s">
        <v>498</v>
      </c>
      <c r="D136" s="741"/>
      <c r="E136" s="741"/>
      <c r="F136" s="741"/>
      <c r="G136" s="741"/>
      <c r="H136" s="741"/>
      <c r="I136" s="741"/>
      <c r="J136" s="741"/>
      <c r="K136" s="741"/>
      <c r="L136" s="741"/>
      <c r="M136" s="741"/>
    </row>
  </sheetData>
  <mergeCells count="6">
    <mergeCell ref="E111:M111"/>
    <mergeCell ref="A1:L1"/>
    <mergeCell ref="E3:M3"/>
    <mergeCell ref="E30:M30"/>
    <mergeCell ref="E57:M57"/>
    <mergeCell ref="E84:M84"/>
  </mergeCells>
  <pageMargins left="0.7" right="0.7" top="0.75" bottom="0.75" header="0.3" footer="0.3"/>
  <pageSetup scale="50" orientation="landscape" r:id="rId1"/>
  <rowBreaks count="1" manualBreakCount="1">
    <brk id="110"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p:properties xmlns:p="http://schemas.microsoft.com/office/2006/metadata/properties" xmlns:xsi="http://www.w3.org/2001/XMLSchema-instance" xmlns:pc="http://schemas.microsoft.com/office/infopath/2007/PartnerControls"><documentManagement><EmailTo xmlns="http://schemas.microsoft.com/sharepoint/v3" xsi:nil="true"/><EmailHeaders xmlns="http://schemas.microsoft.com/sharepoint/v4" xsi:nil="true"/><EmailSender xmlns="http://schemas.microsoft.com/sharepoint/v3" xsi:nil="true"/><EmailFrom xmlns="http://schemas.microsoft.com/sharepoint/v3" xsi:nil="true"/><Meeting_x0020_Document_x003f_ xmlns="$ListId:Shared Documents;">No</Meeting_x0020_Document_x003f_><EmailSubject xmlns="http://schemas.microsoft.com/sharepoint/v3" xsi:nil="true"/><Meeting_x0020_Date xmlns="$ListId:Shared Documents;" xsi:nil="true"/><Information_x0020_Classification xmlns="$ListId:Shared Documents;">Internal FR</Information_x0020_Classification><Document_x0020_Type xmlns="b2e7a5e9-7c14-447e-ba3d-bc9a01088f72">Regulatory Report</Document_x0020_Type><EmailCc xmlns="http://schemas.microsoft.com/sharepoint/v3" xsi:nil="true"/><Project_x0020_Status xmlns="b97ae518-c020-47ea-8e82-38bcd09f3536">Current</Project_x0020_Status><Publication_x0020_Status xmlns="b97ae518-c020-47ea-8e82-38bcd09f3536">Draft</Publication_x0020_Status><Current_x0020_Public_x0020_Version xmlns="b97ae518-c020-47ea-8e82-38bcd09f3536">No</Current_x0020_Public_x0020_Version><Review_x0020_Comments xmlns="b97ae518-c020-47ea-8e82-38bcd09f3536" xsi:nil="true"></Review_x0020_Comments><Workstream xmlns="b2e7a5e9-7c14-447e-ba3d-bc9a01088f72">Summary/Proforma Capital</Workstream><Publication_x0020_Quarter xmlns="b97ae518-c020-47ea-8e82-38bcd09f3536">3</Publication_x0020_Quarter><Publication_x0020_Year xmlns="b97ae518-c020-47ea-8e82-38bcd09f3536">2013</Publication_x0020_Year><Project xmlns="b97ae518-c020-47ea-8e82-38bcd09f3536">September 2013 Proposal</Project><_dlc_DocId xmlns="b2e7a5e9-7c14-447e-ba3d-bc9a01088f72">FYUKCQ66W2Q3-160-1520</_dlc_DocId><_dlc_DocIdUrl xmlns="b2e7a5e9-7c14-447e-ba3d-bc9a01088f72"><Url>https://team.frb.gov/sites/dfast/STICC/RRG/_layouts/DocIdRedir.aspx?ID=FYUKCQ66W2Q3-160-1520</Url><Description>FYUKCQ66W2Q3-160-1520</Description></_dlc_DocIdUrl></documentManagement></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ct:contentTypeSchema ct:_="" ma:_="" ma:contentTypeName="Document" ma:contentTypeID="0x010100D521911E6FD311458758868601E52A35" ma:contentTypeVersion="1" ma:contentTypeDescription="Create a new document." ma:contentTypeScope="" ma:versionID="d1d4eb8bf152bb869783d33c264ae515" xmlns:ct="http://schemas.microsoft.com/office/2006/metadata/contentType" xmlns:ma="http://schemas.microsoft.com/office/2006/metadata/properties/metaAttributes">
<xsd:schema targetNamespace="http://schemas.microsoft.com/office/2006/metadata/properties" ma:root="true" ma:fieldsID="833bdb608d56b04b73c302491d6973dc" ns1:_="" ns2:_="" ns3:_="" ns4:_="" ns5:_="" xmlns:xsd="http://www.w3.org/2001/XMLSchema" xmlns:xs="http://www.w3.org/2001/XMLSchema" xmlns:p="http://schemas.microsoft.com/office/2006/metadata/properties" xmlns:ns1="http://schemas.microsoft.com/sharepoint/v3" xmlns:ns2="b2e7a5e9-7c14-447e-ba3d-bc9a01088f72" xmlns:ns3="$ListId:Shared Documents;" xmlns:ns4="http://schemas.microsoft.com/sharepoint/v4" xmlns:ns5="b97ae518-c020-47ea-8e82-38bcd09f3536">
<xsd:import namespace="http://schemas.microsoft.com/sharepoint/v3"/>
<xsd:import namespace="b2e7a5e9-7c14-447e-ba3d-bc9a01088f72"/>
<xsd:import namespace="$ListId:Shared Documents;"/>
<xsd:import namespace="http://schemas.microsoft.com/sharepoint/v4"/>
<xsd:import namespace="b97ae518-c020-47ea-8e82-38bcd09f3536"/>
<xsd:element name="properties">
<xsd:complexType>
<xsd:sequence>
<xsd:element name="documentManagement">
<xsd:complexType>
<xsd:all>
<xsd:element ref="ns2:Document_x0020_Type" minOccurs="0"/>
<xsd:element ref="ns2:Workstream" minOccurs="0"/>
<xsd:element ref="ns3:Information_x0020_Classification" minOccurs="0"/>
<xsd:element ref="ns3:Meeting_x0020_Document_x003f_" minOccurs="0"/>
<xsd:element ref="ns3:Meeting_x0020_Date" minOccurs="0"/>
<xsd:element ref="ns1:EmailSender" minOccurs="0"/>
<xsd:element ref="ns1:EmailTo" minOccurs="0"/>
<xsd:element ref="ns1:EmailCc" minOccurs="0"/>
<xsd:element ref="ns1:EmailFrom" minOccurs="0"/>
<xsd:element ref="ns1:EmailSubject" minOccurs="0"/>
<xsd:element ref="ns4:EmailHeaders" minOccurs="0"/>
<xsd:element ref="ns5:Publication_x0020_Status" minOccurs="0"/>
<xsd:element ref="ns5:Publication_x0020_Quarter" minOccurs="0"/>
<xsd:element ref="ns5:Publication_x0020_Year" minOccurs="0"/>
<xsd:element ref="ns5:Review_x0020_Comments" minOccurs="0"/>
<xsd:element ref="ns5:Project_x0020_Status" minOccurs="0"/>
<xsd:element ref="ns5:Project" minOccurs="0"/>
<xsd:element ref="ns5:Current_x0020_Public_x0020_Version" minOccurs="0"/>
<xsd:element ref="ns2:_dlc_DocId" minOccurs="0"/>
<xsd:element ref="ns2:_dlc_DocIdUrl" minOccurs="0"/>
<xsd:element ref="ns2:_dlc_DocIdPersistId" minOccurs="0"/>
</xsd:all>
</xsd:complexType>
</xsd:element>
</xsd:sequence>
</xsd:complexType>
</xsd:element>
</xsd:schema>
<xsd:schema targetNamespace="http://schemas.microsoft.com/sharepoint/v3"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EmailSender" ma:index="7" nillable="true" ma:displayName="E-Mail Sender" ma:hidden="true" ma:internalName="EmailSender">
<xsd:simpleType>
<xsd:restriction base="dms:Note">
<xsd:maxLength value="255"/>
</xsd:restriction>
</xsd:simpleType>
</xsd:element>
<xsd:element name="EmailTo" ma:index="8" nillable="true" ma:displayName="E-Mail To" ma:hidden="true" ma:internalName="EmailTo">
<xsd:simpleType>
<xsd:restriction base="dms:Note">
<xsd:maxLength value="255"/>
</xsd:restriction>
</xsd:simpleType>
</xsd:element>
<xsd:element name="EmailCc" ma:index="9" nillable="true" ma:displayName="E-Mail Cc" ma:hidden="true" ma:internalName="EmailCc">
<xsd:simpleType>
<xsd:restriction base="dms:Note">
<xsd:maxLength value="255"/>
</xsd:restriction>
</xsd:simpleType>
</xsd:element>
<xsd:element name="EmailFrom" ma:index="10" nillable="true" ma:displayName="E-Mail From" ma:hidden="true" ma:internalName="EmailFrom">
<xsd:simpleType>
<xsd:restriction base="dms:Text"/>
</xsd:simpleType>
</xsd:element>
<xsd:element name="EmailSubject" ma:index="11" nillable="true" ma:displayName="E-Mail Subject" ma:hidden="true" ma:internalName="EmailSubject">
<xsd:simpleType>
<xsd:restriction base="dms:Text"/>
</xsd:simpleType>
</xsd:element>
</xsd:schema>
<xsd:schema targetNamespace="b2e7a5e9-7c14-447e-ba3d-bc9a01088f72"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xsd:simpleType>
<xsd:restriction base="dms:Choice">
<xsd:enumeration value="Agenda"/>
<xsd:enumeration value="Background"/>
<xsd:enumeration value="Budget"/>
<xsd:enumeration value="Charter"/>
<xsd:enumeration value="Data"/>
<xsd:enumeration value="Deliverable"/>
<xsd:enumeration value="Documentation"/>
<xsd:enumeration value="Federal Register Notice"/>
<xsd:enumeration value="Governance"/>
<xsd:enumeration value="Internal Proposal Process"/>
<xsd:enumeration value="Meeting Minutes"/>
<xsd:enumeration value="Memo"/>
<xsd:enumeration value="Policy"/>
<xsd:enumeration value="Presentation"/>
<xsd:enumeration value="Project Plan"/>
<xsd:enumeration value="Public Comment"/>
<xsd:enumeration value="Regulatory Report"/>
<xsd:enumeration value="Regulatory Report Instructions"/>
<xsd:enumeration value="Report"/>
<xsd:enumeration value="SCRR Review"/>
<xsd:enumeration value="Status Report"/>
<xsd:enumeration value="Other"/>
</xsd:restriction>
</xsd:simpleType>
</xsd:element>
<xsd:element name="Workstream" ma:index="3" nillable="true" ma:displayName="Workstream" ma:format="Dropdown" ma:internalName="Workstream">
<xsd:simpleType>
<xsd:restriction base="dms:Choice">
<xsd:enumeration value="ALLL"/>
<xsd:enumeration value="Balance Sheet"/>
<xsd:enumeration value="Basel III/Regulatory Capital"/>
<xsd:enumeration value="CCR"/>
<xsd:enumeration value="Fair Value"/>
<xsd:enumeration value="General"/>
<xsd:enumeration value="Ops Risk"/>
<xsd:enumeration value="PPNR"/>
<xsd:enumeration value="Retail"/>
<xsd:enumeration value="Scenario Design"/>
<xsd:enumeration value="Securities"/>
<xsd:enumeration value="Summary/Proforma Capital"/>
<xsd:enumeration value="Trading"/>
<xsd:enumeration value="Wholesale"/>
</xsd:restriction>
</xsd:simpleType>
</xsd:element>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targetNamespace="$ListId:Shared Documents;"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Information_x0020_Classification" ma:index="4" nillable="true" ma:displayName="Information Classification" ma:default="Internal FR" ma:format="RadioButtons" ma:internalName="Information_x0020_Classification">
<xsd:simpleType>
<xsd:restriction base="dms:Choice">
<xsd:enumeration value="Public"/>
<xsd:enumeration value="Internal FR"/>
<xsd:enumeration value="Restricted FR"/>
<xsd:enumeration value="Restricted-Controlled FR"/>
<xsd:enumeration value="FOMC"/>
</xsd:restriction>
</xsd:simpleType>
</xsd:element>
<xsd:element name="Meeting_x0020_Document_x003f_" ma:index="5" nillable="true" ma:displayName="Meeting Document?" ma:format="Dropdown" ma:internalName="Meeting_x0020_Document_x003f_">
<xsd:simpleType>
<xsd:restriction base="dms:Choice">
<xsd:enumeration value="Yes"/>
<xsd:enumeration value="No"/>
</xsd:restriction>
</xsd:simpleType>
</xsd:element>
<xsd:element name="Meeting_x0020_Date" ma:index="6" nillable="true" ma:displayName="Meeting Date" ma:format="DateOnly" ma:internalName="Meeting_x0020_Date">
<xsd:simpleType>
<xsd:restriction base="dms:DateTime"/>
</xsd:simpleType>
</xsd:element>
</xsd:schema>
<xsd:schema targetNamespace="http://schemas.microsoft.com/sharepoint/v4"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EmailHeaders" ma:index="12" nillable="true" ma:displayName="E-Mail Headers" ma:hidden="true" ma:internalName="EmailHeaders">
<xsd:simpleType>
<xsd:restriction base="dms:Note">
<xsd:maxLength value="255"/>
</xsd:restriction>
</xsd:simpleType>
</xsd:element>
</xsd:schema>
<xsd:schema targetNamespace="b97ae518-c020-47ea-8e82-38bcd09f3536"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Publication_x0020_Status" ma:index="19" nillable="true" ma:displayName="Publication Status" ma:format="Dropdown" ma:internalName="Publication_x0020_Status">
<xsd:simpleType>
<xsd:restriction base="dms:Choice">
<xsd:enumeration value="Draft"/>
<xsd:enumeration value="SCRR Review"/>
<xsd:enumeration value="Legal Review"/>
<xsd:enumeration value="Board Review"/>
<xsd:enumeration value="Public Notice + Comment"/>
<xsd:enumeration value="Final Board Review"/>
<xsd:enumeration value="Final"/>
</xsd:restriction>
</xsd:simpleType>
</xsd:element>
<xsd:element name="Publication_x0020_Quarter" ma:index="20" nillable="true" ma:displayName="Publication Quarter" ma:format="Dropdown" ma:internalName="Publication_x0020_Quarter">
<xsd:simpleType>
<xsd:restriction base="dms:Choice">
<xsd:enumeration value="1"/>
<xsd:enumeration value="2"/>
<xsd:enumeration value="3"/>
<xsd:enumeration value="4"/>
</xsd:restriction>
</xsd:simpleType>
</xsd:element>
<xsd:element name="Publication_x0020_Year" ma:index="21" nillable="true" ma:displayName="Publication Year" ma:format="Dropdown" ma:internalName="Publication_x0020_Year">
<xsd:simpleType>
<xsd:restriction base="dms:Choice">
<xsd:enumeration value="2011"/>
<xsd:enumeration value="2012"/>
<xsd:enumeration value="2013"/>
<xsd:enumeration value="2014"/>
<xsd:enumeration value="2015"/>
</xsd:restriction>
</xsd:simpleType>
</xsd:element>
<xsd:element name="Review_x0020_Comments" ma:index="22" nillable="true" ma:displayName="Review Comments" ma:internalName="Review_x0020_Comments">
<xsd:simpleType>
<xsd:restriction base="dms:Note">
<xsd:maxLength value="255"/>
</xsd:restriction>
</xsd:simpleType>
</xsd:element>
<xsd:element name="Project_x0020_Status" ma:index="23" nillable="true" ma:displayName="Project Status" ma:format="Dropdown" ma:internalName="Project_x0020_Status">
<xsd:simpleType>
<xsd:restriction base="dms:Choice">
<xsd:enumeration value="Current"/>
<xsd:enumeration value="Historical"/>
</xsd:restriction>
</xsd:simpleType>
</xsd:element>
<xsd:element name="Project" ma:index="24" nillable="true" ma:displayName="Project Name" ma:format="Dropdown" ma:internalName="Project">
<xsd:simpleType>
<xsd:restriction base="dms:Choice">
<xsd:enumeration value="March 2013 Proposal"/>
<xsd:enumeration value="September 2013 Proposal"/>
</xsd:restriction>
</xsd:simpleType>
</xsd:element>
<xsd:element name="Current_x0020_Public_x0020_Version" ma:index="25" nillable="true" ma:displayName="Current Public Version" ma:format="Dropdown" ma:internalName="Current_x0020_Public_x0020_Version">
<xsd:simpleType>
<xsd:restriction base="dms:Choice">
<xsd:enumeration value="Yes"/>
<xsd:enumeration value="No"/>
</xsd:restriction>
</xsd:simpleType>
</xsd:element>
</xsd:schema>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targetNamespace="http://schemas.microsoft.com/office/infopath/2007/PartnerControls" elementFormDefault="qualified" attributeFormDefault="unqualified" xmlns:pc="http://schemas.microsoft.com/office/infopath/2007/PartnerControls" xmlns:xs="http://www.w3.org/2001/XMLSchema">
<xs:element name="Person">
<xs:complexType>
<xs:sequence>
<xs:element ref="pc:DisplayName" minOccurs="0"></xs:element>
<xs:element ref="pc:AccountId" minOccurs="0"></xs:element>
<xs:element ref="pc:AccountType" minOccurs="0"></xs:element>
</xs:sequence>
</xs:complexType>
</xs:element>
<xs:element name="DisplayName" type="xs:string"></xs:element>
<xs:element name="AccountId" type="xs:string"></xs:element>
<xs:element name="AccountType" type="xs:string"></xs:element>
<xs:element name="BDCAssociatedEntity">
<xs:complexType>
<xs:sequence>
<xs:element ref="pc:BDCEntity" minOccurs="0" maxOccurs="unbounded"></xs:element>
</xs:sequence>
<xs:attribute ref="pc:EntityNamespace"></xs:attribute>
<xs:attribute ref="pc:EntityName"></xs:attribute>
<xs:attribute ref="pc:SystemInstanceName"></xs:attribute>
<xs:attribute ref="pc:AssociationName"></xs:attribute>
</xs:complexType>
</xs:element>
<xs:attribute name="EntityNamespace" type="xs:string"></xs:attribute>
<xs:attribute name="EntityName" type="xs:string"></xs:attribute>
<xs:attribute name="SystemInstanceName" type="xs:string"></xs:attribute>
<xs:attribute name="AssociationName" type="xs:string"></xs:attribute>
<xs:element name="BDCEntity">
<xs:complexType>
<xs:sequence>
<xs:element ref="pc:EntityDisplayName" minOccurs="0"></xs:element>
<xs:element ref="pc:EntityInstanceReference" minOccurs="0"></xs:element>
<xs:element ref="pc:EntityId1" minOccurs="0"></xs:element>
<xs:element ref="pc:EntityId2" minOccurs="0"></xs:element>
<xs:element ref="pc:EntityId3" minOccurs="0"></xs:element>
<xs:element ref="pc:EntityId4" minOccurs="0"></xs:element>
<xs:element ref="pc:EntityId5" minOccurs="0"></xs:element>
</xs:sequence>
</xs:complexType>
</xs:element>
<xs:element name="EntityDisplayName" type="xs:string"></xs:element>
<xs:element name="EntityInstanceReference" type="xs:string"></xs:element>
<xs:element name="EntityId1" type="xs:string"></xs:element>
<xs:element name="EntityId2" type="xs:string"></xs:element>
<xs:element name="EntityId3" type="xs:string"></xs:element>
<xs:element name="EntityId4" type="xs:string"></xs:element>
<xs:element name="EntityId5" type="xs:string"></xs:element>
<xs:element name="Terms">
<xs:complexType>
<xs:sequence>
<xs:element ref="pc:TermInfo" minOccurs="0" maxOccurs="unbounded"></xs:element>
</xs:sequence>
</xs:complexType>
</xs:element>
<xs:element name="TermInfo">
<xs:complexType>
<xs:sequence>
<xs:element ref="pc:TermName" minOccurs="0"></xs:element>
<xs:element ref="pc:TermId" minOccurs="0"></xs:element>
</xs:sequence>
</xs:complexType>
</xs:element>
<xs:element name="TermName" type="xs:string"></xs:element>
<xs:element name="TermId" type="xs:string"></xs:element>
</xs:schema>
</ct:contentTypeSchema>
</file>

<file path=customXml/itemProps1.xml><?xml version="1.0" encoding="utf-8"?>
<ds:datastoreItem xmlns:ds="http://schemas.openxmlformats.org/officeDocument/2006/customXml" ds:itemID="{99C1126C-C323-4D56-9D37-73007B103FE2}">
  <ds:schemaRefs>
    <ds:schemaRef ds:uri="http://purl.org/dc/dcmitype/"/>
    <ds:schemaRef ds:uri="http://purl.org/dc/elements/1.1/"/>
    <ds:schemaRef ds:uri="http://schemas.microsoft.com/office/2006/documentManagement/types"/>
    <ds:schemaRef ds:uri="http://schemas.microsoft.com/sharepoint/v4"/>
    <ds:schemaRef ds:uri="http://www.w3.org/XML/1998/namespace"/>
    <ds:schemaRef ds:uri="http://schemas.microsoft.com/sharepoint/v3"/>
    <ds:schemaRef ds:uri="$ListId:Shared Documents;"/>
    <ds:schemaRef ds:uri="http://schemas.microsoft.com/office/infopath/2007/PartnerControls"/>
    <ds:schemaRef ds:uri="http://purl.org/dc/terms/"/>
    <ds:schemaRef ds:uri="http://schemas.openxmlformats.org/package/2006/metadata/core-properties"/>
    <ds:schemaRef ds:uri="b97ae518-c020-47ea-8e82-38bcd09f3536"/>
    <ds:schemaRef ds:uri="b2e7a5e9-7c14-447e-ba3d-bc9a01088f72"/>
    <ds:schemaRef ds:uri="http://schemas.microsoft.com/office/2006/metadata/properties"/>
  </ds:schemaRefs>
</ds:datastoreItem>
</file>

<file path=customXml/itemProps2.xml><?xml version="1.0" encoding="utf-8"?>
<ds:datastoreItem xmlns:ds="http://schemas.openxmlformats.org/officeDocument/2006/customXml" ds:itemID="{771ED3D4-B41F-49E5-8D3C-F0CA27E8DE94}">
  <ds:schemaRefs>
    <ds:schemaRef ds:uri="http://schemas.microsoft.com/sharepoint/v3/contenttype/forms"/>
  </ds:schemaRefs>
</ds:datastoreItem>
</file>

<file path=customXml/itemProps3.xml><?xml version="1.0" encoding="utf-8"?>
<ds:datastoreItem xmlns:ds="http://schemas.openxmlformats.org/officeDocument/2006/customXml" ds:itemID="{738D4889-997E-444F-B0D1-FC6BB0C34F49}">
  <ds:schemaRefs>
    <ds:schemaRef ds:uri="http://schemas.microsoft.com/sharepoint/events"/>
  </ds:schemaRefs>
</ds:datastoreItem>
</file>

<file path=customXml/itemProps4.xml><?xml version="1.0" encoding="utf-8"?>
<ds:datastoreItem xmlns:ds="http://schemas.openxmlformats.org/officeDocument/2006/customXml" ds:itemID="{A150D6C6-D646-4A27-9E8D-F81B4B3E9F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2e7a5e9-7c14-447e-ba3d-bc9a01088f72"/>
    <ds:schemaRef ds:uri="$ListId:Shared Documents;"/>
    <ds:schemaRef ds:uri="http://schemas.microsoft.com/sharepoint/v4"/>
    <ds:schemaRef ds:uri="b97ae518-c020-47ea-8e82-38bcd09f35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30</vt:i4>
      </vt:variant>
    </vt:vector>
  </HeadingPairs>
  <TitlesOfParts>
    <vt:vector size="50" baseType="lpstr">
      <vt:lpstr>Summary Submission Cover Sheet</vt:lpstr>
      <vt:lpstr>Income Statement Worksheet</vt:lpstr>
      <vt:lpstr>Balance Sheet Worksheet</vt:lpstr>
      <vt:lpstr>Capital - DFAST</vt:lpstr>
      <vt:lpstr>General RWA</vt:lpstr>
      <vt:lpstr>Advanced RWA</vt:lpstr>
      <vt:lpstr>Retail Bal. &amp; Loss Projections</vt:lpstr>
      <vt:lpstr>Retail Repurchase Worksheet</vt:lpstr>
      <vt:lpstr>Retail ASC 310-30 Worksheet</vt:lpstr>
      <vt:lpstr>Securities OTTI by CUSIP</vt:lpstr>
      <vt:lpstr>Securities OTTI Methodology</vt:lpstr>
      <vt:lpstr>Securities OTTI by Portfolio</vt:lpstr>
      <vt:lpstr>Securities AFS OCI by Portfolio</vt:lpstr>
      <vt:lpstr>Securities Market Value Sources</vt:lpstr>
      <vt:lpstr>Trading Worksheet</vt:lpstr>
      <vt:lpstr>Counterparty Risk Worksheet</vt:lpstr>
      <vt:lpstr>OpRisk Scenario &amp; Projections</vt:lpstr>
      <vt:lpstr>PPNR Projections Worksheet</vt:lpstr>
      <vt:lpstr>PPNR NII Worksheet</vt:lpstr>
      <vt:lpstr>PPNR Metrics Worksheet</vt:lpstr>
      <vt:lpstr>DEPOSIT_CHOICE</vt:lpstr>
      <vt:lpstr>DEPOSIT_LIMIT</vt:lpstr>
      <vt:lpstr>NII_MANDATORY</vt:lpstr>
      <vt:lpstr>NII_OPTIONAL</vt:lpstr>
      <vt:lpstr>PRIMARY_CHOOSE</vt:lpstr>
      <vt:lpstr>PRIMARY_NII</vt:lpstr>
      <vt:lpstr>PRIMARY_SUBMISSION</vt:lpstr>
      <vt:lpstr>'Balance Sheet Worksheet'!Print_Area</vt:lpstr>
      <vt:lpstr>'Capital - DFAST'!Print_Area</vt:lpstr>
      <vt:lpstr>'Counterparty Risk Worksheet'!Print_Area</vt:lpstr>
      <vt:lpstr>'General RWA'!Print_Area</vt:lpstr>
      <vt:lpstr>'Income Statement Worksheet'!Print_Area</vt:lpstr>
      <vt:lpstr>'OpRisk Scenario &amp; Projections'!Print_Area</vt:lpstr>
      <vt:lpstr>'PPNR Metrics Worksheet'!Print_Area</vt:lpstr>
      <vt:lpstr>'PPNR NII Worksheet'!Print_Area</vt:lpstr>
      <vt:lpstr>'PPNR Projections Worksheet'!Print_Area</vt:lpstr>
      <vt:lpstr>'Retail ASC 310-30 Worksheet'!Print_Area</vt:lpstr>
      <vt:lpstr>'Securities AFS OCI by Portfolio'!Print_Area</vt:lpstr>
      <vt:lpstr>'Securities Market Value Sources'!Print_Area</vt:lpstr>
      <vt:lpstr>'Securities OTTI by CUSIP'!Print_Area</vt:lpstr>
      <vt:lpstr>'Summary Submission Cover Sheet'!Print_Area</vt:lpstr>
      <vt:lpstr>'Trading Worksheet'!Print_Area</vt:lpstr>
      <vt:lpstr>'Balance Sheet Worksheet'!Print_Titles</vt:lpstr>
      <vt:lpstr>'Capital - DFAST'!Print_Titles</vt:lpstr>
      <vt:lpstr>'Income Statement Worksheet'!Print_Titles</vt:lpstr>
      <vt:lpstr>RSSDID</vt:lpstr>
      <vt:lpstr>scenario</vt:lpstr>
      <vt:lpstr>scenario_adverse</vt:lpstr>
      <vt:lpstr>scenario_baseline</vt:lpstr>
      <vt:lpstr>scenario_severe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Summary Schedule</dc:subject>
  <dc:creator>Andrew Felton</dc:creator>
  <cp:lastModifiedBy>Paul Moloney</cp:lastModifiedBy>
  <cp:lastPrinted>2012-09-28T14:42:26Z</cp:lastPrinted>
  <dcterms:created xsi:type="dcterms:W3CDTF">2011-11-16T06:43:28Z</dcterms:created>
  <dcterms:modified xsi:type="dcterms:W3CDTF">2013-10-31T17:48:51Z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188baaef-7306-4e3c-bbe9-c079745010fa</vt:lpwstr>
  </property>
  <property fmtid="{D5CDD505-2E9C-101B-9397-08002B2CF9AE}" pid="3" name="ContentTypeId">
    <vt:lpwstr>0x010100D521911E6FD311458758868601E52A35</vt:lpwstr>
  </property>
  <property fmtid="{D5CDD505-2E9C-101B-9397-08002B2CF9AE}" pid="4" name="Order">
    <vt:r8>20500</vt:r8>
  </property>
  <property fmtid="{D5CDD505-2E9C-101B-9397-08002B2CF9AE}" pid="5" name="xd_ProgID">
    <vt:lpwstr/>
  </property>
  <property fmtid="{D5CDD505-2E9C-101B-9397-08002B2CF9AE}" pid="6" name="_CopySource">
    <vt:lpwstr/>
  </property>
  <property fmtid="{D5CDD505-2E9C-101B-9397-08002B2CF9AE}" pid="7" name="TemplateUrl">
    <vt:lpwstr/>
  </property>
</Properties>
</file>