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730" windowHeight="11250"/>
  </bookViews>
  <sheets>
    <sheet name="Sheet1" sheetId="1" r:id="rId1"/>
  </sheets>
  <definedNames>
    <definedName name="_xlnm._FilterDatabase" localSheetId="0" hidden="1">Sheet1!$A$1:$R$49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0" i="1" l="1"/>
  <c r="E47" i="1" l="1"/>
  <c r="E42" i="1"/>
  <c r="E32" i="1"/>
  <c r="E48" i="1" l="1"/>
  <c r="E16" i="1"/>
  <c r="E17" i="1" s="1"/>
  <c r="L9" i="1" l="1"/>
  <c r="F7" i="1" l="1"/>
  <c r="E33" i="1" l="1"/>
  <c r="E35" i="1" l="1"/>
  <c r="E12" i="1"/>
  <c r="E13" i="1" s="1"/>
  <c r="E8" i="1"/>
  <c r="E9" i="1" s="1"/>
  <c r="F2" i="1"/>
  <c r="F10" i="1" s="1"/>
  <c r="H34" i="1" l="1"/>
  <c r="F34" i="1"/>
  <c r="F42" i="1" s="1"/>
  <c r="J34" i="1" l="1"/>
  <c r="K34" i="1"/>
  <c r="L46" i="1"/>
  <c r="F46" i="1"/>
  <c r="K46" i="1" s="1"/>
  <c r="L45" i="1"/>
  <c r="F45" i="1"/>
  <c r="K45" i="1" s="1"/>
  <c r="L44" i="1"/>
  <c r="F44" i="1"/>
  <c r="K44" i="1" s="1"/>
  <c r="L43" i="1"/>
  <c r="F43" i="1"/>
  <c r="L41" i="1"/>
  <c r="F41" i="1"/>
  <c r="K41" i="1" s="1"/>
  <c r="L40" i="1"/>
  <c r="F40" i="1"/>
  <c r="K40" i="1" s="1"/>
  <c r="L39" i="1"/>
  <c r="F39" i="1"/>
  <c r="K39" i="1" s="1"/>
  <c r="L38" i="1"/>
  <c r="F38" i="1"/>
  <c r="K38" i="1" s="1"/>
  <c r="L37" i="1"/>
  <c r="L36" i="1"/>
  <c r="L35" i="1"/>
  <c r="L31" i="1"/>
  <c r="H31" i="1"/>
  <c r="J31" i="1" s="1"/>
  <c r="L30" i="1"/>
  <c r="K30" i="1"/>
  <c r="H30" i="1"/>
  <c r="J30" i="1" s="1"/>
  <c r="L29" i="1"/>
  <c r="K29" i="1"/>
  <c r="H29" i="1"/>
  <c r="J29" i="1" s="1"/>
  <c r="L28" i="1"/>
  <c r="K28" i="1"/>
  <c r="H28" i="1"/>
  <c r="L27" i="1"/>
  <c r="J27" i="1"/>
  <c r="F27" i="1"/>
  <c r="L25" i="1"/>
  <c r="L24" i="1"/>
  <c r="L23" i="1"/>
  <c r="L22" i="1"/>
  <c r="L21" i="1"/>
  <c r="K21" i="1"/>
  <c r="H21" i="1"/>
  <c r="J21" i="1" s="1"/>
  <c r="L20" i="1"/>
  <c r="K20" i="1"/>
  <c r="H20" i="1"/>
  <c r="J20" i="1" s="1"/>
  <c r="L19" i="1"/>
  <c r="K19" i="1"/>
  <c r="H19" i="1"/>
  <c r="L18" i="1"/>
  <c r="K18" i="1"/>
  <c r="J18" i="1"/>
  <c r="L15" i="1"/>
  <c r="L14" i="1"/>
  <c r="K14" i="1"/>
  <c r="H14" i="1"/>
  <c r="J14" i="1" s="1"/>
  <c r="L13" i="1"/>
  <c r="K13" i="1"/>
  <c r="H13" i="1"/>
  <c r="J13" i="1" s="1"/>
  <c r="L12" i="1"/>
  <c r="K12" i="1"/>
  <c r="H12" i="1"/>
  <c r="L11" i="1"/>
  <c r="J11" i="1"/>
  <c r="F11" i="1"/>
  <c r="L8" i="1"/>
  <c r="L7" i="1"/>
  <c r="L6" i="1"/>
  <c r="H6" i="1"/>
  <c r="J6" i="1" s="1"/>
  <c r="L5" i="1"/>
  <c r="K5" i="1"/>
  <c r="H5" i="1"/>
  <c r="J5" i="1" s="1"/>
  <c r="L4" i="1"/>
  <c r="K4" i="1"/>
  <c r="H4" i="1"/>
  <c r="J4" i="1" s="1"/>
  <c r="L3" i="1"/>
  <c r="K3" i="1"/>
  <c r="H3" i="1"/>
  <c r="L2" i="1"/>
  <c r="K2" i="1"/>
  <c r="J2" i="1"/>
  <c r="F47" i="1" l="1"/>
  <c r="F48" i="1" s="1"/>
  <c r="J19" i="1"/>
  <c r="J3" i="1"/>
  <c r="K11" i="1"/>
  <c r="M11" i="1" s="1"/>
  <c r="O11" i="1" s="1"/>
  <c r="F16" i="1"/>
  <c r="F17" i="1" s="1"/>
  <c r="K27" i="1"/>
  <c r="F32" i="1"/>
  <c r="F33" i="1" s="1"/>
  <c r="J12" i="1"/>
  <c r="J28" i="1"/>
  <c r="J32" i="1" s="1"/>
  <c r="H32" i="1"/>
  <c r="P34" i="1"/>
  <c r="R34" i="1" s="1"/>
  <c r="M39" i="1"/>
  <c r="O39" i="1" s="1"/>
  <c r="F24" i="1"/>
  <c r="M19" i="1"/>
  <c r="O19" i="1" s="1"/>
  <c r="P19" i="1" s="1"/>
  <c r="R19" i="1" s="1"/>
  <c r="M21" i="1"/>
  <c r="O21" i="1" s="1"/>
  <c r="P21" i="1" s="1"/>
  <c r="R21" i="1" s="1"/>
  <c r="H39" i="1"/>
  <c r="J39" i="1" s="1"/>
  <c r="M41" i="1"/>
  <c r="O41" i="1" s="1"/>
  <c r="M44" i="1"/>
  <c r="O44" i="1" s="1"/>
  <c r="H44" i="1"/>
  <c r="J44" i="1" s="1"/>
  <c r="M46" i="1"/>
  <c r="O46" i="1" s="1"/>
  <c r="H41" i="1"/>
  <c r="J41" i="1" s="1"/>
  <c r="H46" i="1"/>
  <c r="J46" i="1" s="1"/>
  <c r="M18" i="1"/>
  <c r="M20" i="1"/>
  <c r="O20" i="1" s="1"/>
  <c r="P20" i="1" s="1"/>
  <c r="R20" i="1" s="1"/>
  <c r="M28" i="1"/>
  <c r="O28" i="1" s="1"/>
  <c r="P28" i="1" s="1"/>
  <c r="R28" i="1" s="1"/>
  <c r="M29" i="1"/>
  <c r="O29" i="1" s="1"/>
  <c r="P29" i="1" s="1"/>
  <c r="R29" i="1" s="1"/>
  <c r="M30" i="1"/>
  <c r="O30" i="1" s="1"/>
  <c r="P30" i="1" s="1"/>
  <c r="R30" i="1" s="1"/>
  <c r="K31" i="1"/>
  <c r="M31" i="1" s="1"/>
  <c r="O31" i="1" s="1"/>
  <c r="P31" i="1" s="1"/>
  <c r="R31" i="1" s="1"/>
  <c r="M38" i="1"/>
  <c r="O38" i="1" s="1"/>
  <c r="M40" i="1"/>
  <c r="O40" i="1" s="1"/>
  <c r="M45" i="1"/>
  <c r="O45" i="1" s="1"/>
  <c r="H38" i="1"/>
  <c r="J38" i="1" s="1"/>
  <c r="H40" i="1"/>
  <c r="J40" i="1" s="1"/>
  <c r="H43" i="1"/>
  <c r="K43" i="1"/>
  <c r="M43" i="1" s="1"/>
  <c r="O43" i="1" s="1"/>
  <c r="H45" i="1"/>
  <c r="J45" i="1" s="1"/>
  <c r="K22" i="1"/>
  <c r="M22" i="1" s="1"/>
  <c r="O22" i="1" s="1"/>
  <c r="H22" i="1"/>
  <c r="J22" i="1" s="1"/>
  <c r="E25" i="1"/>
  <c r="P11" i="1"/>
  <c r="R11" i="1" s="1"/>
  <c r="M12" i="1"/>
  <c r="O12" i="1" s="1"/>
  <c r="M14" i="1"/>
  <c r="O14" i="1" s="1"/>
  <c r="P14" i="1" s="1"/>
  <c r="R14" i="1" s="1"/>
  <c r="K6" i="1"/>
  <c r="M6" i="1" s="1"/>
  <c r="O6" i="1" s="1"/>
  <c r="P6" i="1" s="1"/>
  <c r="R6" i="1" s="1"/>
  <c r="H7" i="1"/>
  <c r="J7" i="1" s="1"/>
  <c r="M13" i="1"/>
  <c r="O13" i="1" s="1"/>
  <c r="P13" i="1" s="1"/>
  <c r="R13" i="1" s="1"/>
  <c r="F8" i="1"/>
  <c r="K15" i="1"/>
  <c r="M15" i="1" s="1"/>
  <c r="O15" i="1" s="1"/>
  <c r="H15" i="1"/>
  <c r="J15" i="1" s="1"/>
  <c r="M2" i="1"/>
  <c r="M3" i="1"/>
  <c r="O3" i="1" s="1"/>
  <c r="M4" i="1"/>
  <c r="O4" i="1" s="1"/>
  <c r="P4" i="1" s="1"/>
  <c r="R4" i="1" s="1"/>
  <c r="M5" i="1"/>
  <c r="O5" i="1" s="1"/>
  <c r="P5" i="1" s="1"/>
  <c r="R5" i="1" s="1"/>
  <c r="P3" i="1" l="1"/>
  <c r="R3" i="1" s="1"/>
  <c r="O47" i="1"/>
  <c r="P12" i="1"/>
  <c r="R12" i="1" s="1"/>
  <c r="O18" i="1"/>
  <c r="O2" i="1"/>
  <c r="J43" i="1"/>
  <c r="J47" i="1" s="1"/>
  <c r="H47" i="1"/>
  <c r="G47" i="1" s="1"/>
  <c r="I32" i="1"/>
  <c r="H16" i="1"/>
  <c r="G16" i="1" s="1"/>
  <c r="J16" i="1"/>
  <c r="O16" i="1"/>
  <c r="M27" i="1"/>
  <c r="K32" i="1"/>
  <c r="G32" i="1"/>
  <c r="P39" i="1"/>
  <c r="R39" i="1" s="1"/>
  <c r="H24" i="1"/>
  <c r="J24" i="1" s="1"/>
  <c r="P41" i="1"/>
  <c r="R41" i="1" s="1"/>
  <c r="K24" i="1"/>
  <c r="M24" i="1" s="1"/>
  <c r="O24" i="1" s="1"/>
  <c r="P40" i="1"/>
  <c r="R40" i="1" s="1"/>
  <c r="P45" i="1"/>
  <c r="R45" i="1" s="1"/>
  <c r="P38" i="1"/>
  <c r="R38" i="1" s="1"/>
  <c r="P44" i="1"/>
  <c r="R44" i="1" s="1"/>
  <c r="H8" i="1"/>
  <c r="J8" i="1" s="1"/>
  <c r="P46" i="1"/>
  <c r="R46" i="1" s="1"/>
  <c r="F25" i="1"/>
  <c r="H25" i="1" s="1"/>
  <c r="J25" i="1" s="1"/>
  <c r="P22" i="1"/>
  <c r="R22" i="1" s="1"/>
  <c r="K23" i="1"/>
  <c r="H23" i="1"/>
  <c r="J23" i="1" s="1"/>
  <c r="K7" i="1"/>
  <c r="P15" i="1"/>
  <c r="R15" i="1" s="1"/>
  <c r="K8" i="1"/>
  <c r="M8" i="1" s="1"/>
  <c r="O8" i="1" s="1"/>
  <c r="J26" i="1" l="1"/>
  <c r="P43" i="1"/>
  <c r="R43" i="1" s="1"/>
  <c r="P16" i="1"/>
  <c r="R16" i="1" s="1"/>
  <c r="I16" i="1"/>
  <c r="P18" i="1"/>
  <c r="R18" i="1" s="1"/>
  <c r="M23" i="1"/>
  <c r="K26" i="1"/>
  <c r="K33" i="1" s="1"/>
  <c r="H26" i="1"/>
  <c r="M7" i="1"/>
  <c r="K10" i="1"/>
  <c r="K17" i="1" s="1"/>
  <c r="P2" i="1"/>
  <c r="R2" i="1" s="1"/>
  <c r="I47" i="1"/>
  <c r="P47" i="1"/>
  <c r="R47" i="1" s="1"/>
  <c r="O27" i="1"/>
  <c r="M32" i="1"/>
  <c r="P24" i="1"/>
  <c r="R24" i="1" s="1"/>
  <c r="K25" i="1"/>
  <c r="F49" i="1"/>
  <c r="P8" i="1"/>
  <c r="R8" i="1" s="1"/>
  <c r="O23" i="1" l="1"/>
  <c r="O7" i="1"/>
  <c r="M25" i="1"/>
  <c r="M26" i="1" s="1"/>
  <c r="I26" i="1"/>
  <c r="J33" i="1"/>
  <c r="G26" i="1"/>
  <c r="H33" i="1"/>
  <c r="O32" i="1"/>
  <c r="P32" i="1" s="1"/>
  <c r="R32" i="1" s="1"/>
  <c r="P27" i="1"/>
  <c r="R27" i="1" s="1"/>
  <c r="F35" i="1"/>
  <c r="E36" i="1" s="1"/>
  <c r="P7" i="1" l="1"/>
  <c r="R7" i="1" s="1"/>
  <c r="M33" i="1"/>
  <c r="P23" i="1"/>
  <c r="R23" i="1" s="1"/>
  <c r="L26" i="1"/>
  <c r="O25" i="1"/>
  <c r="O26" i="1" s="1"/>
  <c r="K35" i="1"/>
  <c r="H35" i="1"/>
  <c r="F36" i="1"/>
  <c r="K36" i="1" s="1"/>
  <c r="P25" i="1" l="1"/>
  <c r="R25" i="1" s="1"/>
  <c r="M35" i="1"/>
  <c r="K42" i="1"/>
  <c r="K48" i="1" s="1"/>
  <c r="J35" i="1"/>
  <c r="H36" i="1"/>
  <c r="J36" i="1" s="1"/>
  <c r="E37" i="1"/>
  <c r="F37" i="1" s="1"/>
  <c r="M36" i="1"/>
  <c r="O35" i="1" l="1"/>
  <c r="O33" i="1"/>
  <c r="P26" i="1"/>
  <c r="N26" i="1"/>
  <c r="K37" i="1"/>
  <c r="H37" i="1"/>
  <c r="H42" i="1" s="1"/>
  <c r="O36" i="1"/>
  <c r="G42" i="1" l="1"/>
  <c r="H48" i="1"/>
  <c r="G48" i="1" s="1"/>
  <c r="R26" i="1"/>
  <c r="R33" i="1" s="1"/>
  <c r="P33" i="1"/>
  <c r="P35" i="1"/>
  <c r="R35" i="1" s="1"/>
  <c r="J37" i="1"/>
  <c r="J42" i="1" s="1"/>
  <c r="J48" i="1" s="1"/>
  <c r="M37" i="1"/>
  <c r="M42" i="1" s="1"/>
  <c r="K49" i="1"/>
  <c r="P36" i="1"/>
  <c r="L42" i="1" l="1"/>
  <c r="M48" i="1"/>
  <c r="L48" i="1" s="1"/>
  <c r="I42" i="1"/>
  <c r="O37" i="1"/>
  <c r="O42" i="1" s="1"/>
  <c r="P42" i="1" s="1"/>
  <c r="I48" i="1"/>
  <c r="R36" i="1"/>
  <c r="O48" i="1" l="1"/>
  <c r="N48" i="1" s="1"/>
  <c r="N42" i="1"/>
  <c r="R42" i="1"/>
  <c r="R48" i="1" s="1"/>
  <c r="P48" i="1"/>
  <c r="P37" i="1"/>
  <c r="R37" i="1" s="1"/>
  <c r="G33" i="1"/>
  <c r="L33" i="1" l="1"/>
  <c r="N33" i="1"/>
  <c r="I33" i="1" l="1"/>
  <c r="E49" i="1"/>
  <c r="F9" i="1"/>
  <c r="K9" i="1" s="1"/>
  <c r="M9" i="1" s="1"/>
  <c r="M10" i="1" s="1"/>
  <c r="M17" i="1" s="1"/>
  <c r="O9" i="1" l="1"/>
  <c r="O10" i="1" s="1"/>
  <c r="O17" i="1" s="1"/>
  <c r="H9" i="1"/>
  <c r="H10" i="1" s="1"/>
  <c r="H17" i="1" s="1"/>
  <c r="L17" i="1" l="1"/>
  <c r="G10" i="1"/>
  <c r="G17" i="1"/>
  <c r="J9" i="1"/>
  <c r="J10" i="1" l="1"/>
  <c r="J17" i="1" s="1"/>
  <c r="I17" i="1" s="1"/>
  <c r="O49" i="1"/>
  <c r="N10" i="1"/>
  <c r="P9" i="1"/>
  <c r="H49" i="1"/>
  <c r="G49" i="1" s="1"/>
  <c r="I10" i="1" l="1"/>
  <c r="P10" i="1"/>
  <c r="P17" i="1" s="1"/>
  <c r="P49" i="1" s="1"/>
  <c r="R9" i="1"/>
  <c r="J49" i="1"/>
  <c r="I49" i="1" s="1"/>
  <c r="R10" i="1" l="1"/>
  <c r="R17" i="1" s="1"/>
  <c r="R49" i="1" s="1"/>
  <c r="N17" i="1"/>
  <c r="L10" i="1"/>
  <c r="M49" i="1" l="1"/>
  <c r="N49" i="1" l="1"/>
  <c r="L49" i="1"/>
</calcChain>
</file>

<file path=xl/sharedStrings.xml><?xml version="1.0" encoding="utf-8"?>
<sst xmlns="http://schemas.openxmlformats.org/spreadsheetml/2006/main" count="116" uniqueCount="83">
  <si>
    <t>Respondent Type</t>
  </si>
  <si>
    <t>Respondent Description</t>
  </si>
  <si>
    <t>Type of Survey Instrument</t>
  </si>
  <si>
    <t>Appendix</t>
  </si>
  <si>
    <t>Sample size</t>
  </si>
  <si>
    <t>Number of Respondents</t>
  </si>
  <si>
    <t>Frequency of Response (annual)</t>
  </si>
  <si>
    <t>Total Annual Responses</t>
  </si>
  <si>
    <t>Average Hours per Response</t>
  </si>
  <si>
    <t>Sub-Total Annual Burden</t>
  </si>
  <si>
    <t>Number of non -respondents</t>
  </si>
  <si>
    <t>Average Hours per response</t>
  </si>
  <si>
    <t>Total Burden Hours</t>
  </si>
  <si>
    <t>Hourly Rate</t>
  </si>
  <si>
    <t>Total Annualized Cost</t>
  </si>
  <si>
    <t>A.1</t>
  </si>
  <si>
    <t>A.2</t>
  </si>
  <si>
    <t>Individuals and households</t>
  </si>
  <si>
    <t>SUBTOTAL OF CN SFSP and SSO SPONSORS</t>
  </si>
  <si>
    <t>OVERALL GRAND TOTAL FOR THE BURDEN REQUEST</t>
  </si>
  <si>
    <t>Parents/Caregivers of SFSP/SSO Participants and nonparticipants</t>
  </si>
  <si>
    <t>CN SSO and SFSP Site Supervisors</t>
  </si>
  <si>
    <t xml:space="preserve">GRAND TOTAL OF BUSINESS NONPROFIT ORGANIZATIONS </t>
  </si>
  <si>
    <t xml:space="preserve">GRAND TOTAL OF INDIVIDUALS AND HOUSEHOLDS  </t>
  </si>
  <si>
    <t>SUBTOTAL OF CN SFSP AND SSO SPONSORS</t>
  </si>
  <si>
    <t>SUBTOTAL OF PARENTS/CAREGIVERS OF SFSP/SSO PARTICIPANTS AND NONPARTICIPANTS</t>
  </si>
  <si>
    <t xml:space="preserve">GRAND TOTAL OF STATE/LOCAL GOVERNMENT  </t>
  </si>
  <si>
    <t>Child and Teen SFSP and SSO participants and nonparticipants</t>
  </si>
  <si>
    <t>SUBTOTAL OF CN SFSP AND SSO SITE SUPERVISORS</t>
  </si>
  <si>
    <t>SUBTOTAL OF CHILD AND TEEN SFSP/SSO PARTICIPANTS AND NONPARTICIPANTS</t>
  </si>
  <si>
    <t>SUBTOTAL OF CN SFSP AND SITE SUPERVISORS</t>
  </si>
  <si>
    <t>CN SFSP and SSO  Site Supervisors</t>
  </si>
  <si>
    <t>A.3, A.4, A.5, A.6, D.1</t>
  </si>
  <si>
    <t>A.7</t>
  </si>
  <si>
    <t>A.8, D.1</t>
  </si>
  <si>
    <t>B.1, D.1</t>
  </si>
  <si>
    <t>C.1, A.4, A.5, A.6, D.1</t>
  </si>
  <si>
    <t>C.2, D.1</t>
  </si>
  <si>
    <t>E.1</t>
  </si>
  <si>
    <t>E.2</t>
  </si>
  <si>
    <t>E.3</t>
  </si>
  <si>
    <t>E.4</t>
  </si>
  <si>
    <t>E.5</t>
  </si>
  <si>
    <t>E.6, E.7</t>
  </si>
  <si>
    <t>E.8, E.9</t>
  </si>
  <si>
    <t>E.10</t>
  </si>
  <si>
    <t>E.11</t>
  </si>
  <si>
    <t>E.12</t>
  </si>
  <si>
    <t>E.13</t>
  </si>
  <si>
    <t>E.14, E.15</t>
  </si>
  <si>
    <t>(c) 80% of respondents who agree will participate in this data collection activity</t>
  </si>
  <si>
    <t>(d) 80% of respondents who leave a voicemail message on study toll free number will be reached</t>
  </si>
  <si>
    <t>(e) 100% of respondents who arrive for cognitive testing will participate in this data collection activity</t>
  </si>
  <si>
    <t>(a) 75% of sampled respondents will respond to this data collection activity</t>
  </si>
  <si>
    <t>(b) 100% of sampled participants will respond to this data collection activity</t>
  </si>
  <si>
    <t>State/Local Government</t>
  </si>
  <si>
    <t>Nonprofit Organizations</t>
  </si>
  <si>
    <t>Telephone call to recruit Sponsors for instrument testing (a) (5 min)</t>
  </si>
  <si>
    <t>Email data collection instruments and discussion time to Sponsors (b) (1 min)</t>
  </si>
  <si>
    <t>Conduct cognitive testing and schedule QI interview time (b) (1 hour)</t>
  </si>
  <si>
    <t>Email with QI appointment time (b) (1 min)</t>
  </si>
  <si>
    <t>Cognitive testing of QI with Sponsors (b) (1 hour)</t>
  </si>
  <si>
    <t>Telephone call to recruit Former Sponsors for instrument testing (a) (5 min)</t>
  </si>
  <si>
    <t>Email Former Sponsors: schedule for instrument testing (b) (1 min)</t>
  </si>
  <si>
    <t>Cognitive testing of QI with Former Sponsors (b) (30 minutes)</t>
  </si>
  <si>
    <t>Telephone call to recruit Site supervisors for instrument testing (b) (5 min)</t>
  </si>
  <si>
    <t>Email data collection instruments and discussion time to Site supervisors (b) (1 min)</t>
  </si>
  <si>
    <t>Email thank you letter and QI scheduled time to Site supervisors (b) (1 min)</t>
  </si>
  <si>
    <t>Cognitive testing of QI with Site supervisors (b) (1 hour)</t>
  </si>
  <si>
    <t>Email data collection instruments and discssuion time to Sponsors (b) (1 min)</t>
  </si>
  <si>
    <t>Cognitive testing and schedule QI (b) (1 hour)</t>
  </si>
  <si>
    <t>Study voicemail message for inbound calls from interested caregivers (1 min)</t>
  </si>
  <si>
    <t>Outbound telphone calls to schedule cognitive testing interviews (c) (d) (10 min)</t>
  </si>
  <si>
    <t>Confirmation email for cognitive testing (b) (2 minutes)</t>
  </si>
  <si>
    <t>Cognitive testing of eligibility screener (c)(e) (10 min)</t>
  </si>
  <si>
    <t>Caregiver consent (i) (5 min)</t>
  </si>
  <si>
    <t>Cognitive testing of Caregiver surveys (e)  (40 min)</t>
  </si>
  <si>
    <t>Cognitive testing of caregiver QIs (e) (30 min)</t>
  </si>
  <si>
    <t>Caregiver consent to interview child/teen (e) (5 min)</t>
  </si>
  <si>
    <t>Child assent (e) (5 min)</t>
  </si>
  <si>
    <t>Teen assent (e) (5 min)</t>
  </si>
  <si>
    <t>Cognitive testing of child survey (with parent) (e) (20 min)</t>
  </si>
  <si>
    <t>Cognitive testing of teen surveys (20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</si>
</sst>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"/>
    <numFmt numFmtId="165" formatCode="#,##0.0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1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3" fontId="2" fillId="0" borderId="5" xfId="0" applyNumberFormat="1" applyFont="1" applyFill="1" applyBorder="1" applyAlignment="1">
      <alignment vertical="top" wrapText="1"/>
    </xf>
    <xf numFmtId="1" fontId="2" fillId="0" borderId="5" xfId="0" applyNumberFormat="1" applyFont="1" applyFill="1" applyBorder="1" applyAlignment="1">
      <alignment vertical="top"/>
    </xf>
    <xf numFmtId="1" fontId="2" fillId="0" borderId="5" xfId="0" applyNumberFormat="1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vertical="top"/>
    </xf>
    <xf numFmtId="164" fontId="2" fillId="0" borderId="5" xfId="0" applyNumberFormat="1" applyFont="1" applyFill="1" applyBorder="1" applyAlignment="1">
      <alignment vertical="top" wrapText="1"/>
    </xf>
    <xf numFmtId="2" fontId="2" fillId="0" borderId="5" xfId="0" applyNumberFormat="1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1" fontId="2" fillId="0" borderId="4" xfId="0" applyNumberFormat="1" applyFont="1" applyFill="1" applyBorder="1" applyAlignment="1">
      <alignment vertical="top"/>
    </xf>
    <xf numFmtId="1" fontId="2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vertical="top"/>
    </xf>
    <xf numFmtId="164" fontId="2" fillId="0" borderId="4" xfId="0" applyNumberFormat="1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2" borderId="12" xfId="0" applyFont="1" applyFill="1" applyBorder="1" applyAlignment="1">
      <alignment horizontal="center" vertical="top" wrapText="1"/>
    </xf>
    <xf numFmtId="3" fontId="1" fillId="2" borderId="12" xfId="0" applyNumberFormat="1" applyFont="1" applyFill="1" applyBorder="1" applyAlignment="1">
      <alignment vertical="top" wrapText="1"/>
    </xf>
    <xf numFmtId="1" fontId="1" fillId="2" borderId="12" xfId="0" applyNumberFormat="1" applyFont="1" applyFill="1" applyBorder="1" applyAlignment="1">
      <alignment vertical="top" wrapText="1"/>
    </xf>
    <xf numFmtId="1" fontId="1" fillId="2" borderId="12" xfId="0" applyNumberFormat="1" applyFont="1" applyFill="1" applyBorder="1" applyAlignment="1">
      <alignment vertical="top"/>
    </xf>
    <xf numFmtId="164" fontId="1" fillId="2" borderId="12" xfId="0" applyNumberFormat="1" applyFont="1" applyFill="1" applyBorder="1" applyAlignment="1">
      <alignment vertical="top"/>
    </xf>
    <xf numFmtId="2" fontId="1" fillId="2" borderId="12" xfId="0" applyNumberFormat="1" applyFont="1" applyFill="1" applyBorder="1" applyAlignment="1">
      <alignment vertical="top" wrapText="1"/>
    </xf>
    <xf numFmtId="43" fontId="1" fillId="2" borderId="13" xfId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1" fontId="1" fillId="2" borderId="1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3" fontId="1" fillId="3" borderId="1" xfId="0" applyNumberFormat="1" applyFont="1" applyFill="1" applyBorder="1" applyAlignment="1">
      <alignment vertical="top"/>
    </xf>
    <xf numFmtId="165" fontId="1" fillId="4" borderId="1" xfId="0" applyNumberFormat="1" applyFon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center" wrapText="1"/>
    </xf>
    <xf numFmtId="3" fontId="2" fillId="5" borderId="5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vertical="top" wrapText="1"/>
    </xf>
    <xf numFmtId="165" fontId="2" fillId="5" borderId="5" xfId="0" applyNumberFormat="1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top"/>
    </xf>
    <xf numFmtId="164" fontId="2" fillId="0" borderId="0" xfId="0" applyNumberFormat="1" applyFont="1" applyFill="1"/>
    <xf numFmtId="4" fontId="1" fillId="4" borderId="1" xfId="0" applyNumberFormat="1" applyFont="1" applyFill="1" applyBorder="1" applyAlignment="1">
      <alignment vertical="top"/>
    </xf>
    <xf numFmtId="0" fontId="1" fillId="3" borderId="6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3" fontId="1" fillId="5" borderId="6" xfId="0" applyNumberFormat="1" applyFont="1" applyFill="1" applyBorder="1" applyAlignment="1">
      <alignment horizontal="left" vertical="top" wrapText="1"/>
    </xf>
    <xf numFmtId="3" fontId="1" fillId="5" borderId="8" xfId="0" applyNumberFormat="1" applyFont="1" applyFill="1" applyBorder="1" applyAlignment="1">
      <alignment horizontal="left" vertical="top" wrapText="1"/>
    </xf>
    <xf numFmtId="3" fontId="1" fillId="5" borderId="7" xfId="0" applyNumberFormat="1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vertical="top"/>
    </xf>
    <xf numFmtId="4" fontId="2" fillId="0" borderId="5" xfId="0" applyNumberFormat="1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vertical="top" wrapText="1"/>
    </xf>
    <xf numFmtId="165" fontId="1" fillId="0" borderId="12" xfId="0" applyNumberFormat="1" applyFont="1" applyFill="1" applyBorder="1" applyAlignment="1">
      <alignment vertical="top" wrapText="1"/>
    </xf>
    <xf numFmtId="1" fontId="1" fillId="0" borderId="12" xfId="0" applyNumberFormat="1" applyFont="1" applyFill="1" applyBorder="1" applyAlignment="1">
      <alignment vertical="top" wrapText="1"/>
    </xf>
    <xf numFmtId="1" fontId="1" fillId="0" borderId="12" xfId="0" applyNumberFormat="1" applyFont="1" applyFill="1" applyBorder="1" applyAlignment="1">
      <alignment vertical="top"/>
    </xf>
    <xf numFmtId="164" fontId="1" fillId="0" borderId="12" xfId="0" applyNumberFormat="1" applyFont="1" applyFill="1" applyBorder="1" applyAlignment="1">
      <alignment vertical="top"/>
    </xf>
    <xf numFmtId="2" fontId="1" fillId="0" borderId="12" xfId="0" applyNumberFormat="1" applyFont="1" applyFill="1" applyBorder="1" applyAlignment="1">
      <alignment vertical="top" wrapText="1"/>
    </xf>
    <xf numFmtId="2" fontId="1" fillId="0" borderId="13" xfId="0" applyNumberFormat="1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3" fontId="2" fillId="6" borderId="1" xfId="0" applyNumberFormat="1" applyFont="1" applyFill="1" applyBorder="1" applyAlignment="1">
      <alignment vertical="top" wrapText="1"/>
    </xf>
    <xf numFmtId="1" fontId="2" fillId="6" borderId="1" xfId="0" applyNumberFormat="1" applyFont="1" applyFill="1" applyBorder="1" applyAlignment="1">
      <alignment vertical="top"/>
    </xf>
    <xf numFmtId="1" fontId="2" fillId="6" borderId="1" xfId="0" applyNumberFormat="1" applyFont="1" applyFill="1" applyBorder="1" applyAlignment="1">
      <alignment vertical="top" wrapText="1"/>
    </xf>
    <xf numFmtId="164" fontId="2" fillId="6" borderId="1" xfId="0" applyNumberFormat="1" applyFont="1" applyFill="1" applyBorder="1" applyAlignment="1">
      <alignment vertical="top"/>
    </xf>
    <xf numFmtId="164" fontId="2" fillId="6" borderId="1" xfId="0" applyNumberFormat="1" applyFont="1" applyFill="1" applyBorder="1" applyAlignment="1">
      <alignment vertical="top" wrapText="1"/>
    </xf>
    <xf numFmtId="2" fontId="2" fillId="6" borderId="1" xfId="0" applyNumberFormat="1" applyFont="1" applyFill="1" applyBorder="1" applyAlignment="1">
      <alignment vertical="top" wrapText="1"/>
    </xf>
    <xf numFmtId="0" fontId="2" fillId="6" borderId="0" xfId="0" applyFont="1" applyFill="1" applyAlignment="1">
      <alignment horizontal="left" vertical="top"/>
    </xf>
    <xf numFmtId="164" fontId="2" fillId="6" borderId="0" xfId="0" applyNumberFormat="1" applyFont="1" applyFill="1" applyAlignment="1">
      <alignment horizontal="left" vertical="top"/>
    </xf>
    <xf numFmtId="167" fontId="1" fillId="0" borderId="12" xfId="0" applyNumberFormat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G1" zoomScale="130" zoomScaleNormal="130" workbookViewId="0">
      <pane ySplit="1" topLeftCell="A11" activePane="bottomLeft" state="frozen"/>
      <selection pane="bottomLeft" activeCell="K13" sqref="K13"/>
    </sheetView>
  </sheetViews>
  <sheetFormatPr defaultColWidth="17.85546875" defaultRowHeight="11.25" x14ac:dyDescent="0.25"/>
  <cols>
    <col min="1" max="1" width="10.5703125" style="6" customWidth="1"/>
    <col min="2" max="2" width="13.28515625" style="7" customWidth="1"/>
    <col min="3" max="3" width="35" style="6" customWidth="1"/>
    <col min="4" max="4" width="8.140625" style="12" customWidth="1"/>
    <col min="5" max="5" width="7" style="22" customWidth="1"/>
    <col min="6" max="6" width="9.5703125" style="22" customWidth="1"/>
    <col min="7" max="7" width="9.140625" style="22" customWidth="1"/>
    <col min="8" max="8" width="8" style="22" customWidth="1"/>
    <col min="9" max="9" width="8.85546875" style="22" customWidth="1"/>
    <col min="10" max="10" width="10.42578125" style="22" customWidth="1"/>
    <col min="11" max="11" width="9.5703125" style="22" customWidth="1"/>
    <col min="12" max="12" width="9.42578125" style="22" customWidth="1"/>
    <col min="13" max="13" width="7.5703125" style="22" customWidth="1"/>
    <col min="14" max="14" width="9.42578125" style="22" customWidth="1"/>
    <col min="15" max="15" width="7.85546875" style="22" customWidth="1"/>
    <col min="16" max="16" width="8.42578125" style="22" customWidth="1"/>
    <col min="17" max="17" width="6.28515625" style="22" customWidth="1"/>
    <col min="18" max="18" width="10" style="22" customWidth="1"/>
    <col min="19" max="16384" width="17.85546875" style="6"/>
  </cols>
  <sheetData>
    <row r="1" spans="1:19" s="7" customFormat="1" ht="35.25" customHeight="1" x14ac:dyDescent="0.25">
      <c r="A1" s="39" t="s">
        <v>0</v>
      </c>
      <c r="B1" s="39" t="s">
        <v>1</v>
      </c>
      <c r="C1" s="39" t="s">
        <v>2</v>
      </c>
      <c r="D1" s="8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6</v>
      </c>
      <c r="M1" s="13" t="s">
        <v>7</v>
      </c>
      <c r="N1" s="13" t="s">
        <v>11</v>
      </c>
      <c r="O1" s="13" t="s">
        <v>9</v>
      </c>
      <c r="P1" s="13" t="s">
        <v>12</v>
      </c>
      <c r="Q1" s="13" t="s">
        <v>13</v>
      </c>
      <c r="R1" s="13" t="s">
        <v>14</v>
      </c>
    </row>
    <row r="2" spans="1:19" s="118" customFormat="1" ht="31.5" customHeight="1" x14ac:dyDescent="0.25">
      <c r="A2" s="77" t="s">
        <v>55</v>
      </c>
      <c r="B2" s="109"/>
      <c r="C2" s="110" t="s">
        <v>57</v>
      </c>
      <c r="D2" s="111" t="s">
        <v>15</v>
      </c>
      <c r="E2" s="112">
        <v>4</v>
      </c>
      <c r="F2" s="112">
        <f>(E2*0.75)</f>
        <v>3</v>
      </c>
      <c r="G2" s="113">
        <v>1</v>
      </c>
      <c r="H2" s="114">
        <v>3</v>
      </c>
      <c r="I2" s="115">
        <v>8.3500000000000005E-2</v>
      </c>
      <c r="J2" s="116">
        <f t="shared" ref="J2:J15" si="0">(H2*I2)</f>
        <v>0.2505</v>
      </c>
      <c r="K2" s="114">
        <f t="shared" ref="K2:K15" si="1">(E2-F2)</f>
        <v>1</v>
      </c>
      <c r="L2" s="113">
        <f t="shared" ref="L2" si="2">(G2)</f>
        <v>1</v>
      </c>
      <c r="M2" s="114">
        <f t="shared" ref="M2:M15" si="3">(K2*L2)</f>
        <v>1</v>
      </c>
      <c r="N2" s="115">
        <v>1.67E-2</v>
      </c>
      <c r="O2" s="117">
        <f t="shared" ref="O2:O15" si="4">(N2*M2)</f>
        <v>1.67E-2</v>
      </c>
      <c r="P2" s="116">
        <f t="shared" ref="P2:P15" si="5">(J2+O2)</f>
        <v>0.26719999999999999</v>
      </c>
      <c r="Q2" s="117">
        <v>53.15</v>
      </c>
      <c r="R2" s="117">
        <f t="shared" ref="R2" si="6">(P2*Q2)</f>
        <v>14.20168</v>
      </c>
      <c r="S2" s="119"/>
    </row>
    <row r="3" spans="1:19" s="118" customFormat="1" ht="27.75" customHeight="1" x14ac:dyDescent="0.25">
      <c r="A3" s="77"/>
      <c r="B3" s="109"/>
      <c r="C3" s="110" t="s">
        <v>58</v>
      </c>
      <c r="D3" s="111" t="s">
        <v>16</v>
      </c>
      <c r="E3" s="112">
        <v>3</v>
      </c>
      <c r="F3" s="112">
        <v>3</v>
      </c>
      <c r="G3" s="113">
        <v>1</v>
      </c>
      <c r="H3" s="114">
        <f>(G3*F3)</f>
        <v>3</v>
      </c>
      <c r="I3" s="115">
        <v>1.67E-2</v>
      </c>
      <c r="J3" s="116">
        <f t="shared" si="0"/>
        <v>5.0099999999999999E-2</v>
      </c>
      <c r="K3" s="114">
        <f t="shared" si="1"/>
        <v>0</v>
      </c>
      <c r="L3" s="113">
        <f>(G3)</f>
        <v>1</v>
      </c>
      <c r="M3" s="114">
        <f t="shared" si="3"/>
        <v>0</v>
      </c>
      <c r="N3" s="115">
        <v>1.67E-2</v>
      </c>
      <c r="O3" s="114">
        <f t="shared" si="4"/>
        <v>0</v>
      </c>
      <c r="P3" s="116">
        <f t="shared" si="5"/>
        <v>5.0099999999999999E-2</v>
      </c>
      <c r="Q3" s="117">
        <v>53.15</v>
      </c>
      <c r="R3" s="117">
        <f>(P3*Q3)</f>
        <v>2.6628149999999997</v>
      </c>
    </row>
    <row r="4" spans="1:19" s="118" customFormat="1" ht="37.5" customHeight="1" x14ac:dyDescent="0.25">
      <c r="A4" s="77"/>
      <c r="B4" s="109"/>
      <c r="C4" s="110" t="s">
        <v>59</v>
      </c>
      <c r="D4" s="111" t="s">
        <v>32</v>
      </c>
      <c r="E4" s="112">
        <v>2</v>
      </c>
      <c r="F4" s="112">
        <v>2</v>
      </c>
      <c r="G4" s="113">
        <v>1</v>
      </c>
      <c r="H4" s="114">
        <f t="shared" ref="H4" si="7">(G4*F4)</f>
        <v>2</v>
      </c>
      <c r="I4" s="115">
        <v>1</v>
      </c>
      <c r="J4" s="116">
        <f t="shared" si="0"/>
        <v>2</v>
      </c>
      <c r="K4" s="114">
        <f t="shared" si="1"/>
        <v>0</v>
      </c>
      <c r="L4" s="113">
        <f t="shared" ref="L4" si="8">(G4)</f>
        <v>1</v>
      </c>
      <c r="M4" s="114">
        <f t="shared" si="3"/>
        <v>0</v>
      </c>
      <c r="N4" s="115">
        <v>1.67E-2</v>
      </c>
      <c r="O4" s="114">
        <f t="shared" si="4"/>
        <v>0</v>
      </c>
      <c r="P4" s="116">
        <f t="shared" si="5"/>
        <v>2</v>
      </c>
      <c r="Q4" s="117">
        <v>53.15</v>
      </c>
      <c r="R4" s="117">
        <f t="shared" ref="R4" si="9">(P4*Q4)</f>
        <v>106.3</v>
      </c>
    </row>
    <row r="5" spans="1:19" s="118" customFormat="1" ht="23.25" customHeight="1" x14ac:dyDescent="0.25">
      <c r="A5" s="77"/>
      <c r="B5" s="109"/>
      <c r="C5" s="110" t="s">
        <v>60</v>
      </c>
      <c r="D5" s="111" t="s">
        <v>33</v>
      </c>
      <c r="E5" s="112">
        <v>2</v>
      </c>
      <c r="F5" s="112">
        <v>2</v>
      </c>
      <c r="G5" s="113">
        <v>1</v>
      </c>
      <c r="H5" s="114">
        <f>(G5*F5)</f>
        <v>2</v>
      </c>
      <c r="I5" s="115">
        <v>1.67E-2</v>
      </c>
      <c r="J5" s="116">
        <f t="shared" si="0"/>
        <v>3.3399999999999999E-2</v>
      </c>
      <c r="K5" s="114">
        <f t="shared" si="1"/>
        <v>0</v>
      </c>
      <c r="L5" s="113">
        <f>(G5)</f>
        <v>1</v>
      </c>
      <c r="M5" s="114">
        <f t="shared" si="3"/>
        <v>0</v>
      </c>
      <c r="N5" s="115">
        <v>1.67E-2</v>
      </c>
      <c r="O5" s="114">
        <f t="shared" si="4"/>
        <v>0</v>
      </c>
      <c r="P5" s="116">
        <f t="shared" si="5"/>
        <v>3.3399999999999999E-2</v>
      </c>
      <c r="Q5" s="117">
        <v>53.15</v>
      </c>
      <c r="R5" s="117">
        <f>(P5*Q5)</f>
        <v>1.77521</v>
      </c>
    </row>
    <row r="6" spans="1:19" s="118" customFormat="1" ht="22.5" customHeight="1" x14ac:dyDescent="0.25">
      <c r="A6" s="77"/>
      <c r="B6" s="109"/>
      <c r="C6" s="110" t="s">
        <v>61</v>
      </c>
      <c r="D6" s="111" t="s">
        <v>34</v>
      </c>
      <c r="E6" s="112">
        <v>2</v>
      </c>
      <c r="F6" s="112">
        <v>2</v>
      </c>
      <c r="G6" s="113">
        <v>1</v>
      </c>
      <c r="H6" s="114">
        <f t="shared" ref="H6" si="10">(G6*F6)</f>
        <v>2</v>
      </c>
      <c r="I6" s="115">
        <v>1</v>
      </c>
      <c r="J6" s="116">
        <f t="shared" si="0"/>
        <v>2</v>
      </c>
      <c r="K6" s="114">
        <f t="shared" si="1"/>
        <v>0</v>
      </c>
      <c r="L6" s="113">
        <f t="shared" ref="L6" si="11">(G6)</f>
        <v>1</v>
      </c>
      <c r="M6" s="114">
        <f t="shared" si="3"/>
        <v>0</v>
      </c>
      <c r="N6" s="115">
        <v>1.67E-2</v>
      </c>
      <c r="O6" s="114">
        <f t="shared" si="4"/>
        <v>0</v>
      </c>
      <c r="P6" s="116">
        <f t="shared" si="5"/>
        <v>2</v>
      </c>
      <c r="Q6" s="117">
        <v>53.15</v>
      </c>
      <c r="R6" s="117">
        <f t="shared" ref="R6:R11" si="12">(P6*Q6)</f>
        <v>106.3</v>
      </c>
    </row>
    <row r="7" spans="1:19" ht="24" customHeight="1" x14ac:dyDescent="0.25">
      <c r="A7" s="77"/>
      <c r="B7" s="109"/>
      <c r="C7" s="5" t="s">
        <v>62</v>
      </c>
      <c r="D7" s="9" t="s">
        <v>15</v>
      </c>
      <c r="E7" s="14">
        <v>4</v>
      </c>
      <c r="F7" s="14">
        <f>(E7*0.75)</f>
        <v>3</v>
      </c>
      <c r="G7" s="15">
        <v>1</v>
      </c>
      <c r="H7" s="16">
        <f t="shared" ref="H7:H9" si="13">(G7*F7)</f>
        <v>3</v>
      </c>
      <c r="I7" s="17">
        <v>8.3500000000000005E-2</v>
      </c>
      <c r="J7" s="18">
        <f t="shared" si="0"/>
        <v>0.2505</v>
      </c>
      <c r="K7" s="16">
        <f t="shared" si="1"/>
        <v>1</v>
      </c>
      <c r="L7" s="15">
        <f t="shared" ref="L7:L8" si="14">(G7)</f>
        <v>1</v>
      </c>
      <c r="M7" s="16">
        <f t="shared" si="3"/>
        <v>1</v>
      </c>
      <c r="N7" s="17">
        <v>1.67E-2</v>
      </c>
      <c r="O7" s="19">
        <f t="shared" si="4"/>
        <v>1.67E-2</v>
      </c>
      <c r="P7" s="18">
        <f t="shared" si="5"/>
        <v>0.26719999999999999</v>
      </c>
      <c r="Q7" s="19">
        <v>53.15</v>
      </c>
      <c r="R7" s="19">
        <f t="shared" ref="R7:R10" si="15">(P7*Q7)</f>
        <v>14.20168</v>
      </c>
    </row>
    <row r="8" spans="1:19" ht="21" customHeight="1" x14ac:dyDescent="0.25">
      <c r="A8" s="77"/>
      <c r="B8" s="109"/>
      <c r="C8" s="5" t="s">
        <v>63</v>
      </c>
      <c r="D8" s="9" t="s">
        <v>33</v>
      </c>
      <c r="E8" s="14">
        <f>F7</f>
        <v>3</v>
      </c>
      <c r="F8" s="14">
        <f t="shared" ref="F8:F9" si="16">E8</f>
        <v>3</v>
      </c>
      <c r="G8" s="15">
        <v>1</v>
      </c>
      <c r="H8" s="16">
        <f t="shared" si="13"/>
        <v>3</v>
      </c>
      <c r="I8" s="17">
        <v>1.67E-2</v>
      </c>
      <c r="J8" s="18">
        <f t="shared" si="0"/>
        <v>5.0099999999999999E-2</v>
      </c>
      <c r="K8" s="16">
        <f t="shared" si="1"/>
        <v>0</v>
      </c>
      <c r="L8" s="15">
        <f t="shared" si="14"/>
        <v>1</v>
      </c>
      <c r="M8" s="16">
        <f t="shared" si="3"/>
        <v>0</v>
      </c>
      <c r="N8" s="17">
        <v>1.67E-2</v>
      </c>
      <c r="O8" s="16">
        <f t="shared" si="4"/>
        <v>0</v>
      </c>
      <c r="P8" s="18">
        <f t="shared" si="5"/>
        <v>5.0099999999999999E-2</v>
      </c>
      <c r="Q8" s="19">
        <v>53.15</v>
      </c>
      <c r="R8" s="19">
        <f t="shared" si="15"/>
        <v>2.6628149999999997</v>
      </c>
    </row>
    <row r="9" spans="1:19" ht="24.75" customHeight="1" x14ac:dyDescent="0.25">
      <c r="A9" s="77"/>
      <c r="B9" s="109"/>
      <c r="C9" s="5" t="s">
        <v>64</v>
      </c>
      <c r="D9" s="10" t="s">
        <v>35</v>
      </c>
      <c r="E9" s="14">
        <f>(E8*0.75)</f>
        <v>2.25</v>
      </c>
      <c r="F9" s="14">
        <f t="shared" si="16"/>
        <v>2.25</v>
      </c>
      <c r="G9" s="15">
        <v>1</v>
      </c>
      <c r="H9" s="16">
        <f t="shared" si="13"/>
        <v>2.25</v>
      </c>
      <c r="I9" s="17">
        <v>0.5</v>
      </c>
      <c r="J9" s="18">
        <f t="shared" si="0"/>
        <v>1.125</v>
      </c>
      <c r="K9" s="16">
        <f t="shared" si="1"/>
        <v>0</v>
      </c>
      <c r="L9" s="15">
        <f>(G9)</f>
        <v>1</v>
      </c>
      <c r="M9" s="16">
        <f t="shared" si="3"/>
        <v>0</v>
      </c>
      <c r="N9" s="17">
        <v>1.67E-2</v>
      </c>
      <c r="O9" s="16">
        <f t="shared" si="4"/>
        <v>0</v>
      </c>
      <c r="P9" s="18">
        <f t="shared" si="5"/>
        <v>1.125</v>
      </c>
      <c r="Q9" s="19">
        <v>53.15</v>
      </c>
      <c r="R9" s="19">
        <f t="shared" si="15"/>
        <v>59.793749999999996</v>
      </c>
    </row>
    <row r="10" spans="1:19" ht="26.25" customHeight="1" x14ac:dyDescent="0.25">
      <c r="A10" s="89"/>
      <c r="B10" s="90" t="s">
        <v>18</v>
      </c>
      <c r="C10" s="91"/>
      <c r="D10" s="92"/>
      <c r="E10" s="61">
        <f>(E2+E7)</f>
        <v>8</v>
      </c>
      <c r="F10" s="61">
        <f>(F2+F7)</f>
        <v>6</v>
      </c>
      <c r="G10" s="61">
        <f>SUM(H10/F10)</f>
        <v>3.375</v>
      </c>
      <c r="H10" s="61">
        <f>SUM(H2:H9)</f>
        <v>20.25</v>
      </c>
      <c r="I10" s="64">
        <f>SUM(J10/H10)</f>
        <v>0.28442469135802462</v>
      </c>
      <c r="J10" s="63">
        <f>SUM(J2:J9)</f>
        <v>5.7595999999999989</v>
      </c>
      <c r="K10" s="61">
        <f>(K2+K7)</f>
        <v>2</v>
      </c>
      <c r="L10" s="61">
        <f>(M10/K10)</f>
        <v>1</v>
      </c>
      <c r="M10" s="61">
        <f>SUM(M2:M9)</f>
        <v>2</v>
      </c>
      <c r="N10" s="64">
        <f>(O10/M10)</f>
        <v>1.67E-2</v>
      </c>
      <c r="O10" s="63">
        <f>SUM(O2:O9)</f>
        <v>3.3399999999999999E-2</v>
      </c>
      <c r="P10" s="63">
        <f t="shared" si="5"/>
        <v>5.7929999999999993</v>
      </c>
      <c r="Q10" s="63">
        <v>53.15</v>
      </c>
      <c r="R10" s="63">
        <f t="shared" si="15"/>
        <v>307.89794999999998</v>
      </c>
    </row>
    <row r="11" spans="1:19" ht="26.25" customHeight="1" x14ac:dyDescent="0.25">
      <c r="A11" s="77"/>
      <c r="B11" s="77" t="s">
        <v>21</v>
      </c>
      <c r="C11" s="5" t="s">
        <v>65</v>
      </c>
      <c r="D11" s="9" t="s">
        <v>15</v>
      </c>
      <c r="E11" s="14">
        <v>4</v>
      </c>
      <c r="F11" s="14">
        <f>E11</f>
        <v>4</v>
      </c>
      <c r="G11" s="15">
        <v>1</v>
      </c>
      <c r="H11" s="16">
        <v>4</v>
      </c>
      <c r="I11" s="17">
        <v>8.3500000000000005E-2</v>
      </c>
      <c r="J11" s="18">
        <f t="shared" si="0"/>
        <v>0.33400000000000002</v>
      </c>
      <c r="K11" s="16">
        <f t="shared" si="1"/>
        <v>0</v>
      </c>
      <c r="L11" s="15">
        <f t="shared" ref="L11:L15" si="17">(G11)</f>
        <v>1</v>
      </c>
      <c r="M11" s="16">
        <f t="shared" si="3"/>
        <v>0</v>
      </c>
      <c r="N11" s="17">
        <v>1.67E-2</v>
      </c>
      <c r="O11" s="16">
        <f t="shared" si="4"/>
        <v>0</v>
      </c>
      <c r="P11" s="18">
        <f t="shared" si="5"/>
        <v>0.33400000000000002</v>
      </c>
      <c r="Q11" s="19">
        <v>53.15</v>
      </c>
      <c r="R11" s="19">
        <f t="shared" si="12"/>
        <v>17.752100000000002</v>
      </c>
    </row>
    <row r="12" spans="1:19" ht="24.75" customHeight="1" x14ac:dyDescent="0.25">
      <c r="A12" s="77"/>
      <c r="B12" s="77"/>
      <c r="C12" s="5" t="s">
        <v>66</v>
      </c>
      <c r="D12" s="9" t="s">
        <v>16</v>
      </c>
      <c r="E12" s="14">
        <f>(E11*0.75)</f>
        <v>3</v>
      </c>
      <c r="F12" s="14">
        <v>3</v>
      </c>
      <c r="G12" s="15">
        <v>1</v>
      </c>
      <c r="H12" s="16">
        <f>(G12*F12)</f>
        <v>3</v>
      </c>
      <c r="I12" s="17">
        <v>1.67E-2</v>
      </c>
      <c r="J12" s="18">
        <f t="shared" si="0"/>
        <v>5.0099999999999999E-2</v>
      </c>
      <c r="K12" s="16">
        <f t="shared" si="1"/>
        <v>0</v>
      </c>
      <c r="L12" s="15">
        <f t="shared" si="17"/>
        <v>1</v>
      </c>
      <c r="M12" s="16">
        <f t="shared" si="3"/>
        <v>0</v>
      </c>
      <c r="N12" s="17">
        <v>1.67E-2</v>
      </c>
      <c r="O12" s="16">
        <f t="shared" si="4"/>
        <v>0</v>
      </c>
      <c r="P12" s="18">
        <f t="shared" si="5"/>
        <v>5.0099999999999999E-2</v>
      </c>
      <c r="Q12" s="19">
        <v>53.15</v>
      </c>
      <c r="R12" s="19">
        <f>(P12*Q12)</f>
        <v>2.6628149999999997</v>
      </c>
    </row>
    <row r="13" spans="1:19" ht="38.25" customHeight="1" x14ac:dyDescent="0.25">
      <c r="A13" s="77"/>
      <c r="B13" s="77"/>
      <c r="C13" s="5" t="s">
        <v>59</v>
      </c>
      <c r="D13" s="9" t="s">
        <v>36</v>
      </c>
      <c r="E13" s="14">
        <f>(E12*0.75)</f>
        <v>2.25</v>
      </c>
      <c r="F13" s="14">
        <v>2</v>
      </c>
      <c r="G13" s="15">
        <v>1</v>
      </c>
      <c r="H13" s="16">
        <f t="shared" ref="H13" si="18">(G13*F13)</f>
        <v>2</v>
      </c>
      <c r="I13" s="17">
        <v>1</v>
      </c>
      <c r="J13" s="18">
        <f t="shared" si="0"/>
        <v>2</v>
      </c>
      <c r="K13" s="16">
        <f t="shared" si="1"/>
        <v>0.25</v>
      </c>
      <c r="L13" s="15">
        <f t="shared" si="17"/>
        <v>1</v>
      </c>
      <c r="M13" s="16">
        <f t="shared" si="3"/>
        <v>0.25</v>
      </c>
      <c r="N13" s="17">
        <v>1.67E-2</v>
      </c>
      <c r="O13" s="16">
        <f t="shared" si="4"/>
        <v>4.1749999999999999E-3</v>
      </c>
      <c r="P13" s="18">
        <f t="shared" si="5"/>
        <v>2.004175</v>
      </c>
      <c r="Q13" s="19">
        <v>53.15</v>
      </c>
      <c r="R13" s="19">
        <f t="shared" ref="R13" si="19">(P13*Q13)</f>
        <v>106.52190125</v>
      </c>
    </row>
    <row r="14" spans="1:19" ht="25.5" customHeight="1" x14ac:dyDescent="0.25">
      <c r="A14" s="77"/>
      <c r="B14" s="77"/>
      <c r="C14" s="5" t="s">
        <v>67</v>
      </c>
      <c r="D14" s="9" t="s">
        <v>33</v>
      </c>
      <c r="E14" s="14">
        <v>2</v>
      </c>
      <c r="F14" s="14">
        <v>2</v>
      </c>
      <c r="G14" s="15">
        <v>1</v>
      </c>
      <c r="H14" s="16">
        <f>(G14*F14)</f>
        <v>2</v>
      </c>
      <c r="I14" s="17">
        <v>1.67E-2</v>
      </c>
      <c r="J14" s="18">
        <f t="shared" si="0"/>
        <v>3.3399999999999999E-2</v>
      </c>
      <c r="K14" s="16">
        <f t="shared" si="1"/>
        <v>0</v>
      </c>
      <c r="L14" s="15">
        <f t="shared" si="17"/>
        <v>1</v>
      </c>
      <c r="M14" s="16">
        <f t="shared" si="3"/>
        <v>0</v>
      </c>
      <c r="N14" s="17">
        <v>1.67E-2</v>
      </c>
      <c r="O14" s="16">
        <f t="shared" si="4"/>
        <v>0</v>
      </c>
      <c r="P14" s="18">
        <f t="shared" si="5"/>
        <v>3.3399999999999999E-2</v>
      </c>
      <c r="Q14" s="19">
        <v>53.15</v>
      </c>
      <c r="R14" s="19">
        <f>(P14*Q14)</f>
        <v>1.77521</v>
      </c>
    </row>
    <row r="15" spans="1:19" ht="27.75" customHeight="1" x14ac:dyDescent="0.25">
      <c r="A15" s="78"/>
      <c r="B15" s="78"/>
      <c r="C15" s="23" t="s">
        <v>68</v>
      </c>
      <c r="D15" s="24" t="s">
        <v>37</v>
      </c>
      <c r="E15" s="25">
        <v>2</v>
      </c>
      <c r="F15" s="25">
        <v>2</v>
      </c>
      <c r="G15" s="26">
        <v>1</v>
      </c>
      <c r="H15" s="27">
        <f t="shared" ref="H15" si="20">(G15*F15)</f>
        <v>2</v>
      </c>
      <c r="I15" s="28">
        <v>1</v>
      </c>
      <c r="J15" s="29">
        <f t="shared" si="0"/>
        <v>2</v>
      </c>
      <c r="K15" s="27">
        <f t="shared" si="1"/>
        <v>0</v>
      </c>
      <c r="L15" s="26">
        <f t="shared" si="17"/>
        <v>1</v>
      </c>
      <c r="M15" s="27">
        <f t="shared" si="3"/>
        <v>0</v>
      </c>
      <c r="N15" s="28">
        <v>1.67E-2</v>
      </c>
      <c r="O15" s="27">
        <f t="shared" si="4"/>
        <v>0</v>
      </c>
      <c r="P15" s="29">
        <f t="shared" si="5"/>
        <v>2</v>
      </c>
      <c r="Q15" s="30">
        <v>53.15</v>
      </c>
      <c r="R15" s="30">
        <f t="shared" ref="R15" si="21">(P15*Q15)</f>
        <v>106.3</v>
      </c>
    </row>
    <row r="16" spans="1:19" ht="27.75" customHeight="1" thickBot="1" x14ac:dyDescent="0.3">
      <c r="A16" s="60"/>
      <c r="B16" s="93" t="s">
        <v>30</v>
      </c>
      <c r="C16" s="94"/>
      <c r="D16" s="95"/>
      <c r="E16" s="25">
        <f>(E11)</f>
        <v>4</v>
      </c>
      <c r="F16" s="25">
        <f>(F11)</f>
        <v>4</v>
      </c>
      <c r="G16" s="26">
        <f>(H16/F16)</f>
        <v>3.25</v>
      </c>
      <c r="H16" s="27">
        <f>SUM(H11:H15)</f>
        <v>13</v>
      </c>
      <c r="I16" s="28">
        <f>J16/H16</f>
        <v>0.33980769230769237</v>
      </c>
      <c r="J16" s="96">
        <f>SUM(J11:J15)</f>
        <v>4.4175000000000004</v>
      </c>
      <c r="K16" s="27">
        <v>0</v>
      </c>
      <c r="L16" s="26">
        <v>0</v>
      </c>
      <c r="M16" s="27">
        <v>0</v>
      </c>
      <c r="N16" s="28">
        <v>0</v>
      </c>
      <c r="O16" s="27">
        <f>SUM(O11:O15)</f>
        <v>4.1749999999999999E-3</v>
      </c>
      <c r="P16" s="97">
        <f>J16+O16</f>
        <v>4.4216750000000005</v>
      </c>
      <c r="Q16" s="30">
        <v>53.15</v>
      </c>
      <c r="R16" s="30">
        <f>Q16*P16</f>
        <v>235.01202625000002</v>
      </c>
    </row>
    <row r="17" spans="1:18" ht="21" customHeight="1" thickBot="1" x14ac:dyDescent="0.3">
      <c r="A17" s="98" t="s">
        <v>26</v>
      </c>
      <c r="B17" s="99"/>
      <c r="C17" s="100"/>
      <c r="D17" s="101"/>
      <c r="E17" s="102">
        <f>SUM(E10+E16)</f>
        <v>12</v>
      </c>
      <c r="F17" s="102">
        <f>SUM(F10+F16)</f>
        <v>10</v>
      </c>
      <c r="G17" s="102">
        <f>(H17/F17)</f>
        <v>3.3250000000000002</v>
      </c>
      <c r="H17" s="102">
        <f>(H10+H16)</f>
        <v>33.25</v>
      </c>
      <c r="I17" s="103">
        <f>J17/H17</f>
        <v>0.30607819548872178</v>
      </c>
      <c r="J17" s="102">
        <f>SUM(J10+J16)</f>
        <v>10.177099999999999</v>
      </c>
      <c r="K17" s="104">
        <f>(K10+K16)</f>
        <v>2</v>
      </c>
      <c r="L17" s="105">
        <f>(M17/K17)</f>
        <v>1</v>
      </c>
      <c r="M17" s="104">
        <f>(M10+M16)</f>
        <v>2</v>
      </c>
      <c r="N17" s="106">
        <f>(O17/M17)</f>
        <v>1.8787499999999999E-2</v>
      </c>
      <c r="O17" s="120">
        <f>SUM(O10+O16)</f>
        <v>3.7574999999999997E-2</v>
      </c>
      <c r="P17" s="104">
        <f>SUM(P10+P16)</f>
        <v>10.214675</v>
      </c>
      <c r="Q17" s="107"/>
      <c r="R17" s="108">
        <f>SUM(R10+R16)</f>
        <v>542.90997625</v>
      </c>
    </row>
    <row r="18" spans="1:18" ht="31.5" customHeight="1" x14ac:dyDescent="0.25">
      <c r="A18" s="82" t="s">
        <v>56</v>
      </c>
      <c r="B18" s="77"/>
      <c r="C18" s="5" t="s">
        <v>57</v>
      </c>
      <c r="D18" s="9" t="s">
        <v>15</v>
      </c>
      <c r="E18" s="14">
        <v>4</v>
      </c>
      <c r="F18" s="14">
        <v>3</v>
      </c>
      <c r="G18" s="15">
        <v>1</v>
      </c>
      <c r="H18" s="16">
        <v>3</v>
      </c>
      <c r="I18" s="17">
        <v>8.3500000000000005E-2</v>
      </c>
      <c r="J18" s="18">
        <f t="shared" ref="J18:J31" si="22">(H18*I18)</f>
        <v>0.2505</v>
      </c>
      <c r="K18" s="16">
        <f t="shared" ref="K18:K31" si="23">(E18-F18)</f>
        <v>1</v>
      </c>
      <c r="L18" s="15">
        <f t="shared" ref="L18" si="24">(G18)</f>
        <v>1</v>
      </c>
      <c r="M18" s="16">
        <f t="shared" ref="M18:M31" si="25">(K18*L18)</f>
        <v>1</v>
      </c>
      <c r="N18" s="17">
        <v>1.67E-2</v>
      </c>
      <c r="O18" s="19">
        <f t="shared" ref="O18:O31" si="26">(N18*M18)</f>
        <v>1.67E-2</v>
      </c>
      <c r="P18" s="18">
        <f t="shared" ref="P18:P32" si="27">(J18+O18)</f>
        <v>0.26719999999999999</v>
      </c>
      <c r="Q18" s="19">
        <v>53.15</v>
      </c>
      <c r="R18" s="19">
        <f t="shared" ref="R18" si="28">(P18*Q18)</f>
        <v>14.20168</v>
      </c>
    </row>
    <row r="19" spans="1:18" ht="27" customHeight="1" x14ac:dyDescent="0.25">
      <c r="A19" s="82"/>
      <c r="B19" s="77"/>
      <c r="C19" s="5" t="s">
        <v>69</v>
      </c>
      <c r="D19" s="9" t="s">
        <v>16</v>
      </c>
      <c r="E19" s="14">
        <v>3</v>
      </c>
      <c r="F19" s="14">
        <v>3</v>
      </c>
      <c r="G19" s="15">
        <v>1</v>
      </c>
      <c r="H19" s="16">
        <f>(G19*F19)</f>
        <v>3</v>
      </c>
      <c r="I19" s="17">
        <v>1.67E-2</v>
      </c>
      <c r="J19" s="18">
        <f t="shared" si="22"/>
        <v>5.0099999999999999E-2</v>
      </c>
      <c r="K19" s="16">
        <f t="shared" si="23"/>
        <v>0</v>
      </c>
      <c r="L19" s="15">
        <f>(G19)</f>
        <v>1</v>
      </c>
      <c r="M19" s="16">
        <f t="shared" si="25"/>
        <v>0</v>
      </c>
      <c r="N19" s="17">
        <v>1.67E-2</v>
      </c>
      <c r="O19" s="16">
        <f t="shared" si="26"/>
        <v>0</v>
      </c>
      <c r="P19" s="18">
        <f t="shared" si="27"/>
        <v>5.0099999999999999E-2</v>
      </c>
      <c r="Q19" s="19">
        <v>53.15</v>
      </c>
      <c r="R19" s="19">
        <f>(P19*Q19)</f>
        <v>2.6628149999999997</v>
      </c>
    </row>
    <row r="20" spans="1:18" ht="33.75" customHeight="1" x14ac:dyDescent="0.25">
      <c r="A20" s="82"/>
      <c r="B20" s="77"/>
      <c r="C20" s="5" t="s">
        <v>59</v>
      </c>
      <c r="D20" s="9" t="s">
        <v>32</v>
      </c>
      <c r="E20" s="14">
        <v>2</v>
      </c>
      <c r="F20" s="14">
        <v>2</v>
      </c>
      <c r="G20" s="15">
        <v>1</v>
      </c>
      <c r="H20" s="16">
        <f t="shared" ref="H20" si="29">(G20*F20)</f>
        <v>2</v>
      </c>
      <c r="I20" s="17">
        <v>1</v>
      </c>
      <c r="J20" s="18">
        <f t="shared" si="22"/>
        <v>2</v>
      </c>
      <c r="K20" s="16">
        <f t="shared" si="23"/>
        <v>0</v>
      </c>
      <c r="L20" s="15">
        <f t="shared" ref="L20" si="30">(G20)</f>
        <v>1</v>
      </c>
      <c r="M20" s="16">
        <f t="shared" si="25"/>
        <v>0</v>
      </c>
      <c r="N20" s="17">
        <v>1.67E-2</v>
      </c>
      <c r="O20" s="16">
        <f t="shared" si="26"/>
        <v>0</v>
      </c>
      <c r="P20" s="18">
        <f t="shared" si="27"/>
        <v>2</v>
      </c>
      <c r="Q20" s="19">
        <v>53.15</v>
      </c>
      <c r="R20" s="19">
        <f t="shared" ref="R20" si="31">(P20*Q20)</f>
        <v>106.3</v>
      </c>
    </row>
    <row r="21" spans="1:18" ht="21" customHeight="1" x14ac:dyDescent="0.25">
      <c r="A21" s="82"/>
      <c r="B21" s="77"/>
      <c r="C21" s="5" t="s">
        <v>60</v>
      </c>
      <c r="D21" s="9" t="s">
        <v>33</v>
      </c>
      <c r="E21" s="14">
        <v>2</v>
      </c>
      <c r="F21" s="14">
        <v>2</v>
      </c>
      <c r="G21" s="15">
        <v>1</v>
      </c>
      <c r="H21" s="16">
        <f>(G21*F21)</f>
        <v>2</v>
      </c>
      <c r="I21" s="17">
        <v>1.67E-2</v>
      </c>
      <c r="J21" s="18">
        <f t="shared" si="22"/>
        <v>3.3399999999999999E-2</v>
      </c>
      <c r="K21" s="16">
        <f t="shared" si="23"/>
        <v>0</v>
      </c>
      <c r="L21" s="15">
        <f>(G21)</f>
        <v>1</v>
      </c>
      <c r="M21" s="16">
        <f t="shared" si="25"/>
        <v>0</v>
      </c>
      <c r="N21" s="17">
        <v>1.67E-2</v>
      </c>
      <c r="O21" s="16">
        <f t="shared" si="26"/>
        <v>0</v>
      </c>
      <c r="P21" s="18">
        <f t="shared" si="27"/>
        <v>3.3399999999999999E-2</v>
      </c>
      <c r="Q21" s="19">
        <v>53.15</v>
      </c>
      <c r="R21" s="19">
        <f>(P21*Q21)</f>
        <v>1.77521</v>
      </c>
    </row>
    <row r="22" spans="1:18" ht="19.5" customHeight="1" x14ac:dyDescent="0.25">
      <c r="A22" s="82"/>
      <c r="B22" s="77"/>
      <c r="C22" s="5" t="s">
        <v>61</v>
      </c>
      <c r="D22" s="9" t="s">
        <v>34</v>
      </c>
      <c r="E22" s="14">
        <v>2</v>
      </c>
      <c r="F22" s="14">
        <v>2</v>
      </c>
      <c r="G22" s="15">
        <v>1</v>
      </c>
      <c r="H22" s="16">
        <f t="shared" ref="H22" si="32">(G22*F22)</f>
        <v>2</v>
      </c>
      <c r="I22" s="17">
        <v>1</v>
      </c>
      <c r="J22" s="18">
        <f t="shared" si="22"/>
        <v>2</v>
      </c>
      <c r="K22" s="16">
        <f t="shared" si="23"/>
        <v>0</v>
      </c>
      <c r="L22" s="15">
        <f t="shared" ref="L22" si="33">(G22)</f>
        <v>1</v>
      </c>
      <c r="M22" s="16">
        <f t="shared" si="25"/>
        <v>0</v>
      </c>
      <c r="N22" s="17">
        <v>1.67E-2</v>
      </c>
      <c r="O22" s="16">
        <f t="shared" si="26"/>
        <v>0</v>
      </c>
      <c r="P22" s="18">
        <f t="shared" si="27"/>
        <v>2</v>
      </c>
      <c r="Q22" s="19">
        <v>53.15</v>
      </c>
      <c r="R22" s="19">
        <f t="shared" ref="R22" si="34">(P22*Q22)</f>
        <v>106.3</v>
      </c>
    </row>
    <row r="23" spans="1:18" ht="29.25" customHeight="1" x14ac:dyDescent="0.25">
      <c r="A23" s="82"/>
      <c r="B23" s="77"/>
      <c r="C23" s="5" t="s">
        <v>62</v>
      </c>
      <c r="D23" s="9" t="s">
        <v>15</v>
      </c>
      <c r="E23" s="14">
        <v>4</v>
      </c>
      <c r="F23" s="14">
        <v>3</v>
      </c>
      <c r="G23" s="15">
        <v>1</v>
      </c>
      <c r="H23" s="16">
        <f>(G23*F23)</f>
        <v>3</v>
      </c>
      <c r="I23" s="17">
        <v>8.3500000000000005E-2</v>
      </c>
      <c r="J23" s="18">
        <f t="shared" si="22"/>
        <v>0.2505</v>
      </c>
      <c r="K23" s="16">
        <f t="shared" si="23"/>
        <v>1</v>
      </c>
      <c r="L23" s="15">
        <f>(G23)</f>
        <v>1</v>
      </c>
      <c r="M23" s="16">
        <f t="shared" si="25"/>
        <v>1</v>
      </c>
      <c r="N23" s="17">
        <v>1.67E-2</v>
      </c>
      <c r="O23" s="19">
        <f t="shared" si="26"/>
        <v>1.67E-2</v>
      </c>
      <c r="P23" s="18">
        <f t="shared" si="27"/>
        <v>0.26719999999999999</v>
      </c>
      <c r="Q23" s="19">
        <v>53.15</v>
      </c>
      <c r="R23" s="19">
        <f>(P23*Q23)</f>
        <v>14.20168</v>
      </c>
    </row>
    <row r="24" spans="1:18" ht="21" customHeight="1" x14ac:dyDescent="0.25">
      <c r="A24" s="82"/>
      <c r="B24" s="77"/>
      <c r="C24" s="5" t="s">
        <v>63</v>
      </c>
      <c r="D24" s="9" t="s">
        <v>33</v>
      </c>
      <c r="E24" s="14">
        <v>3</v>
      </c>
      <c r="F24" s="14">
        <f t="shared" ref="F24:F25" si="35">E24</f>
        <v>3</v>
      </c>
      <c r="G24" s="15">
        <v>1</v>
      </c>
      <c r="H24" s="16">
        <f t="shared" ref="H24:H25" si="36">(G24*F24)</f>
        <v>3</v>
      </c>
      <c r="I24" s="17">
        <v>1.67E-2</v>
      </c>
      <c r="J24" s="18">
        <f t="shared" si="22"/>
        <v>5.0099999999999999E-2</v>
      </c>
      <c r="K24" s="16">
        <f t="shared" si="23"/>
        <v>0</v>
      </c>
      <c r="L24" s="15">
        <f t="shared" ref="L24:L25" si="37">(G24)</f>
        <v>1</v>
      </c>
      <c r="M24" s="16">
        <f t="shared" si="25"/>
        <v>0</v>
      </c>
      <c r="N24" s="17">
        <v>1.67E-2</v>
      </c>
      <c r="O24" s="16">
        <f t="shared" si="26"/>
        <v>0</v>
      </c>
      <c r="P24" s="18">
        <f t="shared" si="27"/>
        <v>5.0099999999999999E-2</v>
      </c>
      <c r="Q24" s="19">
        <v>53.15</v>
      </c>
      <c r="R24" s="19">
        <f t="shared" ref="R24:R27" si="38">(P24*Q24)</f>
        <v>2.6628149999999997</v>
      </c>
    </row>
    <row r="25" spans="1:18" ht="21" customHeight="1" x14ac:dyDescent="0.25">
      <c r="A25" s="82"/>
      <c r="B25" s="77"/>
      <c r="C25" s="5" t="s">
        <v>64</v>
      </c>
      <c r="D25" s="10" t="s">
        <v>35</v>
      </c>
      <c r="E25" s="14">
        <f>E24</f>
        <v>3</v>
      </c>
      <c r="F25" s="14">
        <f t="shared" si="35"/>
        <v>3</v>
      </c>
      <c r="G25" s="15">
        <v>1</v>
      </c>
      <c r="H25" s="16">
        <f t="shared" si="36"/>
        <v>3</v>
      </c>
      <c r="I25" s="17">
        <v>0.5</v>
      </c>
      <c r="J25" s="18">
        <f t="shared" si="22"/>
        <v>1.5</v>
      </c>
      <c r="K25" s="16">
        <f t="shared" si="23"/>
        <v>0</v>
      </c>
      <c r="L25" s="15">
        <f t="shared" si="37"/>
        <v>1</v>
      </c>
      <c r="M25" s="16">
        <f>(K25*L25)</f>
        <v>0</v>
      </c>
      <c r="N25" s="17">
        <v>1.67E-2</v>
      </c>
      <c r="O25" s="16">
        <f t="shared" si="26"/>
        <v>0</v>
      </c>
      <c r="P25" s="18">
        <f t="shared" si="27"/>
        <v>1.5</v>
      </c>
      <c r="Q25" s="19">
        <v>53.15</v>
      </c>
      <c r="R25" s="19">
        <f t="shared" si="38"/>
        <v>79.724999999999994</v>
      </c>
    </row>
    <row r="26" spans="1:18" ht="21" customHeight="1" x14ac:dyDescent="0.25">
      <c r="A26" s="82"/>
      <c r="B26" s="79" t="s">
        <v>24</v>
      </c>
      <c r="C26" s="80"/>
      <c r="D26" s="81"/>
      <c r="E26" s="61">
        <f>SUM(E18,E23)</f>
        <v>8</v>
      </c>
      <c r="F26" s="61">
        <f>SUM(F18,F23)</f>
        <v>6</v>
      </c>
      <c r="G26" s="61">
        <f>H26/F26</f>
        <v>3.5</v>
      </c>
      <c r="H26" s="61">
        <f>SUM(H18:H25)</f>
        <v>21</v>
      </c>
      <c r="I26" s="64">
        <f>J26/H26</f>
        <v>0.29212380952380945</v>
      </c>
      <c r="J26" s="63">
        <f>SUM(J18:J25)</f>
        <v>6.1345999999999989</v>
      </c>
      <c r="K26" s="61">
        <f>SUM(K18,K23)</f>
        <v>2</v>
      </c>
      <c r="L26" s="61">
        <f>M26/K26</f>
        <v>1</v>
      </c>
      <c r="M26" s="61">
        <f>SUM(M18:M25)</f>
        <v>2</v>
      </c>
      <c r="N26" s="63">
        <f>O26/M26</f>
        <v>1.67E-2</v>
      </c>
      <c r="O26" s="63">
        <f>SUM(O18:O25)</f>
        <v>3.3399999999999999E-2</v>
      </c>
      <c r="P26" s="63">
        <f t="shared" si="27"/>
        <v>6.1679999999999993</v>
      </c>
      <c r="Q26" s="63">
        <v>53.15</v>
      </c>
      <c r="R26" s="63">
        <f>Q26*P26</f>
        <v>327.82919999999996</v>
      </c>
    </row>
    <row r="27" spans="1:18" ht="24" customHeight="1" x14ac:dyDescent="0.25">
      <c r="A27" s="82"/>
      <c r="B27" s="77" t="s">
        <v>31</v>
      </c>
      <c r="C27" s="5" t="s">
        <v>65</v>
      </c>
      <c r="D27" s="9" t="s">
        <v>15</v>
      </c>
      <c r="E27" s="14">
        <v>4</v>
      </c>
      <c r="F27" s="14">
        <f>E27</f>
        <v>4</v>
      </c>
      <c r="G27" s="15">
        <v>1</v>
      </c>
      <c r="H27" s="16">
        <v>4</v>
      </c>
      <c r="I27" s="17">
        <v>8.3500000000000005E-2</v>
      </c>
      <c r="J27" s="18">
        <f t="shared" si="22"/>
        <v>0.33400000000000002</v>
      </c>
      <c r="K27" s="16">
        <f t="shared" si="23"/>
        <v>0</v>
      </c>
      <c r="L27" s="15">
        <f t="shared" ref="L27:L31" si="39">(G27)</f>
        <v>1</v>
      </c>
      <c r="M27" s="16">
        <f t="shared" si="25"/>
        <v>0</v>
      </c>
      <c r="N27" s="17">
        <v>1.67E-2</v>
      </c>
      <c r="O27" s="16">
        <f t="shared" si="26"/>
        <v>0</v>
      </c>
      <c r="P27" s="18">
        <f t="shared" si="27"/>
        <v>0.33400000000000002</v>
      </c>
      <c r="Q27" s="19">
        <v>53.15</v>
      </c>
      <c r="R27" s="19">
        <f t="shared" si="38"/>
        <v>17.752100000000002</v>
      </c>
    </row>
    <row r="28" spans="1:18" ht="22.5" customHeight="1" x14ac:dyDescent="0.25">
      <c r="A28" s="82"/>
      <c r="B28" s="77"/>
      <c r="C28" s="5" t="s">
        <v>66</v>
      </c>
      <c r="D28" s="9" t="s">
        <v>16</v>
      </c>
      <c r="E28" s="14">
        <v>3</v>
      </c>
      <c r="F28" s="14">
        <v>3</v>
      </c>
      <c r="G28" s="15">
        <v>1</v>
      </c>
      <c r="H28" s="16">
        <f>(G28*F28)</f>
        <v>3</v>
      </c>
      <c r="I28" s="17">
        <v>1.67E-2</v>
      </c>
      <c r="J28" s="18">
        <f t="shared" si="22"/>
        <v>5.0099999999999999E-2</v>
      </c>
      <c r="K28" s="16">
        <f t="shared" si="23"/>
        <v>0</v>
      </c>
      <c r="L28" s="15">
        <f t="shared" si="39"/>
        <v>1</v>
      </c>
      <c r="M28" s="16">
        <f t="shared" si="25"/>
        <v>0</v>
      </c>
      <c r="N28" s="17">
        <v>1.67E-2</v>
      </c>
      <c r="O28" s="16">
        <f t="shared" si="26"/>
        <v>0</v>
      </c>
      <c r="P28" s="18">
        <f t="shared" si="27"/>
        <v>5.0099999999999999E-2</v>
      </c>
      <c r="Q28" s="19">
        <v>53.15</v>
      </c>
      <c r="R28" s="19">
        <f>(P28*Q28)</f>
        <v>2.6628149999999997</v>
      </c>
    </row>
    <row r="29" spans="1:18" ht="35.25" customHeight="1" x14ac:dyDescent="0.25">
      <c r="A29" s="82"/>
      <c r="B29" s="77"/>
      <c r="C29" s="5" t="s">
        <v>70</v>
      </c>
      <c r="D29" s="9" t="s">
        <v>36</v>
      </c>
      <c r="E29" s="14">
        <v>2</v>
      </c>
      <c r="F29" s="14">
        <v>2</v>
      </c>
      <c r="G29" s="15">
        <v>1</v>
      </c>
      <c r="H29" s="16">
        <f t="shared" ref="H29" si="40">(G29*F29)</f>
        <v>2</v>
      </c>
      <c r="I29" s="17">
        <v>1</v>
      </c>
      <c r="J29" s="18">
        <f t="shared" si="22"/>
        <v>2</v>
      </c>
      <c r="K29" s="16">
        <f t="shared" si="23"/>
        <v>0</v>
      </c>
      <c r="L29" s="15">
        <f t="shared" si="39"/>
        <v>1</v>
      </c>
      <c r="M29" s="16">
        <f t="shared" si="25"/>
        <v>0</v>
      </c>
      <c r="N29" s="17">
        <v>1.67E-2</v>
      </c>
      <c r="O29" s="16">
        <f t="shared" si="26"/>
        <v>0</v>
      </c>
      <c r="P29" s="18">
        <f t="shared" si="27"/>
        <v>2</v>
      </c>
      <c r="Q29" s="19">
        <v>53.15</v>
      </c>
      <c r="R29" s="19">
        <f t="shared" ref="R29" si="41">(P29*Q29)</f>
        <v>106.3</v>
      </c>
    </row>
    <row r="30" spans="1:18" ht="23.25" customHeight="1" x14ac:dyDescent="0.25">
      <c r="A30" s="82"/>
      <c r="B30" s="77"/>
      <c r="C30" s="5" t="s">
        <v>60</v>
      </c>
      <c r="D30" s="9" t="s">
        <v>33</v>
      </c>
      <c r="E30" s="14">
        <v>2</v>
      </c>
      <c r="F30" s="14">
        <v>2</v>
      </c>
      <c r="G30" s="15">
        <v>1</v>
      </c>
      <c r="H30" s="16">
        <f>(G30*F30)</f>
        <v>2</v>
      </c>
      <c r="I30" s="17">
        <v>1.67E-2</v>
      </c>
      <c r="J30" s="18">
        <f t="shared" si="22"/>
        <v>3.3399999999999999E-2</v>
      </c>
      <c r="K30" s="16">
        <f t="shared" si="23"/>
        <v>0</v>
      </c>
      <c r="L30" s="15">
        <f t="shared" si="39"/>
        <v>1</v>
      </c>
      <c r="M30" s="16">
        <f t="shared" si="25"/>
        <v>0</v>
      </c>
      <c r="N30" s="17">
        <v>1.67E-2</v>
      </c>
      <c r="O30" s="16">
        <f t="shared" si="26"/>
        <v>0</v>
      </c>
      <c r="P30" s="18">
        <f t="shared" si="27"/>
        <v>3.3399999999999999E-2</v>
      </c>
      <c r="Q30" s="19">
        <v>53.15</v>
      </c>
      <c r="R30" s="19">
        <f>(P30*Q30)</f>
        <v>1.77521</v>
      </c>
    </row>
    <row r="31" spans="1:18" ht="22.5" customHeight="1" x14ac:dyDescent="0.25">
      <c r="A31" s="82"/>
      <c r="B31" s="78"/>
      <c r="C31" s="23" t="s">
        <v>68</v>
      </c>
      <c r="D31" s="24" t="s">
        <v>37</v>
      </c>
      <c r="E31" s="25">
        <v>2</v>
      </c>
      <c r="F31" s="25">
        <v>2</v>
      </c>
      <c r="G31" s="26">
        <v>1</v>
      </c>
      <c r="H31" s="27">
        <f t="shared" ref="H31" si="42">(G31*F31)</f>
        <v>2</v>
      </c>
      <c r="I31" s="28">
        <v>1</v>
      </c>
      <c r="J31" s="29">
        <f t="shared" si="22"/>
        <v>2</v>
      </c>
      <c r="K31" s="27">
        <f t="shared" si="23"/>
        <v>0</v>
      </c>
      <c r="L31" s="26">
        <f t="shared" si="39"/>
        <v>1</v>
      </c>
      <c r="M31" s="27">
        <f t="shared" si="25"/>
        <v>0</v>
      </c>
      <c r="N31" s="28">
        <v>1.67E-2</v>
      </c>
      <c r="O31" s="27">
        <f t="shared" si="26"/>
        <v>0</v>
      </c>
      <c r="P31" s="29">
        <f t="shared" si="27"/>
        <v>2</v>
      </c>
      <c r="Q31" s="30">
        <v>53.15</v>
      </c>
      <c r="R31" s="30">
        <f t="shared" ref="R31" si="43">(P31*Q31)</f>
        <v>106.3</v>
      </c>
    </row>
    <row r="32" spans="1:18" ht="22.5" customHeight="1" thickBot="1" x14ac:dyDescent="0.3">
      <c r="A32" s="62"/>
      <c r="B32" s="79" t="s">
        <v>28</v>
      </c>
      <c r="C32" s="80"/>
      <c r="D32" s="81"/>
      <c r="E32" s="61">
        <f>SUM(E27)</f>
        <v>4</v>
      </c>
      <c r="F32" s="61">
        <f>SUM(F27)</f>
        <v>4</v>
      </c>
      <c r="G32" s="61">
        <f>H32/F32</f>
        <v>3.25</v>
      </c>
      <c r="H32" s="61">
        <f>SUM(H27:H31)</f>
        <v>13</v>
      </c>
      <c r="I32" s="64">
        <f>J32/H32</f>
        <v>0.33980769230769237</v>
      </c>
      <c r="J32" s="63">
        <f>SUM(J27:J31)</f>
        <v>4.4175000000000004</v>
      </c>
      <c r="K32" s="61">
        <f>SUM(K27)</f>
        <v>0</v>
      </c>
      <c r="L32" s="61">
        <v>0</v>
      </c>
      <c r="M32" s="61">
        <f>SUM(M27:M31)</f>
        <v>0</v>
      </c>
      <c r="N32" s="61">
        <v>0</v>
      </c>
      <c r="O32" s="61">
        <f>SUM(O27:O31)</f>
        <v>0</v>
      </c>
      <c r="P32" s="63">
        <f t="shared" si="27"/>
        <v>4.4175000000000004</v>
      </c>
      <c r="Q32" s="63">
        <v>53.15</v>
      </c>
      <c r="R32" s="63">
        <f>Q32*P32</f>
        <v>234.79012500000002</v>
      </c>
    </row>
    <row r="33" spans="1:19" ht="21" customHeight="1" thickBot="1" x14ac:dyDescent="0.3">
      <c r="A33" s="83" t="s">
        <v>22</v>
      </c>
      <c r="B33" s="84"/>
      <c r="C33" s="85"/>
      <c r="D33" s="42"/>
      <c r="E33" s="43">
        <f>SUM(E26,E32)</f>
        <v>12</v>
      </c>
      <c r="F33" s="43">
        <f>SUM(F26,F32)</f>
        <v>10</v>
      </c>
      <c r="G33" s="43">
        <f>(H33/F33)</f>
        <v>3.4</v>
      </c>
      <c r="H33" s="44">
        <f>SUM(H26,H32)</f>
        <v>34</v>
      </c>
      <c r="I33" s="46">
        <f>(J33/H33)</f>
        <v>0.31035588235294115</v>
      </c>
      <c r="J33" s="47">
        <f>SUM(J26,J32)</f>
        <v>10.552099999999999</v>
      </c>
      <c r="K33" s="44">
        <f>SUM(K26,K32)</f>
        <v>2</v>
      </c>
      <c r="L33" s="45">
        <f>(M33/K33)</f>
        <v>1</v>
      </c>
      <c r="M33" s="44">
        <f>SUM(M26,M32)</f>
        <v>2</v>
      </c>
      <c r="N33" s="46">
        <f>(O33/M33)</f>
        <v>1.67E-2</v>
      </c>
      <c r="O33" s="47">
        <f>SUM(O26,O32)</f>
        <v>3.3399999999999999E-2</v>
      </c>
      <c r="P33" s="47">
        <f>SUM(P26,P32)</f>
        <v>10.5855</v>
      </c>
      <c r="Q33" s="47"/>
      <c r="R33" s="48">
        <f>SUM(R26,R32)</f>
        <v>562.619325</v>
      </c>
    </row>
    <row r="34" spans="1:19" s="2" customFormat="1" ht="21" customHeight="1" x14ac:dyDescent="0.2">
      <c r="A34" s="75" t="s">
        <v>17</v>
      </c>
      <c r="B34" s="75" t="s">
        <v>20</v>
      </c>
      <c r="C34" s="37" t="s">
        <v>71</v>
      </c>
      <c r="D34" s="38" t="s">
        <v>38</v>
      </c>
      <c r="E34" s="31">
        <v>40</v>
      </c>
      <c r="F34" s="31">
        <f>(E34)</f>
        <v>40</v>
      </c>
      <c r="G34" s="32">
        <v>1</v>
      </c>
      <c r="H34" s="33">
        <f>(G34*G34)</f>
        <v>1</v>
      </c>
      <c r="I34" s="34">
        <v>1.67E-2</v>
      </c>
      <c r="J34" s="35">
        <f>(H34*I34)</f>
        <v>1.67E-2</v>
      </c>
      <c r="K34" s="33">
        <f>(E34-F34)</f>
        <v>0</v>
      </c>
      <c r="L34" s="32">
        <v>1</v>
      </c>
      <c r="M34" s="33">
        <v>0</v>
      </c>
      <c r="N34" s="34">
        <v>0</v>
      </c>
      <c r="O34" s="33">
        <v>0</v>
      </c>
      <c r="P34" s="35">
        <f>(J34+O34)</f>
        <v>1.67E-2</v>
      </c>
      <c r="Q34" s="36">
        <v>7.25</v>
      </c>
      <c r="R34" s="36">
        <f>(P34*Q34)</f>
        <v>0.121075</v>
      </c>
    </row>
    <row r="35" spans="1:19" s="2" customFormat="1" ht="21.75" customHeight="1" x14ac:dyDescent="0.2">
      <c r="A35" s="75"/>
      <c r="B35" s="75"/>
      <c r="C35" s="3" t="s">
        <v>72</v>
      </c>
      <c r="D35" s="4" t="s">
        <v>39</v>
      </c>
      <c r="E35" s="14">
        <f>(E34*0.8)</f>
        <v>32</v>
      </c>
      <c r="F35" s="14">
        <f>(E35*0.8)</f>
        <v>25.6</v>
      </c>
      <c r="G35" s="15">
        <v>1</v>
      </c>
      <c r="H35" s="16">
        <f t="shared" ref="H35:H46" si="44">(F35*G35)</f>
        <v>25.6</v>
      </c>
      <c r="I35" s="17">
        <v>0.16700000000000001</v>
      </c>
      <c r="J35" s="18">
        <f>(H35*I35)</f>
        <v>4.2752000000000008</v>
      </c>
      <c r="K35" s="16">
        <f>(E35-F35)</f>
        <v>6.3999999999999986</v>
      </c>
      <c r="L35" s="15">
        <f>(G35)</f>
        <v>1</v>
      </c>
      <c r="M35" s="16">
        <f>(K35*L35)</f>
        <v>6.3999999999999986</v>
      </c>
      <c r="N35" s="17">
        <v>1.67E-2</v>
      </c>
      <c r="O35" s="16">
        <f>(N35*M35)</f>
        <v>0.10687999999999998</v>
      </c>
      <c r="P35" s="18">
        <f>(J35+O35)</f>
        <v>4.3820800000000011</v>
      </c>
      <c r="Q35" s="19">
        <v>7.25</v>
      </c>
      <c r="R35" s="19">
        <f>(P35*Q35)</f>
        <v>31.770080000000007</v>
      </c>
      <c r="S35" s="67"/>
    </row>
    <row r="36" spans="1:19" s="2" customFormat="1" ht="19.5" customHeight="1" x14ac:dyDescent="0.2">
      <c r="A36" s="75"/>
      <c r="B36" s="75"/>
      <c r="C36" s="3" t="s">
        <v>73</v>
      </c>
      <c r="D36" s="4" t="s">
        <v>40</v>
      </c>
      <c r="E36" s="14">
        <f>(F35*0.9)</f>
        <v>23.040000000000003</v>
      </c>
      <c r="F36" s="14">
        <f t="shared" ref="F36:F46" si="45">E36</f>
        <v>23.040000000000003</v>
      </c>
      <c r="G36" s="15">
        <v>1</v>
      </c>
      <c r="H36" s="16">
        <f t="shared" si="44"/>
        <v>23.040000000000003</v>
      </c>
      <c r="I36" s="17">
        <v>3.3399999999999999E-2</v>
      </c>
      <c r="J36" s="18">
        <f t="shared" ref="J36:J46" si="46">(H36*I36)</f>
        <v>0.76953600000000011</v>
      </c>
      <c r="K36" s="16">
        <f t="shared" ref="K36:K46" si="47">(E36-F36)</f>
        <v>0</v>
      </c>
      <c r="L36" s="15">
        <f t="shared" ref="L36:L46" si="48">(G36)</f>
        <v>1</v>
      </c>
      <c r="M36" s="16">
        <f t="shared" ref="M36:M46" si="49">(K36*L36)</f>
        <v>0</v>
      </c>
      <c r="N36" s="17">
        <v>1.67E-2</v>
      </c>
      <c r="O36" s="16">
        <f t="shared" ref="O36:O46" si="50">(N36*M36)</f>
        <v>0</v>
      </c>
      <c r="P36" s="18">
        <f t="shared" ref="P36:P47" si="51">(J36+O36)</f>
        <v>0.76953600000000011</v>
      </c>
      <c r="Q36" s="19">
        <v>7.25</v>
      </c>
      <c r="R36" s="19">
        <f t="shared" ref="R36:R47" si="52">(P36*Q36)</f>
        <v>5.579136000000001</v>
      </c>
    </row>
    <row r="37" spans="1:19" s="2" customFormat="1" ht="24.75" customHeight="1" x14ac:dyDescent="0.2">
      <c r="A37" s="75"/>
      <c r="B37" s="75"/>
      <c r="C37" s="1" t="s">
        <v>74</v>
      </c>
      <c r="D37" s="11" t="s">
        <v>41</v>
      </c>
      <c r="E37" s="16">
        <f>(F36*0.8)</f>
        <v>18.432000000000002</v>
      </c>
      <c r="F37" s="16">
        <f t="shared" si="45"/>
        <v>18.432000000000002</v>
      </c>
      <c r="G37" s="20">
        <v>1</v>
      </c>
      <c r="H37" s="16">
        <f t="shared" si="44"/>
        <v>18.432000000000002</v>
      </c>
      <c r="I37" s="18">
        <v>0.16700000000000001</v>
      </c>
      <c r="J37" s="18">
        <f t="shared" si="46"/>
        <v>3.0781440000000004</v>
      </c>
      <c r="K37" s="16">
        <f t="shared" si="47"/>
        <v>0</v>
      </c>
      <c r="L37" s="15">
        <f t="shared" si="48"/>
        <v>1</v>
      </c>
      <c r="M37" s="16">
        <f t="shared" si="49"/>
        <v>0</v>
      </c>
      <c r="N37" s="17">
        <v>1.67E-2</v>
      </c>
      <c r="O37" s="16">
        <f t="shared" si="50"/>
        <v>0</v>
      </c>
      <c r="P37" s="18">
        <f t="shared" si="51"/>
        <v>3.0781440000000004</v>
      </c>
      <c r="Q37" s="20">
        <v>7.25</v>
      </c>
      <c r="R37" s="19">
        <f t="shared" si="52"/>
        <v>22.316544000000004</v>
      </c>
    </row>
    <row r="38" spans="1:19" s="2" customFormat="1" ht="21.75" customHeight="1" x14ac:dyDescent="0.2">
      <c r="A38" s="75"/>
      <c r="B38" s="75"/>
      <c r="C38" s="1" t="s">
        <v>75</v>
      </c>
      <c r="D38" s="11" t="s">
        <v>42</v>
      </c>
      <c r="E38" s="14">
        <v>18</v>
      </c>
      <c r="F38" s="21">
        <f t="shared" si="45"/>
        <v>18</v>
      </c>
      <c r="G38" s="15">
        <v>1</v>
      </c>
      <c r="H38" s="16">
        <f t="shared" si="44"/>
        <v>18</v>
      </c>
      <c r="I38" s="17">
        <v>8.3500000000000005E-2</v>
      </c>
      <c r="J38" s="18">
        <f t="shared" si="46"/>
        <v>1.5030000000000001</v>
      </c>
      <c r="K38" s="16">
        <f t="shared" si="47"/>
        <v>0</v>
      </c>
      <c r="L38" s="15">
        <f t="shared" si="48"/>
        <v>1</v>
      </c>
      <c r="M38" s="16">
        <f t="shared" si="49"/>
        <v>0</v>
      </c>
      <c r="N38" s="17">
        <v>1.67E-2</v>
      </c>
      <c r="O38" s="16">
        <f t="shared" si="50"/>
        <v>0</v>
      </c>
      <c r="P38" s="18">
        <f t="shared" si="51"/>
        <v>1.5030000000000001</v>
      </c>
      <c r="Q38" s="19">
        <v>7.25</v>
      </c>
      <c r="R38" s="19">
        <f t="shared" si="52"/>
        <v>10.896750000000001</v>
      </c>
    </row>
    <row r="39" spans="1:19" s="2" customFormat="1" ht="21.75" customHeight="1" x14ac:dyDescent="0.2">
      <c r="A39" s="75"/>
      <c r="B39" s="75"/>
      <c r="C39" s="1" t="s">
        <v>76</v>
      </c>
      <c r="D39" s="11" t="s">
        <v>43</v>
      </c>
      <c r="E39" s="14">
        <v>18</v>
      </c>
      <c r="F39" s="21">
        <f t="shared" si="45"/>
        <v>18</v>
      </c>
      <c r="G39" s="15">
        <v>1</v>
      </c>
      <c r="H39" s="16">
        <f t="shared" si="44"/>
        <v>18</v>
      </c>
      <c r="I39" s="17">
        <v>0.66800000000000004</v>
      </c>
      <c r="J39" s="18">
        <f t="shared" si="46"/>
        <v>12.024000000000001</v>
      </c>
      <c r="K39" s="16">
        <f t="shared" si="47"/>
        <v>0</v>
      </c>
      <c r="L39" s="15">
        <f t="shared" si="48"/>
        <v>1</v>
      </c>
      <c r="M39" s="16">
        <f t="shared" si="49"/>
        <v>0</v>
      </c>
      <c r="N39" s="17">
        <v>1.67E-2</v>
      </c>
      <c r="O39" s="16">
        <f t="shared" si="50"/>
        <v>0</v>
      </c>
      <c r="P39" s="18">
        <f t="shared" si="51"/>
        <v>12.024000000000001</v>
      </c>
      <c r="Q39" s="19">
        <v>7.25</v>
      </c>
      <c r="R39" s="19">
        <f t="shared" si="52"/>
        <v>87.174000000000007</v>
      </c>
    </row>
    <row r="40" spans="1:19" s="2" customFormat="1" ht="23.25" customHeight="1" x14ac:dyDescent="0.2">
      <c r="A40" s="75"/>
      <c r="B40" s="75"/>
      <c r="C40" s="1" t="s">
        <v>77</v>
      </c>
      <c r="D40" s="11" t="s">
        <v>44</v>
      </c>
      <c r="E40" s="14">
        <v>18</v>
      </c>
      <c r="F40" s="21">
        <f>E40</f>
        <v>18</v>
      </c>
      <c r="G40" s="15">
        <v>1</v>
      </c>
      <c r="H40" s="16">
        <f>(F40*G40)</f>
        <v>18</v>
      </c>
      <c r="I40" s="17">
        <v>0.5</v>
      </c>
      <c r="J40" s="18">
        <f>(H40*I40)</f>
        <v>9</v>
      </c>
      <c r="K40" s="16">
        <f>(E40-F40)</f>
        <v>0</v>
      </c>
      <c r="L40" s="15">
        <f>(G40)</f>
        <v>1</v>
      </c>
      <c r="M40" s="16">
        <f>(K40*L40)</f>
        <v>0</v>
      </c>
      <c r="N40" s="17">
        <v>1.67E-2</v>
      </c>
      <c r="O40" s="16">
        <f t="shared" si="50"/>
        <v>0</v>
      </c>
      <c r="P40" s="18">
        <f>(J40+O40)</f>
        <v>9</v>
      </c>
      <c r="Q40" s="19">
        <v>7.25</v>
      </c>
      <c r="R40" s="19">
        <f>(P40*Q40)</f>
        <v>65.25</v>
      </c>
    </row>
    <row r="41" spans="1:19" s="2" customFormat="1" ht="21.75" customHeight="1" x14ac:dyDescent="0.2">
      <c r="A41" s="75"/>
      <c r="B41" s="76"/>
      <c r="C41" s="1" t="s">
        <v>78</v>
      </c>
      <c r="D41" s="11" t="s">
        <v>45</v>
      </c>
      <c r="E41" s="14">
        <v>18</v>
      </c>
      <c r="F41" s="21">
        <f t="shared" si="45"/>
        <v>18</v>
      </c>
      <c r="G41" s="15">
        <v>1</v>
      </c>
      <c r="H41" s="16">
        <f t="shared" si="44"/>
        <v>18</v>
      </c>
      <c r="I41" s="17">
        <v>8.3500000000000005E-2</v>
      </c>
      <c r="J41" s="18">
        <f t="shared" si="46"/>
        <v>1.5030000000000001</v>
      </c>
      <c r="K41" s="16">
        <f t="shared" si="47"/>
        <v>0</v>
      </c>
      <c r="L41" s="15">
        <f t="shared" si="48"/>
        <v>1</v>
      </c>
      <c r="M41" s="16">
        <f t="shared" si="49"/>
        <v>0</v>
      </c>
      <c r="N41" s="17">
        <v>1.67E-2</v>
      </c>
      <c r="O41" s="16">
        <f t="shared" si="50"/>
        <v>0</v>
      </c>
      <c r="P41" s="18">
        <f t="shared" si="51"/>
        <v>1.5030000000000001</v>
      </c>
      <c r="Q41" s="19">
        <v>7.25</v>
      </c>
      <c r="R41" s="19">
        <f t="shared" si="52"/>
        <v>10.896750000000001</v>
      </c>
    </row>
    <row r="42" spans="1:19" s="2" customFormat="1" ht="21.75" customHeight="1" x14ac:dyDescent="0.2">
      <c r="A42" s="75"/>
      <c r="B42" s="79" t="s">
        <v>25</v>
      </c>
      <c r="C42" s="80"/>
      <c r="D42" s="81"/>
      <c r="E42" s="61">
        <f>SUM(E34)</f>
        <v>40</v>
      </c>
      <c r="F42" s="61">
        <f>SUM(F34)</f>
        <v>40</v>
      </c>
      <c r="G42" s="61">
        <f>H42/F42</f>
        <v>3.5018000000000002</v>
      </c>
      <c r="H42" s="61">
        <f>SUM(H34:H41)</f>
        <v>140.072</v>
      </c>
      <c r="I42" s="64">
        <f>J42/H42</f>
        <v>0.22966460106231082</v>
      </c>
      <c r="J42" s="63">
        <f>SUM(J34:J41)</f>
        <v>32.169580000000003</v>
      </c>
      <c r="K42" s="61">
        <f>K35</f>
        <v>6.3999999999999986</v>
      </c>
      <c r="L42" s="61">
        <f>M42/K42</f>
        <v>1</v>
      </c>
      <c r="M42" s="61">
        <f>SUM(M34:M41)</f>
        <v>6.3999999999999986</v>
      </c>
      <c r="N42" s="63">
        <f>O42/M42</f>
        <v>1.67E-2</v>
      </c>
      <c r="O42" s="61">
        <f>SUM(O34:O41)</f>
        <v>0.10687999999999998</v>
      </c>
      <c r="P42" s="63">
        <f t="shared" si="51"/>
        <v>32.27646</v>
      </c>
      <c r="Q42" s="63">
        <v>7.25</v>
      </c>
      <c r="R42" s="63">
        <f t="shared" si="52"/>
        <v>234.004335</v>
      </c>
    </row>
    <row r="43" spans="1:19" s="2" customFormat="1" ht="21.75" customHeight="1" x14ac:dyDescent="0.2">
      <c r="A43" s="75"/>
      <c r="B43" s="72" t="s">
        <v>27</v>
      </c>
      <c r="C43" s="1" t="s">
        <v>79</v>
      </c>
      <c r="D43" s="11" t="s">
        <v>46</v>
      </c>
      <c r="E43" s="14">
        <v>9</v>
      </c>
      <c r="F43" s="21">
        <f t="shared" si="45"/>
        <v>9</v>
      </c>
      <c r="G43" s="15">
        <v>1</v>
      </c>
      <c r="H43" s="16">
        <f t="shared" si="44"/>
        <v>9</v>
      </c>
      <c r="I43" s="17">
        <v>8.3500000000000005E-2</v>
      </c>
      <c r="J43" s="18">
        <f t="shared" si="46"/>
        <v>0.75150000000000006</v>
      </c>
      <c r="K43" s="16">
        <f t="shared" si="47"/>
        <v>0</v>
      </c>
      <c r="L43" s="15">
        <f t="shared" si="48"/>
        <v>1</v>
      </c>
      <c r="M43" s="16">
        <f t="shared" si="49"/>
        <v>0</v>
      </c>
      <c r="N43" s="17">
        <v>1.67E-2</v>
      </c>
      <c r="O43" s="16">
        <f t="shared" si="50"/>
        <v>0</v>
      </c>
      <c r="P43" s="18">
        <f t="shared" si="51"/>
        <v>0.75150000000000006</v>
      </c>
      <c r="Q43" s="19">
        <v>7.25</v>
      </c>
      <c r="R43" s="19">
        <f t="shared" si="52"/>
        <v>5.4483750000000004</v>
      </c>
    </row>
    <row r="44" spans="1:19" s="2" customFormat="1" ht="21.75" customHeight="1" x14ac:dyDescent="0.2">
      <c r="A44" s="75"/>
      <c r="B44" s="73"/>
      <c r="C44" s="1" t="s">
        <v>80</v>
      </c>
      <c r="D44" s="11" t="s">
        <v>47</v>
      </c>
      <c r="E44" s="14">
        <v>14</v>
      </c>
      <c r="F44" s="21">
        <f t="shared" si="45"/>
        <v>14</v>
      </c>
      <c r="G44" s="15">
        <v>1</v>
      </c>
      <c r="H44" s="16">
        <f t="shared" si="44"/>
        <v>14</v>
      </c>
      <c r="I44" s="17">
        <v>8.3500000000000005E-2</v>
      </c>
      <c r="J44" s="18">
        <f t="shared" si="46"/>
        <v>1.169</v>
      </c>
      <c r="K44" s="16">
        <f t="shared" si="47"/>
        <v>0</v>
      </c>
      <c r="L44" s="15">
        <f t="shared" si="48"/>
        <v>1</v>
      </c>
      <c r="M44" s="16">
        <f t="shared" si="49"/>
        <v>0</v>
      </c>
      <c r="N44" s="17">
        <v>1.67E-2</v>
      </c>
      <c r="O44" s="16">
        <f t="shared" si="50"/>
        <v>0</v>
      </c>
      <c r="P44" s="18">
        <f t="shared" si="51"/>
        <v>1.169</v>
      </c>
      <c r="Q44" s="19">
        <v>7.25</v>
      </c>
      <c r="R44" s="19">
        <f t="shared" si="52"/>
        <v>8.4752500000000008</v>
      </c>
    </row>
    <row r="45" spans="1:19" s="2" customFormat="1" ht="19.5" customHeight="1" x14ac:dyDescent="0.2">
      <c r="A45" s="75"/>
      <c r="B45" s="73"/>
      <c r="C45" s="1" t="s">
        <v>81</v>
      </c>
      <c r="D45" s="11" t="s">
        <v>48</v>
      </c>
      <c r="E45" s="14">
        <v>4</v>
      </c>
      <c r="F45" s="21">
        <f t="shared" si="45"/>
        <v>4</v>
      </c>
      <c r="G45" s="15">
        <v>1</v>
      </c>
      <c r="H45" s="16">
        <f t="shared" si="44"/>
        <v>4</v>
      </c>
      <c r="I45" s="17">
        <v>0.5</v>
      </c>
      <c r="J45" s="18">
        <f t="shared" si="46"/>
        <v>2</v>
      </c>
      <c r="K45" s="16">
        <f t="shared" si="47"/>
        <v>0</v>
      </c>
      <c r="L45" s="15">
        <f t="shared" si="48"/>
        <v>1</v>
      </c>
      <c r="M45" s="16">
        <f t="shared" si="49"/>
        <v>0</v>
      </c>
      <c r="N45" s="17">
        <v>1.67E-2</v>
      </c>
      <c r="O45" s="16">
        <f t="shared" si="50"/>
        <v>0</v>
      </c>
      <c r="P45" s="18">
        <f t="shared" si="51"/>
        <v>2</v>
      </c>
      <c r="Q45" s="19">
        <v>7.25</v>
      </c>
      <c r="R45" s="19">
        <f t="shared" si="52"/>
        <v>14.5</v>
      </c>
    </row>
    <row r="46" spans="1:19" s="2" customFormat="1" ht="19.5" customHeight="1" x14ac:dyDescent="0.2">
      <c r="A46" s="76"/>
      <c r="B46" s="74"/>
      <c r="C46" s="1" t="s">
        <v>82</v>
      </c>
      <c r="D46" s="11" t="s">
        <v>49</v>
      </c>
      <c r="E46" s="14">
        <v>14</v>
      </c>
      <c r="F46" s="21">
        <f t="shared" si="45"/>
        <v>14</v>
      </c>
      <c r="G46" s="15">
        <v>1</v>
      </c>
      <c r="H46" s="16">
        <f t="shared" si="44"/>
        <v>14</v>
      </c>
      <c r="I46" s="17">
        <v>0.5</v>
      </c>
      <c r="J46" s="18">
        <f t="shared" si="46"/>
        <v>7</v>
      </c>
      <c r="K46" s="16">
        <f t="shared" si="47"/>
        <v>0</v>
      </c>
      <c r="L46" s="15">
        <f t="shared" si="48"/>
        <v>1</v>
      </c>
      <c r="M46" s="16">
        <f t="shared" si="49"/>
        <v>0</v>
      </c>
      <c r="N46" s="17">
        <v>1.67E-2</v>
      </c>
      <c r="O46" s="16">
        <f t="shared" si="50"/>
        <v>0</v>
      </c>
      <c r="P46" s="18">
        <f t="shared" si="51"/>
        <v>7</v>
      </c>
      <c r="Q46" s="19">
        <v>7.25</v>
      </c>
      <c r="R46" s="19">
        <f t="shared" si="52"/>
        <v>50.75</v>
      </c>
    </row>
    <row r="47" spans="1:19" s="2" customFormat="1" ht="19.5" customHeight="1" x14ac:dyDescent="0.2">
      <c r="A47" s="65"/>
      <c r="B47" s="79" t="s">
        <v>29</v>
      </c>
      <c r="C47" s="80"/>
      <c r="D47" s="81"/>
      <c r="E47" s="61">
        <f>SUM(E43:E44)</f>
        <v>23</v>
      </c>
      <c r="F47" s="61">
        <f>SUM(F43:F44)</f>
        <v>23</v>
      </c>
      <c r="G47" s="61">
        <f>H47/F47</f>
        <v>1.7826086956521738</v>
      </c>
      <c r="H47" s="61">
        <f>SUM(H43:H46)</f>
        <v>41</v>
      </c>
      <c r="I47" s="64">
        <f>J47/H47</f>
        <v>0.26635365853658538</v>
      </c>
      <c r="J47" s="63">
        <f>SUM(J43:J46)</f>
        <v>10.920500000000001</v>
      </c>
      <c r="K47" s="61">
        <v>0</v>
      </c>
      <c r="L47" s="61">
        <v>0</v>
      </c>
      <c r="M47" s="61">
        <v>0</v>
      </c>
      <c r="N47" s="61">
        <v>0</v>
      </c>
      <c r="O47" s="61">
        <f>SUM(O43:O46)</f>
        <v>0</v>
      </c>
      <c r="P47" s="63">
        <f t="shared" si="51"/>
        <v>10.920500000000001</v>
      </c>
      <c r="Q47" s="63">
        <v>7.25</v>
      </c>
      <c r="R47" s="63">
        <f t="shared" si="52"/>
        <v>79.173625000000001</v>
      </c>
    </row>
    <row r="48" spans="1:19" s="2" customFormat="1" ht="19.5" customHeight="1" x14ac:dyDescent="0.2">
      <c r="A48" s="86" t="s">
        <v>23</v>
      </c>
      <c r="B48" s="87"/>
      <c r="C48" s="88"/>
      <c r="D48" s="49"/>
      <c r="E48" s="50">
        <f>SUM(E42,E47)</f>
        <v>63</v>
      </c>
      <c r="F48" s="50">
        <f>SUM(F42,F47)</f>
        <v>63</v>
      </c>
      <c r="G48" s="51">
        <f>(H48/F48)</f>
        <v>2.8741587301587304</v>
      </c>
      <c r="H48" s="51">
        <f>SUM(H42,H47)</f>
        <v>181.072</v>
      </c>
      <c r="I48" s="52">
        <f>(J48/H48)</f>
        <v>0.23797207740567289</v>
      </c>
      <c r="J48" s="53">
        <f>SUM(J42,J47)</f>
        <v>43.09008</v>
      </c>
      <c r="K48" s="51">
        <f>SUM(K42,K47)</f>
        <v>6.3999999999999986</v>
      </c>
      <c r="L48" s="51">
        <f>M48/K48</f>
        <v>1</v>
      </c>
      <c r="M48" s="54">
        <f>SUM(M42,M47)</f>
        <v>6.3999999999999986</v>
      </c>
      <c r="N48" s="53">
        <f>(O48/M48)</f>
        <v>1.67E-2</v>
      </c>
      <c r="O48" s="53">
        <f>SUM(O42,O47)</f>
        <v>0.10687999999999998</v>
      </c>
      <c r="P48" s="55">
        <f>SUM(P42,P47)</f>
        <v>43.196960000000004</v>
      </c>
      <c r="Q48" s="55"/>
      <c r="R48" s="55">
        <f>SUM(R42,R47)</f>
        <v>313.17795999999998</v>
      </c>
    </row>
    <row r="49" spans="1:18" s="41" customFormat="1" ht="17.25" customHeight="1" x14ac:dyDescent="0.25">
      <c r="A49" s="69" t="s">
        <v>19</v>
      </c>
      <c r="B49" s="70"/>
      <c r="C49" s="71"/>
      <c r="D49" s="56"/>
      <c r="E49" s="57">
        <f>(E17+E33+E48)</f>
        <v>87</v>
      </c>
      <c r="F49" s="57">
        <f>(F17+F33+F48)</f>
        <v>83</v>
      </c>
      <c r="G49" s="57">
        <f>(H49/F49)</f>
        <v>2.991831325301205</v>
      </c>
      <c r="H49" s="57">
        <f>(H17+H33+H48)</f>
        <v>248.322</v>
      </c>
      <c r="I49" s="58">
        <f>(J49/H49)</f>
        <v>0.25700211821747571</v>
      </c>
      <c r="J49" s="66">
        <f>(J17+J33+J48)</f>
        <v>63.819279999999999</v>
      </c>
      <c r="K49" s="59">
        <f>(K17+K33+K48)</f>
        <v>10.399999999999999</v>
      </c>
      <c r="L49" s="57">
        <f>(M49/K49)</f>
        <v>1</v>
      </c>
      <c r="M49" s="57">
        <f>(M17+M33+M48)</f>
        <v>10.399999999999999</v>
      </c>
      <c r="N49" s="68">
        <f>(O49/M49)</f>
        <v>1.7101442307692307E-2</v>
      </c>
      <c r="O49" s="66">
        <f>(O17+O33+O48)</f>
        <v>0.17785499999999999</v>
      </c>
      <c r="P49" s="57">
        <f>(P17+P33+P48)</f>
        <v>63.997135</v>
      </c>
      <c r="Q49" s="57"/>
      <c r="R49" s="66">
        <f>(R17+R33+R48)</f>
        <v>1418.7072612500001</v>
      </c>
    </row>
    <row r="51" spans="1:18" x14ac:dyDescent="0.25">
      <c r="A51" s="6" t="s">
        <v>53</v>
      </c>
      <c r="M51" s="40"/>
    </row>
    <row r="52" spans="1:18" x14ac:dyDescent="0.25">
      <c r="A52" s="6" t="s">
        <v>54</v>
      </c>
    </row>
    <row r="53" spans="1:18" x14ac:dyDescent="0.25">
      <c r="A53" s="6" t="s">
        <v>50</v>
      </c>
    </row>
    <row r="54" spans="1:18" x14ac:dyDescent="0.25">
      <c r="A54" s="6" t="s">
        <v>51</v>
      </c>
    </row>
    <row r="55" spans="1:18" x14ac:dyDescent="0.25">
      <c r="A55" s="6" t="s">
        <v>52</v>
      </c>
    </row>
  </sheetData>
  <autoFilter ref="A1:R49"/>
  <mergeCells count="19">
    <mergeCell ref="A17:C17"/>
    <mergeCell ref="A33:C33"/>
    <mergeCell ref="A48:C48"/>
    <mergeCell ref="A2:A15"/>
    <mergeCell ref="B2:B9"/>
    <mergeCell ref="B11:B15"/>
    <mergeCell ref="B10:D10"/>
    <mergeCell ref="B16:D16"/>
    <mergeCell ref="A49:C49"/>
    <mergeCell ref="B43:B46"/>
    <mergeCell ref="A34:A46"/>
    <mergeCell ref="B34:B41"/>
    <mergeCell ref="B18:B25"/>
    <mergeCell ref="B27:B31"/>
    <mergeCell ref="B26:D26"/>
    <mergeCell ref="B32:D32"/>
    <mergeCell ref="B42:D42"/>
    <mergeCell ref="B47:D47"/>
    <mergeCell ref="A18:A3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Sujata Dixit-Joshi</dc:creator>
  <cp:lastModifiedBy>Ragland-Greene, Rachelle - FNS</cp:lastModifiedBy>
  <cp:lastPrinted>2017-04-25T20:05:55Z</cp:lastPrinted>
  <dcterms:created xsi:type="dcterms:W3CDTF">2017-04-23T13:12:05Z</dcterms:created>
  <dcterms:modified xsi:type="dcterms:W3CDTF">2017-06-29T21:57:55Z</dcterms:modified>
</cp:coreProperties>
</file>