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showInkAnnotation="0" codeName="ThisWorkbook" defaultThemeVersion="124226"/>
  <bookViews>
    <workbookView xWindow="120" yWindow="60" windowWidth="9555" windowHeight="8610"/>
  </bookViews>
  <sheets>
    <sheet name="Annual Burden Estimate" sheetId="19" r:id="rId1"/>
    <sheet name="Total Sample Size" sheetId="20" r:id="rId2"/>
    <sheet name="NOTES" sheetId="23" r:id="rId3"/>
    <sheet name="Costs" sheetId="22" r:id="rId4"/>
  </sheets>
  <definedNames>
    <definedName name="OLE_LINK1" localSheetId="3">Costs!$C$3</definedName>
    <definedName name="OLE_LINK1" localSheetId="2">NOTES!#REF!</definedName>
    <definedName name="OLE_LINK1" localSheetId="1">'Total Sample Size'!#REF!</definedName>
    <definedName name="_xlnm.Print_Area" localSheetId="0">'Annual Burden Estimate'!$A$1:$S$58</definedName>
    <definedName name="_xlnm.Print_Titles" localSheetId="0">'Annual Burden Estimate'!$10:$19</definedName>
  </definedNames>
  <calcPr calcId="145621"/>
</workbook>
</file>

<file path=xl/calcChain.xml><?xml version="1.0" encoding="utf-8"?>
<calcChain xmlns="http://schemas.openxmlformats.org/spreadsheetml/2006/main">
  <c r="D6" i="22" l="1"/>
  <c r="C34" i="23"/>
  <c r="C36" i="23" s="1"/>
  <c r="C37" i="23" s="1"/>
  <c r="C40" i="23"/>
  <c r="C26" i="23"/>
  <c r="C27" i="23" s="1"/>
  <c r="C22" i="23"/>
  <c r="C10" i="23"/>
  <c r="C6" i="23"/>
  <c r="C17" i="23"/>
  <c r="C18" i="23" s="1"/>
  <c r="C21" i="20"/>
  <c r="E21" i="20" s="1"/>
  <c r="G21" i="20" s="1"/>
  <c r="C20" i="20"/>
  <c r="C19" i="20"/>
  <c r="C18" i="20"/>
  <c r="E18" i="20" s="1"/>
  <c r="G18" i="20" s="1"/>
  <c r="C17" i="20"/>
  <c r="C16" i="20"/>
  <c r="G20" i="20"/>
  <c r="E20" i="20"/>
  <c r="E19" i="20"/>
  <c r="G19" i="20" s="1"/>
  <c r="G17" i="20"/>
  <c r="E17" i="20"/>
  <c r="F16" i="20"/>
  <c r="E16" i="20"/>
  <c r="G16" i="20" s="1"/>
  <c r="C12" i="23" l="1"/>
  <c r="C13" i="23" s="1"/>
  <c r="C22" i="20"/>
  <c r="G22" i="20"/>
  <c r="B6" i="22" l="1"/>
  <c r="D5" i="22"/>
  <c r="D4" i="22" l="1"/>
  <c r="H53" i="19"/>
  <c r="M53" i="19" s="1"/>
  <c r="M49" i="19"/>
  <c r="I25" i="19"/>
  <c r="H25" i="19" s="1"/>
  <c r="D3" i="22" l="1"/>
  <c r="O49" i="19"/>
  <c r="K49" i="19"/>
  <c r="N32" i="19"/>
  <c r="P32" i="19" s="1"/>
  <c r="J32" i="19"/>
  <c r="L32" i="19" s="1"/>
  <c r="H32" i="19"/>
  <c r="N25" i="19"/>
  <c r="P25" i="19" s="1"/>
  <c r="J25" i="19"/>
  <c r="L25" i="19" s="1"/>
  <c r="Q32" i="19" l="1"/>
  <c r="S32" i="19" s="1"/>
  <c r="Q25" i="19"/>
  <c r="S25" i="19" s="1"/>
  <c r="H33" i="19"/>
  <c r="N34" i="19"/>
  <c r="P34" i="19" s="1"/>
  <c r="N33" i="19"/>
  <c r="P33" i="19" s="1"/>
  <c r="I34" i="19"/>
  <c r="J34" i="19" s="1"/>
  <c r="L34" i="19" s="1"/>
  <c r="I33" i="19"/>
  <c r="J33" i="19" s="1"/>
  <c r="L33" i="19" s="1"/>
  <c r="H34" i="19" l="1"/>
  <c r="Q33" i="19"/>
  <c r="S33" i="19" s="1"/>
  <c r="Q34" i="19"/>
  <c r="S34" i="19" s="1"/>
  <c r="M47" i="19"/>
  <c r="I47" i="19"/>
  <c r="H44" i="19"/>
  <c r="M41" i="19"/>
  <c r="I41" i="19"/>
  <c r="H38" i="19"/>
  <c r="H28" i="19"/>
  <c r="H29" i="19" s="1"/>
  <c r="M35" i="19"/>
  <c r="M26" i="19"/>
  <c r="I35" i="19"/>
  <c r="H26" i="19"/>
  <c r="I26" i="19"/>
  <c r="I22" i="19" s="1"/>
  <c r="I24" i="19" s="1"/>
  <c r="H41" i="19" l="1"/>
  <c r="H47" i="19"/>
  <c r="I38" i="19"/>
  <c r="I39" i="19" s="1"/>
  <c r="I29" i="19"/>
  <c r="I31" i="19" s="1"/>
  <c r="I44" i="19"/>
  <c r="I46" i="19" s="1"/>
  <c r="M22" i="19"/>
  <c r="M23" i="19" s="1"/>
  <c r="I40" i="19"/>
  <c r="H35" i="19"/>
  <c r="I45" i="19"/>
  <c r="I23" i="19"/>
  <c r="M24" i="19"/>
  <c r="I6" i="20"/>
  <c r="I7" i="20"/>
  <c r="I8" i="20"/>
  <c r="I9" i="20"/>
  <c r="I10" i="20"/>
  <c r="I5" i="20"/>
  <c r="C25" i="20"/>
  <c r="C24" i="20"/>
  <c r="C11" i="20"/>
  <c r="I11" i="20" s="1"/>
  <c r="E10" i="20"/>
  <c r="G10" i="20" s="1"/>
  <c r="E9" i="20"/>
  <c r="G9" i="20" s="1"/>
  <c r="E8" i="20"/>
  <c r="G8" i="20" s="1"/>
  <c r="E7" i="20"/>
  <c r="G7" i="20" s="1"/>
  <c r="E6" i="20"/>
  <c r="G6" i="20" s="1"/>
  <c r="E5" i="20"/>
  <c r="G5" i="20" s="1"/>
  <c r="M40" i="19" l="1"/>
  <c r="H40" i="19" s="1"/>
  <c r="I30" i="19"/>
  <c r="M31" i="19"/>
  <c r="H31" i="19" s="1"/>
  <c r="M44" i="19"/>
  <c r="M45" i="19" s="1"/>
  <c r="H45" i="19" s="1"/>
  <c r="M46" i="19"/>
  <c r="H46" i="19" s="1"/>
  <c r="M38" i="19"/>
  <c r="M39" i="19" s="1"/>
  <c r="H39" i="19" s="1"/>
  <c r="H24" i="19"/>
  <c r="G11" i="20"/>
  <c r="N55" i="19" l="1"/>
  <c r="N54" i="19"/>
  <c r="N53" i="19"/>
  <c r="N51" i="19"/>
  <c r="N50" i="19"/>
  <c r="N49" i="19"/>
  <c r="N47" i="19"/>
  <c r="N46" i="19"/>
  <c r="N45" i="19"/>
  <c r="N44" i="19"/>
  <c r="N43" i="19"/>
  <c r="N41" i="19"/>
  <c r="N40" i="19"/>
  <c r="N39" i="19"/>
  <c r="N38" i="19"/>
  <c r="N37" i="19"/>
  <c r="N35" i="19"/>
  <c r="N31" i="19"/>
  <c r="N28" i="19"/>
  <c r="N26" i="19"/>
  <c r="N24" i="19"/>
  <c r="N23" i="19"/>
  <c r="N22" i="19"/>
  <c r="N21" i="19"/>
  <c r="P54" i="19" l="1"/>
  <c r="P50" i="19"/>
  <c r="J54" i="19"/>
  <c r="L54" i="19" s="1"/>
  <c r="J50" i="19"/>
  <c r="L50" i="19" s="1"/>
  <c r="Q50" i="19" l="1"/>
  <c r="S50" i="19" s="1"/>
  <c r="Q54" i="19"/>
  <c r="S54" i="19" s="1"/>
  <c r="P51" i="19"/>
  <c r="P49" i="19"/>
  <c r="P47" i="19"/>
  <c r="P46" i="19"/>
  <c r="P45" i="19"/>
  <c r="P44" i="19"/>
  <c r="P43" i="19"/>
  <c r="P41" i="19"/>
  <c r="P40" i="19"/>
  <c r="P39" i="19"/>
  <c r="P38" i="19"/>
  <c r="P37" i="19"/>
  <c r="J51" i="19"/>
  <c r="L51" i="19" s="1"/>
  <c r="J49" i="19"/>
  <c r="L49" i="19" s="1"/>
  <c r="J47" i="19"/>
  <c r="L47" i="19" s="1"/>
  <c r="J46" i="19"/>
  <c r="L46" i="19" s="1"/>
  <c r="J45" i="19"/>
  <c r="L45" i="19" s="1"/>
  <c r="J44" i="19"/>
  <c r="L44" i="19" s="1"/>
  <c r="J43" i="19"/>
  <c r="L43" i="19" s="1"/>
  <c r="Q43" i="19" s="1"/>
  <c r="S43" i="19" s="1"/>
  <c r="J41" i="19"/>
  <c r="L41" i="19" s="1"/>
  <c r="Q41" i="19" s="1"/>
  <c r="S41" i="19" s="1"/>
  <c r="J40" i="19"/>
  <c r="L40" i="19" s="1"/>
  <c r="J39" i="19"/>
  <c r="L39" i="19" s="1"/>
  <c r="J38" i="19"/>
  <c r="L38" i="19" s="1"/>
  <c r="J37" i="19"/>
  <c r="L37" i="19" s="1"/>
  <c r="J35" i="19"/>
  <c r="L35" i="19" s="1"/>
  <c r="J31" i="19"/>
  <c r="L31" i="19" s="1"/>
  <c r="J30" i="19"/>
  <c r="L30" i="19" s="1"/>
  <c r="J29" i="19"/>
  <c r="L29" i="19" s="1"/>
  <c r="P35" i="19"/>
  <c r="P31" i="19"/>
  <c r="P28" i="19"/>
  <c r="J28" i="19"/>
  <c r="L28" i="19" s="1"/>
  <c r="Q44" i="19" l="1"/>
  <c r="S44" i="19" s="1"/>
  <c r="Q45" i="19"/>
  <c r="S45" i="19" s="1"/>
  <c r="Q46" i="19"/>
  <c r="S46" i="19" s="1"/>
  <c r="Q40" i="19"/>
  <c r="S40" i="19" s="1"/>
  <c r="Q51" i="19"/>
  <c r="S51" i="19" s="1"/>
  <c r="Q47" i="19"/>
  <c r="S47" i="19" s="1"/>
  <c r="Q39" i="19"/>
  <c r="S39" i="19" s="1"/>
  <c r="Q49" i="19"/>
  <c r="S49" i="19" s="1"/>
  <c r="Q38" i="19"/>
  <c r="S38" i="19" s="1"/>
  <c r="Q37" i="19"/>
  <c r="S37" i="19" s="1"/>
  <c r="Q28" i="19"/>
  <c r="S28" i="19" s="1"/>
  <c r="Q31" i="19"/>
  <c r="S31" i="19" s="1"/>
  <c r="Q35" i="19"/>
  <c r="S35" i="19" s="1"/>
  <c r="P53" i="19"/>
  <c r="J53" i="19"/>
  <c r="L53" i="19" s="1"/>
  <c r="Q53" i="19" l="1"/>
  <c r="S53" i="19" s="1"/>
  <c r="P55" i="19"/>
  <c r="J55" i="19"/>
  <c r="L55" i="19" s="1"/>
  <c r="Q55" i="19" s="1"/>
  <c r="S55" i="19" s="1"/>
  <c r="J21" i="19"/>
  <c r="L21" i="19" s="1"/>
  <c r="P21" i="19"/>
  <c r="J22" i="19"/>
  <c r="L22" i="19" s="1"/>
  <c r="P22" i="19"/>
  <c r="J23" i="19"/>
  <c r="L23" i="19" s="1"/>
  <c r="P23" i="19"/>
  <c r="J24" i="19"/>
  <c r="L24" i="19" s="1"/>
  <c r="P24" i="19"/>
  <c r="J26" i="19"/>
  <c r="L26" i="19" s="1"/>
  <c r="P26" i="19"/>
  <c r="Q24" i="19" l="1"/>
  <c r="S24" i="19" s="1"/>
  <c r="Q22" i="19"/>
  <c r="S22" i="19" s="1"/>
  <c r="Q26" i="19"/>
  <c r="S26" i="19" s="1"/>
  <c r="Q23" i="19"/>
  <c r="S23" i="19" s="1"/>
  <c r="Q21" i="19"/>
  <c r="J56" i="19"/>
  <c r="J57" i="19" s="1"/>
  <c r="L56" i="19"/>
  <c r="L57" i="19" s="1"/>
  <c r="S21" i="19" l="1"/>
  <c r="M29" i="19"/>
  <c r="M30" i="19" s="1"/>
  <c r="H30" i="19" l="1"/>
  <c r="N30" i="19"/>
  <c r="P30" i="19" s="1"/>
  <c r="Q30" i="19" s="1"/>
  <c r="S30" i="19" s="1"/>
  <c r="N29" i="19"/>
  <c r="N56" i="19" l="1"/>
  <c r="N57" i="19" s="1"/>
  <c r="J58" i="19" s="1"/>
  <c r="P29" i="19"/>
  <c r="Q29" i="19" l="1"/>
  <c r="P56" i="19"/>
  <c r="P57" i="19" s="1"/>
  <c r="L58" i="19" s="1"/>
  <c r="Q56" i="19" l="1"/>
  <c r="Q57" i="19" s="1"/>
  <c r="Q58" i="19" s="1"/>
  <c r="S29" i="19"/>
  <c r="S56" i="19" s="1"/>
  <c r="S57" i="19" s="1"/>
</calcChain>
</file>

<file path=xl/sharedStrings.xml><?xml version="1.0" encoding="utf-8"?>
<sst xmlns="http://schemas.openxmlformats.org/spreadsheetml/2006/main" count="263" uniqueCount="157">
  <si>
    <t>IDENTIFICATION OF REPORTING OR RECORDKEEPING REQUIREMENT</t>
  </si>
  <si>
    <t>OMB NO.</t>
  </si>
  <si>
    <t>FORMS NO (S)</t>
  </si>
  <si>
    <t>so state)</t>
  </si>
  <si>
    <t>(If "none"</t>
  </si>
  <si>
    <t>(C)</t>
  </si>
  <si>
    <t>(A)</t>
  </si>
  <si>
    <t>(B)</t>
  </si>
  <si>
    <t>DESCRIPTION</t>
  </si>
  <si>
    <t>(D)</t>
  </si>
  <si>
    <t>RESPONDENTS</t>
  </si>
  <si>
    <t>(E)</t>
  </si>
  <si>
    <t>TOTAL ANNUAL</t>
  </si>
  <si>
    <t>RESPONSES</t>
  </si>
  <si>
    <t>(F)</t>
  </si>
  <si>
    <t>HOURS</t>
  </si>
  <si>
    <t>(G)</t>
  </si>
  <si>
    <t xml:space="preserve">TOTAL </t>
  </si>
  <si>
    <t>(H)</t>
  </si>
  <si>
    <t>(I)</t>
  </si>
  <si>
    <t xml:space="preserve">ANNUAL </t>
  </si>
  <si>
    <t>(K)</t>
  </si>
  <si>
    <t>TOTAL</t>
  </si>
  <si>
    <t>(J)</t>
  </si>
  <si>
    <t>SUBTOTAL</t>
  </si>
  <si>
    <t xml:space="preserve">PER  </t>
  </si>
  <si>
    <t>RESPONSE</t>
  </si>
  <si>
    <t>TOTAL OF ALL PAGES</t>
  </si>
  <si>
    <t>PER</t>
  </si>
  <si>
    <t xml:space="preserve">COST </t>
  </si>
  <si>
    <t>COST</t>
  </si>
  <si>
    <t>(L)</t>
  </si>
  <si>
    <t>(M)</t>
  </si>
  <si>
    <t>TITLE OF INFORMATION COLLECTION REQUEST</t>
  </si>
  <si>
    <t>DATE PREPARED:</t>
  </si>
  <si>
    <t>NWOS Surveys (NWOS Long; NWOS Short +Science Modules; NWOS Short + State)</t>
  </si>
  <si>
    <t>Pre-Notice letter</t>
  </si>
  <si>
    <t>NWOS Urban Survey</t>
  </si>
  <si>
    <t>NWOS Corporate Survey</t>
  </si>
  <si>
    <t>NWOS Public Lands Survey</t>
  </si>
  <si>
    <t>NWOS Focus Groups</t>
  </si>
  <si>
    <t>Focus Group Session</t>
  </si>
  <si>
    <t>NWOS Cognitive Interviews</t>
  </si>
  <si>
    <t>Cognitive Interview Session</t>
  </si>
  <si>
    <t>NUMBER OF</t>
  </si>
  <si>
    <t>NON-</t>
  </si>
  <si>
    <t>NON-RESPONSE</t>
  </si>
  <si>
    <t xml:space="preserve">OF </t>
  </si>
  <si>
    <t>OF RESPONSE</t>
  </si>
  <si>
    <t>First Mailing Questionnaire &amp; Cover Letter</t>
  </si>
  <si>
    <t>NON-RESPONSES</t>
  </si>
  <si>
    <t>FREQUENCY</t>
  </si>
  <si>
    <t>OF</t>
  </si>
  <si>
    <t>Second Questionnaire Mailing &amp; Cover Letter</t>
  </si>
  <si>
    <t>Follow-up Telephone Call</t>
  </si>
  <si>
    <r>
      <t xml:space="preserve">INSTRUCTIONS:  </t>
    </r>
    <r>
      <rPr>
        <sz val="8"/>
        <rFont val="Tahoma"/>
        <family val="2"/>
      </rPr>
      <t xml:space="preserve">Use this form when a single information collection document involves multiple reporting and recordkeeping requirements.  </t>
    </r>
  </si>
  <si>
    <t>ESTIMATED RESPONSES</t>
  </si>
  <si>
    <t>0596-0078</t>
  </si>
  <si>
    <t>ANNUAL BURDEN ESTIMATE</t>
  </si>
  <si>
    <t>BURDEN</t>
  </si>
  <si>
    <t>SAMPLE</t>
  </si>
  <si>
    <t>SIZE</t>
  </si>
  <si>
    <t>(N)</t>
  </si>
  <si>
    <t>(O)</t>
  </si>
  <si>
    <t>(Col. C x E)</t>
  </si>
  <si>
    <t>(Col. F xG)</t>
  </si>
  <si>
    <t>(Col. C x I)</t>
  </si>
  <si>
    <t>(Col. J x K)</t>
  </si>
  <si>
    <t>(Col. H + L)</t>
  </si>
  <si>
    <t>(Col. M x N)</t>
  </si>
  <si>
    <t>TOTAL - COLUMNS "F" AND "J" = OMB 831, 13 b;                        COLUMNS "H" AND "L" = OMB 831, 13c</t>
  </si>
  <si>
    <t>Reminder / Thank You Letter</t>
  </si>
  <si>
    <t>(a)</t>
  </si>
  <si>
    <t>(b)</t>
  </si>
  <si>
    <t>(c)</t>
  </si>
  <si>
    <t>(d)</t>
  </si>
  <si>
    <t>(e)</t>
  </si>
  <si>
    <t>(f)</t>
  </si>
  <si>
    <t>(g)</t>
  </si>
  <si>
    <t>Form Number</t>
  </si>
  <si>
    <t>Number of Respondents</t>
  </si>
  <si>
    <t>Number of responses annually per Respondent</t>
  </si>
  <si>
    <t xml:space="preserve">Total annual responses </t>
  </si>
  <si>
    <t>Estimate of Burden Hours per response</t>
  </si>
  <si>
    <t xml:space="preserve">Total Annual Burden Hours </t>
  </si>
  <si>
    <t>(c x d)</t>
  </si>
  <si>
    <t>(e x f)</t>
  </si>
  <si>
    <t>Self-administered questionnaire</t>
  </si>
  <si>
    <t xml:space="preserve">NWOS 6.0 Long; NWOS 6.0 Short + Science Module; NWOS 6.0 Short + State  </t>
  </si>
  <si>
    <t>NWOS 6.0 Urban</t>
  </si>
  <si>
    <t>NWOS 6.0 Corporate</t>
  </si>
  <si>
    <t>NWOS 6.0 Public Lands</t>
  </si>
  <si>
    <t>Focus groups</t>
  </si>
  <si>
    <t>Cognitive interviews</t>
  </si>
  <si>
    <t>NWOS 6.0 Cognitive Interview Guide</t>
  </si>
  <si>
    <t>Totals</t>
  </si>
  <si>
    <t>---</t>
  </si>
  <si>
    <t xml:space="preserve"> (a)</t>
  </si>
  <si>
    <t>Description of the Collection Activity</t>
  </si>
  <si>
    <t>Estimated Total Annual Burden on Respondents (Hours)</t>
  </si>
  <si>
    <t>Estimated Average Income per Hour*</t>
  </si>
  <si>
    <t>Estimated Cost to Respondents</t>
  </si>
  <si>
    <t>Cognitive Interviews</t>
  </si>
  <si>
    <r>
      <t> </t>
    </r>
    <r>
      <rPr>
        <sz val="10"/>
        <color theme="1"/>
        <rFont val="Times New Roman"/>
        <family val="1"/>
      </rPr>
      <t>Need help thinking thru the focus group burden and amounts</t>
    </r>
  </si>
  <si>
    <t>Number of respondants estimated by:</t>
  </si>
  <si>
    <t xml:space="preserve">NWOS long, short, sci mods, and state: </t>
  </si>
  <si>
    <t>Urban</t>
  </si>
  <si>
    <t>Corporate</t>
  </si>
  <si>
    <t>Corporate &gt;250,000 acres = 75</t>
  </si>
  <si>
    <t>Public lands</t>
  </si>
  <si>
    <t>Confirmation letter</t>
  </si>
  <si>
    <t>Cover Letter &amp; First Electronic Survey</t>
  </si>
  <si>
    <t>Cover Letter &amp; Second Electronic Survey</t>
  </si>
  <si>
    <t>Face to Face Interview</t>
  </si>
  <si>
    <t>Online Survey</t>
  </si>
  <si>
    <t>Telephone Survey</t>
  </si>
  <si>
    <t>Door Hanger Survey and online survey</t>
  </si>
  <si>
    <t>Phone call screener guide</t>
  </si>
  <si>
    <t>HOUR*</t>
  </si>
  <si>
    <t>** Based on the U.S. Census Bureau’s 2010 Statistical Abstract “Mean hourly earnings and weekly hours by selected characteristics” (www.census.gov/compendia/statab/cats/labor_force_employment_earnings.html; last accessed on 6-Jan-10)</t>
  </si>
  <si>
    <t>None</t>
  </si>
  <si>
    <t>National Woodland Owner Survey</t>
  </si>
  <si>
    <t>TOTAL PUBLIC</t>
  </si>
  <si>
    <t>TOTAL PRIVATE</t>
  </si>
  <si>
    <t>TOTALS</t>
  </si>
  <si>
    <t>NON-RESPONDENTS</t>
  </si>
  <si>
    <r>
      <t>Description of the Collection Activity</t>
    </r>
    <r>
      <rPr>
        <sz val="12"/>
        <color theme="1"/>
        <rFont val="Times New Roman"/>
        <family val="1"/>
      </rPr>
      <t> </t>
    </r>
  </si>
  <si>
    <t>NWOS 6.0 Focus Group Guide </t>
  </si>
  <si>
    <t xml:space="preserve">Total Sample Size </t>
  </si>
  <si>
    <t>(non-respond + response)</t>
  </si>
  <si>
    <t>Total respondents per Year:</t>
  </si>
  <si>
    <t># People per Focus Groups:</t>
  </si>
  <si>
    <t>People per Focus Group:</t>
  </si>
  <si>
    <t>Total Focus Groups:</t>
  </si>
  <si>
    <t>Total per Year:</t>
  </si>
  <si>
    <t>Total:</t>
  </si>
  <si>
    <t>Total per State:</t>
  </si>
  <si>
    <t>Per State for 3 Years:</t>
  </si>
  <si>
    <t>Total States:</t>
  </si>
  <si>
    <t>Total Additional:</t>
  </si>
  <si>
    <t xml:space="preserve">TOTAL:  </t>
  </si>
  <si>
    <t>Total States for Additional:</t>
  </si>
  <si>
    <t>States responded to the desire to the potential desire to intensify for 3 years.</t>
  </si>
  <si>
    <t>Including East and West Texas and Oklahoma</t>
  </si>
  <si>
    <t>Additional Per State for 3 years:</t>
  </si>
  <si>
    <t># Respondents per City:</t>
  </si>
  <si>
    <t>Total Respondents for 3 years:</t>
  </si>
  <si>
    <t>Total Estimated Cities:</t>
  </si>
  <si>
    <t xml:space="preserve">*Ran estimate of corporate ownerships with &gt;250,000 acres in the United States. </t>
  </si>
  <si>
    <t>NOTES FOR RESPONDENTS TABLE</t>
  </si>
  <si>
    <t>Round up to:</t>
  </si>
  <si>
    <t>Total for 3 Years:</t>
  </si>
  <si>
    <t>Science Modules Total:</t>
  </si>
  <si>
    <t>Caribean Islands:</t>
  </si>
  <si>
    <t>Pacific Islands:</t>
  </si>
  <si>
    <t>Urban:</t>
  </si>
  <si>
    <t>4 for each of the 5 science modules; 2 science modules per Focus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</si>
</sst>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000"/>
    <numFmt numFmtId="165" formatCode="mmmm\ d\,\ yyyy"/>
    <numFmt numFmtId="166" formatCode="&quot;$&quot;#,##0.00"/>
    <numFmt numFmtId="167" formatCode="#,##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4" fillId="0" borderId="0"/>
    <xf numFmtId="0" fontId="2" fillId="0" borderId="0"/>
  </cellStyleXfs>
  <cellXfs count="329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3" fillId="0" borderId="0" xfId="0" applyFont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Protection="1"/>
    <xf numFmtId="4" fontId="4" fillId="0" borderId="0" xfId="0" applyNumberFormat="1" applyFont="1" applyProtection="1"/>
    <xf numFmtId="4" fontId="3" fillId="0" borderId="0" xfId="0" applyNumberFormat="1" applyFont="1" applyProtection="1"/>
    <xf numFmtId="2" fontId="3" fillId="0" borderId="3" xfId="0" applyNumberFormat="1" applyFont="1" applyBorder="1"/>
    <xf numFmtId="3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2" fontId="9" fillId="0" borderId="3" xfId="0" applyNumberFormat="1" applyFont="1" applyBorder="1" applyProtection="1"/>
    <xf numFmtId="0" fontId="9" fillId="0" borderId="7" xfId="0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5" xfId="0" applyNumberFormat="1" applyFont="1" applyBorder="1" applyAlignment="1" applyProtection="1">
      <alignment horizontal="center" vertical="center"/>
    </xf>
    <xf numFmtId="166" fontId="5" fillId="0" borderId="5" xfId="0" applyNumberFormat="1" applyFont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horizontal="left" vertical="center"/>
    </xf>
    <xf numFmtId="4" fontId="5" fillId="0" borderId="9" xfId="0" applyNumberFormat="1" applyFont="1" applyBorder="1" applyAlignment="1" applyProtection="1">
      <alignment horizontal="center" vertical="center"/>
    </xf>
    <xf numFmtId="166" fontId="5" fillId="0" borderId="9" xfId="0" applyNumberFormat="1" applyFont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Protection="1"/>
    <xf numFmtId="0" fontId="9" fillId="2" borderId="2" xfId="0" applyFont="1" applyFill="1" applyBorder="1" applyProtection="1"/>
    <xf numFmtId="0" fontId="9" fillId="2" borderId="2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9" fillId="2" borderId="3" xfId="0" applyFont="1" applyFill="1" applyBorder="1" applyProtection="1"/>
    <xf numFmtId="0" fontId="9" fillId="2" borderId="2" xfId="0" applyFont="1" applyFill="1" applyBorder="1" applyAlignment="1" applyProtection="1">
      <alignment horizontal="center" wrapText="1"/>
    </xf>
    <xf numFmtId="0" fontId="9" fillId="2" borderId="6" xfId="0" applyFont="1" applyFill="1" applyBorder="1" applyProtection="1"/>
    <xf numFmtId="0" fontId="9" fillId="2" borderId="8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/>
    <xf numFmtId="0" fontId="5" fillId="2" borderId="6" xfId="0" applyFont="1" applyFill="1" applyBorder="1" applyAlignment="1" applyProtection="1"/>
    <xf numFmtId="0" fontId="9" fillId="2" borderId="15" xfId="0" applyFont="1" applyFill="1" applyBorder="1"/>
    <xf numFmtId="0" fontId="9" fillId="2" borderId="8" xfId="0" applyFont="1" applyFill="1" applyBorder="1"/>
    <xf numFmtId="2" fontId="9" fillId="2" borderId="3" xfId="0" applyNumberFormat="1" applyFont="1" applyFill="1" applyBorder="1" applyProtection="1"/>
    <xf numFmtId="0" fontId="3" fillId="0" borderId="3" xfId="0" applyFont="1" applyBorder="1"/>
    <xf numFmtId="0" fontId="3" fillId="0" borderId="3" xfId="0" applyFont="1" applyBorder="1" applyProtection="1"/>
    <xf numFmtId="0" fontId="9" fillId="2" borderId="3" xfId="0" applyFont="1" applyFill="1" applyBorder="1" applyAlignment="1" applyProtection="1">
      <alignment horizontal="center"/>
    </xf>
    <xf numFmtId="0" fontId="9" fillId="2" borderId="4" xfId="0" applyFont="1" applyFill="1" applyBorder="1"/>
    <xf numFmtId="0" fontId="9" fillId="2" borderId="3" xfId="0" applyFont="1" applyFill="1" applyBorder="1"/>
    <xf numFmtId="0" fontId="7" fillId="0" borderId="1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Protection="1"/>
    <xf numFmtId="2" fontId="9" fillId="2" borderId="0" xfId="0" applyNumberFormat="1" applyFont="1" applyFill="1" applyBorder="1" applyProtection="1"/>
    <xf numFmtId="165" fontId="5" fillId="2" borderId="0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Border="1"/>
    <xf numFmtId="0" fontId="11" fillId="2" borderId="2" xfId="0" applyFont="1" applyFill="1" applyBorder="1" applyAlignment="1" applyProtection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0" borderId="4" xfId="0" applyFont="1" applyBorder="1"/>
    <xf numFmtId="2" fontId="3" fillId="0" borderId="0" xfId="0" applyNumberFormat="1" applyFont="1" applyBorder="1" applyProtection="1"/>
    <xf numFmtId="4" fontId="6" fillId="0" borderId="23" xfId="0" applyNumberFormat="1" applyFont="1" applyBorder="1" applyAlignment="1" applyProtection="1">
      <alignment horizontal="center" vertical="center"/>
    </xf>
    <xf numFmtId="0" fontId="9" fillId="2" borderId="5" xfId="0" applyFont="1" applyFill="1" applyBorder="1"/>
    <xf numFmtId="0" fontId="9" fillId="2" borderId="3" xfId="0" applyFont="1" applyFill="1" applyBorder="1" applyAlignment="1" applyProtection="1">
      <alignment horizontal="center"/>
    </xf>
    <xf numFmtId="0" fontId="0" fillId="0" borderId="5" xfId="0" applyBorder="1" applyAlignment="1"/>
    <xf numFmtId="0" fontId="0" fillId="0" borderId="7" xfId="0" applyBorder="1" applyAlignment="1"/>
    <xf numFmtId="0" fontId="0" fillId="0" borderId="15" xfId="0" applyBorder="1" applyAlignment="1"/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horizontal="center" vertical="center"/>
    </xf>
    <xf numFmtId="3" fontId="5" fillId="0" borderId="22" xfId="0" applyNumberFormat="1" applyFont="1" applyBorder="1" applyAlignment="1" applyProtection="1">
      <alignment horizontal="center" vertical="center"/>
    </xf>
    <xf numFmtId="167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Fill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</xf>
    <xf numFmtId="167" fontId="5" fillId="0" borderId="9" xfId="0" applyNumberFormat="1" applyFont="1" applyBorder="1" applyAlignment="1" applyProtection="1">
      <alignment horizontal="center" vertical="center"/>
    </xf>
    <xf numFmtId="167" fontId="6" fillId="0" borderId="23" xfId="0" applyNumberFormat="1" applyFont="1" applyBorder="1" applyAlignment="1" applyProtection="1">
      <alignment horizontal="center" vertical="center"/>
    </xf>
    <xf numFmtId="3" fontId="5" fillId="0" borderId="3" xfId="1" applyNumberFormat="1" applyFont="1" applyBorder="1" applyAlignment="1" applyProtection="1">
      <alignment horizontal="center" vertical="center"/>
      <protection locked="0"/>
    </xf>
    <xf numFmtId="0" fontId="2" fillId="0" borderId="0" xfId="2"/>
    <xf numFmtId="0" fontId="16" fillId="0" borderId="27" xfId="2" applyFont="1" applyBorder="1" applyAlignment="1">
      <alignment vertical="center" wrapText="1"/>
    </xf>
    <xf numFmtId="0" fontId="15" fillId="0" borderId="0" xfId="2" applyFont="1" applyAlignment="1">
      <alignment vertical="center"/>
    </xf>
    <xf numFmtId="0" fontId="17" fillId="0" borderId="24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center" vertical="center"/>
    </xf>
    <xf numFmtId="3" fontId="4" fillId="0" borderId="28" xfId="2" applyNumberFormat="1" applyFont="1" applyBorder="1" applyAlignment="1">
      <alignment horizontal="center" vertical="center"/>
    </xf>
    <xf numFmtId="8" fontId="18" fillId="0" borderId="28" xfId="2" applyNumberFormat="1" applyFont="1" applyBorder="1" applyAlignment="1">
      <alignment horizontal="center" vertical="center"/>
    </xf>
    <xf numFmtId="6" fontId="18" fillId="0" borderId="28" xfId="2" applyNumberFormat="1" applyFont="1" applyBorder="1" applyAlignment="1">
      <alignment horizontal="center" vertical="center"/>
    </xf>
    <xf numFmtId="1" fontId="4" fillId="0" borderId="28" xfId="2" applyNumberFormat="1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1" fontId="2" fillId="0" borderId="0" xfId="2" applyNumberFormat="1"/>
    <xf numFmtId="3" fontId="5" fillId="0" borderId="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167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Protection="1"/>
    <xf numFmtId="2" fontId="9" fillId="2" borderId="5" xfId="0" applyNumberFormat="1" applyFont="1" applyFill="1" applyBorder="1" applyProtection="1"/>
    <xf numFmtId="2" fontId="9" fillId="2" borderId="2" xfId="0" applyNumberFormat="1" applyFont="1" applyFill="1" applyBorder="1" applyAlignment="1" applyProtection="1">
      <alignment horizontal="center"/>
    </xf>
    <xf numFmtId="2" fontId="9" fillId="2" borderId="7" xfId="0" applyNumberFormat="1" applyFont="1" applyFill="1" applyBorder="1" applyAlignment="1" applyProtection="1">
      <alignment horizontal="center"/>
    </xf>
    <xf numFmtId="2" fontId="3" fillId="0" borderId="0" xfId="0" applyNumberFormat="1" applyFont="1" applyProtection="1"/>
    <xf numFmtId="2" fontId="3" fillId="0" borderId="0" xfId="0" applyNumberFormat="1" applyFont="1" applyProtection="1">
      <protection locked="0"/>
    </xf>
    <xf numFmtId="3" fontId="5" fillId="2" borderId="0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Border="1" applyProtection="1"/>
    <xf numFmtId="2" fontId="9" fillId="2" borderId="5" xfId="0" applyNumberFormat="1" applyFont="1" applyFill="1" applyBorder="1" applyAlignment="1" applyProtection="1">
      <alignment horizontal="center"/>
    </xf>
    <xf numFmtId="3" fontId="9" fillId="2" borderId="5" xfId="0" applyNumberFormat="1" applyFont="1" applyFill="1" applyBorder="1" applyProtection="1"/>
    <xf numFmtId="3" fontId="9" fillId="2" borderId="2" xfId="0" applyNumberFormat="1" applyFont="1" applyFill="1" applyBorder="1" applyAlignment="1" applyProtection="1">
      <alignment horizontal="center"/>
    </xf>
    <xf numFmtId="3" fontId="9" fillId="2" borderId="7" xfId="0" applyNumberFormat="1" applyFont="1" applyFill="1" applyBorder="1" applyAlignment="1" applyProtection="1">
      <alignment horizontal="center"/>
    </xf>
    <xf numFmtId="3" fontId="5" fillId="0" borderId="5" xfId="0" applyNumberFormat="1" applyFont="1" applyBorder="1" applyAlignment="1" applyProtection="1">
      <alignment horizontal="center" vertical="center"/>
    </xf>
    <xf numFmtId="3" fontId="5" fillId="0" borderId="9" xfId="0" applyNumberFormat="1" applyFont="1" applyBorder="1" applyAlignment="1" applyProtection="1">
      <alignment horizontal="center" vertical="center"/>
    </xf>
    <xf numFmtId="3" fontId="6" fillId="0" borderId="23" xfId="0" applyNumberFormat="1" applyFont="1" applyBorder="1" applyAlignment="1" applyProtection="1">
      <alignment horizontal="center" vertical="center"/>
    </xf>
    <xf numFmtId="3" fontId="3" fillId="0" borderId="0" xfId="0" applyNumberFormat="1" applyFont="1" applyProtection="1"/>
    <xf numFmtId="167" fontId="5" fillId="0" borderId="5" xfId="0" applyNumberFormat="1" applyFont="1" applyFill="1" applyBorder="1" applyAlignment="1">
      <alignment horizontal="center" vertical="center"/>
    </xf>
    <xf numFmtId="3" fontId="5" fillId="0" borderId="13" xfId="0" applyNumberFormat="1" applyFont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  <protection locked="0"/>
    </xf>
    <xf numFmtId="166" fontId="5" fillId="0" borderId="5" xfId="0" applyNumberFormat="1" applyFont="1" applyFill="1" applyBorder="1" applyAlignment="1" applyProtection="1">
      <alignment horizontal="center" vertical="center"/>
      <protection locked="0"/>
    </xf>
    <xf numFmtId="166" fontId="5" fillId="0" borderId="5" xfId="0" applyNumberFormat="1" applyFont="1" applyBorder="1" applyAlignment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166" fontId="5" fillId="0" borderId="2" xfId="0" applyNumberFormat="1" applyFont="1" applyFill="1" applyBorder="1" applyAlignment="1" applyProtection="1">
      <alignment horizontal="center" vertical="center"/>
      <protection locked="0"/>
    </xf>
    <xf numFmtId="166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</xf>
    <xf numFmtId="166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1" fontId="5" fillId="0" borderId="5" xfId="0" applyNumberFormat="1" applyFont="1" applyBorder="1" applyAlignment="1" applyProtection="1">
      <alignment horizontal="center" vertical="center"/>
    </xf>
    <xf numFmtId="2" fontId="5" fillId="0" borderId="5" xfId="0" applyNumberFormat="1" applyFont="1" applyBorder="1" applyAlignment="1" applyProtection="1">
      <alignment horizontal="center" vertical="center"/>
    </xf>
    <xf numFmtId="166" fontId="9" fillId="0" borderId="10" xfId="0" applyNumberFormat="1" applyFont="1" applyBorder="1" applyAlignment="1" applyProtection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 vertical="center"/>
    </xf>
    <xf numFmtId="166" fontId="9" fillId="0" borderId="16" xfId="0" applyNumberFormat="1" applyFont="1" applyBorder="1" applyAlignment="1" applyProtection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</xf>
    <xf numFmtId="2" fontId="5" fillId="0" borderId="23" xfId="0" applyNumberFormat="1" applyFont="1" applyBorder="1" applyAlignment="1" applyProtection="1">
      <alignment horizontal="center" vertical="center"/>
    </xf>
    <xf numFmtId="166" fontId="9" fillId="0" borderId="20" xfId="0" applyNumberFormat="1" applyFont="1" applyBorder="1" applyAlignment="1" applyProtection="1">
      <alignment horizontal="center" vertical="center"/>
    </xf>
    <xf numFmtId="166" fontId="9" fillId="0" borderId="23" xfId="0" applyNumberFormat="1" applyFont="1" applyBorder="1" applyAlignment="1" applyProtection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6" fillId="0" borderId="23" xfId="0" applyNumberFormat="1" applyFont="1" applyBorder="1" applyAlignment="1" applyProtection="1">
      <alignment horizontal="center" vertical="center"/>
    </xf>
    <xf numFmtId="4" fontId="5" fillId="0" borderId="5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Protection="1"/>
    <xf numFmtId="3" fontId="19" fillId="0" borderId="0" xfId="0" applyNumberFormat="1" applyFont="1" applyFill="1" applyProtection="1"/>
    <xf numFmtId="0" fontId="20" fillId="0" borderId="4" xfId="0" applyFont="1" applyBorder="1" applyProtection="1"/>
    <xf numFmtId="0" fontId="3" fillId="0" borderId="0" xfId="0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Border="1" applyProtection="1">
      <protection locked="0"/>
    </xf>
    <xf numFmtId="3" fontId="3" fillId="0" borderId="0" xfId="0" applyNumberFormat="1" applyFont="1" applyBorder="1" applyProtection="1"/>
    <xf numFmtId="2" fontId="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21" fillId="0" borderId="0" xfId="2" applyFont="1"/>
    <xf numFmtId="0" fontId="23" fillId="0" borderId="0" xfId="2" applyFont="1"/>
    <xf numFmtId="0" fontId="17" fillId="0" borderId="28" xfId="2" applyFont="1" applyBorder="1" applyAlignment="1">
      <alignment horizontal="center" vertical="center" wrapText="1"/>
    </xf>
    <xf numFmtId="0" fontId="26" fillId="0" borderId="29" xfId="2" applyFont="1" applyBorder="1" applyAlignment="1">
      <alignment horizontal="center" vertical="center" wrapText="1"/>
    </xf>
    <xf numFmtId="0" fontId="26" fillId="0" borderId="29" xfId="2" applyFont="1" applyBorder="1" applyAlignment="1">
      <alignment horizontal="center" vertical="center"/>
    </xf>
    <xf numFmtId="0" fontId="27" fillId="0" borderId="29" xfId="2" applyFont="1" applyBorder="1" applyAlignment="1">
      <alignment vertical="center" wrapText="1"/>
    </xf>
    <xf numFmtId="0" fontId="27" fillId="0" borderId="29" xfId="2" applyFont="1" applyBorder="1" applyAlignment="1">
      <alignment horizontal="center" vertical="center" wrapText="1"/>
    </xf>
    <xf numFmtId="1" fontId="27" fillId="0" borderId="29" xfId="2" applyNumberFormat="1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7" fillId="0" borderId="29" xfId="2" applyNumberFormat="1" applyFont="1" applyBorder="1" applyAlignment="1">
      <alignment horizontal="center" vertical="center"/>
    </xf>
    <xf numFmtId="0" fontId="27" fillId="0" borderId="29" xfId="2" applyFont="1" applyBorder="1" applyAlignment="1">
      <alignment horizontal="right" vertical="center"/>
    </xf>
    <xf numFmtId="0" fontId="27" fillId="0" borderId="29" xfId="2" applyFont="1" applyBorder="1" applyAlignment="1">
      <alignment horizontal="left" vertical="center" wrapText="1"/>
    </xf>
    <xf numFmtId="0" fontId="27" fillId="0" borderId="0" xfId="2" applyFont="1" applyAlignment="1">
      <alignment vertical="center"/>
    </xf>
    <xf numFmtId="0" fontId="27" fillId="0" borderId="0" xfId="2" applyFont="1"/>
    <xf numFmtId="0" fontId="26" fillId="0" borderId="0" xfId="2" applyFont="1" applyAlignment="1">
      <alignment vertical="center"/>
    </xf>
    <xf numFmtId="0" fontId="26" fillId="0" borderId="29" xfId="2" applyFont="1" applyBorder="1" applyAlignment="1">
      <alignment horizontal="center" vertical="top" wrapText="1"/>
    </xf>
    <xf numFmtId="0" fontId="26" fillId="0" borderId="29" xfId="2" applyFont="1" applyBorder="1" applyAlignment="1">
      <alignment horizontal="center" vertical="top"/>
    </xf>
    <xf numFmtId="0" fontId="27" fillId="0" borderId="29" xfId="2" applyFont="1" applyBorder="1" applyAlignment="1">
      <alignment vertical="center"/>
    </xf>
    <xf numFmtId="0" fontId="28" fillId="0" borderId="29" xfId="0" applyFont="1" applyBorder="1" applyAlignment="1">
      <alignment horizontal="center" vertical="center" wrapText="1"/>
    </xf>
    <xf numFmtId="1" fontId="27" fillId="0" borderId="0" xfId="2" applyNumberFormat="1" applyFont="1" applyBorder="1" applyAlignment="1">
      <alignment horizontal="center" vertical="center"/>
    </xf>
    <xf numFmtId="0" fontId="27" fillId="0" borderId="17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/>
    </xf>
    <xf numFmtId="1" fontId="27" fillId="2" borderId="0" xfId="2" applyNumberFormat="1" applyFont="1" applyFill="1" applyBorder="1" applyAlignment="1">
      <alignment horizontal="center"/>
    </xf>
    <xf numFmtId="1" fontId="27" fillId="0" borderId="17" xfId="2" applyNumberFormat="1" applyFont="1" applyBorder="1" applyAlignment="1">
      <alignment horizontal="center" vertical="center"/>
    </xf>
    <xf numFmtId="0" fontId="27" fillId="0" borderId="17" xfId="2" applyFont="1" applyBorder="1" applyAlignment="1">
      <alignment vertical="center"/>
    </xf>
    <xf numFmtId="0" fontId="1" fillId="0" borderId="0" xfId="2" applyFont="1"/>
    <xf numFmtId="0" fontId="2" fillId="0" borderId="0" xfId="2" applyAlignment="1">
      <alignment wrapText="1"/>
    </xf>
    <xf numFmtId="0" fontId="1" fillId="0" borderId="0" xfId="2" applyFont="1" applyAlignment="1">
      <alignment wrapText="1"/>
    </xf>
    <xf numFmtId="0" fontId="21" fillId="0" borderId="0" xfId="2" applyFont="1" applyAlignment="1">
      <alignment vertical="top"/>
    </xf>
    <xf numFmtId="0" fontId="1" fillId="0" borderId="0" xfId="2" applyFont="1" applyAlignment="1">
      <alignment vertical="top"/>
    </xf>
    <xf numFmtId="0" fontId="0" fillId="0" borderId="0" xfId="0" applyAlignment="1">
      <alignment vertical="top" wrapText="1"/>
    </xf>
    <xf numFmtId="3" fontId="2" fillId="0" borderId="0" xfId="2" applyNumberFormat="1"/>
    <xf numFmtId="0" fontId="26" fillId="0" borderId="26" xfId="2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2" applyFont="1" applyBorder="1" applyAlignment="1">
      <alignment horizontal="center" vertical="top" wrapText="1"/>
    </xf>
    <xf numFmtId="0" fontId="26" fillId="0" borderId="0" xfId="2" applyFont="1" applyBorder="1" applyAlignment="1">
      <alignment horizontal="center" vertical="top"/>
    </xf>
    <xf numFmtId="0" fontId="26" fillId="0" borderId="26" xfId="2" applyFont="1" applyBorder="1" applyAlignment="1">
      <alignment horizontal="center" vertical="top" wrapText="1"/>
    </xf>
    <xf numFmtId="0" fontId="26" fillId="0" borderId="26" xfId="2" applyFont="1" applyBorder="1" applyAlignment="1">
      <alignment horizontal="center" vertical="top"/>
    </xf>
    <xf numFmtId="1" fontId="27" fillId="0" borderId="26" xfId="2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3" fontId="29" fillId="0" borderId="0" xfId="2" applyNumberFormat="1" applyFont="1"/>
    <xf numFmtId="0" fontId="1" fillId="0" borderId="0" xfId="2" applyFont="1" applyAlignment="1">
      <alignment horizontal="left"/>
    </xf>
    <xf numFmtId="3" fontId="27" fillId="0" borderId="29" xfId="2" applyNumberFormat="1" applyFont="1" applyBorder="1" applyAlignment="1">
      <alignment horizontal="center" vertical="center"/>
    </xf>
    <xf numFmtId="3" fontId="27" fillId="3" borderId="29" xfId="2" applyNumberFormat="1" applyFont="1" applyFill="1" applyBorder="1" applyAlignment="1">
      <alignment horizontal="center"/>
    </xf>
    <xf numFmtId="3" fontId="27" fillId="0" borderId="29" xfId="2" applyNumberFormat="1" applyFont="1" applyBorder="1" applyAlignment="1">
      <alignment horizontal="center" vertical="center" wrapText="1"/>
    </xf>
    <xf numFmtId="3" fontId="27" fillId="0" borderId="0" xfId="2" applyNumberFormat="1" applyFont="1"/>
    <xf numFmtId="3" fontId="29" fillId="0" borderId="0" xfId="2" applyNumberFormat="1" applyFont="1" applyAlignment="1">
      <alignment vertical="top"/>
    </xf>
    <xf numFmtId="3" fontId="2" fillId="0" borderId="0" xfId="2" applyNumberFormat="1" applyAlignment="1">
      <alignment horizontal="right"/>
    </xf>
    <xf numFmtId="3" fontId="29" fillId="0" borderId="0" xfId="2" applyNumberFormat="1" applyFont="1" applyAlignment="1">
      <alignment horizontal="right"/>
    </xf>
    <xf numFmtId="0" fontId="18" fillId="0" borderId="27" xfId="2" applyFont="1" applyBorder="1" applyAlignment="1">
      <alignment horizontal="right" vertical="center"/>
    </xf>
    <xf numFmtId="0" fontId="9" fillId="2" borderId="4" xfId="0" applyFont="1" applyFill="1" applyBorder="1"/>
    <xf numFmtId="0" fontId="9" fillId="2" borderId="3" xfId="0" applyFont="1" applyFill="1" applyBorder="1"/>
    <xf numFmtId="49" fontId="6" fillId="0" borderId="20" xfId="0" applyNumberFormat="1" applyFont="1" applyBorder="1" applyAlignment="1" applyProtection="1">
      <alignment horizontal="right" vertical="center" wrapText="1"/>
    </xf>
    <xf numFmtId="49" fontId="6" fillId="0" borderId="21" xfId="0" applyNumberFormat="1" applyFont="1" applyBorder="1" applyAlignment="1" applyProtection="1">
      <alignment horizontal="right" vertical="center" wrapText="1"/>
    </xf>
    <xf numFmtId="49" fontId="6" fillId="0" borderId="22" xfId="0" applyNumberFormat="1" applyFont="1" applyBorder="1" applyAlignment="1" applyProtection="1">
      <alignment horizontal="right" vertical="center" wrapText="1"/>
    </xf>
    <xf numFmtId="0" fontId="7" fillId="0" borderId="14" xfId="0" applyFont="1" applyBorder="1" applyAlignment="1" applyProtection="1">
      <alignment horizontal="left" vertical="top" wrapText="1"/>
    </xf>
    <xf numFmtId="0" fontId="7" fillId="0" borderId="13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7" fillId="0" borderId="15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7" fillId="0" borderId="8" xfId="0" applyFont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3" xfId="0" applyNumberFormat="1" applyFont="1" applyFill="1" applyBorder="1" applyAlignment="1" applyProtection="1">
      <alignment horizontal="center" vertical="center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49" fontId="6" fillId="0" borderId="11" xfId="0" applyNumberFormat="1" applyFont="1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/>
    </xf>
    <xf numFmtId="49" fontId="6" fillId="0" borderId="12" xfId="0" applyNumberFormat="1" applyFont="1" applyBorder="1" applyAlignment="1" applyProtection="1">
      <alignment horizontal="right" vertical="center"/>
    </xf>
    <xf numFmtId="0" fontId="5" fillId="0" borderId="4" xfId="0" applyNumberFormat="1" applyFont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Border="1" applyAlignment="1" applyProtection="1">
      <alignment horizontal="left" vertical="center" wrapText="1" indent="1"/>
      <protection locked="0"/>
    </xf>
    <xf numFmtId="0" fontId="5" fillId="0" borderId="3" xfId="0" applyNumberFormat="1" applyFont="1" applyBorder="1" applyAlignment="1" applyProtection="1">
      <alignment horizontal="left" vertical="center" wrapText="1" inden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 indent="1"/>
      <protection locked="0"/>
    </xf>
    <xf numFmtId="0" fontId="6" fillId="0" borderId="3" xfId="0" applyNumberFormat="1" applyFont="1" applyBorder="1" applyAlignment="1" applyProtection="1">
      <alignment horizontal="left" vertical="center" wrapText="1" indent="1"/>
      <protection locked="0"/>
    </xf>
    <xf numFmtId="0" fontId="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2" fontId="12" fillId="0" borderId="14" xfId="0" applyNumberFormat="1" applyFont="1" applyBorder="1" applyAlignment="1" applyProtection="1">
      <alignment horizontal="center" vertical="center"/>
    </xf>
    <xf numFmtId="2" fontId="12" fillId="0" borderId="13" xfId="0" applyNumberFormat="1" applyFont="1" applyBorder="1" applyAlignment="1" applyProtection="1">
      <alignment horizontal="center" vertical="center"/>
    </xf>
    <xf numFmtId="2" fontId="12" fillId="0" borderId="6" xfId="0" applyNumberFormat="1" applyFont="1" applyBorder="1" applyAlignment="1" applyProtection="1">
      <alignment horizontal="center" vertical="center"/>
    </xf>
    <xf numFmtId="2" fontId="12" fillId="0" borderId="15" xfId="0" applyNumberFormat="1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/>
    </xf>
    <xf numFmtId="2" fontId="12" fillId="0" borderId="8" xfId="0" applyNumberFormat="1" applyFont="1" applyBorder="1" applyAlignment="1" applyProtection="1">
      <alignment horizontal="center" vertical="center"/>
    </xf>
    <xf numFmtId="2" fontId="12" fillId="0" borderId="5" xfId="0" applyNumberFormat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3" fillId="0" borderId="14" xfId="0" applyFont="1" applyBorder="1" applyAlignment="1">
      <alignment horizontal="center"/>
    </xf>
    <xf numFmtId="0" fontId="0" fillId="0" borderId="13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3" xfId="0" applyBorder="1" applyAlignment="1"/>
    <xf numFmtId="0" fontId="6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164" fontId="6" fillId="0" borderId="4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0" fillId="0" borderId="27" xfId="0" applyBorder="1" applyAlignment="1">
      <alignment vertical="top"/>
    </xf>
    <xf numFmtId="0" fontId="26" fillId="0" borderId="29" xfId="2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top" wrapText="1"/>
    </xf>
    <xf numFmtId="0" fontId="26" fillId="0" borderId="24" xfId="2" applyFont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21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2" applyFont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AC169"/>
  <sheetViews>
    <sheetView tabSelected="1" zoomScaleNormal="100" zoomScaleSheetLayoutView="75" zoomScalePageLayoutView="85" workbookViewId="0">
      <selection activeCell="I3" sqref="I3:N9"/>
    </sheetView>
  </sheetViews>
  <sheetFormatPr defaultColWidth="9.140625" defaultRowHeight="8.25" x14ac:dyDescent="0.15"/>
  <cols>
    <col min="1" max="1" width="8.140625" style="59" customWidth="1"/>
    <col min="2" max="5" width="7.7109375" style="1" customWidth="1"/>
    <col min="6" max="6" width="8.42578125" style="1" customWidth="1"/>
    <col min="7" max="7" width="9.140625" style="4" customWidth="1"/>
    <col min="8" max="9" width="10.5703125" style="4" customWidth="1"/>
    <col min="10" max="10" width="10.7109375" style="124" customWidth="1"/>
    <col min="11" max="11" width="9.140625" style="108" customWidth="1"/>
    <col min="12" max="12" width="12.140625" style="1" customWidth="1"/>
    <col min="13" max="13" width="10.5703125" style="100" customWidth="1"/>
    <col min="14" max="14" width="10.5703125" style="4" customWidth="1"/>
    <col min="15" max="15" width="9.140625" style="108" customWidth="1"/>
    <col min="16" max="16" width="11.5703125" style="10" customWidth="1"/>
    <col min="17" max="17" width="11.5703125" style="55" customWidth="1"/>
    <col min="18" max="18" width="9.140625" style="1"/>
    <col min="19" max="19" width="10.28515625" style="42" customWidth="1"/>
    <col min="20" max="16384" width="9.140625" style="1"/>
  </cols>
  <sheetData>
    <row r="1" spans="1:19" ht="9.1999999999999993" customHeight="1" x14ac:dyDescent="0.2">
      <c r="A1" s="228" t="s">
        <v>55</v>
      </c>
      <c r="B1" s="229"/>
      <c r="C1" s="229"/>
      <c r="D1" s="229"/>
      <c r="E1" s="229"/>
      <c r="F1" s="229"/>
      <c r="G1" s="230"/>
      <c r="H1" s="296"/>
      <c r="I1" s="253" t="s">
        <v>33</v>
      </c>
      <c r="J1" s="291"/>
      <c r="K1" s="291"/>
      <c r="L1" s="291"/>
      <c r="M1" s="291"/>
      <c r="N1" s="292"/>
      <c r="O1" s="253" t="s">
        <v>1</v>
      </c>
      <c r="P1" s="254"/>
      <c r="Q1" s="47"/>
      <c r="R1" s="37"/>
      <c r="S1" s="38"/>
    </row>
    <row r="2" spans="1:19" ht="8.25" customHeight="1" x14ac:dyDescent="0.15">
      <c r="A2" s="231"/>
      <c r="B2" s="232"/>
      <c r="C2" s="232"/>
      <c r="D2" s="232"/>
      <c r="E2" s="232"/>
      <c r="F2" s="232"/>
      <c r="G2" s="233"/>
      <c r="H2" s="297"/>
      <c r="I2" s="293"/>
      <c r="J2" s="294"/>
      <c r="K2" s="294"/>
      <c r="L2" s="294"/>
      <c r="M2" s="294"/>
      <c r="N2" s="295"/>
      <c r="O2" s="255"/>
      <c r="P2" s="256"/>
      <c r="Q2" s="48"/>
      <c r="R2" s="45"/>
      <c r="S2" s="46"/>
    </row>
    <row r="3" spans="1:19" ht="12.75" customHeight="1" x14ac:dyDescent="0.15">
      <c r="A3" s="231"/>
      <c r="B3" s="232"/>
      <c r="C3" s="232"/>
      <c r="D3" s="232"/>
      <c r="E3" s="232"/>
      <c r="F3" s="232"/>
      <c r="G3" s="233"/>
      <c r="H3" s="297"/>
      <c r="I3" s="311" t="s">
        <v>121</v>
      </c>
      <c r="J3" s="294"/>
      <c r="K3" s="294"/>
      <c r="L3" s="294"/>
      <c r="M3" s="294"/>
      <c r="N3" s="295"/>
      <c r="O3" s="305" t="s">
        <v>57</v>
      </c>
      <c r="P3" s="306"/>
      <c r="Q3" s="50"/>
      <c r="R3" s="45"/>
      <c r="S3" s="46"/>
    </row>
    <row r="4" spans="1:19" ht="8.25" customHeight="1" x14ac:dyDescent="0.15">
      <c r="A4" s="231"/>
      <c r="B4" s="232"/>
      <c r="C4" s="232"/>
      <c r="D4" s="232"/>
      <c r="E4" s="232"/>
      <c r="F4" s="232"/>
      <c r="G4" s="233"/>
      <c r="H4" s="297"/>
      <c r="I4" s="293"/>
      <c r="J4" s="294"/>
      <c r="K4" s="294"/>
      <c r="L4" s="294"/>
      <c r="M4" s="294"/>
      <c r="N4" s="295"/>
      <c r="O4" s="307"/>
      <c r="P4" s="306"/>
      <c r="Q4" s="50"/>
      <c r="R4" s="223"/>
      <c r="S4" s="224"/>
    </row>
    <row r="5" spans="1:19" ht="8.25" customHeight="1" x14ac:dyDescent="0.15">
      <c r="A5" s="231"/>
      <c r="B5" s="232"/>
      <c r="C5" s="232"/>
      <c r="D5" s="232"/>
      <c r="E5" s="232"/>
      <c r="F5" s="232"/>
      <c r="G5" s="233"/>
      <c r="H5" s="297"/>
      <c r="I5" s="293"/>
      <c r="J5" s="294"/>
      <c r="K5" s="294"/>
      <c r="L5" s="294"/>
      <c r="M5" s="294"/>
      <c r="N5" s="295"/>
      <c r="O5" s="307"/>
      <c r="P5" s="306"/>
      <c r="Q5" s="50"/>
      <c r="R5" s="223"/>
      <c r="S5" s="224"/>
    </row>
    <row r="6" spans="1:19" ht="9.1999999999999993" customHeight="1" x14ac:dyDescent="0.15">
      <c r="A6" s="231"/>
      <c r="B6" s="232"/>
      <c r="C6" s="232"/>
      <c r="D6" s="232"/>
      <c r="E6" s="232"/>
      <c r="F6" s="232"/>
      <c r="G6" s="233"/>
      <c r="H6" s="297"/>
      <c r="I6" s="293"/>
      <c r="J6" s="294"/>
      <c r="K6" s="294"/>
      <c r="L6" s="294"/>
      <c r="M6" s="294"/>
      <c r="N6" s="295"/>
      <c r="O6" s="116" t="s">
        <v>34</v>
      </c>
      <c r="P6" s="13"/>
      <c r="Q6" s="51"/>
      <c r="R6" s="45"/>
      <c r="S6" s="46"/>
    </row>
    <row r="7" spans="1:19" ht="8.25" customHeight="1" x14ac:dyDescent="0.15">
      <c r="A7" s="231"/>
      <c r="B7" s="232"/>
      <c r="C7" s="232"/>
      <c r="D7" s="232"/>
      <c r="E7" s="232"/>
      <c r="F7" s="232"/>
      <c r="G7" s="233"/>
      <c r="H7" s="297"/>
      <c r="I7" s="293"/>
      <c r="J7" s="294"/>
      <c r="K7" s="294"/>
      <c r="L7" s="294"/>
      <c r="M7" s="294"/>
      <c r="N7" s="295"/>
      <c r="O7" s="52"/>
      <c r="P7" s="41"/>
      <c r="Q7" s="52"/>
      <c r="R7" s="45"/>
      <c r="S7" s="46"/>
    </row>
    <row r="8" spans="1:19" ht="8.25" customHeight="1" x14ac:dyDescent="0.15">
      <c r="A8" s="231"/>
      <c r="B8" s="232"/>
      <c r="C8" s="232"/>
      <c r="D8" s="232"/>
      <c r="E8" s="232"/>
      <c r="F8" s="232"/>
      <c r="G8" s="233"/>
      <c r="H8" s="297"/>
      <c r="I8" s="293"/>
      <c r="J8" s="294"/>
      <c r="K8" s="294"/>
      <c r="L8" s="294"/>
      <c r="M8" s="294"/>
      <c r="N8" s="295"/>
      <c r="O8" s="249">
        <v>42019</v>
      </c>
      <c r="P8" s="250"/>
      <c r="Q8" s="53"/>
      <c r="R8" s="45"/>
      <c r="S8" s="46"/>
    </row>
    <row r="9" spans="1:19" ht="8.25" customHeight="1" x14ac:dyDescent="0.15">
      <c r="A9" s="234"/>
      <c r="B9" s="235"/>
      <c r="C9" s="235"/>
      <c r="D9" s="235"/>
      <c r="E9" s="235"/>
      <c r="F9" s="235"/>
      <c r="G9" s="236"/>
      <c r="H9" s="298"/>
      <c r="I9" s="312"/>
      <c r="J9" s="313"/>
      <c r="K9" s="313"/>
      <c r="L9" s="313"/>
      <c r="M9" s="313"/>
      <c r="N9" s="314"/>
      <c r="O9" s="251"/>
      <c r="P9" s="252"/>
      <c r="Q9" s="54"/>
      <c r="R9" s="39"/>
      <c r="S9" s="40"/>
    </row>
    <row r="10" spans="1:19" ht="8.25" customHeight="1" x14ac:dyDescent="0.15">
      <c r="A10" s="243" t="s">
        <v>0</v>
      </c>
      <c r="B10" s="244"/>
      <c r="C10" s="244"/>
      <c r="D10" s="244"/>
      <c r="E10" s="244"/>
      <c r="F10" s="245"/>
      <c r="G10" s="299" t="s">
        <v>58</v>
      </c>
      <c r="H10" s="300"/>
      <c r="I10" s="300"/>
      <c r="J10" s="300"/>
      <c r="K10" s="300"/>
      <c r="L10" s="300"/>
      <c r="M10" s="300"/>
      <c r="N10" s="300"/>
      <c r="O10" s="300"/>
      <c r="P10" s="300"/>
      <c r="Q10" s="301"/>
      <c r="R10" s="62"/>
      <c r="S10" s="62"/>
    </row>
    <row r="11" spans="1:19" x14ac:dyDescent="0.15">
      <c r="A11" s="246"/>
      <c r="B11" s="247"/>
      <c r="C11" s="247"/>
      <c r="D11" s="247"/>
      <c r="E11" s="247"/>
      <c r="F11" s="248"/>
      <c r="G11" s="302"/>
      <c r="H11" s="303"/>
      <c r="I11" s="303"/>
      <c r="J11" s="303"/>
      <c r="K11" s="303"/>
      <c r="L11" s="303"/>
      <c r="M11" s="303"/>
      <c r="N11" s="303"/>
      <c r="O11" s="303"/>
      <c r="P11" s="303"/>
      <c r="Q11" s="304"/>
      <c r="R11" s="33"/>
      <c r="S11" s="33"/>
    </row>
    <row r="12" spans="1:19" ht="8.25" customHeight="1" x14ac:dyDescent="0.2">
      <c r="A12" s="24"/>
      <c r="B12" s="27"/>
      <c r="C12" s="27"/>
      <c r="D12" s="27"/>
      <c r="E12" s="27"/>
      <c r="F12" s="28"/>
      <c r="G12" s="64"/>
      <c r="H12" s="64"/>
      <c r="I12" s="285" t="s">
        <v>56</v>
      </c>
      <c r="J12" s="286"/>
      <c r="K12" s="286"/>
      <c r="L12" s="287"/>
      <c r="M12" s="277" t="s">
        <v>50</v>
      </c>
      <c r="N12" s="278"/>
      <c r="O12" s="278"/>
      <c r="P12" s="279"/>
      <c r="Q12" s="283" t="s">
        <v>22</v>
      </c>
      <c r="R12" s="33"/>
      <c r="S12" s="33"/>
    </row>
    <row r="13" spans="1:19" ht="12.75" customHeight="1" x14ac:dyDescent="0.2">
      <c r="A13" s="58"/>
      <c r="B13" s="27"/>
      <c r="C13" s="27"/>
      <c r="D13" s="27"/>
      <c r="E13" s="27"/>
      <c r="F13" s="28"/>
      <c r="G13" s="65"/>
      <c r="H13" s="66"/>
      <c r="I13" s="288"/>
      <c r="J13" s="289"/>
      <c r="K13" s="289"/>
      <c r="L13" s="290"/>
      <c r="M13" s="280"/>
      <c r="N13" s="281"/>
      <c r="O13" s="281"/>
      <c r="P13" s="282"/>
      <c r="Q13" s="284"/>
      <c r="R13" s="33"/>
      <c r="S13" s="33"/>
    </row>
    <row r="14" spans="1:19" x14ac:dyDescent="0.15">
      <c r="A14" s="25"/>
      <c r="B14" s="27"/>
      <c r="C14" s="27"/>
      <c r="D14" s="27"/>
      <c r="E14" s="27"/>
      <c r="F14" s="28"/>
      <c r="G14" s="30"/>
      <c r="H14" s="30"/>
      <c r="I14" s="24"/>
      <c r="J14" s="118"/>
      <c r="K14" s="104"/>
      <c r="L14" s="32"/>
      <c r="M14" s="93"/>
      <c r="N14" s="32"/>
      <c r="O14" s="117"/>
      <c r="P14" s="32" t="s">
        <v>22</v>
      </c>
      <c r="Q14" s="26"/>
      <c r="R14" s="33"/>
      <c r="S14" s="33"/>
    </row>
    <row r="15" spans="1:19" ht="16.5" x14ac:dyDescent="0.15">
      <c r="A15" s="29" t="s">
        <v>2</v>
      </c>
      <c r="B15" s="27"/>
      <c r="C15" s="27"/>
      <c r="D15" s="27"/>
      <c r="E15" s="27"/>
      <c r="F15" s="28"/>
      <c r="G15" s="44" t="s">
        <v>20</v>
      </c>
      <c r="H15" s="63" t="s">
        <v>60</v>
      </c>
      <c r="I15" s="26" t="s">
        <v>44</v>
      </c>
      <c r="J15" s="119" t="s">
        <v>12</v>
      </c>
      <c r="K15" s="105" t="s">
        <v>15</v>
      </c>
      <c r="L15" s="26" t="s">
        <v>17</v>
      </c>
      <c r="M15" s="94" t="s">
        <v>44</v>
      </c>
      <c r="N15" s="26" t="s">
        <v>12</v>
      </c>
      <c r="O15" s="105" t="s">
        <v>15</v>
      </c>
      <c r="P15" s="26" t="s">
        <v>15</v>
      </c>
      <c r="Q15" s="56" t="s">
        <v>22</v>
      </c>
      <c r="R15" s="34" t="s">
        <v>29</v>
      </c>
      <c r="S15" s="57" t="s">
        <v>22</v>
      </c>
    </row>
    <row r="16" spans="1:19" x14ac:dyDescent="0.15">
      <c r="A16" s="29" t="s">
        <v>4</v>
      </c>
      <c r="B16" s="308" t="s">
        <v>8</v>
      </c>
      <c r="C16" s="309"/>
      <c r="D16" s="309"/>
      <c r="E16" s="309"/>
      <c r="F16" s="310"/>
      <c r="G16" s="44" t="s">
        <v>51</v>
      </c>
      <c r="H16" s="63" t="s">
        <v>61</v>
      </c>
      <c r="I16" s="26" t="s">
        <v>10</v>
      </c>
      <c r="J16" s="119" t="s">
        <v>13</v>
      </c>
      <c r="K16" s="105" t="s">
        <v>25</v>
      </c>
      <c r="L16" s="26" t="s">
        <v>15</v>
      </c>
      <c r="M16" s="94" t="s">
        <v>45</v>
      </c>
      <c r="N16" s="26" t="s">
        <v>44</v>
      </c>
      <c r="O16" s="105" t="s">
        <v>25</v>
      </c>
      <c r="P16" s="26" t="s">
        <v>47</v>
      </c>
      <c r="Q16" s="56" t="s">
        <v>59</v>
      </c>
      <c r="R16" s="34" t="s">
        <v>28</v>
      </c>
      <c r="S16" s="57" t="s">
        <v>30</v>
      </c>
    </row>
    <row r="17" spans="1:25" ht="8.25" customHeight="1" x14ac:dyDescent="0.15">
      <c r="A17" s="29" t="s">
        <v>3</v>
      </c>
      <c r="B17" s="27"/>
      <c r="C17" s="27"/>
      <c r="D17" s="27"/>
      <c r="E17" s="27"/>
      <c r="F17" s="28"/>
      <c r="G17" s="44" t="s">
        <v>52</v>
      </c>
      <c r="H17" s="63"/>
      <c r="I17" s="26"/>
      <c r="J17" s="119" t="s">
        <v>64</v>
      </c>
      <c r="K17" s="105" t="s">
        <v>26</v>
      </c>
      <c r="L17" s="26" t="s">
        <v>48</v>
      </c>
      <c r="M17" s="94" t="s">
        <v>10</v>
      </c>
      <c r="N17" s="26" t="s">
        <v>50</v>
      </c>
      <c r="O17" s="105" t="s">
        <v>46</v>
      </c>
      <c r="P17" s="26" t="s">
        <v>46</v>
      </c>
      <c r="Q17" s="56" t="s">
        <v>15</v>
      </c>
      <c r="R17" s="34" t="s">
        <v>118</v>
      </c>
      <c r="S17" s="34"/>
      <c r="W17" s="3"/>
    </row>
    <row r="18" spans="1:25" ht="12.75" customHeight="1" x14ac:dyDescent="0.15">
      <c r="A18" s="25"/>
      <c r="B18" s="27"/>
      <c r="C18" s="27"/>
      <c r="D18" s="27"/>
      <c r="E18" s="27"/>
      <c r="F18" s="28"/>
      <c r="G18" s="44" t="s">
        <v>26</v>
      </c>
      <c r="H18" s="63"/>
      <c r="I18" s="26"/>
      <c r="J18" s="119"/>
      <c r="K18" s="105"/>
      <c r="L18" s="26" t="s">
        <v>65</v>
      </c>
      <c r="M18" s="94"/>
      <c r="N18" s="26" t="s">
        <v>66</v>
      </c>
      <c r="O18" s="105"/>
      <c r="P18" s="26" t="s">
        <v>67</v>
      </c>
      <c r="Q18" s="26" t="s">
        <v>68</v>
      </c>
      <c r="R18" s="33"/>
      <c r="S18" s="26" t="s">
        <v>69</v>
      </c>
      <c r="W18" s="3"/>
    </row>
    <row r="19" spans="1:25" ht="12.75" customHeight="1" x14ac:dyDescent="0.15">
      <c r="A19" s="14" t="s">
        <v>6</v>
      </c>
      <c r="B19" s="240" t="s">
        <v>7</v>
      </c>
      <c r="C19" s="241"/>
      <c r="D19" s="241"/>
      <c r="E19" s="241"/>
      <c r="F19" s="242"/>
      <c r="G19" s="31" t="s">
        <v>5</v>
      </c>
      <c r="H19" s="35" t="s">
        <v>9</v>
      </c>
      <c r="I19" s="35" t="s">
        <v>11</v>
      </c>
      <c r="J19" s="120" t="s">
        <v>14</v>
      </c>
      <c r="K19" s="106" t="s">
        <v>16</v>
      </c>
      <c r="L19" s="35" t="s">
        <v>18</v>
      </c>
      <c r="M19" s="95" t="s">
        <v>19</v>
      </c>
      <c r="N19" s="35" t="s">
        <v>23</v>
      </c>
      <c r="O19" s="106" t="s">
        <v>21</v>
      </c>
      <c r="P19" s="36" t="s">
        <v>31</v>
      </c>
      <c r="Q19" s="36" t="s">
        <v>32</v>
      </c>
      <c r="R19" s="36" t="s">
        <v>62</v>
      </c>
      <c r="S19" s="36" t="s">
        <v>63</v>
      </c>
      <c r="W19" s="3"/>
    </row>
    <row r="20" spans="1:25" s="2" customFormat="1" ht="26.25" customHeight="1" x14ac:dyDescent="0.2">
      <c r="A20" s="49"/>
      <c r="B20" s="237" t="s">
        <v>35</v>
      </c>
      <c r="C20" s="238"/>
      <c r="D20" s="238"/>
      <c r="E20" s="238"/>
      <c r="F20" s="239"/>
      <c r="G20" s="67"/>
      <c r="H20" s="74"/>
      <c r="I20" s="125"/>
      <c r="J20" s="126"/>
      <c r="K20" s="127"/>
      <c r="L20" s="150"/>
      <c r="M20" s="96"/>
      <c r="N20" s="160"/>
      <c r="O20" s="127"/>
      <c r="P20" s="154"/>
      <c r="Q20" s="158"/>
      <c r="R20" s="128"/>
      <c r="S20" s="129"/>
      <c r="T20" s="1"/>
      <c r="U20" s="1"/>
      <c r="V20" s="1"/>
      <c r="W20" s="3"/>
      <c r="X20" s="1"/>
      <c r="Y20" s="1"/>
    </row>
    <row r="21" spans="1:25" s="2" customFormat="1" ht="18.75" customHeight="1" x14ac:dyDescent="0.2">
      <c r="A21" s="22" t="s">
        <v>120</v>
      </c>
      <c r="B21" s="266" t="s">
        <v>36</v>
      </c>
      <c r="C21" s="267"/>
      <c r="D21" s="267"/>
      <c r="E21" s="267"/>
      <c r="F21" s="268"/>
      <c r="G21" s="68">
        <v>1</v>
      </c>
      <c r="H21" s="110">
        <v>8229</v>
      </c>
      <c r="I21" s="110">
        <v>6583</v>
      </c>
      <c r="J21" s="130">
        <f t="shared" ref="J21:J26" si="0">SUM(I21*G21)</f>
        <v>6583</v>
      </c>
      <c r="K21" s="131">
        <v>3.3000000000000002E-2</v>
      </c>
      <c r="L21" s="151">
        <f t="shared" ref="L21:L54" si="1">SUM(J21*K21)</f>
        <v>217.239</v>
      </c>
      <c r="M21" s="111">
        <v>1646</v>
      </c>
      <c r="N21" s="161">
        <f t="shared" ref="N21:N26" si="2">G21*M21</f>
        <v>1646</v>
      </c>
      <c r="O21" s="132">
        <v>3.3000000000000002E-2</v>
      </c>
      <c r="P21" s="155">
        <f t="shared" ref="P21:P54" si="3">SUM(N21*O21)</f>
        <v>54.318000000000005</v>
      </c>
      <c r="Q21" s="159">
        <f>L21+P21</f>
        <v>271.55700000000002</v>
      </c>
      <c r="R21" s="133">
        <v>21.29</v>
      </c>
      <c r="S21" s="134">
        <f>Q21*R21</f>
        <v>5781.4485299999997</v>
      </c>
      <c r="T21" s="1"/>
      <c r="U21" s="1"/>
      <c r="V21" s="1"/>
      <c r="W21" s="3"/>
      <c r="X21" s="1"/>
      <c r="Y21" s="1"/>
    </row>
    <row r="22" spans="1:25" s="2" customFormat="1" ht="18.75" customHeight="1" x14ac:dyDescent="0.2">
      <c r="A22" s="22" t="s">
        <v>120</v>
      </c>
      <c r="B22" s="266" t="s">
        <v>49</v>
      </c>
      <c r="C22" s="267"/>
      <c r="D22" s="267"/>
      <c r="E22" s="267"/>
      <c r="F22" s="268"/>
      <c r="G22" s="68">
        <v>1</v>
      </c>
      <c r="H22" s="110">
        <v>8229</v>
      </c>
      <c r="I22" s="110">
        <f>0.6*(I21-I26-I25)</f>
        <v>2962.35</v>
      </c>
      <c r="J22" s="130">
        <f t="shared" si="0"/>
        <v>2962.35</v>
      </c>
      <c r="K22" s="131">
        <v>0.42</v>
      </c>
      <c r="L22" s="151">
        <f t="shared" si="1"/>
        <v>1244.1869999999999</v>
      </c>
      <c r="M22" s="111">
        <f>H22-I22</f>
        <v>5266.65</v>
      </c>
      <c r="N22" s="161">
        <f t="shared" si="2"/>
        <v>5266.65</v>
      </c>
      <c r="O22" s="132">
        <v>3.3000000000000002E-2</v>
      </c>
      <c r="P22" s="155">
        <f t="shared" si="3"/>
        <v>173.79945000000001</v>
      </c>
      <c r="Q22" s="159">
        <f t="shared" ref="Q22:Q55" si="4">L22+P22</f>
        <v>1417.9864499999999</v>
      </c>
      <c r="R22" s="133">
        <v>21.29</v>
      </c>
      <c r="S22" s="134">
        <f t="shared" ref="S22:S55" si="5">Q22*R22</f>
        <v>30188.931520499995</v>
      </c>
      <c r="T22" s="1"/>
      <c r="U22" s="1"/>
      <c r="V22" s="1"/>
      <c r="W22" s="3"/>
      <c r="X22" s="1"/>
      <c r="Y22" s="1"/>
    </row>
    <row r="23" spans="1:25" s="2" customFormat="1" ht="18.75" customHeight="1" x14ac:dyDescent="0.2">
      <c r="A23" s="22" t="s">
        <v>120</v>
      </c>
      <c r="B23" s="266" t="s">
        <v>71</v>
      </c>
      <c r="C23" s="267"/>
      <c r="D23" s="267"/>
      <c r="E23" s="267"/>
      <c r="F23" s="268"/>
      <c r="G23" s="68">
        <v>1</v>
      </c>
      <c r="H23" s="110">
        <v>8229</v>
      </c>
      <c r="I23" s="110">
        <f>I22</f>
        <v>2962.35</v>
      </c>
      <c r="J23" s="130">
        <f t="shared" si="0"/>
        <v>2962.35</v>
      </c>
      <c r="K23" s="131">
        <v>3.3000000000000002E-2</v>
      </c>
      <c r="L23" s="151">
        <f t="shared" si="1"/>
        <v>97.757549999999995</v>
      </c>
      <c r="M23" s="111">
        <f>M22</f>
        <v>5266.65</v>
      </c>
      <c r="N23" s="161">
        <f t="shared" si="2"/>
        <v>5266.65</v>
      </c>
      <c r="O23" s="132">
        <v>3.3000000000000002E-2</v>
      </c>
      <c r="P23" s="155">
        <f t="shared" si="3"/>
        <v>173.79945000000001</v>
      </c>
      <c r="Q23" s="159">
        <f t="shared" si="4"/>
        <v>271.55700000000002</v>
      </c>
      <c r="R23" s="133">
        <v>21.29</v>
      </c>
      <c r="S23" s="134">
        <f t="shared" si="5"/>
        <v>5781.4485299999997</v>
      </c>
      <c r="T23" s="1"/>
      <c r="U23" s="1"/>
      <c r="V23" s="1"/>
      <c r="W23" s="3"/>
      <c r="X23" s="1"/>
      <c r="Y23" s="1"/>
    </row>
    <row r="24" spans="1:25" s="2" customFormat="1" ht="18.75" customHeight="1" x14ac:dyDescent="0.2">
      <c r="A24" s="22" t="s">
        <v>120</v>
      </c>
      <c r="B24" s="263" t="s">
        <v>53</v>
      </c>
      <c r="C24" s="264"/>
      <c r="D24" s="264"/>
      <c r="E24" s="264"/>
      <c r="F24" s="265"/>
      <c r="G24" s="69">
        <v>1</v>
      </c>
      <c r="H24" s="112">
        <f>I24+M24</f>
        <v>5266.65</v>
      </c>
      <c r="I24" s="112">
        <f>(I21-I26-I25)-I22</f>
        <v>1974.9</v>
      </c>
      <c r="J24" s="109">
        <f t="shared" si="0"/>
        <v>1974.9</v>
      </c>
      <c r="K24" s="131">
        <v>0.42</v>
      </c>
      <c r="L24" s="151">
        <f t="shared" si="1"/>
        <v>829.45799999999997</v>
      </c>
      <c r="M24" s="101">
        <f>H21-I22-I24</f>
        <v>3291.7499999999995</v>
      </c>
      <c r="N24" s="161">
        <f t="shared" si="2"/>
        <v>3291.7499999999995</v>
      </c>
      <c r="O24" s="132">
        <v>3.3000000000000002E-2</v>
      </c>
      <c r="P24" s="156">
        <f t="shared" si="3"/>
        <v>108.62774999999999</v>
      </c>
      <c r="Q24" s="159">
        <f t="shared" si="4"/>
        <v>938.08574999999996</v>
      </c>
      <c r="R24" s="133">
        <v>21.29</v>
      </c>
      <c r="S24" s="134">
        <f t="shared" si="5"/>
        <v>19971.845617499999</v>
      </c>
      <c r="T24" s="1"/>
      <c r="U24" s="1"/>
      <c r="V24" s="1"/>
      <c r="W24" s="3"/>
      <c r="X24" s="1"/>
      <c r="Y24" s="1"/>
    </row>
    <row r="25" spans="1:25" s="2" customFormat="1" ht="18.75" customHeight="1" x14ac:dyDescent="0.2">
      <c r="A25" s="22" t="s">
        <v>120</v>
      </c>
      <c r="B25" s="266" t="s">
        <v>114</v>
      </c>
      <c r="C25" s="267"/>
      <c r="D25" s="267"/>
      <c r="E25" s="267"/>
      <c r="F25" s="268"/>
      <c r="G25" s="69">
        <v>1</v>
      </c>
      <c r="H25" s="112">
        <f>I25</f>
        <v>329.15000000000003</v>
      </c>
      <c r="I25" s="112">
        <f>0.05*I21</f>
        <v>329.15000000000003</v>
      </c>
      <c r="J25" s="109">
        <f t="shared" si="0"/>
        <v>329.15000000000003</v>
      </c>
      <c r="K25" s="131">
        <v>0.42</v>
      </c>
      <c r="L25" s="151">
        <f t="shared" si="1"/>
        <v>138.24299999999999</v>
      </c>
      <c r="M25" s="162">
        <v>0</v>
      </c>
      <c r="N25" s="161">
        <f t="shared" si="2"/>
        <v>0</v>
      </c>
      <c r="O25" s="135">
        <v>3.3000000000000002E-2</v>
      </c>
      <c r="P25" s="156">
        <f t="shared" ref="P25" si="6">SUM(N25*O25)</f>
        <v>0</v>
      </c>
      <c r="Q25" s="159">
        <f t="shared" ref="Q25" si="7">L25+P25</f>
        <v>138.24299999999999</v>
      </c>
      <c r="R25" s="133">
        <v>22.29</v>
      </c>
      <c r="S25" s="134">
        <f t="shared" ref="S25" si="8">Q25*R25</f>
        <v>3081.4364699999996</v>
      </c>
      <c r="T25" s="1"/>
      <c r="U25" s="1"/>
      <c r="V25" s="1"/>
      <c r="W25" s="3"/>
      <c r="X25" s="1"/>
      <c r="Y25" s="1"/>
    </row>
    <row r="26" spans="1:25" s="2" customFormat="1" ht="18.75" customHeight="1" x14ac:dyDescent="0.2">
      <c r="A26" s="22" t="s">
        <v>120</v>
      </c>
      <c r="B26" s="263" t="s">
        <v>115</v>
      </c>
      <c r="C26" s="272"/>
      <c r="D26" s="272"/>
      <c r="E26" s="272"/>
      <c r="F26" s="273"/>
      <c r="G26" s="69">
        <v>1</v>
      </c>
      <c r="H26" s="112">
        <f>(0.2*I21)*2</f>
        <v>2633.2000000000003</v>
      </c>
      <c r="I26" s="112">
        <f>0.2*I21</f>
        <v>1316.6000000000001</v>
      </c>
      <c r="J26" s="109">
        <f t="shared" si="0"/>
        <v>1316.6000000000001</v>
      </c>
      <c r="K26" s="131">
        <v>0.42</v>
      </c>
      <c r="L26" s="151">
        <f t="shared" si="1"/>
        <v>552.97199999999998</v>
      </c>
      <c r="M26" s="113">
        <f>0.2*I21</f>
        <v>1316.6000000000001</v>
      </c>
      <c r="N26" s="161">
        <f t="shared" si="2"/>
        <v>1316.6000000000001</v>
      </c>
      <c r="O26" s="135">
        <v>3.3000000000000002E-2</v>
      </c>
      <c r="P26" s="156">
        <f t="shared" si="3"/>
        <v>43.447800000000008</v>
      </c>
      <c r="Q26" s="159">
        <f t="shared" si="4"/>
        <v>596.41980000000001</v>
      </c>
      <c r="R26" s="133">
        <v>21.29</v>
      </c>
      <c r="S26" s="134">
        <f t="shared" si="5"/>
        <v>12697.777542</v>
      </c>
      <c r="T26" s="1"/>
      <c r="U26" s="1"/>
      <c r="V26" s="1"/>
      <c r="W26" s="3"/>
      <c r="X26" s="1"/>
      <c r="Y26" s="1"/>
    </row>
    <row r="27" spans="1:25" s="5" customFormat="1" ht="18.75" customHeight="1" x14ac:dyDescent="0.2">
      <c r="A27" s="12"/>
      <c r="B27" s="274" t="s">
        <v>37</v>
      </c>
      <c r="C27" s="275"/>
      <c r="D27" s="275"/>
      <c r="E27" s="275"/>
      <c r="F27" s="276"/>
      <c r="G27" s="69"/>
      <c r="H27" s="11"/>
      <c r="I27" s="73"/>
      <c r="J27" s="136"/>
      <c r="K27" s="132"/>
      <c r="L27" s="152"/>
      <c r="M27" s="97"/>
      <c r="N27" s="161"/>
      <c r="O27" s="132"/>
      <c r="P27" s="156"/>
      <c r="Q27" s="159"/>
      <c r="R27" s="137"/>
      <c r="S27" s="134"/>
      <c r="T27" s="7"/>
      <c r="U27" s="7"/>
      <c r="V27" s="7"/>
      <c r="W27" s="8"/>
      <c r="X27" s="7"/>
    </row>
    <row r="28" spans="1:25" s="5" customFormat="1" ht="18.75" customHeight="1" x14ac:dyDescent="0.2">
      <c r="A28" s="22" t="s">
        <v>120</v>
      </c>
      <c r="B28" s="266" t="s">
        <v>36</v>
      </c>
      <c r="C28" s="267"/>
      <c r="D28" s="267"/>
      <c r="E28" s="267"/>
      <c r="F28" s="268"/>
      <c r="G28" s="69">
        <v>1</v>
      </c>
      <c r="H28" s="78">
        <f>SUM(I28,M28)</f>
        <v>416</v>
      </c>
      <c r="I28" s="114">
        <v>333</v>
      </c>
      <c r="J28" s="115">
        <f t="shared" ref="J28:J35" si="9">SUM(I28*G28)</f>
        <v>333</v>
      </c>
      <c r="K28" s="135">
        <v>3.3000000000000002E-2</v>
      </c>
      <c r="L28" s="153">
        <f t="shared" ref="L28:L35" si="10">SUM(J28*K28)</f>
        <v>10.989000000000001</v>
      </c>
      <c r="M28" s="115">
        <v>83</v>
      </c>
      <c r="N28" s="161">
        <f t="shared" ref="N28:N35" si="11">G28*M28</f>
        <v>83</v>
      </c>
      <c r="O28" s="132">
        <v>3.3000000000000002E-2</v>
      </c>
      <c r="P28" s="156">
        <f t="shared" ref="P28:P35" si="12">SUM(N28*O28)</f>
        <v>2.7390000000000003</v>
      </c>
      <c r="Q28" s="159">
        <f t="shared" si="4"/>
        <v>13.728000000000002</v>
      </c>
      <c r="R28" s="133">
        <v>21.29</v>
      </c>
      <c r="S28" s="134">
        <f t="shared" si="5"/>
        <v>292.26912000000004</v>
      </c>
      <c r="T28" s="103"/>
      <c r="U28" s="7"/>
      <c r="V28" s="7"/>
      <c r="W28" s="8"/>
      <c r="X28" s="7"/>
    </row>
    <row r="29" spans="1:25" s="5" customFormat="1" ht="18.75" customHeight="1" x14ac:dyDescent="0.2">
      <c r="A29" s="22" t="s">
        <v>120</v>
      </c>
      <c r="B29" s="266" t="s">
        <v>49</v>
      </c>
      <c r="C29" s="267"/>
      <c r="D29" s="267"/>
      <c r="E29" s="267"/>
      <c r="F29" s="268"/>
      <c r="G29" s="69">
        <v>1</v>
      </c>
      <c r="H29" s="78">
        <f>H28</f>
        <v>416</v>
      </c>
      <c r="I29" s="23">
        <f>0.6*(I28-I35-I33-I34-I32)</f>
        <v>119.66999999999997</v>
      </c>
      <c r="J29" s="115">
        <f t="shared" si="9"/>
        <v>119.66999999999997</v>
      </c>
      <c r="K29" s="135">
        <v>0.42</v>
      </c>
      <c r="L29" s="153">
        <f t="shared" si="10"/>
        <v>50.261399999999988</v>
      </c>
      <c r="M29" s="92">
        <f>H29-I29</f>
        <v>296.33000000000004</v>
      </c>
      <c r="N29" s="161">
        <f t="shared" si="11"/>
        <v>296.33000000000004</v>
      </c>
      <c r="O29" s="132">
        <v>3.3000000000000002E-2</v>
      </c>
      <c r="P29" s="156">
        <f t="shared" si="12"/>
        <v>9.7788900000000023</v>
      </c>
      <c r="Q29" s="159">
        <f t="shared" si="4"/>
        <v>60.040289999999992</v>
      </c>
      <c r="R29" s="133">
        <v>21.29</v>
      </c>
      <c r="S29" s="134">
        <f t="shared" si="5"/>
        <v>1278.2577740999998</v>
      </c>
      <c r="T29" s="103"/>
      <c r="U29" s="7"/>
      <c r="V29" s="7"/>
      <c r="W29" s="8"/>
      <c r="X29" s="7"/>
    </row>
    <row r="30" spans="1:25" s="5" customFormat="1" ht="18.75" customHeight="1" x14ac:dyDescent="0.2">
      <c r="A30" s="22" t="s">
        <v>120</v>
      </c>
      <c r="B30" s="266" t="s">
        <v>71</v>
      </c>
      <c r="C30" s="267"/>
      <c r="D30" s="267"/>
      <c r="E30" s="267"/>
      <c r="F30" s="268"/>
      <c r="G30" s="69">
        <v>1</v>
      </c>
      <c r="H30" s="78">
        <f t="shared" ref="H30:H35" si="13">SUM(I30,M30)</f>
        <v>416</v>
      </c>
      <c r="I30" s="23">
        <f>I29</f>
        <v>119.66999999999997</v>
      </c>
      <c r="J30" s="115">
        <f t="shared" si="9"/>
        <v>119.66999999999997</v>
      </c>
      <c r="K30" s="135">
        <v>3.3000000000000002E-2</v>
      </c>
      <c r="L30" s="153">
        <f t="shared" si="10"/>
        <v>3.9491099999999992</v>
      </c>
      <c r="M30" s="92">
        <f>M29</f>
        <v>296.33000000000004</v>
      </c>
      <c r="N30" s="161">
        <f t="shared" si="11"/>
        <v>296.33000000000004</v>
      </c>
      <c r="O30" s="132">
        <v>3.3000000000000002E-2</v>
      </c>
      <c r="P30" s="156">
        <f t="shared" si="12"/>
        <v>9.7788900000000023</v>
      </c>
      <c r="Q30" s="159">
        <f t="shared" si="4"/>
        <v>13.728000000000002</v>
      </c>
      <c r="R30" s="133">
        <v>21.29</v>
      </c>
      <c r="S30" s="134">
        <f t="shared" si="5"/>
        <v>292.26912000000004</v>
      </c>
      <c r="T30" s="103"/>
      <c r="U30" s="7"/>
      <c r="V30" s="7"/>
      <c r="W30" s="8"/>
      <c r="X30" s="7"/>
    </row>
    <row r="31" spans="1:25" s="5" customFormat="1" ht="18.75" customHeight="1" x14ac:dyDescent="0.2">
      <c r="A31" s="22" t="s">
        <v>120</v>
      </c>
      <c r="B31" s="263" t="s">
        <v>53</v>
      </c>
      <c r="C31" s="264"/>
      <c r="D31" s="264"/>
      <c r="E31" s="264"/>
      <c r="F31" s="265"/>
      <c r="G31" s="69">
        <v>1</v>
      </c>
      <c r="H31" s="78">
        <f t="shared" si="13"/>
        <v>296.33000000000004</v>
      </c>
      <c r="I31" s="101">
        <f>(I28-I35-I33-I34-I32)-I29</f>
        <v>79.779999999999987</v>
      </c>
      <c r="J31" s="115">
        <f t="shared" si="9"/>
        <v>79.779999999999987</v>
      </c>
      <c r="K31" s="135">
        <v>0.42</v>
      </c>
      <c r="L31" s="153">
        <f t="shared" si="10"/>
        <v>33.507599999999996</v>
      </c>
      <c r="M31" s="101">
        <f>H28-I29-I31</f>
        <v>216.55000000000007</v>
      </c>
      <c r="N31" s="161">
        <f t="shared" si="11"/>
        <v>216.55000000000007</v>
      </c>
      <c r="O31" s="132">
        <v>3.3000000000000002E-2</v>
      </c>
      <c r="P31" s="156">
        <f t="shared" si="12"/>
        <v>7.1461500000000022</v>
      </c>
      <c r="Q31" s="159">
        <f t="shared" si="4"/>
        <v>40.653750000000002</v>
      </c>
      <c r="R31" s="133">
        <v>21.29</v>
      </c>
      <c r="S31" s="134">
        <f t="shared" si="5"/>
        <v>865.51833750000003</v>
      </c>
      <c r="T31" s="103"/>
      <c r="U31" s="7"/>
      <c r="V31" s="7"/>
      <c r="W31" s="8"/>
      <c r="X31" s="7"/>
    </row>
    <row r="32" spans="1:25" s="5" customFormat="1" ht="18.75" customHeight="1" x14ac:dyDescent="0.2">
      <c r="A32" s="22" t="s">
        <v>120</v>
      </c>
      <c r="B32" s="263" t="s">
        <v>114</v>
      </c>
      <c r="C32" s="272"/>
      <c r="D32" s="272"/>
      <c r="E32" s="272"/>
      <c r="F32" s="273"/>
      <c r="G32" s="69">
        <v>1</v>
      </c>
      <c r="H32" s="78">
        <f>0.05*I28</f>
        <v>16.650000000000002</v>
      </c>
      <c r="I32" s="101">
        <v>17</v>
      </c>
      <c r="J32" s="115">
        <f t="shared" ref="J32" si="14">SUM(I32*G32)</f>
        <v>17</v>
      </c>
      <c r="K32" s="135">
        <v>0.42</v>
      </c>
      <c r="L32" s="153">
        <f t="shared" si="10"/>
        <v>7.14</v>
      </c>
      <c r="M32" s="162">
        <v>0</v>
      </c>
      <c r="N32" s="161">
        <f t="shared" ref="N32" si="15">G32*M32</f>
        <v>0</v>
      </c>
      <c r="O32" s="132">
        <v>0.03</v>
      </c>
      <c r="P32" s="156">
        <f t="shared" ref="P32" si="16">SUM(N32*O32)</f>
        <v>0</v>
      </c>
      <c r="Q32" s="159">
        <f t="shared" ref="Q32" si="17">L32+P32</f>
        <v>7.14</v>
      </c>
      <c r="R32" s="133">
        <v>22.29</v>
      </c>
      <c r="S32" s="134">
        <f t="shared" ref="S32" si="18">Q32*R32</f>
        <v>159.1506</v>
      </c>
      <c r="T32" s="103"/>
      <c r="U32" s="7"/>
      <c r="V32" s="7"/>
      <c r="W32" s="8"/>
      <c r="X32" s="7"/>
    </row>
    <row r="33" spans="1:24" s="5" customFormat="1" ht="18.75" customHeight="1" x14ac:dyDescent="0.2">
      <c r="A33" s="22" t="s">
        <v>120</v>
      </c>
      <c r="B33" s="266" t="s">
        <v>113</v>
      </c>
      <c r="C33" s="267"/>
      <c r="D33" s="267"/>
      <c r="E33" s="267"/>
      <c r="F33" s="268"/>
      <c r="G33" s="69">
        <v>1</v>
      </c>
      <c r="H33" s="78">
        <f t="shared" si="13"/>
        <v>41.300000000000004</v>
      </c>
      <c r="I33" s="101">
        <f>0.1*I28</f>
        <v>33.300000000000004</v>
      </c>
      <c r="J33" s="115">
        <f t="shared" si="9"/>
        <v>33.300000000000004</v>
      </c>
      <c r="K33" s="135">
        <v>0.42</v>
      </c>
      <c r="L33" s="153">
        <f t="shared" ref="L33:L34" si="19">SUM(J33*K33)</f>
        <v>13.986000000000001</v>
      </c>
      <c r="M33" s="92">
        <v>8</v>
      </c>
      <c r="N33" s="161">
        <f t="shared" si="11"/>
        <v>8</v>
      </c>
      <c r="O33" s="132">
        <v>3.3000000000000002E-2</v>
      </c>
      <c r="P33" s="156">
        <f t="shared" ref="P33:P34" si="20">SUM(N33*O33)</f>
        <v>0.26400000000000001</v>
      </c>
      <c r="Q33" s="159">
        <f t="shared" ref="Q33:Q34" si="21">L33+P33</f>
        <v>14.25</v>
      </c>
      <c r="R33" s="133">
        <v>21.29</v>
      </c>
      <c r="S33" s="134">
        <f t="shared" ref="S33:S34" si="22">Q33*R33</f>
        <v>303.38249999999999</v>
      </c>
      <c r="T33" s="103"/>
      <c r="U33" s="7"/>
      <c r="V33" s="7"/>
      <c r="W33" s="8"/>
      <c r="X33" s="7"/>
    </row>
    <row r="34" spans="1:24" s="5" customFormat="1" ht="18.75" customHeight="1" x14ac:dyDescent="0.2">
      <c r="A34" s="22" t="s">
        <v>120</v>
      </c>
      <c r="B34" s="266" t="s">
        <v>116</v>
      </c>
      <c r="C34" s="267"/>
      <c r="D34" s="267"/>
      <c r="E34" s="267"/>
      <c r="F34" s="268"/>
      <c r="G34" s="69">
        <v>1</v>
      </c>
      <c r="H34" s="78">
        <f t="shared" si="13"/>
        <v>19.650000000000002</v>
      </c>
      <c r="I34" s="101">
        <f>0.05*I28</f>
        <v>16.650000000000002</v>
      </c>
      <c r="J34" s="115">
        <f t="shared" si="9"/>
        <v>16.650000000000002</v>
      </c>
      <c r="K34" s="135">
        <v>0.42</v>
      </c>
      <c r="L34" s="153">
        <f t="shared" si="19"/>
        <v>6.9930000000000003</v>
      </c>
      <c r="M34" s="101">
        <v>3</v>
      </c>
      <c r="N34" s="161">
        <f t="shared" si="11"/>
        <v>3</v>
      </c>
      <c r="O34" s="132">
        <v>3.3000000000000002E-2</v>
      </c>
      <c r="P34" s="156">
        <f t="shared" si="20"/>
        <v>9.9000000000000005E-2</v>
      </c>
      <c r="Q34" s="159">
        <f t="shared" si="21"/>
        <v>7.0920000000000005</v>
      </c>
      <c r="R34" s="133">
        <v>21.29</v>
      </c>
      <c r="S34" s="134">
        <f t="shared" si="22"/>
        <v>150.98868000000002</v>
      </c>
      <c r="T34" s="103"/>
      <c r="U34" s="7"/>
      <c r="V34" s="7"/>
      <c r="W34" s="8"/>
      <c r="X34" s="7"/>
    </row>
    <row r="35" spans="1:24" s="5" customFormat="1" ht="18.75" customHeight="1" x14ac:dyDescent="0.2">
      <c r="A35" s="22" t="s">
        <v>120</v>
      </c>
      <c r="B35" s="263" t="s">
        <v>115</v>
      </c>
      <c r="C35" s="272"/>
      <c r="D35" s="272"/>
      <c r="E35" s="272"/>
      <c r="F35" s="273"/>
      <c r="G35" s="69">
        <v>1</v>
      </c>
      <c r="H35" s="78">
        <f t="shared" si="13"/>
        <v>133.20000000000002</v>
      </c>
      <c r="I35" s="101">
        <f>0.2*I28</f>
        <v>66.600000000000009</v>
      </c>
      <c r="J35" s="115">
        <f t="shared" si="9"/>
        <v>66.600000000000009</v>
      </c>
      <c r="K35" s="135">
        <v>0.42</v>
      </c>
      <c r="L35" s="153">
        <f t="shared" si="10"/>
        <v>27.972000000000001</v>
      </c>
      <c r="M35" s="102">
        <f>0.2*I28</f>
        <v>66.600000000000009</v>
      </c>
      <c r="N35" s="161">
        <f t="shared" si="11"/>
        <v>66.600000000000009</v>
      </c>
      <c r="O35" s="132">
        <v>3.3000000000000002E-2</v>
      </c>
      <c r="P35" s="156">
        <f t="shared" si="12"/>
        <v>2.1978000000000004</v>
      </c>
      <c r="Q35" s="159">
        <f t="shared" si="4"/>
        <v>30.169800000000002</v>
      </c>
      <c r="R35" s="133">
        <v>21.29</v>
      </c>
      <c r="S35" s="134">
        <f t="shared" si="5"/>
        <v>642.31504200000006</v>
      </c>
      <c r="T35" s="103"/>
      <c r="U35" s="7"/>
      <c r="V35" s="7"/>
      <c r="W35" s="8"/>
      <c r="X35" s="7"/>
    </row>
    <row r="36" spans="1:24" s="5" customFormat="1" ht="18.75" customHeight="1" x14ac:dyDescent="0.15">
      <c r="A36" s="15"/>
      <c r="B36" s="274" t="s">
        <v>38</v>
      </c>
      <c r="C36" s="275"/>
      <c r="D36" s="275"/>
      <c r="E36" s="275"/>
      <c r="F36" s="276"/>
      <c r="G36" s="69"/>
      <c r="H36" s="11"/>
      <c r="I36" s="73"/>
      <c r="J36" s="136"/>
      <c r="K36" s="135"/>
      <c r="L36" s="152"/>
      <c r="M36" s="98"/>
      <c r="N36" s="161"/>
      <c r="O36" s="132"/>
      <c r="P36" s="156"/>
      <c r="Q36" s="159"/>
      <c r="R36" s="137"/>
      <c r="S36" s="134"/>
    </row>
    <row r="37" spans="1:24" s="5" customFormat="1" ht="18.75" customHeight="1" x14ac:dyDescent="0.15">
      <c r="A37" s="22" t="s">
        <v>120</v>
      </c>
      <c r="B37" s="266" t="s">
        <v>36</v>
      </c>
      <c r="C37" s="267"/>
      <c r="D37" s="267"/>
      <c r="E37" s="267"/>
      <c r="F37" s="268"/>
      <c r="G37" s="69">
        <v>1</v>
      </c>
      <c r="H37" s="101">
        <v>54</v>
      </c>
      <c r="I37" s="101">
        <v>43</v>
      </c>
      <c r="J37" s="115">
        <f>SUM(I37*G37)</f>
        <v>43</v>
      </c>
      <c r="K37" s="135">
        <v>3.3000000000000002E-2</v>
      </c>
      <c r="L37" s="153">
        <f t="shared" si="1"/>
        <v>1.419</v>
      </c>
      <c r="M37" s="115">
        <v>11</v>
      </c>
      <c r="N37" s="161">
        <f>G37*M37</f>
        <v>11</v>
      </c>
      <c r="O37" s="135">
        <v>3.3000000000000002E-2</v>
      </c>
      <c r="P37" s="156">
        <f t="shared" si="3"/>
        <v>0.36299999999999999</v>
      </c>
      <c r="Q37" s="159">
        <f t="shared" si="4"/>
        <v>1.782</v>
      </c>
      <c r="R37" s="133">
        <v>21.29</v>
      </c>
      <c r="S37" s="134">
        <f t="shared" si="5"/>
        <v>37.938780000000001</v>
      </c>
    </row>
    <row r="38" spans="1:24" s="5" customFormat="1" ht="18.75" customHeight="1" x14ac:dyDescent="0.15">
      <c r="A38" s="22" t="s">
        <v>120</v>
      </c>
      <c r="B38" s="266" t="s">
        <v>111</v>
      </c>
      <c r="C38" s="267"/>
      <c r="D38" s="267"/>
      <c r="E38" s="267"/>
      <c r="F38" s="268"/>
      <c r="G38" s="69">
        <v>1</v>
      </c>
      <c r="H38" s="114">
        <f>H37</f>
        <v>54</v>
      </c>
      <c r="I38" s="23">
        <f>0.6*(I37-I41)</f>
        <v>20.639999999999997</v>
      </c>
      <c r="J38" s="115">
        <f>SUM(I38*G38)</f>
        <v>20.639999999999997</v>
      </c>
      <c r="K38" s="135">
        <v>0.5</v>
      </c>
      <c r="L38" s="153">
        <f t="shared" si="1"/>
        <v>10.319999999999999</v>
      </c>
      <c r="M38" s="92">
        <f>H38-I38</f>
        <v>33.36</v>
      </c>
      <c r="N38" s="161">
        <f>G38*M38</f>
        <v>33.36</v>
      </c>
      <c r="O38" s="135">
        <v>3.3000000000000002E-2</v>
      </c>
      <c r="P38" s="156">
        <f t="shared" si="3"/>
        <v>1.1008800000000001</v>
      </c>
      <c r="Q38" s="159">
        <f t="shared" si="4"/>
        <v>11.420879999999999</v>
      </c>
      <c r="R38" s="133">
        <v>21.29</v>
      </c>
      <c r="S38" s="134">
        <f t="shared" si="5"/>
        <v>243.15053519999995</v>
      </c>
    </row>
    <row r="39" spans="1:24" s="5" customFormat="1" ht="18.75" customHeight="1" x14ac:dyDescent="0.15">
      <c r="A39" s="22" t="s">
        <v>120</v>
      </c>
      <c r="B39" s="266" t="s">
        <v>71</v>
      </c>
      <c r="C39" s="267"/>
      <c r="D39" s="267"/>
      <c r="E39" s="267"/>
      <c r="F39" s="268"/>
      <c r="G39" s="69">
        <v>1</v>
      </c>
      <c r="H39" s="114">
        <f t="shared" ref="H39:H41" si="23">SUM(I39,M39)</f>
        <v>54</v>
      </c>
      <c r="I39" s="23">
        <f>I38</f>
        <v>20.639999999999997</v>
      </c>
      <c r="J39" s="115">
        <f>SUM(I39*G39)</f>
        <v>20.639999999999997</v>
      </c>
      <c r="K39" s="135">
        <v>3.3000000000000002E-2</v>
      </c>
      <c r="L39" s="153">
        <f t="shared" si="1"/>
        <v>0.68111999999999995</v>
      </c>
      <c r="M39" s="92">
        <f>M38</f>
        <v>33.36</v>
      </c>
      <c r="N39" s="161">
        <f>G39*M39</f>
        <v>33.36</v>
      </c>
      <c r="O39" s="135">
        <v>3.3000000000000002E-2</v>
      </c>
      <c r="P39" s="156">
        <f t="shared" si="3"/>
        <v>1.1008800000000001</v>
      </c>
      <c r="Q39" s="159">
        <f t="shared" si="4"/>
        <v>1.782</v>
      </c>
      <c r="R39" s="133">
        <v>21.29</v>
      </c>
      <c r="S39" s="134">
        <f t="shared" si="5"/>
        <v>37.938780000000001</v>
      </c>
    </row>
    <row r="40" spans="1:24" s="5" customFormat="1" ht="18.75" customHeight="1" x14ac:dyDescent="0.15">
      <c r="A40" s="22" t="s">
        <v>120</v>
      </c>
      <c r="B40" s="266" t="s">
        <v>112</v>
      </c>
      <c r="C40" s="267"/>
      <c r="D40" s="267"/>
      <c r="E40" s="267"/>
      <c r="F40" s="268"/>
      <c r="G40" s="69">
        <v>1</v>
      </c>
      <c r="H40" s="114">
        <f t="shared" si="23"/>
        <v>33.36</v>
      </c>
      <c r="I40" s="101">
        <f>(I37-I41)-I38</f>
        <v>13.760000000000002</v>
      </c>
      <c r="J40" s="115">
        <f>SUM(I40*G40)</f>
        <v>13.760000000000002</v>
      </c>
      <c r="K40" s="135">
        <v>0.5</v>
      </c>
      <c r="L40" s="153">
        <f t="shared" si="1"/>
        <v>6.8800000000000008</v>
      </c>
      <c r="M40" s="101">
        <f>H37-I38-I40</f>
        <v>19.599999999999998</v>
      </c>
      <c r="N40" s="161">
        <f>G40*M40</f>
        <v>19.599999999999998</v>
      </c>
      <c r="O40" s="135">
        <v>3.3000000000000002E-2</v>
      </c>
      <c r="P40" s="156">
        <f t="shared" si="3"/>
        <v>0.64679999999999993</v>
      </c>
      <c r="Q40" s="159">
        <f t="shared" si="4"/>
        <v>7.5268000000000006</v>
      </c>
      <c r="R40" s="133">
        <v>21.29</v>
      </c>
      <c r="S40" s="134">
        <f t="shared" si="5"/>
        <v>160.24557200000001</v>
      </c>
    </row>
    <row r="41" spans="1:24" s="5" customFormat="1" ht="18.75" customHeight="1" x14ac:dyDescent="0.15">
      <c r="A41" s="22" t="s">
        <v>120</v>
      </c>
      <c r="B41" s="263" t="s">
        <v>54</v>
      </c>
      <c r="C41" s="272"/>
      <c r="D41" s="272"/>
      <c r="E41" s="272"/>
      <c r="F41" s="273"/>
      <c r="G41" s="69">
        <v>1</v>
      </c>
      <c r="H41" s="114">
        <f t="shared" si="23"/>
        <v>17.2</v>
      </c>
      <c r="I41" s="101">
        <f>0.2*I37</f>
        <v>8.6</v>
      </c>
      <c r="J41" s="115">
        <f>SUM(I41*G41)</f>
        <v>8.6</v>
      </c>
      <c r="K41" s="135">
        <v>0.5</v>
      </c>
      <c r="L41" s="153">
        <f t="shared" si="1"/>
        <v>4.3</v>
      </c>
      <c r="M41" s="102">
        <f>0.2*I37</f>
        <v>8.6</v>
      </c>
      <c r="N41" s="161">
        <f>G41*M41</f>
        <v>8.6</v>
      </c>
      <c r="O41" s="135">
        <v>3.3000000000000002E-2</v>
      </c>
      <c r="P41" s="156">
        <f t="shared" si="3"/>
        <v>0.2838</v>
      </c>
      <c r="Q41" s="159">
        <f t="shared" si="4"/>
        <v>4.5838000000000001</v>
      </c>
      <c r="R41" s="133">
        <v>21.29</v>
      </c>
      <c r="S41" s="134">
        <f t="shared" si="5"/>
        <v>97.589101999999997</v>
      </c>
    </row>
    <row r="42" spans="1:24" s="5" customFormat="1" ht="20.25" customHeight="1" x14ac:dyDescent="0.15">
      <c r="A42" s="15"/>
      <c r="B42" s="274" t="s">
        <v>39</v>
      </c>
      <c r="C42" s="275"/>
      <c r="D42" s="275"/>
      <c r="E42" s="275"/>
      <c r="F42" s="276"/>
      <c r="G42" s="69"/>
      <c r="H42" s="11"/>
      <c r="I42" s="73"/>
      <c r="J42" s="136"/>
      <c r="K42" s="132"/>
      <c r="L42" s="152"/>
      <c r="M42" s="98"/>
      <c r="N42" s="161"/>
      <c r="O42" s="132"/>
      <c r="P42" s="156"/>
      <c r="Q42" s="159"/>
      <c r="R42" s="137"/>
      <c r="S42" s="134"/>
    </row>
    <row r="43" spans="1:24" s="5" customFormat="1" ht="20.25" customHeight="1" x14ac:dyDescent="0.15">
      <c r="A43" s="22" t="s">
        <v>120</v>
      </c>
      <c r="B43" s="266" t="s">
        <v>36</v>
      </c>
      <c r="C43" s="267"/>
      <c r="D43" s="267"/>
      <c r="E43" s="267"/>
      <c r="F43" s="268"/>
      <c r="G43" s="69">
        <v>1</v>
      </c>
      <c r="H43" s="114">
        <v>1083</v>
      </c>
      <c r="I43" s="114">
        <v>866</v>
      </c>
      <c r="J43" s="115">
        <f>SUM(I43*G43)</f>
        <v>866</v>
      </c>
      <c r="K43" s="135">
        <v>3.3000000000000002E-2</v>
      </c>
      <c r="L43" s="153">
        <f t="shared" si="1"/>
        <v>28.578000000000003</v>
      </c>
      <c r="M43" s="115">
        <v>216</v>
      </c>
      <c r="N43" s="161">
        <f t="shared" ref="N43:N51" si="24">G43*M43</f>
        <v>216</v>
      </c>
      <c r="O43" s="135">
        <v>3.3000000000000002E-2</v>
      </c>
      <c r="P43" s="156">
        <f t="shared" si="3"/>
        <v>7.1280000000000001</v>
      </c>
      <c r="Q43" s="159">
        <f t="shared" si="4"/>
        <v>35.706000000000003</v>
      </c>
      <c r="R43" s="133">
        <v>21.29</v>
      </c>
      <c r="S43" s="134">
        <f t="shared" si="5"/>
        <v>760.18074000000001</v>
      </c>
    </row>
    <row r="44" spans="1:24" s="5" customFormat="1" ht="20.25" customHeight="1" x14ac:dyDescent="0.15">
      <c r="A44" s="22" t="s">
        <v>120</v>
      </c>
      <c r="B44" s="266" t="s">
        <v>111</v>
      </c>
      <c r="C44" s="267"/>
      <c r="D44" s="267"/>
      <c r="E44" s="267"/>
      <c r="F44" s="268"/>
      <c r="G44" s="69">
        <v>1</v>
      </c>
      <c r="H44" s="114">
        <f>H43</f>
        <v>1083</v>
      </c>
      <c r="I44" s="23">
        <f>0.6*(I43-I47)</f>
        <v>415.67999999999995</v>
      </c>
      <c r="J44" s="115">
        <f>SUM(I44*G44)</f>
        <v>415.67999999999995</v>
      </c>
      <c r="K44" s="135">
        <v>0.25</v>
      </c>
      <c r="L44" s="153">
        <f t="shared" si="1"/>
        <v>103.91999999999999</v>
      </c>
      <c r="M44" s="92">
        <f>H44-I44</f>
        <v>667.32</v>
      </c>
      <c r="N44" s="161">
        <f t="shared" si="24"/>
        <v>667.32</v>
      </c>
      <c r="O44" s="135">
        <v>3.3000000000000002E-2</v>
      </c>
      <c r="P44" s="156">
        <f t="shared" si="3"/>
        <v>22.021560000000001</v>
      </c>
      <c r="Q44" s="159">
        <f t="shared" si="4"/>
        <v>125.94155999999998</v>
      </c>
      <c r="R44" s="133">
        <v>21.29</v>
      </c>
      <c r="S44" s="134">
        <f t="shared" si="5"/>
        <v>2681.2958123999997</v>
      </c>
    </row>
    <row r="45" spans="1:24" s="5" customFormat="1" ht="20.25" customHeight="1" x14ac:dyDescent="0.15">
      <c r="A45" s="22" t="s">
        <v>120</v>
      </c>
      <c r="B45" s="266" t="s">
        <v>71</v>
      </c>
      <c r="C45" s="267"/>
      <c r="D45" s="267"/>
      <c r="E45" s="267"/>
      <c r="F45" s="268"/>
      <c r="G45" s="69">
        <v>1</v>
      </c>
      <c r="H45" s="114">
        <f t="shared" ref="H45:H47" si="25">SUM(I45,M45)</f>
        <v>1083</v>
      </c>
      <c r="I45" s="23">
        <f>I44</f>
        <v>415.67999999999995</v>
      </c>
      <c r="J45" s="115">
        <f>SUM(I45*G45)</f>
        <v>415.67999999999995</v>
      </c>
      <c r="K45" s="135">
        <v>3.3000000000000002E-2</v>
      </c>
      <c r="L45" s="153">
        <f t="shared" si="1"/>
        <v>13.71744</v>
      </c>
      <c r="M45" s="92">
        <f>M44</f>
        <v>667.32</v>
      </c>
      <c r="N45" s="161">
        <f t="shared" si="24"/>
        <v>667.32</v>
      </c>
      <c r="O45" s="135">
        <v>3.3000000000000002E-2</v>
      </c>
      <c r="P45" s="156">
        <f t="shared" si="3"/>
        <v>22.021560000000001</v>
      </c>
      <c r="Q45" s="159">
        <f t="shared" si="4"/>
        <v>35.739000000000004</v>
      </c>
      <c r="R45" s="133">
        <v>21.29</v>
      </c>
      <c r="S45" s="134">
        <f t="shared" si="5"/>
        <v>760.88331000000005</v>
      </c>
    </row>
    <row r="46" spans="1:24" s="5" customFormat="1" ht="20.25" customHeight="1" x14ac:dyDescent="0.15">
      <c r="A46" s="22" t="s">
        <v>120</v>
      </c>
      <c r="B46" s="266" t="s">
        <v>112</v>
      </c>
      <c r="C46" s="267"/>
      <c r="D46" s="267"/>
      <c r="E46" s="267"/>
      <c r="F46" s="268"/>
      <c r="G46" s="69">
        <v>1</v>
      </c>
      <c r="H46" s="114">
        <f t="shared" si="25"/>
        <v>667.32</v>
      </c>
      <c r="I46" s="101">
        <f>(I43-I47)-I44</f>
        <v>277.12</v>
      </c>
      <c r="J46" s="115">
        <f>SUM(I46*G46)</f>
        <v>277.12</v>
      </c>
      <c r="K46" s="135">
        <v>0.25</v>
      </c>
      <c r="L46" s="153">
        <f t="shared" si="1"/>
        <v>69.28</v>
      </c>
      <c r="M46" s="101">
        <f>H43-I44-I46</f>
        <v>390.20000000000005</v>
      </c>
      <c r="N46" s="161">
        <f t="shared" si="24"/>
        <v>390.20000000000005</v>
      </c>
      <c r="O46" s="135">
        <v>3.3000000000000002E-2</v>
      </c>
      <c r="P46" s="156">
        <f t="shared" si="3"/>
        <v>12.876600000000002</v>
      </c>
      <c r="Q46" s="159">
        <f t="shared" si="4"/>
        <v>82.156599999999997</v>
      </c>
      <c r="R46" s="133">
        <v>21.29</v>
      </c>
      <c r="S46" s="134">
        <f t="shared" si="5"/>
        <v>1749.1140139999998</v>
      </c>
    </row>
    <row r="47" spans="1:24" s="5" customFormat="1" ht="20.25" customHeight="1" x14ac:dyDescent="0.15">
      <c r="A47" s="22" t="s">
        <v>120</v>
      </c>
      <c r="B47" s="263" t="s">
        <v>54</v>
      </c>
      <c r="C47" s="272"/>
      <c r="D47" s="272"/>
      <c r="E47" s="272"/>
      <c r="F47" s="273"/>
      <c r="G47" s="69">
        <v>1</v>
      </c>
      <c r="H47" s="114">
        <f t="shared" si="25"/>
        <v>346.40000000000003</v>
      </c>
      <c r="I47" s="101">
        <f>0.2*I43</f>
        <v>173.20000000000002</v>
      </c>
      <c r="J47" s="115">
        <f>SUM(I47*G47)</f>
        <v>173.20000000000002</v>
      </c>
      <c r="K47" s="135">
        <v>0.25</v>
      </c>
      <c r="L47" s="153">
        <f t="shared" si="1"/>
        <v>43.300000000000004</v>
      </c>
      <c r="M47" s="102">
        <f>0.2*I43</f>
        <v>173.20000000000002</v>
      </c>
      <c r="N47" s="161">
        <f t="shared" si="24"/>
        <v>173.20000000000002</v>
      </c>
      <c r="O47" s="135">
        <v>3.3000000000000002E-2</v>
      </c>
      <c r="P47" s="156">
        <f t="shared" si="3"/>
        <v>5.7156000000000011</v>
      </c>
      <c r="Q47" s="159">
        <f t="shared" si="4"/>
        <v>49.015600000000006</v>
      </c>
      <c r="R47" s="133">
        <v>21.29</v>
      </c>
      <c r="S47" s="134">
        <f t="shared" si="5"/>
        <v>1043.5421240000001</v>
      </c>
    </row>
    <row r="48" spans="1:24" s="5" customFormat="1" ht="20.25" customHeight="1" x14ac:dyDescent="0.15">
      <c r="A48" s="15"/>
      <c r="B48" s="269" t="s">
        <v>40</v>
      </c>
      <c r="C48" s="270"/>
      <c r="D48" s="270"/>
      <c r="E48" s="270"/>
      <c r="F48" s="271"/>
      <c r="G48" s="69"/>
      <c r="H48" s="11"/>
      <c r="I48" s="73"/>
      <c r="J48" s="136"/>
      <c r="K48" s="132"/>
      <c r="L48" s="152"/>
      <c r="M48" s="98"/>
      <c r="N48" s="161"/>
      <c r="O48" s="132"/>
      <c r="P48" s="156"/>
      <c r="Q48" s="159"/>
      <c r="R48" s="137"/>
      <c r="S48" s="134"/>
    </row>
    <row r="49" spans="1:29" s="5" customFormat="1" ht="20.25" customHeight="1" x14ac:dyDescent="0.15">
      <c r="A49" s="22" t="s">
        <v>120</v>
      </c>
      <c r="B49" s="263" t="s">
        <v>117</v>
      </c>
      <c r="C49" s="264"/>
      <c r="D49" s="264"/>
      <c r="E49" s="264"/>
      <c r="F49" s="265"/>
      <c r="G49" s="69">
        <v>1</v>
      </c>
      <c r="H49" s="101">
        <v>450</v>
      </c>
      <c r="I49" s="101">
        <v>90</v>
      </c>
      <c r="J49" s="115">
        <f>SUM(I49*G49)</f>
        <v>90</v>
      </c>
      <c r="K49" s="135">
        <f>10/60</f>
        <v>0.16666666666666666</v>
      </c>
      <c r="L49" s="153">
        <f t="shared" si="1"/>
        <v>15</v>
      </c>
      <c r="M49" s="115">
        <f>H49-I49</f>
        <v>360</v>
      </c>
      <c r="N49" s="161">
        <f t="shared" si="24"/>
        <v>360</v>
      </c>
      <c r="O49" s="135">
        <f>10/60</f>
        <v>0.16666666666666666</v>
      </c>
      <c r="P49" s="156">
        <f t="shared" si="3"/>
        <v>60</v>
      </c>
      <c r="Q49" s="159">
        <f t="shared" si="4"/>
        <v>75</v>
      </c>
      <c r="R49" s="133">
        <v>21.29</v>
      </c>
      <c r="S49" s="134">
        <f t="shared" si="5"/>
        <v>1596.75</v>
      </c>
    </row>
    <row r="50" spans="1:29" s="5" customFormat="1" ht="20.25" customHeight="1" x14ac:dyDescent="0.15">
      <c r="A50" s="22" t="s">
        <v>120</v>
      </c>
      <c r="B50" s="263" t="s">
        <v>110</v>
      </c>
      <c r="C50" s="264"/>
      <c r="D50" s="264"/>
      <c r="E50" s="264"/>
      <c r="F50" s="265"/>
      <c r="G50" s="69">
        <v>1</v>
      </c>
      <c r="H50" s="101">
        <v>90</v>
      </c>
      <c r="I50" s="101">
        <v>90</v>
      </c>
      <c r="J50" s="115">
        <f>SUM(I50*G50)</f>
        <v>90</v>
      </c>
      <c r="K50" s="135">
        <v>3.3000000000000002E-2</v>
      </c>
      <c r="L50" s="153">
        <f t="shared" si="1"/>
        <v>2.97</v>
      </c>
      <c r="M50" s="115">
        <v>0</v>
      </c>
      <c r="N50" s="161">
        <f t="shared" si="24"/>
        <v>0</v>
      </c>
      <c r="O50" s="135">
        <v>0</v>
      </c>
      <c r="P50" s="156">
        <f t="shared" si="3"/>
        <v>0</v>
      </c>
      <c r="Q50" s="159">
        <f t="shared" si="4"/>
        <v>2.97</v>
      </c>
      <c r="R50" s="133">
        <v>21.29</v>
      </c>
      <c r="S50" s="134">
        <f t="shared" si="5"/>
        <v>63.231300000000005</v>
      </c>
    </row>
    <row r="51" spans="1:29" s="5" customFormat="1" ht="20.25" customHeight="1" x14ac:dyDescent="0.15">
      <c r="A51" s="22" t="s">
        <v>120</v>
      </c>
      <c r="B51" s="263" t="s">
        <v>41</v>
      </c>
      <c r="C51" s="264"/>
      <c r="D51" s="264"/>
      <c r="E51" s="264"/>
      <c r="F51" s="265"/>
      <c r="G51" s="69">
        <v>1</v>
      </c>
      <c r="H51" s="101">
        <v>90</v>
      </c>
      <c r="I51" s="101">
        <v>90</v>
      </c>
      <c r="J51" s="115">
        <f>SUM(I51*G51)</f>
        <v>90</v>
      </c>
      <c r="K51" s="135">
        <v>2</v>
      </c>
      <c r="L51" s="153">
        <f t="shared" si="1"/>
        <v>180</v>
      </c>
      <c r="M51" s="115">
        <v>0</v>
      </c>
      <c r="N51" s="161">
        <f t="shared" si="24"/>
        <v>0</v>
      </c>
      <c r="O51" s="135">
        <v>0</v>
      </c>
      <c r="P51" s="156">
        <f t="shared" si="3"/>
        <v>0</v>
      </c>
      <c r="Q51" s="159">
        <f t="shared" si="4"/>
        <v>180</v>
      </c>
      <c r="R51" s="133">
        <v>21.29</v>
      </c>
      <c r="S51" s="134">
        <f t="shared" si="5"/>
        <v>3832.2</v>
      </c>
    </row>
    <row r="52" spans="1:29" s="5" customFormat="1" ht="20.25" customHeight="1" x14ac:dyDescent="0.15">
      <c r="A52" s="15"/>
      <c r="B52" s="269" t="s">
        <v>42</v>
      </c>
      <c r="C52" s="270"/>
      <c r="D52" s="270"/>
      <c r="E52" s="270"/>
      <c r="F52" s="271"/>
      <c r="G52" s="69"/>
      <c r="H52" s="11"/>
      <c r="I52" s="73"/>
      <c r="J52" s="136"/>
      <c r="K52" s="132"/>
      <c r="L52" s="152"/>
      <c r="M52" s="98"/>
      <c r="N52" s="161"/>
      <c r="O52" s="132"/>
      <c r="P52" s="156"/>
      <c r="Q52" s="159"/>
      <c r="R52" s="137"/>
      <c r="S52" s="134"/>
    </row>
    <row r="53" spans="1:29" s="5" customFormat="1" ht="20.25" customHeight="1" x14ac:dyDescent="0.15">
      <c r="A53" s="22" t="s">
        <v>120</v>
      </c>
      <c r="B53" s="263" t="s">
        <v>117</v>
      </c>
      <c r="C53" s="264"/>
      <c r="D53" s="264"/>
      <c r="E53" s="264"/>
      <c r="F53" s="265"/>
      <c r="G53" s="69">
        <v>1</v>
      </c>
      <c r="H53" s="101">
        <f>10/0.2</f>
        <v>50</v>
      </c>
      <c r="I53" s="101">
        <v>10</v>
      </c>
      <c r="J53" s="115">
        <f>SUM(I53*G53)</f>
        <v>10</v>
      </c>
      <c r="K53" s="135">
        <v>0.08</v>
      </c>
      <c r="L53" s="153">
        <f t="shared" si="1"/>
        <v>0.8</v>
      </c>
      <c r="M53" s="115">
        <f>H53-I53</f>
        <v>40</v>
      </c>
      <c r="N53" s="161">
        <f>G53*M53</f>
        <v>40</v>
      </c>
      <c r="O53" s="132">
        <v>0.17</v>
      </c>
      <c r="P53" s="156">
        <f t="shared" si="3"/>
        <v>6.8000000000000007</v>
      </c>
      <c r="Q53" s="159">
        <f t="shared" si="4"/>
        <v>7.6000000000000005</v>
      </c>
      <c r="R53" s="133">
        <v>21.29</v>
      </c>
      <c r="S53" s="134">
        <f t="shared" si="5"/>
        <v>161.804</v>
      </c>
    </row>
    <row r="54" spans="1:29" s="5" customFormat="1" ht="20.25" customHeight="1" x14ac:dyDescent="0.15">
      <c r="A54" s="22" t="s">
        <v>120</v>
      </c>
      <c r="B54" s="263" t="s">
        <v>110</v>
      </c>
      <c r="C54" s="264"/>
      <c r="D54" s="264"/>
      <c r="E54" s="264"/>
      <c r="F54" s="265"/>
      <c r="G54" s="69">
        <v>1</v>
      </c>
      <c r="H54" s="101">
        <v>10</v>
      </c>
      <c r="I54" s="101">
        <v>10</v>
      </c>
      <c r="J54" s="115">
        <f>SUM(I54*G54)</f>
        <v>10</v>
      </c>
      <c r="K54" s="135">
        <v>3.3000000000000002E-2</v>
      </c>
      <c r="L54" s="153">
        <f t="shared" si="1"/>
        <v>0.33</v>
      </c>
      <c r="M54" s="115">
        <v>0</v>
      </c>
      <c r="N54" s="161">
        <f>G54*M54</f>
        <v>0</v>
      </c>
      <c r="O54" s="135">
        <v>0</v>
      </c>
      <c r="P54" s="156">
        <f t="shared" si="3"/>
        <v>0</v>
      </c>
      <c r="Q54" s="159">
        <f t="shared" si="4"/>
        <v>0.33</v>
      </c>
      <c r="R54" s="133">
        <v>21.29</v>
      </c>
      <c r="S54" s="134">
        <f t="shared" si="5"/>
        <v>7.0256999999999996</v>
      </c>
    </row>
    <row r="55" spans="1:29" s="5" customFormat="1" ht="20.25" customHeight="1" x14ac:dyDescent="0.15">
      <c r="A55" s="22" t="s">
        <v>120</v>
      </c>
      <c r="B55" s="263" t="s">
        <v>43</v>
      </c>
      <c r="C55" s="264"/>
      <c r="D55" s="264"/>
      <c r="E55" s="264"/>
      <c r="F55" s="265"/>
      <c r="G55" s="69">
        <v>1</v>
      </c>
      <c r="H55" s="101">
        <v>10</v>
      </c>
      <c r="I55" s="101">
        <v>10</v>
      </c>
      <c r="J55" s="115">
        <f>SUM(I55*G55)</f>
        <v>10</v>
      </c>
      <c r="K55" s="135">
        <v>1</v>
      </c>
      <c r="L55" s="153">
        <f t="shared" ref="L55" si="26">SUM(J55*K55)</f>
        <v>10</v>
      </c>
      <c r="M55" s="115">
        <v>0</v>
      </c>
      <c r="N55" s="161">
        <f>G55*M55</f>
        <v>0</v>
      </c>
      <c r="O55" s="135">
        <v>0</v>
      </c>
      <c r="P55" s="156">
        <f t="shared" ref="P55" si="27">SUM(N55*O55)</f>
        <v>0</v>
      </c>
      <c r="Q55" s="159">
        <f t="shared" si="4"/>
        <v>10</v>
      </c>
      <c r="R55" s="133">
        <v>21.29</v>
      </c>
      <c r="S55" s="134">
        <f t="shared" si="5"/>
        <v>212.89999999999998</v>
      </c>
    </row>
    <row r="56" spans="1:29" s="5" customFormat="1" ht="18.75" customHeight="1" thickBot="1" x14ac:dyDescent="0.2">
      <c r="A56" s="16"/>
      <c r="B56" s="260" t="s">
        <v>24</v>
      </c>
      <c r="C56" s="261"/>
      <c r="D56" s="261"/>
      <c r="E56" s="261"/>
      <c r="F56" s="262"/>
      <c r="G56" s="70"/>
      <c r="H56" s="138"/>
      <c r="I56" s="139"/>
      <c r="J56" s="121">
        <f>SUM(J20:J55)</f>
        <v>19468.339999999989</v>
      </c>
      <c r="K56" s="140"/>
      <c r="L56" s="17">
        <f>SUM(L20:L55)</f>
        <v>3726.15022</v>
      </c>
      <c r="M56" s="75"/>
      <c r="N56" s="121">
        <f>SUM(N20:N55)</f>
        <v>20377.419999999998</v>
      </c>
      <c r="O56" s="140"/>
      <c r="P56" s="140">
        <f>SUM(P20:P55)</f>
        <v>726.05486000000042</v>
      </c>
      <c r="Q56" s="17">
        <f>SUM(Q20:Q55)</f>
        <v>4452.2050800000006</v>
      </c>
      <c r="R56" s="141"/>
      <c r="S56" s="18">
        <f>SUM(S20:S55)</f>
        <v>94932.829153199971</v>
      </c>
      <c r="T56" s="6"/>
      <c r="U56" s="6"/>
      <c r="V56" s="6"/>
      <c r="W56" s="9"/>
      <c r="X56" s="6"/>
      <c r="Y56" s="6"/>
      <c r="Z56" s="6"/>
      <c r="AA56" s="6"/>
      <c r="AB56" s="6"/>
      <c r="AC56" s="6"/>
    </row>
    <row r="57" spans="1:29" s="5" customFormat="1" ht="18.75" customHeight="1" thickBot="1" x14ac:dyDescent="0.2">
      <c r="A57" s="19"/>
      <c r="B57" s="257" t="s">
        <v>27</v>
      </c>
      <c r="C57" s="258"/>
      <c r="D57" s="258"/>
      <c r="E57" s="258"/>
      <c r="F57" s="259"/>
      <c r="G57" s="71"/>
      <c r="H57" s="142"/>
      <c r="I57" s="143"/>
      <c r="J57" s="122">
        <f>J56</f>
        <v>19468.339999999989</v>
      </c>
      <c r="K57" s="144"/>
      <c r="L57" s="20">
        <f>L56</f>
        <v>3726.15022</v>
      </c>
      <c r="M57" s="76"/>
      <c r="N57" s="122">
        <f>N56</f>
        <v>20377.419999999998</v>
      </c>
      <c r="O57" s="144"/>
      <c r="P57" s="144">
        <f>P56</f>
        <v>726.05486000000042</v>
      </c>
      <c r="Q57" s="20">
        <f>Q56</f>
        <v>4452.2050800000006</v>
      </c>
      <c r="R57" s="145"/>
      <c r="S57" s="21">
        <f>(S56)</f>
        <v>94932.829153199971</v>
      </c>
      <c r="T57" s="6"/>
      <c r="U57" s="6"/>
      <c r="V57" s="6"/>
      <c r="W57" s="9"/>
      <c r="X57" s="6"/>
      <c r="Y57" s="6"/>
      <c r="Z57" s="6"/>
      <c r="AA57" s="6"/>
      <c r="AB57" s="6"/>
      <c r="AC57" s="6"/>
    </row>
    <row r="58" spans="1:29" s="5" customFormat="1" ht="33.75" customHeight="1" x14ac:dyDescent="0.15">
      <c r="A58" s="225" t="s">
        <v>70</v>
      </c>
      <c r="B58" s="226"/>
      <c r="C58" s="226"/>
      <c r="D58" s="226"/>
      <c r="E58" s="226"/>
      <c r="F58" s="227"/>
      <c r="G58" s="72"/>
      <c r="H58" s="72"/>
      <c r="I58" s="146"/>
      <c r="J58" s="123">
        <f>SUM(J57+N57)</f>
        <v>39845.759999999987</v>
      </c>
      <c r="K58" s="147"/>
      <c r="L58" s="61">
        <f>SUM(L57+P57)</f>
        <v>4452.2050800000006</v>
      </c>
      <c r="M58" s="77"/>
      <c r="N58" s="61"/>
      <c r="O58" s="147"/>
      <c r="P58" s="157"/>
      <c r="Q58" s="77">
        <f>SUM(Q57+U57)</f>
        <v>4452.2050800000006</v>
      </c>
      <c r="R58" s="148"/>
      <c r="S58" s="149"/>
      <c r="T58" s="6"/>
      <c r="U58" s="6"/>
      <c r="V58" s="6"/>
      <c r="W58" s="9"/>
      <c r="X58" s="6"/>
      <c r="Y58" s="6"/>
      <c r="Z58" s="6"/>
      <c r="AA58" s="6"/>
      <c r="AB58" s="6"/>
      <c r="AC58" s="6"/>
    </row>
    <row r="59" spans="1:29" s="5" customFormat="1" ht="14.25" customHeight="1" x14ac:dyDescent="0.25">
      <c r="A59" s="165" t="s">
        <v>119</v>
      </c>
      <c r="B59" s="6"/>
      <c r="C59" s="6"/>
      <c r="D59" s="163"/>
      <c r="E59" s="164"/>
      <c r="F59" s="6"/>
      <c r="G59" s="6"/>
      <c r="H59" s="6"/>
      <c r="I59" s="6"/>
      <c r="J59" s="124"/>
      <c r="K59" s="107"/>
      <c r="L59" s="6"/>
      <c r="M59" s="99"/>
      <c r="N59" s="6"/>
      <c r="O59" s="107"/>
      <c r="P59" s="60"/>
      <c r="Q59" s="60"/>
      <c r="S59" s="43"/>
      <c r="T59" s="6"/>
      <c r="U59" s="6"/>
      <c r="V59" s="6"/>
      <c r="W59" s="9"/>
      <c r="X59" s="6"/>
      <c r="Y59" s="6"/>
      <c r="Z59" s="6"/>
      <c r="AA59" s="6"/>
      <c r="AB59" s="6"/>
      <c r="AC59" s="6"/>
    </row>
    <row r="60" spans="1:29" s="166" customFormat="1" x14ac:dyDescent="0.15">
      <c r="D60" s="167"/>
      <c r="E60" s="168"/>
      <c r="G60" s="169"/>
      <c r="H60" s="169"/>
      <c r="I60" s="169"/>
      <c r="J60" s="170"/>
      <c r="K60" s="171"/>
      <c r="M60" s="172"/>
      <c r="N60" s="169"/>
      <c r="O60" s="171"/>
      <c r="P60" s="55"/>
      <c r="Q60" s="55"/>
    </row>
    <row r="61" spans="1:29" s="166" customFormat="1" x14ac:dyDescent="0.15">
      <c r="G61" s="169"/>
      <c r="H61" s="169"/>
      <c r="I61" s="169"/>
      <c r="J61" s="170"/>
      <c r="K61" s="171"/>
      <c r="M61" s="172"/>
      <c r="N61" s="169"/>
      <c r="O61" s="171"/>
      <c r="P61" s="55"/>
      <c r="Q61" s="55"/>
    </row>
    <row r="62" spans="1:29" s="166" customFormat="1" x14ac:dyDescent="0.15">
      <c r="G62" s="169"/>
      <c r="H62" s="169"/>
      <c r="I62" s="169"/>
      <c r="J62" s="170"/>
      <c r="K62" s="171"/>
      <c r="M62" s="172"/>
      <c r="N62" s="169"/>
      <c r="O62" s="171"/>
      <c r="P62" s="55"/>
      <c r="Q62" s="55"/>
    </row>
    <row r="63" spans="1:29" s="166" customFormat="1" x14ac:dyDescent="0.15">
      <c r="G63" s="169"/>
      <c r="H63" s="169"/>
      <c r="I63" s="169"/>
      <c r="J63" s="170"/>
      <c r="K63" s="171"/>
      <c r="M63" s="172"/>
      <c r="N63" s="169"/>
      <c r="O63" s="171"/>
      <c r="P63" s="55"/>
      <c r="Q63" s="55"/>
    </row>
    <row r="64" spans="1:29" s="166" customFormat="1" x14ac:dyDescent="0.15">
      <c r="G64" s="169"/>
      <c r="H64" s="169"/>
      <c r="I64" s="169"/>
      <c r="J64" s="170"/>
      <c r="K64" s="171"/>
      <c r="M64" s="172"/>
      <c r="N64" s="169"/>
      <c r="O64" s="171"/>
      <c r="P64" s="55"/>
      <c r="Q64" s="55"/>
    </row>
    <row r="65" spans="7:17" s="166" customFormat="1" x14ac:dyDescent="0.15">
      <c r="G65" s="169"/>
      <c r="H65" s="169"/>
      <c r="I65" s="169"/>
      <c r="J65" s="170"/>
      <c r="K65" s="171"/>
      <c r="M65" s="172"/>
      <c r="N65" s="169"/>
      <c r="O65" s="171"/>
      <c r="P65" s="55"/>
      <c r="Q65" s="55"/>
    </row>
    <row r="66" spans="7:17" s="166" customFormat="1" x14ac:dyDescent="0.15">
      <c r="G66" s="169"/>
      <c r="H66" s="169"/>
      <c r="I66" s="169"/>
      <c r="J66" s="170"/>
      <c r="K66" s="171"/>
      <c r="M66" s="172"/>
      <c r="N66" s="169"/>
      <c r="O66" s="171"/>
      <c r="P66" s="55"/>
      <c r="Q66" s="55"/>
    </row>
    <row r="67" spans="7:17" s="166" customFormat="1" x14ac:dyDescent="0.15">
      <c r="G67" s="169"/>
      <c r="H67" s="169"/>
      <c r="I67" s="169"/>
      <c r="J67" s="170"/>
      <c r="K67" s="171"/>
      <c r="M67" s="172"/>
      <c r="N67" s="169"/>
      <c r="O67" s="171"/>
      <c r="P67" s="55"/>
      <c r="Q67" s="55"/>
    </row>
    <row r="68" spans="7:17" s="166" customFormat="1" x14ac:dyDescent="0.15">
      <c r="G68" s="169"/>
      <c r="H68" s="169"/>
      <c r="I68" s="169"/>
      <c r="J68" s="170"/>
      <c r="K68" s="171"/>
      <c r="M68" s="172"/>
      <c r="N68" s="169"/>
      <c r="O68" s="171"/>
      <c r="P68" s="55"/>
      <c r="Q68" s="55"/>
    </row>
    <row r="69" spans="7:17" s="166" customFormat="1" x14ac:dyDescent="0.15">
      <c r="G69" s="169"/>
      <c r="H69" s="169"/>
      <c r="I69" s="169"/>
      <c r="J69" s="170"/>
      <c r="K69" s="171"/>
      <c r="M69" s="172"/>
      <c r="N69" s="169"/>
      <c r="O69" s="171"/>
      <c r="P69" s="55"/>
      <c r="Q69" s="55"/>
    </row>
    <row r="70" spans="7:17" s="166" customFormat="1" x14ac:dyDescent="0.15">
      <c r="G70" s="169"/>
      <c r="H70" s="169"/>
      <c r="I70" s="169"/>
      <c r="J70" s="170"/>
      <c r="K70" s="171"/>
      <c r="M70" s="172"/>
      <c r="N70" s="169"/>
      <c r="O70" s="171"/>
      <c r="P70" s="55"/>
      <c r="Q70" s="55"/>
    </row>
    <row r="71" spans="7:17" s="166" customFormat="1" x14ac:dyDescent="0.15">
      <c r="G71" s="169"/>
      <c r="H71" s="169"/>
      <c r="I71" s="169"/>
      <c r="J71" s="170"/>
      <c r="K71" s="171"/>
      <c r="M71" s="172"/>
      <c r="N71" s="169"/>
      <c r="O71" s="171"/>
      <c r="P71" s="55"/>
      <c r="Q71" s="55"/>
    </row>
    <row r="72" spans="7:17" s="166" customFormat="1" x14ac:dyDescent="0.15">
      <c r="G72" s="169"/>
      <c r="H72" s="169"/>
      <c r="I72" s="169"/>
      <c r="J72" s="170"/>
      <c r="K72" s="171"/>
      <c r="M72" s="172"/>
      <c r="N72" s="169"/>
      <c r="O72" s="171"/>
      <c r="P72" s="55"/>
      <c r="Q72" s="55"/>
    </row>
    <row r="73" spans="7:17" s="166" customFormat="1" x14ac:dyDescent="0.15">
      <c r="G73" s="169"/>
      <c r="H73" s="169"/>
      <c r="I73" s="169"/>
      <c r="J73" s="170"/>
      <c r="K73" s="171"/>
      <c r="M73" s="172"/>
      <c r="N73" s="169"/>
      <c r="O73" s="171"/>
      <c r="P73" s="55"/>
      <c r="Q73" s="55"/>
    </row>
    <row r="74" spans="7:17" s="166" customFormat="1" x14ac:dyDescent="0.15">
      <c r="G74" s="169"/>
      <c r="H74" s="169"/>
      <c r="I74" s="169"/>
      <c r="J74" s="170"/>
      <c r="K74" s="171"/>
      <c r="M74" s="172"/>
      <c r="N74" s="169"/>
      <c r="O74" s="171"/>
      <c r="P74" s="55"/>
      <c r="Q74" s="55"/>
    </row>
    <row r="75" spans="7:17" s="166" customFormat="1" x14ac:dyDescent="0.15">
      <c r="G75" s="169"/>
      <c r="H75" s="169"/>
      <c r="I75" s="169"/>
      <c r="J75" s="170"/>
      <c r="K75" s="171"/>
      <c r="M75" s="172"/>
      <c r="N75" s="169"/>
      <c r="O75" s="171"/>
      <c r="P75" s="55"/>
      <c r="Q75" s="55"/>
    </row>
    <row r="76" spans="7:17" s="166" customFormat="1" x14ac:dyDescent="0.15">
      <c r="G76" s="169"/>
      <c r="H76" s="169"/>
      <c r="I76" s="169"/>
      <c r="J76" s="170"/>
      <c r="K76" s="171"/>
      <c r="M76" s="172"/>
      <c r="N76" s="169"/>
      <c r="O76" s="171"/>
      <c r="P76" s="55"/>
      <c r="Q76" s="55"/>
    </row>
    <row r="77" spans="7:17" s="166" customFormat="1" x14ac:dyDescent="0.15">
      <c r="G77" s="169"/>
      <c r="H77" s="169"/>
      <c r="I77" s="169"/>
      <c r="J77" s="170"/>
      <c r="K77" s="171"/>
      <c r="M77" s="172"/>
      <c r="N77" s="169"/>
      <c r="O77" s="171"/>
      <c r="P77" s="55"/>
      <c r="Q77" s="55"/>
    </row>
    <row r="78" spans="7:17" s="166" customFormat="1" x14ac:dyDescent="0.15">
      <c r="G78" s="169"/>
      <c r="H78" s="169"/>
      <c r="I78" s="169"/>
      <c r="J78" s="170"/>
      <c r="K78" s="171"/>
      <c r="M78" s="172"/>
      <c r="N78" s="169"/>
      <c r="O78" s="171"/>
      <c r="P78" s="55"/>
      <c r="Q78" s="55"/>
    </row>
    <row r="79" spans="7:17" s="166" customFormat="1" x14ac:dyDescent="0.15">
      <c r="G79" s="169"/>
      <c r="H79" s="169"/>
      <c r="I79" s="169"/>
      <c r="J79" s="170"/>
      <c r="K79" s="171"/>
      <c r="M79" s="172"/>
      <c r="N79" s="169"/>
      <c r="O79" s="171"/>
      <c r="P79" s="55"/>
      <c r="Q79" s="55"/>
    </row>
    <row r="80" spans="7:17" s="166" customFormat="1" x14ac:dyDescent="0.15">
      <c r="G80" s="169"/>
      <c r="H80" s="169"/>
      <c r="I80" s="169"/>
      <c r="J80" s="170"/>
      <c r="K80" s="171"/>
      <c r="M80" s="172"/>
      <c r="N80" s="169"/>
      <c r="O80" s="171"/>
      <c r="P80" s="55"/>
      <c r="Q80" s="55"/>
    </row>
    <row r="81" spans="7:17" s="166" customFormat="1" x14ac:dyDescent="0.15">
      <c r="G81" s="169"/>
      <c r="H81" s="169"/>
      <c r="I81" s="169"/>
      <c r="J81" s="170"/>
      <c r="K81" s="171"/>
      <c r="M81" s="172"/>
      <c r="N81" s="169"/>
      <c r="O81" s="171"/>
      <c r="P81" s="55"/>
      <c r="Q81" s="55"/>
    </row>
    <row r="82" spans="7:17" s="166" customFormat="1" x14ac:dyDescent="0.15">
      <c r="G82" s="169"/>
      <c r="H82" s="169"/>
      <c r="I82" s="169"/>
      <c r="J82" s="170"/>
      <c r="K82" s="171"/>
      <c r="M82" s="172"/>
      <c r="N82" s="169"/>
      <c r="O82" s="171"/>
      <c r="P82" s="55"/>
      <c r="Q82" s="55"/>
    </row>
    <row r="83" spans="7:17" s="166" customFormat="1" x14ac:dyDescent="0.15">
      <c r="G83" s="169"/>
      <c r="H83" s="169"/>
      <c r="I83" s="169"/>
      <c r="J83" s="170"/>
      <c r="K83" s="171"/>
      <c r="M83" s="172"/>
      <c r="N83" s="169"/>
      <c r="O83" s="171"/>
      <c r="P83" s="55"/>
      <c r="Q83" s="55"/>
    </row>
    <row r="84" spans="7:17" s="166" customFormat="1" x14ac:dyDescent="0.15">
      <c r="G84" s="169"/>
      <c r="H84" s="169"/>
      <c r="I84" s="169"/>
      <c r="J84" s="170"/>
      <c r="K84" s="171"/>
      <c r="M84" s="172"/>
      <c r="N84" s="169"/>
      <c r="O84" s="171"/>
      <c r="P84" s="55"/>
      <c r="Q84" s="55"/>
    </row>
    <row r="85" spans="7:17" s="166" customFormat="1" x14ac:dyDescent="0.15">
      <c r="G85" s="169"/>
      <c r="H85" s="169"/>
      <c r="I85" s="169"/>
      <c r="J85" s="170"/>
      <c r="K85" s="171"/>
      <c r="M85" s="172"/>
      <c r="N85" s="169"/>
      <c r="O85" s="171"/>
      <c r="P85" s="55"/>
      <c r="Q85" s="55"/>
    </row>
    <row r="86" spans="7:17" s="166" customFormat="1" x14ac:dyDescent="0.15">
      <c r="G86" s="169"/>
      <c r="H86" s="169"/>
      <c r="I86" s="169"/>
      <c r="J86" s="170"/>
      <c r="K86" s="171"/>
      <c r="M86" s="172"/>
      <c r="N86" s="169"/>
      <c r="O86" s="171"/>
      <c r="P86" s="55"/>
      <c r="Q86" s="55"/>
    </row>
    <row r="87" spans="7:17" s="166" customFormat="1" x14ac:dyDescent="0.15">
      <c r="G87" s="169"/>
      <c r="H87" s="169"/>
      <c r="I87" s="169"/>
      <c r="J87" s="170"/>
      <c r="K87" s="171"/>
      <c r="M87" s="172"/>
      <c r="N87" s="169"/>
      <c r="O87" s="171"/>
      <c r="P87" s="55"/>
      <c r="Q87" s="55"/>
    </row>
    <row r="88" spans="7:17" s="166" customFormat="1" x14ac:dyDescent="0.15">
      <c r="G88" s="169"/>
      <c r="H88" s="169"/>
      <c r="I88" s="169"/>
      <c r="J88" s="170"/>
      <c r="K88" s="171"/>
      <c r="M88" s="172"/>
      <c r="N88" s="169"/>
      <c r="O88" s="171"/>
      <c r="P88" s="55"/>
      <c r="Q88" s="55"/>
    </row>
    <row r="89" spans="7:17" s="166" customFormat="1" x14ac:dyDescent="0.15">
      <c r="G89" s="169"/>
      <c r="H89" s="169"/>
      <c r="I89" s="169"/>
      <c r="J89" s="170"/>
      <c r="K89" s="171"/>
      <c r="M89" s="172"/>
      <c r="N89" s="169"/>
      <c r="O89" s="171"/>
      <c r="P89" s="55"/>
      <c r="Q89" s="55"/>
    </row>
    <row r="90" spans="7:17" s="166" customFormat="1" x14ac:dyDescent="0.15">
      <c r="G90" s="169"/>
      <c r="H90" s="169"/>
      <c r="I90" s="169"/>
      <c r="J90" s="170"/>
      <c r="K90" s="171"/>
      <c r="M90" s="172"/>
      <c r="N90" s="169"/>
      <c r="O90" s="171"/>
      <c r="P90" s="55"/>
      <c r="Q90" s="55"/>
    </row>
    <row r="91" spans="7:17" s="166" customFormat="1" x14ac:dyDescent="0.15">
      <c r="G91" s="169"/>
      <c r="H91" s="169"/>
      <c r="I91" s="169"/>
      <c r="J91" s="170"/>
      <c r="K91" s="171"/>
      <c r="M91" s="172"/>
      <c r="N91" s="169"/>
      <c r="O91" s="171"/>
      <c r="P91" s="55"/>
      <c r="Q91" s="55"/>
    </row>
    <row r="92" spans="7:17" s="166" customFormat="1" x14ac:dyDescent="0.15">
      <c r="G92" s="169"/>
      <c r="H92" s="169"/>
      <c r="I92" s="169"/>
      <c r="J92" s="170"/>
      <c r="K92" s="171"/>
      <c r="M92" s="172"/>
      <c r="N92" s="169"/>
      <c r="O92" s="171"/>
      <c r="P92" s="55"/>
      <c r="Q92" s="55"/>
    </row>
    <row r="93" spans="7:17" s="166" customFormat="1" x14ac:dyDescent="0.15">
      <c r="G93" s="169"/>
      <c r="H93" s="169"/>
      <c r="I93" s="169"/>
      <c r="J93" s="170"/>
      <c r="K93" s="171"/>
      <c r="M93" s="172"/>
      <c r="N93" s="169"/>
      <c r="O93" s="171"/>
      <c r="P93" s="55"/>
      <c r="Q93" s="55"/>
    </row>
    <row r="94" spans="7:17" s="166" customFormat="1" x14ac:dyDescent="0.15">
      <c r="G94" s="169"/>
      <c r="H94" s="169"/>
      <c r="I94" s="169"/>
      <c r="J94" s="170"/>
      <c r="K94" s="171"/>
      <c r="M94" s="172"/>
      <c r="N94" s="169"/>
      <c r="O94" s="171"/>
      <c r="P94" s="55"/>
      <c r="Q94" s="55"/>
    </row>
    <row r="95" spans="7:17" s="166" customFormat="1" x14ac:dyDescent="0.15">
      <c r="G95" s="169"/>
      <c r="H95" s="169"/>
      <c r="I95" s="169"/>
      <c r="J95" s="170"/>
      <c r="K95" s="171"/>
      <c r="M95" s="172"/>
      <c r="N95" s="169"/>
      <c r="O95" s="171"/>
      <c r="P95" s="55"/>
      <c r="Q95" s="55"/>
    </row>
    <row r="96" spans="7:17" s="166" customFormat="1" x14ac:dyDescent="0.15">
      <c r="G96" s="169"/>
      <c r="H96" s="169"/>
      <c r="I96" s="169"/>
      <c r="J96" s="170"/>
      <c r="K96" s="171"/>
      <c r="M96" s="172"/>
      <c r="N96" s="169"/>
      <c r="O96" s="171"/>
      <c r="P96" s="55"/>
      <c r="Q96" s="55"/>
    </row>
    <row r="97" spans="7:17" s="166" customFormat="1" x14ac:dyDescent="0.15">
      <c r="G97" s="169"/>
      <c r="H97" s="169"/>
      <c r="I97" s="169"/>
      <c r="J97" s="170"/>
      <c r="K97" s="171"/>
      <c r="M97" s="172"/>
      <c r="N97" s="169"/>
      <c r="O97" s="171"/>
      <c r="P97" s="55"/>
      <c r="Q97" s="55"/>
    </row>
    <row r="98" spans="7:17" s="166" customFormat="1" x14ac:dyDescent="0.15">
      <c r="G98" s="169"/>
      <c r="H98" s="169"/>
      <c r="I98" s="169"/>
      <c r="J98" s="170"/>
      <c r="K98" s="171"/>
      <c r="M98" s="172"/>
      <c r="N98" s="169"/>
      <c r="O98" s="171"/>
      <c r="P98" s="55"/>
      <c r="Q98" s="55"/>
    </row>
    <row r="99" spans="7:17" s="166" customFormat="1" x14ac:dyDescent="0.15">
      <c r="G99" s="169"/>
      <c r="H99" s="169"/>
      <c r="I99" s="169"/>
      <c r="J99" s="170"/>
      <c r="K99" s="171"/>
      <c r="M99" s="172"/>
      <c r="N99" s="169"/>
      <c r="O99" s="171"/>
      <c r="P99" s="55"/>
      <c r="Q99" s="55"/>
    </row>
    <row r="100" spans="7:17" s="166" customFormat="1" x14ac:dyDescent="0.15">
      <c r="G100" s="169"/>
      <c r="H100" s="169"/>
      <c r="I100" s="169"/>
      <c r="J100" s="170"/>
      <c r="K100" s="171"/>
      <c r="M100" s="172"/>
      <c r="N100" s="169"/>
      <c r="O100" s="171"/>
      <c r="P100" s="55"/>
      <c r="Q100" s="55"/>
    </row>
    <row r="101" spans="7:17" s="166" customFormat="1" x14ac:dyDescent="0.15">
      <c r="G101" s="169"/>
      <c r="H101" s="169"/>
      <c r="I101" s="169"/>
      <c r="J101" s="170"/>
      <c r="K101" s="171"/>
      <c r="M101" s="172"/>
      <c r="N101" s="169"/>
      <c r="O101" s="171"/>
      <c r="P101" s="55"/>
      <c r="Q101" s="55"/>
    </row>
    <row r="102" spans="7:17" s="166" customFormat="1" x14ac:dyDescent="0.15">
      <c r="G102" s="169"/>
      <c r="H102" s="169"/>
      <c r="I102" s="169"/>
      <c r="J102" s="170"/>
      <c r="K102" s="171"/>
      <c r="M102" s="172"/>
      <c r="N102" s="169"/>
      <c r="O102" s="171"/>
      <c r="P102" s="55"/>
      <c r="Q102" s="55"/>
    </row>
    <row r="103" spans="7:17" s="166" customFormat="1" x14ac:dyDescent="0.15">
      <c r="G103" s="169"/>
      <c r="H103" s="169"/>
      <c r="I103" s="169"/>
      <c r="J103" s="170"/>
      <c r="K103" s="171"/>
      <c r="M103" s="172"/>
      <c r="N103" s="169"/>
      <c r="O103" s="171"/>
      <c r="P103" s="55"/>
      <c r="Q103" s="55"/>
    </row>
    <row r="104" spans="7:17" s="166" customFormat="1" x14ac:dyDescent="0.15">
      <c r="G104" s="169"/>
      <c r="H104" s="169"/>
      <c r="I104" s="169"/>
      <c r="J104" s="170"/>
      <c r="K104" s="171"/>
      <c r="M104" s="172"/>
      <c r="N104" s="169"/>
      <c r="O104" s="171"/>
      <c r="P104" s="55"/>
      <c r="Q104" s="55"/>
    </row>
    <row r="105" spans="7:17" s="166" customFormat="1" x14ac:dyDescent="0.15">
      <c r="G105" s="169"/>
      <c r="H105" s="169"/>
      <c r="I105" s="169"/>
      <c r="J105" s="170"/>
      <c r="K105" s="171"/>
      <c r="M105" s="172"/>
      <c r="N105" s="169"/>
      <c r="O105" s="171"/>
      <c r="P105" s="55"/>
      <c r="Q105" s="55"/>
    </row>
    <row r="106" spans="7:17" s="166" customFormat="1" x14ac:dyDescent="0.15">
      <c r="G106" s="169"/>
      <c r="H106" s="169"/>
      <c r="I106" s="169"/>
      <c r="J106" s="170"/>
      <c r="K106" s="171"/>
      <c r="M106" s="172"/>
      <c r="N106" s="169"/>
      <c r="O106" s="171"/>
      <c r="P106" s="55"/>
      <c r="Q106" s="55"/>
    </row>
    <row r="107" spans="7:17" s="166" customFormat="1" x14ac:dyDescent="0.15">
      <c r="G107" s="169"/>
      <c r="H107" s="169"/>
      <c r="I107" s="169"/>
      <c r="J107" s="170"/>
      <c r="K107" s="171"/>
      <c r="M107" s="172"/>
      <c r="N107" s="169"/>
      <c r="O107" s="171"/>
      <c r="P107" s="55"/>
      <c r="Q107" s="55"/>
    </row>
    <row r="108" spans="7:17" s="166" customFormat="1" x14ac:dyDescent="0.15">
      <c r="G108" s="169"/>
      <c r="H108" s="169"/>
      <c r="I108" s="169"/>
      <c r="J108" s="170"/>
      <c r="K108" s="171"/>
      <c r="M108" s="172"/>
      <c r="N108" s="169"/>
      <c r="O108" s="171"/>
      <c r="P108" s="55"/>
      <c r="Q108" s="55"/>
    </row>
    <row r="109" spans="7:17" s="166" customFormat="1" x14ac:dyDescent="0.15">
      <c r="G109" s="169"/>
      <c r="H109" s="169"/>
      <c r="I109" s="169"/>
      <c r="J109" s="170"/>
      <c r="K109" s="171"/>
      <c r="M109" s="172"/>
      <c r="N109" s="169"/>
      <c r="O109" s="171"/>
      <c r="P109" s="55"/>
      <c r="Q109" s="55"/>
    </row>
    <row r="110" spans="7:17" s="166" customFormat="1" x14ac:dyDescent="0.15">
      <c r="G110" s="169"/>
      <c r="H110" s="169"/>
      <c r="I110" s="169"/>
      <c r="J110" s="170"/>
      <c r="K110" s="171"/>
      <c r="M110" s="172"/>
      <c r="N110" s="169"/>
      <c r="O110" s="171"/>
      <c r="P110" s="55"/>
      <c r="Q110" s="55"/>
    </row>
    <row r="111" spans="7:17" s="166" customFormat="1" x14ac:dyDescent="0.15">
      <c r="G111" s="169"/>
      <c r="H111" s="169"/>
      <c r="I111" s="169"/>
      <c r="J111" s="170"/>
      <c r="K111" s="171"/>
      <c r="M111" s="172"/>
      <c r="N111" s="169"/>
      <c r="O111" s="171"/>
      <c r="P111" s="55"/>
      <c r="Q111" s="55"/>
    </row>
    <row r="112" spans="7:17" s="166" customFormat="1" x14ac:dyDescent="0.15">
      <c r="G112" s="169"/>
      <c r="H112" s="169"/>
      <c r="I112" s="169"/>
      <c r="J112" s="170"/>
      <c r="K112" s="171"/>
      <c r="M112" s="172"/>
      <c r="N112" s="169"/>
      <c r="O112" s="171"/>
      <c r="P112" s="55"/>
      <c r="Q112" s="55"/>
    </row>
    <row r="113" spans="7:17" s="166" customFormat="1" x14ac:dyDescent="0.15">
      <c r="G113" s="169"/>
      <c r="H113" s="169"/>
      <c r="I113" s="169"/>
      <c r="J113" s="170"/>
      <c r="K113" s="171"/>
      <c r="M113" s="172"/>
      <c r="N113" s="169"/>
      <c r="O113" s="171"/>
      <c r="P113" s="55"/>
      <c r="Q113" s="55"/>
    </row>
    <row r="114" spans="7:17" s="166" customFormat="1" x14ac:dyDescent="0.15">
      <c r="G114" s="169"/>
      <c r="H114" s="169"/>
      <c r="I114" s="169"/>
      <c r="J114" s="170"/>
      <c r="K114" s="171"/>
      <c r="M114" s="172"/>
      <c r="N114" s="169"/>
      <c r="O114" s="171"/>
      <c r="P114" s="55"/>
      <c r="Q114" s="55"/>
    </row>
    <row r="115" spans="7:17" s="166" customFormat="1" x14ac:dyDescent="0.15">
      <c r="G115" s="169"/>
      <c r="H115" s="169"/>
      <c r="I115" s="169"/>
      <c r="J115" s="170"/>
      <c r="K115" s="171"/>
      <c r="M115" s="172"/>
      <c r="N115" s="169"/>
      <c r="O115" s="171"/>
      <c r="P115" s="55"/>
      <c r="Q115" s="55"/>
    </row>
    <row r="116" spans="7:17" s="166" customFormat="1" x14ac:dyDescent="0.15">
      <c r="G116" s="169"/>
      <c r="H116" s="169"/>
      <c r="I116" s="169"/>
      <c r="J116" s="170"/>
      <c r="K116" s="171"/>
      <c r="M116" s="172"/>
      <c r="N116" s="169"/>
      <c r="O116" s="171"/>
      <c r="P116" s="55"/>
      <c r="Q116" s="55"/>
    </row>
    <row r="117" spans="7:17" s="166" customFormat="1" x14ac:dyDescent="0.15">
      <c r="G117" s="169"/>
      <c r="H117" s="169"/>
      <c r="I117" s="169"/>
      <c r="J117" s="170"/>
      <c r="K117" s="171"/>
      <c r="M117" s="172"/>
      <c r="N117" s="169"/>
      <c r="O117" s="171"/>
      <c r="P117" s="55"/>
      <c r="Q117" s="55"/>
    </row>
    <row r="118" spans="7:17" s="166" customFormat="1" x14ac:dyDescent="0.15">
      <c r="G118" s="169"/>
      <c r="H118" s="169"/>
      <c r="I118" s="169"/>
      <c r="J118" s="170"/>
      <c r="K118" s="171"/>
      <c r="M118" s="172"/>
      <c r="N118" s="169"/>
      <c r="O118" s="171"/>
      <c r="P118" s="55"/>
      <c r="Q118" s="55"/>
    </row>
    <row r="119" spans="7:17" s="166" customFormat="1" x14ac:dyDescent="0.15">
      <c r="G119" s="169"/>
      <c r="H119" s="169"/>
      <c r="I119" s="169"/>
      <c r="J119" s="170"/>
      <c r="K119" s="171"/>
      <c r="M119" s="172"/>
      <c r="N119" s="169"/>
      <c r="O119" s="171"/>
      <c r="P119" s="55"/>
      <c r="Q119" s="55"/>
    </row>
    <row r="120" spans="7:17" s="166" customFormat="1" x14ac:dyDescent="0.15">
      <c r="G120" s="169"/>
      <c r="H120" s="169"/>
      <c r="I120" s="169"/>
      <c r="J120" s="170"/>
      <c r="K120" s="171"/>
      <c r="M120" s="172"/>
      <c r="N120" s="169"/>
      <c r="O120" s="171"/>
      <c r="P120" s="55"/>
      <c r="Q120" s="55"/>
    </row>
    <row r="121" spans="7:17" s="166" customFormat="1" x14ac:dyDescent="0.15">
      <c r="G121" s="169"/>
      <c r="H121" s="169"/>
      <c r="I121" s="169"/>
      <c r="J121" s="170"/>
      <c r="K121" s="171"/>
      <c r="M121" s="172"/>
      <c r="N121" s="169"/>
      <c r="O121" s="171"/>
      <c r="P121" s="55"/>
      <c r="Q121" s="55"/>
    </row>
    <row r="122" spans="7:17" s="166" customFormat="1" x14ac:dyDescent="0.15">
      <c r="G122" s="169"/>
      <c r="H122" s="169"/>
      <c r="I122" s="169"/>
      <c r="J122" s="170"/>
      <c r="K122" s="171"/>
      <c r="M122" s="172"/>
      <c r="N122" s="169"/>
      <c r="O122" s="171"/>
      <c r="P122" s="55"/>
      <c r="Q122" s="55"/>
    </row>
    <row r="123" spans="7:17" s="166" customFormat="1" x14ac:dyDescent="0.15">
      <c r="G123" s="169"/>
      <c r="H123" s="169"/>
      <c r="I123" s="169"/>
      <c r="J123" s="170"/>
      <c r="K123" s="171"/>
      <c r="M123" s="172"/>
      <c r="N123" s="169"/>
      <c r="O123" s="171"/>
      <c r="P123" s="55"/>
      <c r="Q123" s="55"/>
    </row>
    <row r="124" spans="7:17" s="166" customFormat="1" x14ac:dyDescent="0.15">
      <c r="G124" s="169"/>
      <c r="H124" s="169"/>
      <c r="I124" s="169"/>
      <c r="J124" s="170"/>
      <c r="K124" s="171"/>
      <c r="M124" s="172"/>
      <c r="N124" s="169"/>
      <c r="O124" s="171"/>
      <c r="P124" s="55"/>
      <c r="Q124" s="55"/>
    </row>
    <row r="125" spans="7:17" s="166" customFormat="1" x14ac:dyDescent="0.15">
      <c r="G125" s="169"/>
      <c r="H125" s="169"/>
      <c r="I125" s="169"/>
      <c r="J125" s="170"/>
      <c r="K125" s="171"/>
      <c r="M125" s="172"/>
      <c r="N125" s="169"/>
      <c r="O125" s="171"/>
      <c r="P125" s="55"/>
      <c r="Q125" s="55"/>
    </row>
    <row r="126" spans="7:17" s="166" customFormat="1" x14ac:dyDescent="0.15">
      <c r="G126" s="169"/>
      <c r="H126" s="169"/>
      <c r="I126" s="169"/>
      <c r="J126" s="170"/>
      <c r="K126" s="171"/>
      <c r="M126" s="172"/>
      <c r="N126" s="169"/>
      <c r="O126" s="171"/>
      <c r="P126" s="55"/>
      <c r="Q126" s="55"/>
    </row>
    <row r="127" spans="7:17" s="166" customFormat="1" x14ac:dyDescent="0.15">
      <c r="G127" s="169"/>
      <c r="H127" s="169"/>
      <c r="I127" s="169"/>
      <c r="J127" s="170"/>
      <c r="K127" s="171"/>
      <c r="M127" s="172"/>
      <c r="N127" s="169"/>
      <c r="O127" s="171"/>
      <c r="P127" s="55"/>
      <c r="Q127" s="55"/>
    </row>
    <row r="128" spans="7:17" s="166" customFormat="1" x14ac:dyDescent="0.15">
      <c r="G128" s="169"/>
      <c r="H128" s="169"/>
      <c r="I128" s="169"/>
      <c r="J128" s="170"/>
      <c r="K128" s="171"/>
      <c r="M128" s="172"/>
      <c r="N128" s="169"/>
      <c r="O128" s="171"/>
      <c r="P128" s="55"/>
      <c r="Q128" s="55"/>
    </row>
    <row r="129" spans="7:17" s="166" customFormat="1" x14ac:dyDescent="0.15">
      <c r="G129" s="169"/>
      <c r="H129" s="169"/>
      <c r="I129" s="169"/>
      <c r="J129" s="170"/>
      <c r="K129" s="171"/>
      <c r="M129" s="172"/>
      <c r="N129" s="169"/>
      <c r="O129" s="171"/>
      <c r="P129" s="55"/>
      <c r="Q129" s="55"/>
    </row>
    <row r="130" spans="7:17" s="166" customFormat="1" x14ac:dyDescent="0.15">
      <c r="G130" s="169"/>
      <c r="H130" s="169"/>
      <c r="I130" s="169"/>
      <c r="J130" s="170"/>
      <c r="K130" s="171"/>
      <c r="M130" s="172"/>
      <c r="N130" s="169"/>
      <c r="O130" s="171"/>
      <c r="P130" s="55"/>
      <c r="Q130" s="55"/>
    </row>
    <row r="131" spans="7:17" s="166" customFormat="1" x14ac:dyDescent="0.15">
      <c r="G131" s="169"/>
      <c r="H131" s="169"/>
      <c r="I131" s="169"/>
      <c r="J131" s="170"/>
      <c r="K131" s="171"/>
      <c r="M131" s="172"/>
      <c r="N131" s="169"/>
      <c r="O131" s="171"/>
      <c r="P131" s="55"/>
      <c r="Q131" s="55"/>
    </row>
    <row r="132" spans="7:17" s="166" customFormat="1" x14ac:dyDescent="0.15">
      <c r="G132" s="169"/>
      <c r="H132" s="169"/>
      <c r="I132" s="169"/>
      <c r="J132" s="170"/>
      <c r="K132" s="171"/>
      <c r="M132" s="172"/>
      <c r="N132" s="169"/>
      <c r="O132" s="171"/>
      <c r="P132" s="55"/>
      <c r="Q132" s="55"/>
    </row>
    <row r="133" spans="7:17" s="166" customFormat="1" x14ac:dyDescent="0.15">
      <c r="G133" s="169"/>
      <c r="H133" s="169"/>
      <c r="I133" s="169"/>
      <c r="J133" s="170"/>
      <c r="K133" s="171"/>
      <c r="M133" s="172"/>
      <c r="N133" s="169"/>
      <c r="O133" s="171"/>
      <c r="P133" s="55"/>
      <c r="Q133" s="55"/>
    </row>
    <row r="134" spans="7:17" s="166" customFormat="1" x14ac:dyDescent="0.15">
      <c r="G134" s="169"/>
      <c r="H134" s="169"/>
      <c r="I134" s="169"/>
      <c r="J134" s="170"/>
      <c r="K134" s="171"/>
      <c r="M134" s="172"/>
      <c r="N134" s="169"/>
      <c r="O134" s="171"/>
      <c r="P134" s="55"/>
      <c r="Q134" s="55"/>
    </row>
    <row r="135" spans="7:17" s="166" customFormat="1" x14ac:dyDescent="0.15">
      <c r="G135" s="169"/>
      <c r="H135" s="169"/>
      <c r="I135" s="169"/>
      <c r="J135" s="170"/>
      <c r="K135" s="171"/>
      <c r="M135" s="172"/>
      <c r="N135" s="169"/>
      <c r="O135" s="171"/>
      <c r="P135" s="55"/>
      <c r="Q135" s="55"/>
    </row>
    <row r="136" spans="7:17" s="166" customFormat="1" x14ac:dyDescent="0.15">
      <c r="G136" s="169"/>
      <c r="H136" s="169"/>
      <c r="I136" s="169"/>
      <c r="J136" s="170"/>
      <c r="K136" s="171"/>
      <c r="M136" s="172"/>
      <c r="N136" s="169"/>
      <c r="O136" s="171"/>
      <c r="P136" s="55"/>
      <c r="Q136" s="55"/>
    </row>
    <row r="137" spans="7:17" s="166" customFormat="1" x14ac:dyDescent="0.15">
      <c r="G137" s="169"/>
      <c r="H137" s="169"/>
      <c r="I137" s="169"/>
      <c r="J137" s="170"/>
      <c r="K137" s="171"/>
      <c r="M137" s="172"/>
      <c r="N137" s="169"/>
      <c r="O137" s="171"/>
      <c r="P137" s="55"/>
      <c r="Q137" s="55"/>
    </row>
    <row r="138" spans="7:17" s="166" customFormat="1" x14ac:dyDescent="0.15">
      <c r="G138" s="169"/>
      <c r="H138" s="169"/>
      <c r="I138" s="169"/>
      <c r="J138" s="170"/>
      <c r="K138" s="171"/>
      <c r="M138" s="172"/>
      <c r="N138" s="169"/>
      <c r="O138" s="171"/>
      <c r="P138" s="55"/>
      <c r="Q138" s="55"/>
    </row>
    <row r="139" spans="7:17" s="166" customFormat="1" x14ac:dyDescent="0.15">
      <c r="G139" s="169"/>
      <c r="H139" s="169"/>
      <c r="I139" s="169"/>
      <c r="J139" s="170"/>
      <c r="K139" s="171"/>
      <c r="M139" s="172"/>
      <c r="N139" s="169"/>
      <c r="O139" s="171"/>
      <c r="P139" s="55"/>
      <c r="Q139" s="55"/>
    </row>
    <row r="140" spans="7:17" s="166" customFormat="1" x14ac:dyDescent="0.15">
      <c r="G140" s="169"/>
      <c r="H140" s="169"/>
      <c r="I140" s="169"/>
      <c r="J140" s="170"/>
      <c r="K140" s="171"/>
      <c r="M140" s="172"/>
      <c r="N140" s="169"/>
      <c r="O140" s="171"/>
      <c r="P140" s="55"/>
      <c r="Q140" s="55"/>
    </row>
    <row r="141" spans="7:17" s="166" customFormat="1" x14ac:dyDescent="0.15">
      <c r="G141" s="169"/>
      <c r="H141" s="169"/>
      <c r="I141" s="169"/>
      <c r="J141" s="170"/>
      <c r="K141" s="171"/>
      <c r="M141" s="172"/>
      <c r="N141" s="169"/>
      <c r="O141" s="171"/>
      <c r="P141" s="55"/>
      <c r="Q141" s="55"/>
    </row>
    <row r="142" spans="7:17" s="166" customFormat="1" x14ac:dyDescent="0.15">
      <c r="G142" s="169"/>
      <c r="H142" s="169"/>
      <c r="I142" s="169"/>
      <c r="J142" s="170"/>
      <c r="K142" s="171"/>
      <c r="M142" s="172"/>
      <c r="N142" s="169"/>
      <c r="O142" s="171"/>
      <c r="P142" s="55"/>
      <c r="Q142" s="55"/>
    </row>
    <row r="143" spans="7:17" s="166" customFormat="1" x14ac:dyDescent="0.15">
      <c r="G143" s="169"/>
      <c r="H143" s="169"/>
      <c r="I143" s="169"/>
      <c r="J143" s="170"/>
      <c r="K143" s="171"/>
      <c r="M143" s="172"/>
      <c r="N143" s="169"/>
      <c r="O143" s="171"/>
      <c r="P143" s="55"/>
      <c r="Q143" s="55"/>
    </row>
    <row r="144" spans="7:17" s="166" customFormat="1" x14ac:dyDescent="0.15">
      <c r="G144" s="169"/>
      <c r="H144" s="169"/>
      <c r="I144" s="169"/>
      <c r="J144" s="170"/>
      <c r="K144" s="171"/>
      <c r="M144" s="172"/>
      <c r="N144" s="169"/>
      <c r="O144" s="171"/>
      <c r="P144" s="55"/>
      <c r="Q144" s="55"/>
    </row>
    <row r="145" spans="7:17" s="166" customFormat="1" x14ac:dyDescent="0.15">
      <c r="G145" s="169"/>
      <c r="H145" s="169"/>
      <c r="I145" s="169"/>
      <c r="J145" s="170"/>
      <c r="K145" s="171"/>
      <c r="M145" s="172"/>
      <c r="N145" s="169"/>
      <c r="O145" s="171"/>
      <c r="P145" s="55"/>
      <c r="Q145" s="55"/>
    </row>
    <row r="146" spans="7:17" s="166" customFormat="1" x14ac:dyDescent="0.15">
      <c r="G146" s="169"/>
      <c r="H146" s="169"/>
      <c r="I146" s="169"/>
      <c r="J146" s="170"/>
      <c r="K146" s="171"/>
      <c r="M146" s="172"/>
      <c r="N146" s="169"/>
      <c r="O146" s="171"/>
      <c r="P146" s="55"/>
      <c r="Q146" s="55"/>
    </row>
    <row r="147" spans="7:17" s="166" customFormat="1" x14ac:dyDescent="0.15">
      <c r="G147" s="169"/>
      <c r="H147" s="169"/>
      <c r="I147" s="169"/>
      <c r="J147" s="170"/>
      <c r="K147" s="171"/>
      <c r="M147" s="172"/>
      <c r="N147" s="169"/>
      <c r="O147" s="171"/>
      <c r="P147" s="55"/>
      <c r="Q147" s="55"/>
    </row>
    <row r="148" spans="7:17" s="166" customFormat="1" x14ac:dyDescent="0.15">
      <c r="G148" s="169"/>
      <c r="H148" s="169"/>
      <c r="I148" s="169"/>
      <c r="J148" s="170"/>
      <c r="K148" s="171"/>
      <c r="M148" s="172"/>
      <c r="N148" s="169"/>
      <c r="O148" s="171"/>
      <c r="P148" s="55"/>
      <c r="Q148" s="55"/>
    </row>
    <row r="149" spans="7:17" s="166" customFormat="1" x14ac:dyDescent="0.15">
      <c r="G149" s="169"/>
      <c r="H149" s="169"/>
      <c r="I149" s="169"/>
      <c r="J149" s="170"/>
      <c r="K149" s="171"/>
      <c r="M149" s="172"/>
      <c r="N149" s="169"/>
      <c r="O149" s="171"/>
      <c r="P149" s="55"/>
      <c r="Q149" s="55"/>
    </row>
    <row r="150" spans="7:17" s="166" customFormat="1" x14ac:dyDescent="0.15">
      <c r="G150" s="169"/>
      <c r="H150" s="169"/>
      <c r="I150" s="169"/>
      <c r="J150" s="170"/>
      <c r="K150" s="171"/>
      <c r="M150" s="172"/>
      <c r="N150" s="169"/>
      <c r="O150" s="171"/>
      <c r="P150" s="55"/>
      <c r="Q150" s="55"/>
    </row>
    <row r="151" spans="7:17" s="166" customFormat="1" x14ac:dyDescent="0.15">
      <c r="G151" s="169"/>
      <c r="H151" s="169"/>
      <c r="I151" s="169"/>
      <c r="J151" s="170"/>
      <c r="K151" s="171"/>
      <c r="M151" s="172"/>
      <c r="N151" s="169"/>
      <c r="O151" s="171"/>
      <c r="P151" s="55"/>
      <c r="Q151" s="55"/>
    </row>
    <row r="152" spans="7:17" s="166" customFormat="1" x14ac:dyDescent="0.15">
      <c r="G152" s="169"/>
      <c r="H152" s="169"/>
      <c r="I152" s="169"/>
      <c r="J152" s="170"/>
      <c r="K152" s="171"/>
      <c r="M152" s="172"/>
      <c r="N152" s="169"/>
      <c r="O152" s="171"/>
      <c r="P152" s="55"/>
      <c r="Q152" s="55"/>
    </row>
    <row r="153" spans="7:17" s="166" customFormat="1" x14ac:dyDescent="0.15">
      <c r="G153" s="169"/>
      <c r="H153" s="169"/>
      <c r="I153" s="169"/>
      <c r="J153" s="170"/>
      <c r="K153" s="171"/>
      <c r="M153" s="172"/>
      <c r="N153" s="169"/>
      <c r="O153" s="171"/>
      <c r="P153" s="55"/>
      <c r="Q153" s="55"/>
    </row>
    <row r="154" spans="7:17" s="166" customFormat="1" x14ac:dyDescent="0.15">
      <c r="G154" s="169"/>
      <c r="H154" s="169"/>
      <c r="I154" s="169"/>
      <c r="J154" s="170"/>
      <c r="K154" s="171"/>
      <c r="M154" s="172"/>
      <c r="N154" s="169"/>
      <c r="O154" s="171"/>
      <c r="P154" s="55"/>
      <c r="Q154" s="55"/>
    </row>
    <row r="155" spans="7:17" s="166" customFormat="1" x14ac:dyDescent="0.15">
      <c r="G155" s="169"/>
      <c r="H155" s="169"/>
      <c r="I155" s="169"/>
      <c r="J155" s="170"/>
      <c r="K155" s="171"/>
      <c r="M155" s="172"/>
      <c r="N155" s="169"/>
      <c r="O155" s="171"/>
      <c r="P155" s="55"/>
      <c r="Q155" s="55"/>
    </row>
    <row r="156" spans="7:17" s="166" customFormat="1" x14ac:dyDescent="0.15">
      <c r="G156" s="169"/>
      <c r="H156" s="169"/>
      <c r="I156" s="169"/>
      <c r="J156" s="170"/>
      <c r="K156" s="171"/>
      <c r="M156" s="172"/>
      <c r="N156" s="169"/>
      <c r="O156" s="171"/>
      <c r="P156" s="55"/>
      <c r="Q156" s="55"/>
    </row>
    <row r="157" spans="7:17" s="166" customFormat="1" x14ac:dyDescent="0.15">
      <c r="G157" s="169"/>
      <c r="H157" s="169"/>
      <c r="I157" s="169"/>
      <c r="J157" s="170"/>
      <c r="K157" s="171"/>
      <c r="M157" s="172"/>
      <c r="N157" s="169"/>
      <c r="O157" s="171"/>
      <c r="P157" s="55"/>
      <c r="Q157" s="55"/>
    </row>
    <row r="158" spans="7:17" s="166" customFormat="1" x14ac:dyDescent="0.15">
      <c r="G158" s="169"/>
      <c r="H158" s="169"/>
      <c r="I158" s="169"/>
      <c r="J158" s="170"/>
      <c r="K158" s="171"/>
      <c r="M158" s="172"/>
      <c r="N158" s="169"/>
      <c r="O158" s="171"/>
      <c r="P158" s="55"/>
      <c r="Q158" s="55"/>
    </row>
    <row r="159" spans="7:17" s="166" customFormat="1" x14ac:dyDescent="0.15">
      <c r="G159" s="169"/>
      <c r="H159" s="169"/>
      <c r="I159" s="169"/>
      <c r="J159" s="170"/>
      <c r="K159" s="171"/>
      <c r="M159" s="172"/>
      <c r="N159" s="169"/>
      <c r="O159" s="171"/>
      <c r="P159" s="55"/>
      <c r="Q159" s="55"/>
    </row>
    <row r="160" spans="7:17" s="166" customFormat="1" x14ac:dyDescent="0.15">
      <c r="G160" s="169"/>
      <c r="H160" s="169"/>
      <c r="I160" s="169"/>
      <c r="J160" s="170"/>
      <c r="K160" s="171"/>
      <c r="M160" s="172"/>
      <c r="N160" s="169"/>
      <c r="O160" s="171"/>
      <c r="P160" s="55"/>
      <c r="Q160" s="55"/>
    </row>
    <row r="161" spans="7:17" s="166" customFormat="1" x14ac:dyDescent="0.15">
      <c r="G161" s="169"/>
      <c r="H161" s="169"/>
      <c r="I161" s="169"/>
      <c r="J161" s="170"/>
      <c r="K161" s="171"/>
      <c r="M161" s="172"/>
      <c r="N161" s="169"/>
      <c r="O161" s="171"/>
      <c r="P161" s="55"/>
      <c r="Q161" s="55"/>
    </row>
    <row r="162" spans="7:17" s="166" customFormat="1" x14ac:dyDescent="0.15">
      <c r="G162" s="169"/>
      <c r="H162" s="169"/>
      <c r="I162" s="169"/>
      <c r="J162" s="170"/>
      <c r="K162" s="171"/>
      <c r="M162" s="172"/>
      <c r="N162" s="169"/>
      <c r="O162" s="171"/>
      <c r="P162" s="55"/>
      <c r="Q162" s="55"/>
    </row>
    <row r="163" spans="7:17" s="166" customFormat="1" x14ac:dyDescent="0.15">
      <c r="G163" s="169"/>
      <c r="H163" s="169"/>
      <c r="I163" s="169"/>
      <c r="J163" s="170"/>
      <c r="K163" s="171"/>
      <c r="M163" s="172"/>
      <c r="N163" s="169"/>
      <c r="O163" s="171"/>
      <c r="P163" s="55"/>
      <c r="Q163" s="55"/>
    </row>
    <row r="164" spans="7:17" s="166" customFormat="1" x14ac:dyDescent="0.15">
      <c r="G164" s="169"/>
      <c r="H164" s="169"/>
      <c r="I164" s="169"/>
      <c r="J164" s="170"/>
      <c r="K164" s="171"/>
      <c r="M164" s="172"/>
      <c r="N164" s="169"/>
      <c r="O164" s="171"/>
      <c r="P164" s="55"/>
      <c r="Q164" s="55"/>
    </row>
    <row r="165" spans="7:17" s="166" customFormat="1" x14ac:dyDescent="0.15">
      <c r="G165" s="169"/>
      <c r="H165" s="169"/>
      <c r="I165" s="169"/>
      <c r="J165" s="170"/>
      <c r="K165" s="171"/>
      <c r="M165" s="172"/>
      <c r="N165" s="169"/>
      <c r="O165" s="171"/>
      <c r="P165" s="55"/>
      <c r="Q165" s="55"/>
    </row>
    <row r="166" spans="7:17" s="166" customFormat="1" x14ac:dyDescent="0.15">
      <c r="G166" s="169"/>
      <c r="H166" s="169"/>
      <c r="I166" s="169"/>
      <c r="J166" s="170"/>
      <c r="K166" s="171"/>
      <c r="M166" s="172"/>
      <c r="N166" s="169"/>
      <c r="O166" s="171"/>
      <c r="P166" s="55"/>
      <c r="Q166" s="55"/>
    </row>
    <row r="167" spans="7:17" s="166" customFormat="1" x14ac:dyDescent="0.15">
      <c r="G167" s="169"/>
      <c r="H167" s="169"/>
      <c r="I167" s="169"/>
      <c r="J167" s="170"/>
      <c r="K167" s="171"/>
      <c r="M167" s="172"/>
      <c r="N167" s="169"/>
      <c r="O167" s="171"/>
      <c r="P167" s="55"/>
      <c r="Q167" s="55"/>
    </row>
    <row r="168" spans="7:17" s="166" customFormat="1" x14ac:dyDescent="0.15">
      <c r="G168" s="169"/>
      <c r="H168" s="169"/>
      <c r="I168" s="169"/>
      <c r="J168" s="170"/>
      <c r="K168" s="171"/>
      <c r="M168" s="172"/>
      <c r="N168" s="169"/>
      <c r="O168" s="171"/>
      <c r="P168" s="55"/>
      <c r="Q168" s="55"/>
    </row>
    <row r="169" spans="7:17" s="166" customFormat="1" x14ac:dyDescent="0.15">
      <c r="G169" s="169"/>
      <c r="H169" s="169"/>
      <c r="I169" s="169"/>
      <c r="J169" s="170"/>
      <c r="K169" s="171"/>
      <c r="M169" s="172"/>
      <c r="N169" s="169"/>
      <c r="O169" s="171"/>
      <c r="P169" s="55"/>
      <c r="Q169" s="55"/>
    </row>
  </sheetData>
  <sheetProtection selectLockedCells="1" selectUnlockedCells="1"/>
  <mergeCells count="54">
    <mergeCell ref="M12:P13"/>
    <mergeCell ref="Q12:Q13"/>
    <mergeCell ref="B21:F21"/>
    <mergeCell ref="I12:L13"/>
    <mergeCell ref="I1:N2"/>
    <mergeCell ref="H1:H9"/>
    <mergeCell ref="G10:Q11"/>
    <mergeCell ref="O3:P5"/>
    <mergeCell ref="B16:F16"/>
    <mergeCell ref="I3:N9"/>
    <mergeCell ref="B29:F29"/>
    <mergeCell ref="B30:F30"/>
    <mergeCell ref="B31:F31"/>
    <mergeCell ref="B35:F35"/>
    <mergeCell ref="B44:F44"/>
    <mergeCell ref="B41:F41"/>
    <mergeCell ref="B42:F42"/>
    <mergeCell ref="B38:F38"/>
    <mergeCell ref="B33:F33"/>
    <mergeCell ref="B34:F34"/>
    <mergeCell ref="B32:F32"/>
    <mergeCell ref="B22:F22"/>
    <mergeCell ref="B23:F23"/>
    <mergeCell ref="B24:F24"/>
    <mergeCell ref="B26:F26"/>
    <mergeCell ref="B28:F28"/>
    <mergeCell ref="B27:F27"/>
    <mergeCell ref="B25:F25"/>
    <mergeCell ref="B47:F47"/>
    <mergeCell ref="B43:F43"/>
    <mergeCell ref="B36:F36"/>
    <mergeCell ref="B55:F55"/>
    <mergeCell ref="B39:F39"/>
    <mergeCell ref="B40:F40"/>
    <mergeCell ref="B37:F37"/>
    <mergeCell ref="B49:F49"/>
    <mergeCell ref="B51:F51"/>
    <mergeCell ref="B52:F52"/>
    <mergeCell ref="R4:S5"/>
    <mergeCell ref="A58:F58"/>
    <mergeCell ref="A1:G9"/>
    <mergeCell ref="B20:F20"/>
    <mergeCell ref="B19:F19"/>
    <mergeCell ref="A10:F11"/>
    <mergeCell ref="O8:P9"/>
    <mergeCell ref="O1:P2"/>
    <mergeCell ref="B57:F57"/>
    <mergeCell ref="B56:F56"/>
    <mergeCell ref="B53:F53"/>
    <mergeCell ref="B45:F45"/>
    <mergeCell ref="B46:F46"/>
    <mergeCell ref="B54:F54"/>
    <mergeCell ref="B50:F50"/>
    <mergeCell ref="B48:F48"/>
  </mergeCells>
  <phoneticPr fontId="0" type="noConversion"/>
  <printOptions horizontalCentered="1"/>
  <pageMargins left="0.25" right="0.25" top="0.4" bottom="0.5" header="0.25" footer="0"/>
  <pageSetup scale="52" orientation="landscape" r:id="rId1"/>
  <headerFooter alignWithMargins="0">
    <oddHeader xml:space="preserve">&amp;LUSDA Forest Service&amp;C&amp;"Arial,Bold"SUMMARY OF RESPONDENT BURDEN AND COST&amp;RPage &amp;P of &amp;N
</oddHeader>
    <oddFooter xml:space="preserve">&amp;C&amp;"Times New Roman,Regular"&amp;6             </oddFooter>
  </headerFooter>
  <rowBreaks count="1" manualBreakCount="1">
    <brk id="4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G5" sqref="G5"/>
    </sheetView>
  </sheetViews>
  <sheetFormatPr defaultColWidth="8.85546875" defaultRowHeight="15" x14ac:dyDescent="0.25"/>
  <cols>
    <col min="1" max="1" width="29.140625" style="79" customWidth="1"/>
    <col min="2" max="2" width="18.5703125" style="79" customWidth="1"/>
    <col min="3" max="3" width="15" style="79" customWidth="1"/>
    <col min="4" max="4" width="15.7109375" style="79" customWidth="1"/>
    <col min="5" max="5" width="11.42578125" style="79" customWidth="1"/>
    <col min="6" max="6" width="18.5703125" style="79" customWidth="1"/>
    <col min="7" max="8" width="17.140625" style="79" customWidth="1"/>
    <col min="9" max="9" width="26.7109375" style="79" customWidth="1"/>
    <col min="10" max="16384" width="8.85546875" style="79"/>
  </cols>
  <sheetData>
    <row r="1" spans="1:10" ht="16.5" thickBot="1" x14ac:dyDescent="0.3">
      <c r="A1" s="315" t="s">
        <v>10</v>
      </c>
      <c r="B1" s="316"/>
      <c r="C1" s="316"/>
      <c r="D1" s="316"/>
      <c r="E1" s="316"/>
      <c r="F1" s="316"/>
      <c r="G1" s="317"/>
      <c r="H1" s="212"/>
      <c r="I1" s="323" t="s">
        <v>128</v>
      </c>
    </row>
    <row r="2" spans="1:10" ht="16.5" thickBot="1" x14ac:dyDescent="0.3">
      <c r="A2" s="176" t="s">
        <v>72</v>
      </c>
      <c r="B2" s="176" t="s">
        <v>73</v>
      </c>
      <c r="C2" s="177" t="s">
        <v>74</v>
      </c>
      <c r="D2" s="177" t="s">
        <v>75</v>
      </c>
      <c r="E2" s="176" t="s">
        <v>76</v>
      </c>
      <c r="F2" s="177" t="s">
        <v>77</v>
      </c>
      <c r="G2" s="177" t="s">
        <v>78</v>
      </c>
      <c r="H2" s="205"/>
      <c r="I2" s="324"/>
    </row>
    <row r="3" spans="1:10" ht="33" customHeight="1" thickBot="1" x14ac:dyDescent="0.3">
      <c r="A3" s="321" t="s">
        <v>126</v>
      </c>
      <c r="B3" s="321" t="s">
        <v>79</v>
      </c>
      <c r="C3" s="321" t="s">
        <v>80</v>
      </c>
      <c r="D3" s="321" t="s">
        <v>81</v>
      </c>
      <c r="E3" s="188" t="s">
        <v>82</v>
      </c>
      <c r="F3" s="321" t="s">
        <v>83</v>
      </c>
      <c r="G3" s="188" t="s">
        <v>84</v>
      </c>
      <c r="H3" s="209"/>
      <c r="I3" s="325"/>
    </row>
    <row r="4" spans="1:10" ht="16.5" thickBot="1" x14ac:dyDescent="0.3">
      <c r="A4" s="322"/>
      <c r="B4" s="322"/>
      <c r="C4" s="322"/>
      <c r="D4" s="322"/>
      <c r="E4" s="188" t="s">
        <v>85</v>
      </c>
      <c r="F4" s="322"/>
      <c r="G4" s="189" t="s">
        <v>86</v>
      </c>
      <c r="H4" s="210"/>
      <c r="I4" s="191" t="s">
        <v>129</v>
      </c>
    </row>
    <row r="5" spans="1:10" ht="86.25" customHeight="1" thickBot="1" x14ac:dyDescent="0.3">
      <c r="A5" s="178" t="s">
        <v>87</v>
      </c>
      <c r="B5" s="184" t="s">
        <v>88</v>
      </c>
      <c r="C5" s="215">
        <v>6583</v>
      </c>
      <c r="D5" s="181">
        <v>1</v>
      </c>
      <c r="E5" s="217">
        <f>C5*D5</f>
        <v>6583</v>
      </c>
      <c r="F5" s="181">
        <v>0.42</v>
      </c>
      <c r="G5" s="215">
        <f>E5*F5</f>
        <v>2764.8599999999997</v>
      </c>
      <c r="H5" s="211"/>
      <c r="I5" s="216">
        <f>C5/0.8</f>
        <v>8228.75</v>
      </c>
      <c r="J5" s="91"/>
    </row>
    <row r="6" spans="1:10" ht="18.75" customHeight="1" thickBot="1" x14ac:dyDescent="0.3">
      <c r="A6" s="178" t="s">
        <v>87</v>
      </c>
      <c r="B6" s="184" t="s">
        <v>89</v>
      </c>
      <c r="C6" s="215">
        <v>333</v>
      </c>
      <c r="D6" s="181">
        <v>1</v>
      </c>
      <c r="E6" s="217">
        <f t="shared" ref="E6:E10" si="0">C6*D6</f>
        <v>333</v>
      </c>
      <c r="F6" s="181">
        <v>0.42</v>
      </c>
      <c r="G6" s="215">
        <f t="shared" ref="G6:G10" si="1">E6*F6</f>
        <v>139.85999999999999</v>
      </c>
      <c r="H6" s="211"/>
      <c r="I6" s="216">
        <f t="shared" ref="I6:I11" si="2">C6/0.8</f>
        <v>416.25</v>
      </c>
      <c r="J6" s="91"/>
    </row>
    <row r="7" spans="1:10" ht="30" customHeight="1" thickBot="1" x14ac:dyDescent="0.3">
      <c r="A7" s="178" t="s">
        <v>87</v>
      </c>
      <c r="B7" s="184" t="s">
        <v>90</v>
      </c>
      <c r="C7" s="215">
        <v>43</v>
      </c>
      <c r="D7" s="181">
        <v>1</v>
      </c>
      <c r="E7" s="217">
        <f t="shared" si="0"/>
        <v>43</v>
      </c>
      <c r="F7" s="182">
        <v>0.5</v>
      </c>
      <c r="G7" s="215">
        <f t="shared" si="1"/>
        <v>21.5</v>
      </c>
      <c r="H7" s="211"/>
      <c r="I7" s="216">
        <f t="shared" si="2"/>
        <v>53.75</v>
      </c>
      <c r="J7" s="91"/>
    </row>
    <row r="8" spans="1:10" ht="30" customHeight="1" thickBot="1" x14ac:dyDescent="0.3">
      <c r="A8" s="178" t="s">
        <v>87</v>
      </c>
      <c r="B8" s="184" t="s">
        <v>91</v>
      </c>
      <c r="C8" s="215">
        <v>866</v>
      </c>
      <c r="D8" s="181">
        <v>1</v>
      </c>
      <c r="E8" s="217">
        <f t="shared" si="0"/>
        <v>866</v>
      </c>
      <c r="F8" s="181">
        <v>0.25</v>
      </c>
      <c r="G8" s="215">
        <f t="shared" si="1"/>
        <v>216.5</v>
      </c>
      <c r="H8" s="211"/>
      <c r="I8" s="216">
        <f t="shared" si="2"/>
        <v>1082.5</v>
      </c>
      <c r="J8" s="91"/>
    </row>
    <row r="9" spans="1:10" ht="32.25" thickBot="1" x14ac:dyDescent="0.3">
      <c r="A9" s="178" t="s">
        <v>92</v>
      </c>
      <c r="B9" s="184" t="s">
        <v>127</v>
      </c>
      <c r="C9" s="215">
        <v>90</v>
      </c>
      <c r="D9" s="181">
        <v>1</v>
      </c>
      <c r="E9" s="217">
        <f t="shared" si="0"/>
        <v>90</v>
      </c>
      <c r="F9" s="181">
        <v>2</v>
      </c>
      <c r="G9" s="215">
        <f t="shared" si="1"/>
        <v>180</v>
      </c>
      <c r="H9" s="211"/>
      <c r="I9" s="216">
        <f t="shared" si="2"/>
        <v>112.5</v>
      </c>
      <c r="J9" s="91"/>
    </row>
    <row r="10" spans="1:10" ht="48" thickBot="1" x14ac:dyDescent="0.3">
      <c r="A10" s="178" t="s">
        <v>93</v>
      </c>
      <c r="B10" s="184" t="s">
        <v>94</v>
      </c>
      <c r="C10" s="215">
        <v>10</v>
      </c>
      <c r="D10" s="181">
        <v>1</v>
      </c>
      <c r="E10" s="217">
        <f t="shared" si="0"/>
        <v>10</v>
      </c>
      <c r="F10" s="181">
        <v>1</v>
      </c>
      <c r="G10" s="215">
        <f t="shared" si="1"/>
        <v>10</v>
      </c>
      <c r="H10" s="211"/>
      <c r="I10" s="216">
        <f t="shared" si="2"/>
        <v>12.5</v>
      </c>
      <c r="J10" s="91"/>
    </row>
    <row r="11" spans="1:10" ht="21.75" customHeight="1" thickBot="1" x14ac:dyDescent="0.3">
      <c r="A11" s="190" t="s">
        <v>95</v>
      </c>
      <c r="B11" s="179" t="s">
        <v>96</v>
      </c>
      <c r="C11" s="215">
        <f>SUM(C5:C10)</f>
        <v>7925</v>
      </c>
      <c r="D11" s="181" t="s">
        <v>96</v>
      </c>
      <c r="E11" s="181" t="s">
        <v>96</v>
      </c>
      <c r="F11" s="181" t="s">
        <v>96</v>
      </c>
      <c r="G11" s="215">
        <f>SUM(G5:G10)</f>
        <v>3332.72</v>
      </c>
      <c r="H11" s="211"/>
      <c r="I11" s="216">
        <f t="shared" si="2"/>
        <v>9906.25</v>
      </c>
      <c r="J11" s="91"/>
    </row>
    <row r="12" spans="1:10" ht="21.75" customHeight="1" thickBot="1" x14ac:dyDescent="0.3">
      <c r="A12" s="197"/>
      <c r="B12" s="193"/>
      <c r="C12" s="194"/>
      <c r="D12" s="194"/>
      <c r="E12" s="194"/>
      <c r="F12" s="194"/>
      <c r="G12" s="196"/>
      <c r="H12" s="192"/>
      <c r="I12" s="195"/>
      <c r="J12" s="91"/>
    </row>
    <row r="13" spans="1:10" ht="16.5" thickBot="1" x14ac:dyDescent="0.3">
      <c r="A13" s="315" t="s">
        <v>125</v>
      </c>
      <c r="B13" s="316"/>
      <c r="C13" s="316"/>
      <c r="D13" s="316"/>
      <c r="E13" s="316"/>
      <c r="F13" s="316"/>
      <c r="G13" s="317"/>
      <c r="H13" s="206"/>
    </row>
    <row r="14" spans="1:10" ht="48" thickBot="1" x14ac:dyDescent="0.3">
      <c r="A14" s="318" t="s">
        <v>126</v>
      </c>
      <c r="B14" s="318" t="s">
        <v>79</v>
      </c>
      <c r="C14" s="318" t="s">
        <v>80</v>
      </c>
      <c r="D14" s="318" t="s">
        <v>81</v>
      </c>
      <c r="E14" s="188" t="s">
        <v>82</v>
      </c>
      <c r="F14" s="318" t="s">
        <v>83</v>
      </c>
      <c r="G14" s="188" t="s">
        <v>84</v>
      </c>
      <c r="H14" s="207"/>
    </row>
    <row r="15" spans="1:10" ht="16.5" thickBot="1" x14ac:dyDescent="0.3">
      <c r="A15" s="319"/>
      <c r="B15" s="319"/>
      <c r="C15" s="320"/>
      <c r="D15" s="320"/>
      <c r="E15" s="188" t="s">
        <v>85</v>
      </c>
      <c r="F15" s="319"/>
      <c r="G15" s="189" t="s">
        <v>86</v>
      </c>
      <c r="H15" s="208"/>
    </row>
    <row r="16" spans="1:10" ht="81.75" customHeight="1" thickBot="1" x14ac:dyDescent="0.3">
      <c r="A16" s="178" t="s">
        <v>87</v>
      </c>
      <c r="B16" s="184" t="s">
        <v>88</v>
      </c>
      <c r="C16" s="215">
        <f t="shared" ref="C16:C21" si="3">I5-C5</f>
        <v>1645.75</v>
      </c>
      <c r="D16" s="181">
        <v>1</v>
      </c>
      <c r="E16" s="217">
        <f>C16*D16</f>
        <v>1645.75</v>
      </c>
      <c r="F16" s="182">
        <f>2/60</f>
        <v>3.3333333333333333E-2</v>
      </c>
      <c r="G16" s="180">
        <f>E16*F16</f>
        <v>54.858333333333334</v>
      </c>
      <c r="H16" s="192"/>
    </row>
    <row r="17" spans="1:9" ht="19.5" customHeight="1" thickBot="1" x14ac:dyDescent="0.3">
      <c r="A17" s="178" t="s">
        <v>87</v>
      </c>
      <c r="B17" s="184" t="s">
        <v>89</v>
      </c>
      <c r="C17" s="215">
        <f t="shared" si="3"/>
        <v>83.25</v>
      </c>
      <c r="D17" s="181">
        <v>1</v>
      </c>
      <c r="E17" s="217">
        <f t="shared" ref="E17:E21" si="4">C17*D17</f>
        <v>83.25</v>
      </c>
      <c r="F17" s="181">
        <v>0.42</v>
      </c>
      <c r="G17" s="180">
        <f t="shared" ref="G17:G21" si="5">E17*F17</f>
        <v>34.964999999999996</v>
      </c>
      <c r="H17" s="192"/>
    </row>
    <row r="18" spans="1:9" ht="30" customHeight="1" thickBot="1" x14ac:dyDescent="0.3">
      <c r="A18" s="178" t="s">
        <v>87</v>
      </c>
      <c r="B18" s="184" t="s">
        <v>90</v>
      </c>
      <c r="C18" s="215">
        <f t="shared" si="3"/>
        <v>10.75</v>
      </c>
      <c r="D18" s="181">
        <v>1</v>
      </c>
      <c r="E18" s="217">
        <f t="shared" si="4"/>
        <v>10.75</v>
      </c>
      <c r="F18" s="182">
        <v>0.5</v>
      </c>
      <c r="G18" s="180">
        <f t="shared" si="5"/>
        <v>5.375</v>
      </c>
      <c r="H18" s="192"/>
    </row>
    <row r="19" spans="1:9" ht="30" customHeight="1" thickBot="1" x14ac:dyDescent="0.3">
      <c r="A19" s="178" t="s">
        <v>87</v>
      </c>
      <c r="B19" s="184" t="s">
        <v>91</v>
      </c>
      <c r="C19" s="215">
        <f t="shared" si="3"/>
        <v>216.5</v>
      </c>
      <c r="D19" s="181">
        <v>1</v>
      </c>
      <c r="E19" s="217">
        <f t="shared" si="4"/>
        <v>216.5</v>
      </c>
      <c r="F19" s="181">
        <v>0.25</v>
      </c>
      <c r="G19" s="180">
        <f t="shared" si="5"/>
        <v>54.125</v>
      </c>
      <c r="H19" s="192"/>
    </row>
    <row r="20" spans="1:9" ht="30" customHeight="1" thickBot="1" x14ac:dyDescent="0.3">
      <c r="A20" s="178" t="s">
        <v>92</v>
      </c>
      <c r="B20" s="184" t="s">
        <v>127</v>
      </c>
      <c r="C20" s="215">
        <f t="shared" si="3"/>
        <v>22.5</v>
      </c>
      <c r="D20" s="181">
        <v>1</v>
      </c>
      <c r="E20" s="217">
        <f t="shared" si="4"/>
        <v>22.5</v>
      </c>
      <c r="F20" s="181">
        <v>2</v>
      </c>
      <c r="G20" s="180">
        <f t="shared" si="5"/>
        <v>45</v>
      </c>
      <c r="H20" s="192"/>
    </row>
    <row r="21" spans="1:9" ht="48" customHeight="1" thickBot="1" x14ac:dyDescent="0.3">
      <c r="A21" s="178" t="s">
        <v>93</v>
      </c>
      <c r="B21" s="184" t="s">
        <v>94</v>
      </c>
      <c r="C21" s="215">
        <f t="shared" si="3"/>
        <v>2.5</v>
      </c>
      <c r="D21" s="181">
        <v>1</v>
      </c>
      <c r="E21" s="217">
        <f t="shared" si="4"/>
        <v>2.5</v>
      </c>
      <c r="F21" s="181">
        <v>1</v>
      </c>
      <c r="G21" s="180">
        <f t="shared" si="5"/>
        <v>2.5</v>
      </c>
      <c r="H21" s="192"/>
    </row>
    <row r="22" spans="1:9" ht="16.5" thickBot="1" x14ac:dyDescent="0.3">
      <c r="A22" s="183" t="s">
        <v>124</v>
      </c>
      <c r="B22" s="179" t="s">
        <v>96</v>
      </c>
      <c r="C22" s="215">
        <f>SUM(C16:C21)</f>
        <v>1981.25</v>
      </c>
      <c r="D22" s="181" t="s">
        <v>96</v>
      </c>
      <c r="E22" s="181" t="s">
        <v>96</v>
      </c>
      <c r="F22" s="181" t="s">
        <v>96</v>
      </c>
      <c r="G22" s="180">
        <f>SUM(G16:G21)</f>
        <v>196.82333333333332</v>
      </c>
      <c r="H22" s="192"/>
    </row>
    <row r="23" spans="1:9" ht="15.75" x14ac:dyDescent="0.25">
      <c r="A23" s="185"/>
      <c r="B23" s="186"/>
      <c r="C23" s="186"/>
      <c r="D23" s="186"/>
      <c r="E23" s="186"/>
      <c r="F23" s="186"/>
      <c r="G23" s="186"/>
      <c r="H23" s="186"/>
      <c r="I23" s="186"/>
    </row>
    <row r="24" spans="1:9" ht="15.75" x14ac:dyDescent="0.25">
      <c r="A24" s="187" t="s">
        <v>123</v>
      </c>
      <c r="B24" s="186"/>
      <c r="C24" s="218">
        <f>SUM(C5:C7,C9:C10)</f>
        <v>7059</v>
      </c>
      <c r="D24" s="186"/>
      <c r="E24" s="186"/>
      <c r="F24" s="186"/>
      <c r="G24" s="186"/>
      <c r="H24" s="186"/>
      <c r="I24" s="186"/>
    </row>
    <row r="25" spans="1:9" ht="15.75" x14ac:dyDescent="0.25">
      <c r="A25" s="187" t="s">
        <v>122</v>
      </c>
      <c r="B25" s="186"/>
      <c r="C25" s="218">
        <f>C8</f>
        <v>866</v>
      </c>
      <c r="D25" s="186"/>
      <c r="E25" s="186"/>
      <c r="F25" s="186"/>
      <c r="G25" s="186"/>
      <c r="H25" s="186"/>
      <c r="I25" s="186"/>
    </row>
  </sheetData>
  <mergeCells count="13">
    <mergeCell ref="I1:I3"/>
    <mergeCell ref="A1:G1"/>
    <mergeCell ref="C3:C4"/>
    <mergeCell ref="D3:D4"/>
    <mergeCell ref="F3:F4"/>
    <mergeCell ref="A3:A4"/>
    <mergeCell ref="B3:B4"/>
    <mergeCell ref="A13:G13"/>
    <mergeCell ref="A14:A15"/>
    <mergeCell ref="B14:B15"/>
    <mergeCell ref="C14:C15"/>
    <mergeCell ref="D14:D15"/>
    <mergeCell ref="F14:F15"/>
  </mergeCells>
  <pageMargins left="0.3" right="0.3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workbookViewId="0">
      <selection activeCell="B26" sqref="B26"/>
    </sheetView>
  </sheetViews>
  <sheetFormatPr defaultColWidth="8.85546875" defaultRowHeight="15" x14ac:dyDescent="0.25"/>
  <cols>
    <col min="1" max="1" width="37.28515625" style="79" customWidth="1"/>
    <col min="2" max="2" width="29.85546875" style="79" customWidth="1"/>
    <col min="3" max="3" width="7.7109375" style="204" customWidth="1"/>
    <col min="4" max="4" width="71.7109375" style="79" customWidth="1"/>
    <col min="5" max="5" width="12.85546875" style="79" customWidth="1"/>
    <col min="6" max="6" width="31" style="79" bestFit="1" customWidth="1"/>
    <col min="7" max="9" width="8.85546875" style="79"/>
    <col min="10" max="10" width="16.42578125" style="79" bestFit="1" customWidth="1"/>
    <col min="11" max="11" width="8.85546875" style="79"/>
    <col min="12" max="12" width="19.140625" style="79" bestFit="1" customWidth="1"/>
    <col min="13" max="13" width="11.85546875" style="79" customWidth="1"/>
    <col min="14" max="15" width="8.85546875" style="79"/>
    <col min="16" max="16" width="22.85546875" style="79" bestFit="1" customWidth="1"/>
    <col min="17" max="16384" width="8.85546875" style="79"/>
  </cols>
  <sheetData>
    <row r="1" spans="1:4" x14ac:dyDescent="0.25">
      <c r="A1" s="174" t="s">
        <v>149</v>
      </c>
    </row>
    <row r="2" spans="1:4" x14ac:dyDescent="0.25">
      <c r="A2" s="79" t="s">
        <v>104</v>
      </c>
    </row>
    <row r="3" spans="1:4" x14ac:dyDescent="0.25">
      <c r="A3" s="174"/>
    </row>
    <row r="4" spans="1:4" x14ac:dyDescent="0.25">
      <c r="A4" s="326" t="s">
        <v>105</v>
      </c>
      <c r="B4" s="198" t="s">
        <v>138</v>
      </c>
      <c r="C4" s="204">
        <v>52</v>
      </c>
      <c r="D4" s="198" t="s">
        <v>143</v>
      </c>
    </row>
    <row r="5" spans="1:4" x14ac:dyDescent="0.25">
      <c r="A5" s="327"/>
      <c r="B5" s="198" t="s">
        <v>137</v>
      </c>
      <c r="C5" s="204">
        <v>250</v>
      </c>
    </row>
    <row r="6" spans="1:4" x14ac:dyDescent="0.25">
      <c r="A6" s="203"/>
      <c r="B6" s="198" t="s">
        <v>135</v>
      </c>
      <c r="C6" s="204">
        <f>C4*C5</f>
        <v>13000</v>
      </c>
    </row>
    <row r="7" spans="1:4" x14ac:dyDescent="0.25">
      <c r="A7" s="203"/>
      <c r="B7" s="198"/>
    </row>
    <row r="8" spans="1:4" x14ac:dyDescent="0.25">
      <c r="A8" s="203"/>
      <c r="B8" s="198" t="s">
        <v>141</v>
      </c>
      <c r="C8" s="204">
        <v>27</v>
      </c>
      <c r="D8" s="198" t="s">
        <v>142</v>
      </c>
    </row>
    <row r="9" spans="1:4" x14ac:dyDescent="0.25">
      <c r="A9" s="203"/>
      <c r="B9" s="198" t="s">
        <v>144</v>
      </c>
      <c r="C9" s="204">
        <v>250</v>
      </c>
      <c r="D9" s="198"/>
    </row>
    <row r="10" spans="1:4" x14ac:dyDescent="0.25">
      <c r="A10" s="203"/>
      <c r="B10" s="198" t="s">
        <v>139</v>
      </c>
      <c r="C10" s="204">
        <f>C8*C9</f>
        <v>6750</v>
      </c>
      <c r="D10" s="198"/>
    </row>
    <row r="11" spans="1:4" x14ac:dyDescent="0.25">
      <c r="A11" s="203"/>
      <c r="B11" s="198"/>
      <c r="D11" s="198"/>
    </row>
    <row r="12" spans="1:4" x14ac:dyDescent="0.25">
      <c r="A12" s="203"/>
      <c r="B12" s="198" t="s">
        <v>140</v>
      </c>
      <c r="C12" s="204">
        <f>C6+C10</f>
        <v>19750</v>
      </c>
      <c r="D12" s="198"/>
    </row>
    <row r="13" spans="1:4" x14ac:dyDescent="0.25">
      <c r="A13" s="203"/>
      <c r="B13" s="198" t="s">
        <v>134</v>
      </c>
      <c r="C13" s="213">
        <f>C12/3</f>
        <v>6583.333333333333</v>
      </c>
      <c r="D13" s="198"/>
    </row>
    <row r="14" spans="1:4" x14ac:dyDescent="0.25">
      <c r="A14" s="173"/>
    </row>
    <row r="15" spans="1:4" x14ac:dyDescent="0.25">
      <c r="A15" s="201" t="s">
        <v>106</v>
      </c>
      <c r="B15" s="198" t="s">
        <v>147</v>
      </c>
      <c r="C15" s="204">
        <v>10</v>
      </c>
    </row>
    <row r="16" spans="1:4" x14ac:dyDescent="0.25">
      <c r="A16" s="201"/>
      <c r="B16" s="198" t="s">
        <v>145</v>
      </c>
      <c r="C16" s="204">
        <v>100</v>
      </c>
    </row>
    <row r="17" spans="1:4" x14ac:dyDescent="0.25">
      <c r="A17" s="201"/>
      <c r="B17" s="198" t="s">
        <v>146</v>
      </c>
      <c r="C17" s="204">
        <f>C15*C16</f>
        <v>1000</v>
      </c>
    </row>
    <row r="18" spans="1:4" x14ac:dyDescent="0.25">
      <c r="B18" s="202" t="s">
        <v>134</v>
      </c>
      <c r="C18" s="219">
        <f>C17/3</f>
        <v>333.33333333333331</v>
      </c>
      <c r="D18" s="199"/>
    </row>
    <row r="19" spans="1:4" x14ac:dyDescent="0.25">
      <c r="A19" s="173"/>
    </row>
    <row r="20" spans="1:4" x14ac:dyDescent="0.25">
      <c r="A20" s="173" t="s">
        <v>107</v>
      </c>
      <c r="B20" s="79" t="s">
        <v>108</v>
      </c>
      <c r="C20" s="204">
        <v>75</v>
      </c>
    </row>
    <row r="21" spans="1:4" x14ac:dyDescent="0.25">
      <c r="A21" s="328" t="s">
        <v>148</v>
      </c>
      <c r="B21" s="198" t="s">
        <v>150</v>
      </c>
      <c r="C21" s="204">
        <v>130</v>
      </c>
    </row>
    <row r="22" spans="1:4" x14ac:dyDescent="0.25">
      <c r="A22" s="327"/>
      <c r="B22" s="198" t="s">
        <v>134</v>
      </c>
      <c r="C22" s="213">
        <f>C21/3</f>
        <v>43.333333333333336</v>
      </c>
    </row>
    <row r="23" spans="1:4" x14ac:dyDescent="0.25">
      <c r="A23" s="173"/>
    </row>
    <row r="24" spans="1:4" x14ac:dyDescent="0.25">
      <c r="A24" s="173" t="s">
        <v>109</v>
      </c>
      <c r="B24" s="198" t="s">
        <v>138</v>
      </c>
      <c r="C24" s="204">
        <v>52</v>
      </c>
    </row>
    <row r="25" spans="1:4" x14ac:dyDescent="0.25">
      <c r="B25" s="198" t="s">
        <v>136</v>
      </c>
      <c r="C25" s="220">
        <v>50</v>
      </c>
    </row>
    <row r="26" spans="1:4" x14ac:dyDescent="0.25">
      <c r="A26" s="173"/>
      <c r="B26" s="198" t="s">
        <v>151</v>
      </c>
      <c r="C26" s="220">
        <f>C24*C25</f>
        <v>2600</v>
      </c>
    </row>
    <row r="27" spans="1:4" x14ac:dyDescent="0.25">
      <c r="A27" s="173"/>
      <c r="B27" s="198" t="s">
        <v>134</v>
      </c>
      <c r="C27" s="221">
        <f>C26/3</f>
        <v>866.66666666666663</v>
      </c>
    </row>
    <row r="28" spans="1:4" x14ac:dyDescent="0.25">
      <c r="A28" s="173"/>
      <c r="B28" s="198"/>
      <c r="C28" s="221"/>
    </row>
    <row r="29" spans="1:4" x14ac:dyDescent="0.25">
      <c r="A29" s="173" t="s">
        <v>92</v>
      </c>
      <c r="B29" s="198" t="s">
        <v>155</v>
      </c>
      <c r="C29" s="220">
        <v>8</v>
      </c>
    </row>
    <row r="30" spans="1:4" x14ac:dyDescent="0.25">
      <c r="B30" s="200" t="s">
        <v>152</v>
      </c>
      <c r="C30" s="220">
        <v>10</v>
      </c>
      <c r="D30" s="214" t="s">
        <v>156</v>
      </c>
    </row>
    <row r="31" spans="1:4" x14ac:dyDescent="0.25">
      <c r="B31" s="198" t="s">
        <v>153</v>
      </c>
      <c r="C31" s="220">
        <v>8</v>
      </c>
    </row>
    <row r="32" spans="1:4" x14ac:dyDescent="0.25">
      <c r="B32" s="198" t="s">
        <v>154</v>
      </c>
      <c r="C32" s="220">
        <v>8</v>
      </c>
    </row>
    <row r="33" spans="1:3" x14ac:dyDescent="0.25">
      <c r="C33" s="220"/>
    </row>
    <row r="34" spans="1:3" x14ac:dyDescent="0.25">
      <c r="B34" s="198" t="s">
        <v>133</v>
      </c>
      <c r="C34" s="220">
        <f>SUM(C29:C32)</f>
        <v>34</v>
      </c>
    </row>
    <row r="35" spans="1:3" x14ac:dyDescent="0.25">
      <c r="B35" s="198" t="s">
        <v>132</v>
      </c>
      <c r="C35" s="220">
        <v>8</v>
      </c>
    </row>
    <row r="36" spans="1:3" x14ac:dyDescent="0.25">
      <c r="B36" s="198" t="s">
        <v>131</v>
      </c>
      <c r="C36" s="220">
        <f>C34*C35</f>
        <v>272</v>
      </c>
    </row>
    <row r="37" spans="1:3" x14ac:dyDescent="0.25">
      <c r="B37" s="198" t="s">
        <v>130</v>
      </c>
      <c r="C37" s="221">
        <f>C36/3</f>
        <v>90.666666666666671</v>
      </c>
    </row>
    <row r="38" spans="1:3" x14ac:dyDescent="0.25">
      <c r="A38" s="173"/>
      <c r="C38" s="220"/>
    </row>
    <row r="39" spans="1:3" x14ac:dyDescent="0.25">
      <c r="A39" s="173" t="s">
        <v>93</v>
      </c>
      <c r="B39" s="198" t="s">
        <v>135</v>
      </c>
      <c r="C39" s="220">
        <v>30</v>
      </c>
    </row>
    <row r="40" spans="1:3" x14ac:dyDescent="0.25">
      <c r="B40" s="198" t="s">
        <v>134</v>
      </c>
      <c r="C40" s="221">
        <f>C39/3</f>
        <v>10</v>
      </c>
    </row>
    <row r="41" spans="1:3" x14ac:dyDescent="0.25">
      <c r="A41" s="173"/>
      <c r="C41" s="220"/>
    </row>
  </sheetData>
  <mergeCells count="2">
    <mergeCell ref="A4:A5"/>
    <mergeCell ref="A21:A22"/>
  </mergeCells>
  <pageMargins left="0.7" right="0.7" top="0.75" bottom="0.7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C15" sqref="C15"/>
    </sheetView>
  </sheetViews>
  <sheetFormatPr defaultColWidth="8.85546875" defaultRowHeight="15" x14ac:dyDescent="0.25"/>
  <cols>
    <col min="1" max="1" width="31.7109375" style="79" customWidth="1"/>
    <col min="2" max="2" width="28.5703125" style="79" customWidth="1"/>
    <col min="3" max="3" width="31.7109375" style="79" customWidth="1"/>
    <col min="4" max="4" width="32.140625" style="79" customWidth="1"/>
    <col min="5" max="5" width="31" style="79" bestFit="1" customWidth="1"/>
    <col min="6" max="8" width="8.85546875" style="79"/>
    <col min="9" max="9" width="16.42578125" style="79" bestFit="1" customWidth="1"/>
    <col min="10" max="10" width="8.85546875" style="79"/>
    <col min="11" max="11" width="19.140625" style="79" bestFit="1" customWidth="1"/>
    <col min="12" max="12" width="11.85546875" style="79" customWidth="1"/>
    <col min="13" max="14" width="8.85546875" style="79"/>
    <col min="15" max="15" width="22.85546875" style="79" bestFit="1" customWidth="1"/>
    <col min="16" max="16384" width="8.85546875" style="79"/>
  </cols>
  <sheetData>
    <row r="1" spans="1:4" x14ac:dyDescent="0.25">
      <c r="A1" s="82" t="s">
        <v>97</v>
      </c>
      <c r="B1" s="83" t="s">
        <v>73</v>
      </c>
      <c r="C1" s="83" t="s">
        <v>74</v>
      </c>
      <c r="D1" s="83" t="s">
        <v>75</v>
      </c>
    </row>
    <row r="2" spans="1:4" ht="26.25" thickBot="1" x14ac:dyDescent="0.3">
      <c r="A2" s="84" t="s">
        <v>98</v>
      </c>
      <c r="B2" s="175" t="s">
        <v>99</v>
      </c>
      <c r="C2" s="85" t="s">
        <v>100</v>
      </c>
      <c r="D2" s="85" t="s">
        <v>101</v>
      </c>
    </row>
    <row r="3" spans="1:4" ht="15.75" thickBot="1" x14ac:dyDescent="0.3">
      <c r="A3" s="80" t="s">
        <v>87</v>
      </c>
      <c r="B3" s="86">
        <v>3143</v>
      </c>
      <c r="C3" s="87">
        <v>21.29</v>
      </c>
      <c r="D3" s="88">
        <f>B3*OLE_LINK1</f>
        <v>66914.47</v>
      </c>
    </row>
    <row r="4" spans="1:4" ht="15.75" thickBot="1" x14ac:dyDescent="0.3">
      <c r="A4" s="80" t="s">
        <v>92</v>
      </c>
      <c r="B4" s="89">
        <v>180</v>
      </c>
      <c r="C4" s="87">
        <v>21.29</v>
      </c>
      <c r="D4" s="88">
        <f>B4*OLE_LINK1</f>
        <v>3832.2</v>
      </c>
    </row>
    <row r="5" spans="1:4" ht="15.75" thickBot="1" x14ac:dyDescent="0.3">
      <c r="A5" s="80" t="s">
        <v>102</v>
      </c>
      <c r="B5" s="89">
        <v>10</v>
      </c>
      <c r="C5" s="87">
        <v>21.29</v>
      </c>
      <c r="D5" s="88">
        <f>B5*OLE_LINK1</f>
        <v>212.89999999999998</v>
      </c>
    </row>
    <row r="6" spans="1:4" ht="15.75" thickBot="1" x14ac:dyDescent="0.3">
      <c r="A6" s="222" t="s">
        <v>124</v>
      </c>
      <c r="B6" s="86">
        <f>SUM(B3:B5)</f>
        <v>3333</v>
      </c>
      <c r="C6" s="90" t="s">
        <v>96</v>
      </c>
      <c r="D6" s="88">
        <f>SUM(D3:D5)</f>
        <v>70959.569999999992</v>
      </c>
    </row>
    <row r="7" spans="1:4" x14ac:dyDescent="0.25">
      <c r="A7" s="81" t="s">
        <v>103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Annual Burden Estimate</vt:lpstr>
      <vt:lpstr>Total Sample Size</vt:lpstr>
      <vt:lpstr>NOTES</vt:lpstr>
      <vt:lpstr>Costs</vt:lpstr>
      <vt:lpstr>Costs!OLE_LINK1</vt:lpstr>
      <vt:lpstr>'Annual Burden Estimate'!Print_Area</vt:lpstr>
      <vt:lpstr>'Annual Burden Estimate'!Print_Titles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2015-07-08T19:33:09Z</cp:lastPrinted>
  <dcterms:created xsi:type="dcterms:W3CDTF">2000-01-10T18:54:20Z</dcterms:created>
  <dcterms:modified xsi:type="dcterms:W3CDTF">2015-08-04T15:51:36Z</dcterms:modified>
</cp:coreProperties>
</file>