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codeName="ThisWorkbook" defaultThemeVersion="124226"/>
  <bookViews>
    <workbookView xWindow="165" yWindow="-15" windowWidth="21210" windowHeight="10890" tabRatio="500"/>
  </bookViews>
  <sheets>
    <sheet name="RecordKeeping" sheetId="8" r:id="rId1"/>
    <sheet name="Reporting" sheetId="27" r:id="rId2"/>
    <sheet name="60 day Summ" sheetId="28" r:id="rId3"/>
    <sheet name="Burden Summary" sheetId="4" r:id="rId4"/>
  </sheets>
  <definedNames>
    <definedName name="_xlnm._FilterDatabase" localSheetId="0" hidden="1">RecordKeeping!$A$3:$N$20</definedName>
    <definedName name="_xlnm._FilterDatabase" localSheetId="1" hidden="1">Reporting!$A$3:$N$19</definedName>
    <definedName name="_xlnm.Print_Area" localSheetId="2">'60 day Summ'!$B$2:$C$9</definedName>
    <definedName name="_xlnm.Print_Area" localSheetId="3">'Burden Summary'!$A$1:$F$14</definedName>
    <definedName name="_xlnm.Print_Area" localSheetId="0">RecordKeeping!$A$1:$N$26</definedName>
    <definedName name="_xlnm.Print_Area" localSheetId="1">Reporting!$A$1:$N$26</definedName>
  </definedNames>
  <calcPr calcId="145621"/>
</workbook>
</file>

<file path=xl/calcChain.xml><?xml version="1.0" encoding="utf-8"?>
<calcChain xmlns="http://schemas.openxmlformats.org/spreadsheetml/2006/main">
  <c r="M11" i="8" l="1"/>
  <c r="L11" i="8"/>
  <c r="K11" i="8"/>
  <c r="J11" i="8"/>
  <c r="I11" i="8"/>
  <c r="G11" i="8"/>
  <c r="E11" i="8"/>
  <c r="G10" i="8"/>
  <c r="I10" i="8" s="1"/>
  <c r="N10" i="8" s="1"/>
  <c r="G9" i="8"/>
  <c r="I9" i="8" s="1"/>
  <c r="N9" i="8" s="1"/>
  <c r="G5" i="8"/>
  <c r="I5" i="8" s="1"/>
  <c r="N5" i="8" s="1"/>
  <c r="G6" i="8"/>
  <c r="I6" i="8" s="1"/>
  <c r="N6" i="8" s="1"/>
  <c r="D28" i="8" l="1"/>
  <c r="D27" i="8"/>
  <c r="D26" i="8"/>
  <c r="D25" i="8"/>
  <c r="D24" i="8"/>
  <c r="D28" i="27" l="1"/>
  <c r="D27" i="27"/>
  <c r="D25" i="27"/>
  <c r="D24" i="27"/>
  <c r="D23" i="27"/>
  <c r="G7" i="27" l="1"/>
  <c r="I7" i="27" s="1"/>
  <c r="N7" i="27" s="1"/>
  <c r="D22" i="27"/>
  <c r="G17" i="27"/>
  <c r="I17" i="27" s="1"/>
  <c r="N17" i="27" s="1"/>
  <c r="G12" i="27"/>
  <c r="I12" i="27" s="1"/>
  <c r="N12" i="27" s="1"/>
  <c r="G13" i="27"/>
  <c r="I13" i="27" s="1"/>
  <c r="N13" i="27" s="1"/>
  <c r="M19" i="8"/>
  <c r="L19" i="8"/>
  <c r="K19" i="8"/>
  <c r="J19" i="8"/>
  <c r="E19" i="8"/>
  <c r="G18" i="8"/>
  <c r="I18" i="8" s="1"/>
  <c r="N18" i="8" s="1"/>
  <c r="G17" i="8"/>
  <c r="I17" i="8" s="1"/>
  <c r="N17" i="8" s="1"/>
  <c r="N19" i="8" l="1"/>
  <c r="I19" i="8"/>
  <c r="G19" i="8"/>
  <c r="H19" i="8" l="1"/>
  <c r="E7" i="4" s="1"/>
  <c r="E15" i="8"/>
  <c r="G13" i="8" l="1"/>
  <c r="I13" i="8" s="1"/>
  <c r="M9" i="27" l="1"/>
  <c r="G6" i="27"/>
  <c r="I6" i="27" s="1"/>
  <c r="E15" i="27" l="1"/>
  <c r="E9" i="27"/>
  <c r="E18" i="27"/>
  <c r="B12" i="4" l="1"/>
  <c r="B7" i="4"/>
  <c r="B6" i="4"/>
  <c r="M15" i="27"/>
  <c r="E20" i="8" l="1"/>
  <c r="E23" i="8"/>
  <c r="J18" i="27"/>
  <c r="B10" i="4" l="1"/>
  <c r="G7" i="8" l="1"/>
  <c r="I7" i="8" s="1"/>
  <c r="G8" i="8"/>
  <c r="I8" i="8" s="1"/>
  <c r="F7" i="4" l="1"/>
  <c r="G5" i="27"/>
  <c r="I5" i="27" s="1"/>
  <c r="N5" i="27" s="1"/>
  <c r="N6" i="27"/>
  <c r="G11" i="27"/>
  <c r="I11" i="27" s="1"/>
  <c r="N13" i="8"/>
  <c r="G14" i="8"/>
  <c r="J15" i="8"/>
  <c r="K15" i="8"/>
  <c r="L15" i="8"/>
  <c r="M15" i="8"/>
  <c r="J28" i="27"/>
  <c r="J27" i="27"/>
  <c r="D26" i="27"/>
  <c r="J26" i="27" s="1"/>
  <c r="J25" i="27"/>
  <c r="J24" i="27"/>
  <c r="J23" i="27"/>
  <c r="N21" i="27"/>
  <c r="M21" i="27"/>
  <c r="L21" i="27"/>
  <c r="K21" i="27"/>
  <c r="J21" i="27"/>
  <c r="I21" i="27"/>
  <c r="H21" i="27"/>
  <c r="G21" i="27"/>
  <c r="F21" i="27"/>
  <c r="E21" i="27"/>
  <c r="D21" i="27"/>
  <c r="M18" i="27"/>
  <c r="L18" i="27"/>
  <c r="K18" i="27"/>
  <c r="L15" i="27"/>
  <c r="K15" i="27"/>
  <c r="J15" i="27"/>
  <c r="G14" i="27"/>
  <c r="L9" i="27"/>
  <c r="K9" i="27"/>
  <c r="J9" i="27"/>
  <c r="G8" i="27"/>
  <c r="D22" i="8"/>
  <c r="E22" i="8"/>
  <c r="E28" i="8"/>
  <c r="E27" i="8"/>
  <c r="H22" i="8"/>
  <c r="F24" i="8"/>
  <c r="F25" i="8"/>
  <c r="E26" i="8"/>
  <c r="D23" i="8"/>
  <c r="F22" i="8"/>
  <c r="G22" i="8"/>
  <c r="I22" i="8"/>
  <c r="J22" i="8"/>
  <c r="K22" i="8"/>
  <c r="L22" i="8"/>
  <c r="M22" i="8"/>
  <c r="N22" i="8"/>
  <c r="B5" i="4"/>
  <c r="N8" i="8"/>
  <c r="N11" i="8" s="1"/>
  <c r="N7" i="8"/>
  <c r="I8" i="27" l="1"/>
  <c r="N8" i="27" s="1"/>
  <c r="I14" i="27"/>
  <c r="I28" i="27" s="1"/>
  <c r="F19" i="8"/>
  <c r="C7" i="4" s="1"/>
  <c r="I14" i="8"/>
  <c r="N14" i="8" s="1"/>
  <c r="N15" i="8" s="1"/>
  <c r="G15" i="8"/>
  <c r="F15" i="8" s="1"/>
  <c r="D7" i="4"/>
  <c r="G15" i="27"/>
  <c r="B11" i="4"/>
  <c r="B13" i="4" s="1"/>
  <c r="E22" i="27"/>
  <c r="L22" i="27"/>
  <c r="L29" i="27" s="1"/>
  <c r="M22" i="27"/>
  <c r="M29" i="27" s="1"/>
  <c r="K22" i="27"/>
  <c r="K29" i="27" s="1"/>
  <c r="M19" i="27"/>
  <c r="M23" i="8"/>
  <c r="M29" i="8" s="1"/>
  <c r="K23" i="8"/>
  <c r="K29" i="8" s="1"/>
  <c r="L23" i="8"/>
  <c r="L29" i="8" s="1"/>
  <c r="J19" i="27"/>
  <c r="D6" i="4"/>
  <c r="L19" i="27"/>
  <c r="E19" i="27"/>
  <c r="K19" i="27"/>
  <c r="G22" i="27"/>
  <c r="H27" i="8"/>
  <c r="J27" i="8"/>
  <c r="F27" i="8"/>
  <c r="H28" i="8"/>
  <c r="H24" i="8"/>
  <c r="G23" i="8"/>
  <c r="F23" i="8" s="1"/>
  <c r="G24" i="8"/>
  <c r="I24" i="8"/>
  <c r="J25" i="8"/>
  <c r="L20" i="8"/>
  <c r="G25" i="8"/>
  <c r="H25" i="8"/>
  <c r="I25" i="8"/>
  <c r="J23" i="8"/>
  <c r="J24" i="8"/>
  <c r="N25" i="8"/>
  <c r="N27" i="8"/>
  <c r="I27" i="8"/>
  <c r="G27" i="8"/>
  <c r="J28" i="8"/>
  <c r="F28" i="8"/>
  <c r="G26" i="8"/>
  <c r="H26" i="8"/>
  <c r="I26" i="8"/>
  <c r="J26" i="8"/>
  <c r="N26" i="8"/>
  <c r="G18" i="27"/>
  <c r="F18" i="27" s="1"/>
  <c r="C12" i="4" s="1"/>
  <c r="G9" i="27"/>
  <c r="F9" i="27" s="1"/>
  <c r="C10" i="4" s="1"/>
  <c r="J22" i="27"/>
  <c r="J29" i="27" s="1"/>
  <c r="E23" i="27"/>
  <c r="G23" i="27"/>
  <c r="I23" i="27"/>
  <c r="E24" i="27"/>
  <c r="G24" i="27"/>
  <c r="I24" i="27"/>
  <c r="N24" i="27"/>
  <c r="E25" i="27"/>
  <c r="G25" i="27"/>
  <c r="I25" i="27"/>
  <c r="N25" i="27"/>
  <c r="E26" i="27"/>
  <c r="G26" i="27"/>
  <c r="E27" i="27"/>
  <c r="G27" i="27"/>
  <c r="I27" i="27"/>
  <c r="N27" i="27"/>
  <c r="E28" i="27"/>
  <c r="G28" i="27"/>
  <c r="F23" i="27"/>
  <c r="H23" i="27"/>
  <c r="F24" i="27"/>
  <c r="H24" i="27"/>
  <c r="F25" i="27"/>
  <c r="H25" i="27"/>
  <c r="F26" i="27"/>
  <c r="H26" i="27"/>
  <c r="F27" i="27"/>
  <c r="H27" i="27"/>
  <c r="F28" i="27"/>
  <c r="H28" i="27"/>
  <c r="N28" i="8"/>
  <c r="I28" i="8"/>
  <c r="G28" i="8"/>
  <c r="M20" i="8"/>
  <c r="K20" i="8"/>
  <c r="E25" i="8"/>
  <c r="E24" i="8"/>
  <c r="F26" i="8"/>
  <c r="B8" i="4"/>
  <c r="F11" i="8"/>
  <c r="C5" i="4" s="1"/>
  <c r="N24" i="8"/>
  <c r="N20" i="8" l="1"/>
  <c r="H11" i="8"/>
  <c r="E5" i="4" s="1"/>
  <c r="N14" i="27"/>
  <c r="I26" i="27"/>
  <c r="I15" i="27"/>
  <c r="H15" i="27" s="1"/>
  <c r="E11" i="4" s="1"/>
  <c r="D11" i="4"/>
  <c r="F15" i="27"/>
  <c r="C11" i="4" s="1"/>
  <c r="F22" i="27"/>
  <c r="F29" i="27" s="1"/>
  <c r="I23" i="8"/>
  <c r="H23" i="8" s="1"/>
  <c r="H29" i="8" s="1"/>
  <c r="I15" i="8"/>
  <c r="N11" i="27"/>
  <c r="C6" i="4"/>
  <c r="G19" i="27"/>
  <c r="F19" i="27" s="1"/>
  <c r="B14" i="4"/>
  <c r="D12" i="4"/>
  <c r="C3" i="28"/>
  <c r="D10" i="4"/>
  <c r="F5" i="4"/>
  <c r="D5" i="4"/>
  <c r="D8" i="4" s="1"/>
  <c r="G29" i="8"/>
  <c r="J29" i="8"/>
  <c r="F29" i="8"/>
  <c r="E29" i="8"/>
  <c r="G29" i="27"/>
  <c r="I9" i="27"/>
  <c r="H9" i="27" s="1"/>
  <c r="E10" i="4" s="1"/>
  <c r="I22" i="27"/>
  <c r="H22" i="27" s="1"/>
  <c r="I18" i="27"/>
  <c r="F12" i="4" s="1"/>
  <c r="N18" i="27"/>
  <c r="G20" i="8"/>
  <c r="F20" i="8" s="1"/>
  <c r="I20" i="8" l="1"/>
  <c r="H20" i="8" s="1"/>
  <c r="N23" i="8"/>
  <c r="N29" i="8" s="1"/>
  <c r="F11" i="4"/>
  <c r="N15" i="27"/>
  <c r="N26" i="27"/>
  <c r="N28" i="27"/>
  <c r="F6" i="4"/>
  <c r="F8" i="4" s="1"/>
  <c r="E8" i="4" s="1"/>
  <c r="H15" i="8"/>
  <c r="E6" i="4" s="1"/>
  <c r="I29" i="8"/>
  <c r="I19" i="27"/>
  <c r="H19" i="27" s="1"/>
  <c r="D13" i="4"/>
  <c r="C8" i="4"/>
  <c r="H18" i="27"/>
  <c r="E12" i="4" s="1"/>
  <c r="E29" i="27"/>
  <c r="I29" i="27"/>
  <c r="H29" i="27"/>
  <c r="F10" i="4"/>
  <c r="F13" i="4" s="1"/>
  <c r="C5" i="28"/>
  <c r="C4" i="28" s="1"/>
  <c r="N22" i="27"/>
  <c r="N9" i="27"/>
  <c r="N23" i="27"/>
  <c r="N19" i="27" l="1"/>
  <c r="C9" i="28" s="1"/>
  <c r="D14" i="4"/>
  <c r="C14" i="4" s="1"/>
  <c r="E13" i="4"/>
  <c r="C13" i="4"/>
  <c r="C7" i="28"/>
  <c r="C6" i="28" s="1"/>
  <c r="F14" i="4"/>
  <c r="N29" i="27"/>
  <c r="J20" i="8"/>
  <c r="C8" i="28" s="1"/>
  <c r="E14" i="4" l="1"/>
</calcChain>
</file>

<file path=xl/comments1.xml><?xml version="1.0" encoding="utf-8"?>
<comments xmlns="http://schemas.openxmlformats.org/spreadsheetml/2006/main">
  <authors>
    <author>sweeks</author>
  </authors>
  <commentList>
    <comment ref="E6" authorId="0">
      <text>
        <r>
          <rPr>
            <b/>
            <sz val="9"/>
            <color indexed="81"/>
            <rFont val="Tahoma"/>
            <family val="2"/>
          </rPr>
          <t>Source: NDB
56 State Agencies</t>
        </r>
      </text>
    </comment>
    <comment ref="F6" authorId="0">
      <text>
        <r>
          <rPr>
            <b/>
            <sz val="9"/>
            <color indexed="81"/>
            <rFont val="Tahoma"/>
            <family val="2"/>
          </rPr>
          <t>per SWRO FM staff each SA averages 3 requests per month (3x12)</t>
        </r>
      </text>
    </comment>
    <comment ref="F8" authorId="0">
      <text>
        <r>
          <rPr>
            <b/>
            <sz val="8"/>
            <color indexed="81"/>
            <rFont val="Tahoma"/>
            <family val="2"/>
          </rPr>
          <t xml:space="preserve">Avg of 12 per SA </t>
        </r>
      </text>
    </comment>
    <comment ref="E13" authorId="0">
      <text>
        <r>
          <rPr>
            <b/>
            <sz val="9"/>
            <color indexed="81"/>
            <rFont val="Tahoma"/>
            <family val="2"/>
          </rPr>
          <t>Source: NDB
20,386 SFAs</t>
        </r>
      </text>
    </comment>
    <comment ref="F13" authorId="0">
      <text>
        <r>
          <rPr>
            <b/>
            <sz val="8"/>
            <color indexed="81"/>
            <rFont val="Tahoma"/>
            <family val="2"/>
          </rPr>
          <t>10 monthly claims per school year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Source:  NDB
Schools operating SBP for FY14</t>
        </r>
      </text>
    </comment>
    <comment ref="F17" authorId="0">
      <text>
        <r>
          <rPr>
            <b/>
            <sz val="9"/>
            <color indexed="81"/>
            <rFont val="Tahoma"/>
            <family val="2"/>
          </rPr>
          <t>Number of school days</t>
        </r>
      </text>
    </comment>
  </commentList>
</comments>
</file>

<file path=xl/comments2.xml><?xml version="1.0" encoding="utf-8"?>
<comments xmlns="http://schemas.openxmlformats.org/spreadsheetml/2006/main">
  <authors>
    <author>sweeks</author>
  </authors>
  <commentList>
    <comment ref="E5" authorId="0">
      <text>
        <r>
          <rPr>
            <b/>
            <sz val="9"/>
            <color indexed="81"/>
            <rFont val="Tahoma"/>
            <family val="2"/>
          </rPr>
          <t>Source: SAE
56 State agencies</t>
        </r>
      </text>
    </comment>
    <comment ref="F5" authorId="0">
      <text>
        <r>
          <rPr>
            <b/>
            <sz val="9"/>
            <color indexed="81"/>
            <rFont val="Tahoma"/>
            <family val="2"/>
          </rPr>
          <t>per SWRO FM staff each SA averages 3 requests per month (3x12)</t>
        </r>
      </text>
    </comment>
    <comment ref="E7" authorId="0">
      <text>
        <r>
          <rPr>
            <b/>
            <sz val="9"/>
            <color indexed="81"/>
            <rFont val="Tahoma"/>
            <family val="2"/>
          </rPr>
          <t>1/3 of SAs annually receive MEs &amp; audits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Estimate an average of 3 SFAs per SA submiting a new application (56x3).</t>
        </r>
      </text>
    </comment>
    <comment ref="E12" authorId="0">
      <text>
        <r>
          <rPr>
            <b/>
            <sz val="9"/>
            <color indexed="81"/>
            <rFont val="Tahoma"/>
            <family val="2"/>
          </rPr>
          <t>Source: NDB
20,386 SFAs</t>
        </r>
      </text>
    </comment>
    <comment ref="E13" authorId="0">
      <text>
        <r>
          <rPr>
            <b/>
            <sz val="9"/>
            <color indexed="81"/>
            <rFont val="Tahoma"/>
            <family val="2"/>
          </rPr>
          <t>Estimate 1% of SFAs submit an exception for a late claim (20,386* .01 = 204)</t>
        </r>
      </text>
    </comment>
    <comment ref="E14" authorId="0">
      <text>
        <r>
          <rPr>
            <b/>
            <sz val="9"/>
            <color indexed="81"/>
            <rFont val="Tahoma"/>
            <family val="2"/>
          </rPr>
          <t>(Burden determined negligible during last renewal, but wasn't in the burden chart.)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Source: NDB
Schools operating SBP for FY14</t>
        </r>
      </text>
    </comment>
    <comment ref="F17" authorId="0">
      <text>
        <r>
          <rPr>
            <b/>
            <sz val="9"/>
            <color indexed="81"/>
            <rFont val="Tahoma"/>
            <family val="2"/>
          </rPr>
          <t>10 monthly claims per school year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<sst xmlns="http://schemas.openxmlformats.org/spreadsheetml/2006/main" count="149" uniqueCount="96">
  <si>
    <t>Prgm Rule</t>
  </si>
  <si>
    <t>CFR Citation</t>
  </si>
  <si>
    <t>Title</t>
  </si>
  <si>
    <t>Form Number</t>
  </si>
  <si>
    <t>Estimated # Record-keepers</t>
  </si>
  <si>
    <t>Records Per Recordkeeper</t>
  </si>
  <si>
    <t>Total Annual Records</t>
  </si>
  <si>
    <t>Estimated Avg. # of Hours Per Record</t>
  </si>
  <si>
    <t xml:space="preserve">Estimated Total Hours            </t>
  </si>
  <si>
    <t>Due to an Adjustment</t>
  </si>
  <si>
    <t>Total Difference</t>
  </si>
  <si>
    <t>Justification</t>
  </si>
  <si>
    <t xml:space="preserve">State Agency Level </t>
  </si>
  <si>
    <t xml:space="preserve">Recordkeeping </t>
  </si>
  <si>
    <t>A</t>
  </si>
  <si>
    <t>B</t>
  </si>
  <si>
    <t>C = (A*B)</t>
  </si>
  <si>
    <t>D</t>
  </si>
  <si>
    <t>E= (C*D)</t>
  </si>
  <si>
    <t>F</t>
  </si>
  <si>
    <t>G =E-F</t>
  </si>
  <si>
    <t xml:space="preserve"> </t>
  </si>
  <si>
    <t>Estimated # Respondents</t>
  </si>
  <si>
    <t>Responses Per Respondent</t>
  </si>
  <si>
    <t>Total Annual Responses (Col. BxC)</t>
  </si>
  <si>
    <t>Estimated Avg. # of Hours Per Response</t>
  </si>
  <si>
    <t>Estimated Total Hours (Col. DxE)</t>
  </si>
  <si>
    <t xml:space="preserve">Data Validation - List </t>
  </si>
  <si>
    <t>Responses per Respondents</t>
  </si>
  <si>
    <t xml:space="preserve">Recordkeeping Total </t>
  </si>
  <si>
    <t xml:space="preserve">Reporting </t>
  </si>
  <si>
    <t xml:space="preserve">Reporting Total </t>
  </si>
  <si>
    <t>State Agency Level Total</t>
  </si>
  <si>
    <t>State Agency Level</t>
  </si>
  <si>
    <t xml:space="preserve">Total </t>
  </si>
  <si>
    <t>"Please un-hide the colums 40-47 for more data"</t>
  </si>
  <si>
    <t>TOTAL NO. RESPONDENTS</t>
  </si>
  <si>
    <t>AVERAGE NO. RESPONSES PER RESPONDENT</t>
  </si>
  <si>
    <t>TOTAL ANNUAL RESPONSES</t>
  </si>
  <si>
    <t>AVERAGE HOURS PER RESPONSE</t>
  </si>
  <si>
    <t xml:space="preserve"> Total Reporting Burden</t>
  </si>
  <si>
    <t xml:space="preserve"> Total Recordkeeping Burden</t>
  </si>
  <si>
    <t>Current OMB Approved Burden Hrs</t>
  </si>
  <si>
    <t>This is the Current OMB Approved Burden Hrs column 'J'</t>
  </si>
  <si>
    <t>TOTAL BURDEN FOR (Title)</t>
  </si>
  <si>
    <t xml:space="preserve">SUMMARY OF BURDEN RECORDKEEPING &amp; REPORTING </t>
  </si>
  <si>
    <t>Due to Program Change - Proposed Rule</t>
  </si>
  <si>
    <t>Due to Authorizing Statute</t>
  </si>
  <si>
    <t xml:space="preserve">Due to Program Change - </t>
  </si>
  <si>
    <t>Institution Level</t>
  </si>
  <si>
    <t>Site Level</t>
  </si>
  <si>
    <t xml:space="preserve">Site Level </t>
  </si>
  <si>
    <t>DIFFERENCE (NEW BURDEN REQUESTED WITH  REVISION)</t>
  </si>
  <si>
    <t>Child Nutrition Program</t>
  </si>
  <si>
    <t>Regulation</t>
  </si>
  <si>
    <t>SA maintains Program records as necessary to support the reimbursement payments and reports.</t>
  </si>
  <si>
    <t>SA submits quarterly report (FNS-777).  THIS BURDEN WAS TRANSFERRED TO THE FPRS ICR.</t>
  </si>
  <si>
    <t>SFA maintains Program records to support claims.</t>
  </si>
  <si>
    <t>Breakfast</t>
  </si>
  <si>
    <t>SA maintains all records pertaining to claims against SFAs.</t>
  </si>
  <si>
    <t>SA maintains evidence of complaint investigations and actions.</t>
  </si>
  <si>
    <t>School Food Authority Level Total</t>
  </si>
  <si>
    <t>School Level Total</t>
  </si>
  <si>
    <t>Schools record breakfasts by category at point of service.</t>
  </si>
  <si>
    <t>SA submits requests for funds to pay SBP claims.</t>
  </si>
  <si>
    <t>SA provides records for MEs and audits.</t>
  </si>
  <si>
    <t>§220.5</t>
  </si>
  <si>
    <t>§220.13(b)(2)</t>
  </si>
  <si>
    <t>§220.15(b)</t>
  </si>
  <si>
    <t>§220.13(b)(1)</t>
  </si>
  <si>
    <t>§220.13(c)</t>
  </si>
  <si>
    <t>§220.14(d)</t>
  </si>
  <si>
    <t>§220.11(a)</t>
  </si>
  <si>
    <t>§220.11(b)</t>
  </si>
  <si>
    <t>§220.8(a)(3) &amp; 220.9(a)</t>
  </si>
  <si>
    <t>§220.7(a)</t>
  </si>
  <si>
    <t>SFA must submit to SA an application to operate the SBP in a new school.</t>
  </si>
  <si>
    <t>SFAs submit monthly claims to SA</t>
  </si>
  <si>
    <t>SFAs requesting a claim exception</t>
  </si>
  <si>
    <t>School Food Authority Level</t>
  </si>
  <si>
    <t xml:space="preserve">School Level Total </t>
  </si>
  <si>
    <t>School Level</t>
  </si>
  <si>
    <t>Schools submit breakfast counts by category to SFA.</t>
  </si>
  <si>
    <t>§220.19</t>
  </si>
  <si>
    <t>SA termination for failure to comply.</t>
  </si>
  <si>
    <t>§220.15(c)</t>
  </si>
  <si>
    <t>SFAs will provide records for audits.</t>
  </si>
  <si>
    <t>§220.12(a)</t>
  </si>
  <si>
    <t>§220.9(d)</t>
  </si>
  <si>
    <t>SA determination of severe need.</t>
  </si>
  <si>
    <t>Schools record menu, food production, and recent nutrition analysis.</t>
  </si>
  <si>
    <t>OMB Control #0584-0012 - Burden Summary - 7 CFR Part 220, School Breakfast Program Regulations</t>
  </si>
  <si>
    <t>TOTAL BURDEN HOURS WITH REVISION</t>
  </si>
  <si>
    <t>CURRENT OMB INVENTORY</t>
  </si>
  <si>
    <t>duplicate (this is SFA/school burden, not SA)</t>
  </si>
  <si>
    <t>SAs must establish rules on competitive foods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</si>
</sst>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(* #,##0.00_);_(* \(#,##0.00\);_(* &quot;-&quot;??_);_(@_)"/>
    <numFmt numFmtId="164" formatCode="#,##0.000"/>
    <numFmt numFmtId="165" formatCode="_(* #,##0.000_);_(* \(#,##0.000\);_(* &quot;-&quot;??_);_(@_)"/>
    <numFmt numFmtId="166" formatCode="_(* #,##0_);_(* \(#,##0\);_(* &quot;-&quot;??_);_(@_)"/>
    <numFmt numFmtId="167" formatCode="_(* #,##0.0_);_(* \(#,##0.0\);_(* &quot;-&quot;??_);_(@_)"/>
    <numFmt numFmtId="168" formatCode="#,##0.0000"/>
    <numFmt numFmtId="169" formatCode="#,##0.0000_);\(#,##0.0000\)"/>
    <numFmt numFmtId="170" formatCode="#,##0.00000_);\(#,##0.00000\)"/>
    <numFmt numFmtId="171" formatCode="0.000"/>
    <numFmt numFmtId="172" formatCode="0.00000"/>
  </numFmts>
  <fonts count="3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mbria"/>
      <family val="1"/>
      <scheme val="major"/>
    </font>
    <font>
      <sz val="8"/>
      <color indexed="8"/>
      <name val="Cambria"/>
      <family val="1"/>
      <scheme val="major"/>
    </font>
    <font>
      <sz val="10"/>
      <color indexed="9"/>
      <name val="Cambria"/>
      <family val="1"/>
      <scheme val="major"/>
    </font>
    <font>
      <sz val="10"/>
      <color indexed="8"/>
      <name val="Cambria"/>
      <family val="1"/>
      <scheme val="major"/>
    </font>
    <font>
      <sz val="12"/>
      <color indexed="8"/>
      <name val="Cambria"/>
      <family val="1"/>
      <scheme val="major"/>
    </font>
    <font>
      <sz val="10"/>
      <color indexed="8"/>
      <name val="Calibri"/>
      <family val="2"/>
      <scheme val="minor"/>
    </font>
    <font>
      <b/>
      <sz val="20"/>
      <color theme="1"/>
      <name val="Cambria"/>
      <family val="1"/>
      <scheme val="maj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12"/>
      <color indexed="8"/>
      <name val="Cambria"/>
      <family val="1"/>
      <scheme val="major"/>
    </font>
    <font>
      <sz val="11"/>
      <color indexed="8"/>
      <name val="Cambria"/>
      <family val="1"/>
      <scheme val="major"/>
    </font>
    <font>
      <sz val="8"/>
      <name val="Cambria"/>
      <family val="1"/>
      <scheme val="major"/>
    </font>
    <font>
      <b/>
      <sz val="12"/>
      <name val="Cambria"/>
      <family val="1"/>
      <scheme val="major"/>
    </font>
    <font>
      <b/>
      <sz val="12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name val="Calibri"/>
      <family val="2"/>
      <scheme val="minor"/>
    </font>
    <font>
      <sz val="1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8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0"/>
      <name val="Cambria"/>
      <family val="1"/>
      <scheme val="major"/>
    </font>
    <font>
      <b/>
      <sz val="10.5"/>
      <color indexed="8"/>
      <name val="Cambria"/>
      <family val="1"/>
      <scheme val="major"/>
    </font>
    <font>
      <sz val="11"/>
      <color rgb="FF9C0006"/>
      <name val="Calibri"/>
      <family val="2"/>
      <scheme val="minor"/>
    </font>
    <font>
      <sz val="9"/>
      <color indexed="81"/>
      <name val="Tahoma"/>
      <family val="2"/>
    </font>
    <font>
      <sz val="1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4" fillId="17" borderId="0" applyNumberFormat="0" applyBorder="0" applyAlignment="0" applyProtection="0"/>
    <xf numFmtId="0" fontId="36" fillId="0" borderId="0"/>
  </cellStyleXfs>
  <cellXfs count="184">
    <xf numFmtId="0" fontId="0" fillId="0" borderId="0" xfId="0"/>
    <xf numFmtId="0" fontId="5" fillId="0" borderId="0" xfId="1" applyFont="1"/>
    <xf numFmtId="0" fontId="4" fillId="0" borderId="0" xfId="4" applyFont="1" applyAlignment="1">
      <alignment horizontal="center"/>
    </xf>
    <xf numFmtId="0" fontId="4" fillId="0" borderId="0" xfId="4" applyFont="1" applyAlignment="1">
      <alignment horizontal="center" vertical="center" wrapText="1"/>
    </xf>
    <xf numFmtId="0" fontId="3" fillId="0" borderId="0" xfId="4"/>
    <xf numFmtId="43" fontId="0" fillId="0" borderId="0" xfId="0" applyNumberFormat="1"/>
    <xf numFmtId="0" fontId="0" fillId="0" borderId="0" xfId="0" applyFill="1"/>
    <xf numFmtId="0" fontId="12" fillId="2" borderId="2" xfId="1" applyFont="1" applyFill="1" applyBorder="1" applyAlignment="1" applyProtection="1">
      <alignment horizontal="center" vertical="center" wrapText="1"/>
    </xf>
    <xf numFmtId="0" fontId="14" fillId="0" borderId="8" xfId="4" applyFont="1" applyBorder="1" applyAlignment="1">
      <alignment horizontal="center"/>
    </xf>
    <xf numFmtId="0" fontId="14" fillId="0" borderId="9" xfId="4" applyFont="1" applyBorder="1" applyAlignment="1">
      <alignment horizontal="center"/>
    </xf>
    <xf numFmtId="0" fontId="15" fillId="0" borderId="9" xfId="4" applyFont="1" applyBorder="1" applyAlignment="1">
      <alignment horizontal="center"/>
    </xf>
    <xf numFmtId="0" fontId="16" fillId="0" borderId="9" xfId="4" applyFont="1" applyBorder="1" applyAlignment="1" applyProtection="1">
      <alignment horizontal="center"/>
    </xf>
    <xf numFmtId="0" fontId="16" fillId="0" borderId="10" xfId="4" applyFont="1" applyBorder="1" applyAlignment="1" applyProtection="1">
      <alignment horizontal="center"/>
    </xf>
    <xf numFmtId="0" fontId="12" fillId="6" borderId="11" xfId="1" applyFont="1" applyFill="1" applyBorder="1" applyAlignment="1" applyProtection="1">
      <alignment horizontal="center" vertical="center" wrapText="1"/>
    </xf>
    <xf numFmtId="0" fontId="12" fillId="6" borderId="1" xfId="1" applyFont="1" applyFill="1" applyBorder="1" applyAlignment="1" applyProtection="1">
      <alignment horizontal="center" vertical="center" wrapText="1"/>
    </xf>
    <xf numFmtId="0" fontId="12" fillId="6" borderId="12" xfId="1" applyFont="1" applyFill="1" applyBorder="1" applyAlignment="1" applyProtection="1">
      <alignment horizontal="center" vertical="center" wrapText="1"/>
    </xf>
    <xf numFmtId="0" fontId="12" fillId="4" borderId="11" xfId="1" applyFont="1" applyFill="1" applyBorder="1" applyAlignment="1" applyProtection="1">
      <alignment horizontal="center" vertical="center" wrapText="1"/>
    </xf>
    <xf numFmtId="0" fontId="12" fillId="4" borderId="1" xfId="1" applyFont="1" applyFill="1" applyBorder="1" applyAlignment="1" applyProtection="1">
      <alignment horizontal="center" vertical="center" wrapText="1"/>
    </xf>
    <xf numFmtId="0" fontId="12" fillId="4" borderId="12" xfId="1" applyFont="1" applyFill="1" applyBorder="1" applyAlignment="1" applyProtection="1">
      <alignment horizontal="center" vertical="center" wrapText="1"/>
    </xf>
    <xf numFmtId="165" fontId="0" fillId="0" borderId="0" xfId="0" applyNumberFormat="1"/>
    <xf numFmtId="164" fontId="0" fillId="0" borderId="0" xfId="0" applyNumberFormat="1"/>
    <xf numFmtId="0" fontId="1" fillId="9" borderId="20" xfId="0" applyFont="1" applyFill="1" applyBorder="1" applyAlignment="1">
      <alignment horizontal="center"/>
    </xf>
    <xf numFmtId="0" fontId="0" fillId="9" borderId="21" xfId="0" applyFill="1" applyBorder="1"/>
    <xf numFmtId="0" fontId="0" fillId="9" borderId="22" xfId="0" applyFill="1" applyBorder="1"/>
    <xf numFmtId="0" fontId="0" fillId="9" borderId="21" xfId="0" applyFill="1" applyBorder="1" applyAlignment="1">
      <alignment horizontal="center"/>
    </xf>
    <xf numFmtId="0" fontId="12" fillId="2" borderId="0" xfId="1" applyFont="1" applyFill="1" applyBorder="1" applyAlignment="1" applyProtection="1">
      <alignment horizontal="center" vertical="center" wrapText="1"/>
    </xf>
    <xf numFmtId="0" fontId="0" fillId="9" borderId="21" xfId="0" applyFont="1" applyFill="1" applyBorder="1" applyAlignment="1">
      <alignment horizontal="center"/>
    </xf>
    <xf numFmtId="43" fontId="6" fillId="9" borderId="13" xfId="3" applyFont="1" applyFill="1" applyBorder="1" applyAlignment="1" applyProtection="1">
      <alignment horizontal="center" vertical="center"/>
    </xf>
    <xf numFmtId="43" fontId="6" fillId="9" borderId="14" xfId="3" applyFont="1" applyFill="1" applyBorder="1" applyAlignment="1" applyProtection="1">
      <alignment vertical="center" wrapText="1"/>
    </xf>
    <xf numFmtId="43" fontId="21" fillId="9" borderId="15" xfId="3" applyFont="1" applyFill="1" applyBorder="1" applyAlignment="1" applyProtection="1">
      <alignment horizontal="right" vertical="center"/>
    </xf>
    <xf numFmtId="43" fontId="6" fillId="9" borderId="15" xfId="3" applyFont="1" applyFill="1" applyBorder="1" applyAlignment="1" applyProtection="1">
      <alignment horizontal="center" vertical="center"/>
    </xf>
    <xf numFmtId="0" fontId="24" fillId="6" borderId="27" xfId="0" applyFont="1" applyFill="1" applyBorder="1" applyAlignment="1">
      <alignment horizontal="center" vertical="center" wrapText="1"/>
    </xf>
    <xf numFmtId="0" fontId="24" fillId="6" borderId="28" xfId="0" applyFont="1" applyFill="1" applyBorder="1" applyAlignment="1">
      <alignment horizontal="center" vertical="center" wrapText="1"/>
    </xf>
    <xf numFmtId="0" fontId="24" fillId="6" borderId="29" xfId="0" applyFont="1" applyFill="1" applyBorder="1" applyAlignment="1">
      <alignment horizontal="center" vertical="center" wrapText="1"/>
    </xf>
    <xf numFmtId="167" fontId="23" fillId="13" borderId="0" xfId="0" applyNumberFormat="1" applyFont="1" applyFill="1" applyBorder="1"/>
    <xf numFmtId="167" fontId="23" fillId="13" borderId="24" xfId="0" applyNumberFormat="1" applyFont="1" applyFill="1" applyBorder="1"/>
    <xf numFmtId="0" fontId="1" fillId="0" borderId="0" xfId="0" applyFont="1"/>
    <xf numFmtId="0" fontId="24" fillId="11" borderId="27" xfId="0" applyFont="1" applyFill="1" applyBorder="1" applyAlignment="1">
      <alignment horizontal="center" vertical="center" wrapText="1"/>
    </xf>
    <xf numFmtId="0" fontId="24" fillId="11" borderId="28" xfId="0" applyFont="1" applyFill="1" applyBorder="1" applyAlignment="1">
      <alignment horizontal="center" vertical="center" wrapText="1"/>
    </xf>
    <xf numFmtId="0" fontId="24" fillId="11" borderId="29" xfId="0" applyFont="1" applyFill="1" applyBorder="1" applyAlignment="1">
      <alignment horizontal="center" vertical="center" wrapText="1"/>
    </xf>
    <xf numFmtId="0" fontId="0" fillId="0" borderId="31" xfId="0" applyBorder="1"/>
    <xf numFmtId="3" fontId="25" fillId="0" borderId="32" xfId="0" applyNumberFormat="1" applyFont="1" applyBorder="1" applyAlignment="1">
      <alignment horizontal="right"/>
    </xf>
    <xf numFmtId="0" fontId="25" fillId="0" borderId="32" xfId="0" applyFont="1" applyBorder="1" applyAlignment="1">
      <alignment horizontal="right"/>
    </xf>
    <xf numFmtId="0" fontId="25" fillId="0" borderId="17" xfId="0" applyFont="1" applyBorder="1" applyAlignment="1"/>
    <xf numFmtId="0" fontId="26" fillId="13" borderId="23" xfId="0" applyFont="1" applyFill="1" applyBorder="1" applyAlignment="1">
      <alignment horizontal="left"/>
    </xf>
    <xf numFmtId="0" fontId="1" fillId="0" borderId="1" xfId="0" applyFont="1" applyBorder="1"/>
    <xf numFmtId="3" fontId="0" fillId="0" borderId="1" xfId="0" applyNumberForma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6" fillId="0" borderId="11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3" applyNumberFormat="1" applyFont="1" applyFill="1" applyBorder="1" applyAlignment="1" applyProtection="1">
      <alignment horizontal="center" vertical="center" wrapText="1"/>
      <protection locked="0"/>
    </xf>
    <xf numFmtId="37" fontId="5" fillId="0" borderId="1" xfId="3" applyNumberFormat="1" applyFont="1" applyFill="1" applyBorder="1" applyAlignment="1" applyProtection="1">
      <alignment vertical="center"/>
      <protection locked="0"/>
    </xf>
    <xf numFmtId="37" fontId="5" fillId="12" borderId="1" xfId="3" applyNumberFormat="1" applyFont="1" applyFill="1" applyBorder="1" applyAlignment="1" applyProtection="1">
      <alignment vertical="center"/>
    </xf>
    <xf numFmtId="3" fontId="5" fillId="0" borderId="1" xfId="3" applyNumberFormat="1" applyFont="1" applyFill="1" applyBorder="1" applyAlignment="1" applyProtection="1">
      <alignment vertical="center"/>
      <protection locked="0"/>
    </xf>
    <xf numFmtId="3" fontId="5" fillId="12" borderId="1" xfId="3" applyNumberFormat="1" applyFont="1" applyFill="1" applyBorder="1" applyAlignment="1" applyProtection="1">
      <alignment vertical="center"/>
    </xf>
    <xf numFmtId="37" fontId="5" fillId="0" borderId="1" xfId="3" applyNumberFormat="1" applyFont="1" applyFill="1" applyBorder="1" applyAlignment="1" applyProtection="1">
      <alignment vertical="center"/>
    </xf>
    <xf numFmtId="2" fontId="5" fillId="0" borderId="1" xfId="3" applyNumberFormat="1" applyFont="1" applyFill="1" applyBorder="1" applyAlignment="1" applyProtection="1">
      <alignment vertical="center"/>
      <protection locked="0"/>
    </xf>
    <xf numFmtId="2" fontId="5" fillId="12" borderId="1" xfId="3" applyNumberFormat="1" applyFont="1" applyFill="1" applyBorder="1" applyAlignment="1" applyProtection="1">
      <alignment vertical="center"/>
    </xf>
    <xf numFmtId="3" fontId="5" fillId="0" borderId="12" xfId="3" applyNumberFormat="1" applyFont="1" applyFill="1" applyBorder="1" applyAlignment="1" applyProtection="1">
      <alignment vertical="center"/>
    </xf>
    <xf numFmtId="3" fontId="5" fillId="12" borderId="12" xfId="3" applyNumberFormat="1" applyFont="1" applyFill="1" applyBorder="1" applyAlignment="1" applyProtection="1">
      <alignment vertical="center"/>
    </xf>
    <xf numFmtId="3" fontId="6" fillId="9" borderId="15" xfId="3" applyNumberFormat="1" applyFont="1" applyFill="1" applyBorder="1" applyProtection="1"/>
    <xf numFmtId="3" fontId="6" fillId="9" borderId="16" xfId="3" applyNumberFormat="1" applyFont="1" applyFill="1" applyBorder="1" applyProtection="1"/>
    <xf numFmtId="2" fontId="6" fillId="9" borderId="15" xfId="3" applyNumberFormat="1" applyFont="1" applyFill="1" applyBorder="1" applyProtection="1"/>
    <xf numFmtId="37" fontId="6" fillId="9" borderId="15" xfId="3" applyNumberFormat="1" applyFont="1" applyFill="1" applyBorder="1" applyProtection="1"/>
    <xf numFmtId="3" fontId="0" fillId="0" borderId="2" xfId="0" applyNumberFormat="1" applyFill="1" applyBorder="1" applyAlignment="1">
      <alignment vertical="center"/>
    </xf>
    <xf numFmtId="3" fontId="29" fillId="0" borderId="1" xfId="3" applyNumberFormat="1" applyFont="1" applyFill="1" applyBorder="1" applyAlignment="1" applyProtection="1">
      <alignment vertical="center"/>
      <protection locked="0"/>
    </xf>
    <xf numFmtId="3" fontId="5" fillId="0" borderId="1" xfId="3" applyNumberFormat="1" applyFont="1" applyFill="1" applyBorder="1" applyAlignment="1" applyProtection="1">
      <alignment vertical="center"/>
    </xf>
    <xf numFmtId="0" fontId="29" fillId="0" borderId="1" xfId="0" applyNumberFormat="1" applyFont="1" applyFill="1" applyBorder="1" applyAlignment="1">
      <alignment horizontal="left" vertical="center"/>
    </xf>
    <xf numFmtId="0" fontId="29" fillId="0" borderId="1" xfId="0" applyNumberFormat="1" applyFont="1" applyFill="1" applyBorder="1" applyAlignment="1">
      <alignment vertical="center" wrapText="1"/>
    </xf>
    <xf numFmtId="0" fontId="26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29" fillId="15" borderId="1" xfId="0" applyNumberFormat="1" applyFont="1" applyFill="1" applyBorder="1" applyAlignment="1">
      <alignment horizontal="left" vertical="center"/>
    </xf>
    <xf numFmtId="0" fontId="0" fillId="0" borderId="1" xfId="0" applyNumberFormat="1" applyFill="1" applyBorder="1" applyAlignment="1">
      <alignment vertical="center"/>
    </xf>
    <xf numFmtId="0" fontId="29" fillId="0" borderId="1" xfId="0" applyNumberFormat="1" applyFont="1" applyFill="1" applyBorder="1" applyAlignment="1">
      <alignment horizontal="left" vertical="center" wrapText="1"/>
    </xf>
    <xf numFmtId="0" fontId="27" fillId="0" borderId="1" xfId="0" applyNumberFormat="1" applyFont="1" applyFill="1" applyBorder="1" applyAlignment="1">
      <alignment vertical="center" wrapText="1"/>
    </xf>
    <xf numFmtId="0" fontId="6" fillId="9" borderId="13" xfId="3" applyNumberFormat="1" applyFont="1" applyFill="1" applyBorder="1" applyAlignment="1" applyProtection="1">
      <alignment horizontal="center" vertical="center"/>
    </xf>
    <xf numFmtId="0" fontId="6" fillId="9" borderId="14" xfId="3" applyNumberFormat="1" applyFont="1" applyFill="1" applyBorder="1" applyAlignment="1" applyProtection="1">
      <alignment vertical="center" wrapText="1"/>
    </xf>
    <xf numFmtId="0" fontId="21" fillId="9" borderId="15" xfId="3" applyNumberFormat="1" applyFont="1" applyFill="1" applyBorder="1" applyAlignment="1" applyProtection="1">
      <alignment horizontal="right" vertical="center"/>
    </xf>
    <xf numFmtId="0" fontId="6" fillId="9" borderId="15" xfId="3" applyNumberFormat="1" applyFont="1" applyFill="1" applyBorder="1" applyAlignment="1" applyProtection="1">
      <alignment horizontal="center" vertical="center"/>
    </xf>
    <xf numFmtId="37" fontId="23" fillId="13" borderId="0" xfId="0" applyNumberFormat="1" applyFont="1" applyFill="1" applyBorder="1"/>
    <xf numFmtId="37" fontId="23" fillId="13" borderId="24" xfId="0" applyNumberFormat="1" applyFont="1" applyFill="1" applyBorder="1"/>
    <xf numFmtId="3" fontId="1" fillId="0" borderId="1" xfId="0" applyNumberFormat="1" applyFont="1" applyBorder="1"/>
    <xf numFmtId="2" fontId="1" fillId="0" borderId="1" xfId="0" applyNumberFormat="1" applyFont="1" applyBorder="1"/>
    <xf numFmtId="3" fontId="28" fillId="0" borderId="1" xfId="0" applyNumberFormat="1" applyFont="1" applyFill="1" applyBorder="1" applyAlignment="1" applyProtection="1">
      <alignment vertical="center"/>
      <protection locked="0"/>
    </xf>
    <xf numFmtId="2" fontId="28" fillId="0" borderId="1" xfId="0" applyNumberFormat="1" applyFont="1" applyFill="1" applyBorder="1" applyAlignment="1" applyProtection="1">
      <alignment vertical="center"/>
      <protection locked="0"/>
    </xf>
    <xf numFmtId="2" fontId="29" fillId="0" borderId="1" xfId="0" applyNumberFormat="1" applyFont="1" applyFill="1" applyBorder="1" applyAlignment="1" applyProtection="1">
      <alignment vertical="center" wrapText="1"/>
      <protection locked="0"/>
    </xf>
    <xf numFmtId="0" fontId="6" fillId="12" borderId="11" xfId="3" applyNumberFormat="1" applyFont="1" applyFill="1" applyBorder="1" applyAlignment="1" applyProtection="1">
      <alignment horizontal="center" vertical="center" wrapText="1"/>
    </xf>
    <xf numFmtId="0" fontId="5" fillId="12" borderId="2" xfId="3" applyNumberFormat="1" applyFont="1" applyFill="1" applyBorder="1" applyAlignment="1" applyProtection="1">
      <alignment vertical="center" wrapText="1"/>
    </xf>
    <xf numFmtId="0" fontId="21" fillId="12" borderId="1" xfId="3" applyNumberFormat="1" applyFont="1" applyFill="1" applyBorder="1" applyAlignment="1" applyProtection="1">
      <alignment horizontal="right" vertical="center" wrapText="1"/>
    </xf>
    <xf numFmtId="0" fontId="6" fillId="12" borderId="1" xfId="3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vertical="center"/>
      <protection locked="0"/>
    </xf>
    <xf numFmtId="3" fontId="0" fillId="0" borderId="1" xfId="0" applyNumberFormat="1" applyFill="1" applyBorder="1" applyAlignment="1" applyProtection="1">
      <alignment vertical="center"/>
      <protection locked="0"/>
    </xf>
    <xf numFmtId="0" fontId="5" fillId="0" borderId="1" xfId="3" applyNumberFormat="1" applyFont="1" applyFill="1" applyBorder="1" applyAlignment="1" applyProtection="1">
      <alignment vertical="center" wrapText="1"/>
    </xf>
    <xf numFmtId="2" fontId="0" fillId="0" borderId="1" xfId="0" applyNumberFormat="1" applyFill="1" applyBorder="1" applyAlignment="1" applyProtection="1">
      <alignment vertical="center"/>
      <protection locked="0"/>
    </xf>
    <xf numFmtId="3" fontId="5" fillId="11" borderId="1" xfId="3" applyNumberFormat="1" applyFont="1" applyFill="1" applyBorder="1" applyAlignment="1" applyProtection="1">
      <alignment vertical="center"/>
    </xf>
    <xf numFmtId="2" fontId="5" fillId="11" borderId="1" xfId="3" applyNumberFormat="1" applyFont="1" applyFill="1" applyBorder="1" applyAlignment="1" applyProtection="1">
      <alignment vertical="center"/>
    </xf>
    <xf numFmtId="3" fontId="23" fillId="0" borderId="1" xfId="3" applyNumberFormat="1" applyFont="1" applyFill="1" applyBorder="1" applyAlignment="1" applyProtection="1">
      <alignment vertical="center"/>
      <protection locked="0"/>
    </xf>
    <xf numFmtId="3" fontId="5" fillId="11" borderId="12" xfId="3" applyNumberFormat="1" applyFont="1" applyFill="1" applyBorder="1" applyAlignment="1" applyProtection="1">
      <alignment vertical="center"/>
    </xf>
    <xf numFmtId="3" fontId="29" fillId="0" borderId="12" xfId="3" applyNumberFormat="1" applyFont="1" applyFill="1" applyBorder="1" applyAlignment="1" applyProtection="1">
      <alignment vertical="center"/>
    </xf>
    <xf numFmtId="3" fontId="28" fillId="0" borderId="1" xfId="0" applyNumberFormat="1" applyFont="1" applyBorder="1" applyAlignment="1" applyProtection="1">
      <alignment vertical="center"/>
      <protection locked="0"/>
    </xf>
    <xf numFmtId="0" fontId="29" fillId="0" borderId="1" xfId="0" applyFont="1" applyBorder="1" applyAlignment="1" applyProtection="1">
      <alignment horizontal="left" vertical="center" wrapText="1"/>
    </xf>
    <xf numFmtId="0" fontId="29" fillId="0" borderId="1" xfId="0" applyFont="1" applyBorder="1" applyAlignment="1" applyProtection="1">
      <alignment vertical="center" wrapText="1"/>
    </xf>
    <xf numFmtId="0" fontId="28" fillId="0" borderId="1" xfId="0" applyFont="1" applyBorder="1" applyAlignment="1" applyProtection="1">
      <alignment vertical="center"/>
    </xf>
    <xf numFmtId="0" fontId="29" fillId="0" borderId="1" xfId="0" applyNumberFormat="1" applyFont="1" applyBorder="1" applyAlignment="1" applyProtection="1">
      <alignment vertical="center" wrapText="1" readingOrder="1"/>
    </xf>
    <xf numFmtId="0" fontId="29" fillId="0" borderId="1" xfId="0" applyFont="1" applyBorder="1" applyAlignment="1" applyProtection="1">
      <alignment horizontal="left" vertical="center"/>
    </xf>
    <xf numFmtId="0" fontId="29" fillId="0" borderId="1" xfId="0" applyNumberFormat="1" applyFont="1" applyFill="1" applyBorder="1" applyAlignment="1" applyProtection="1">
      <alignment vertical="center" wrapText="1" readingOrder="1"/>
    </xf>
    <xf numFmtId="0" fontId="6" fillId="11" borderId="11" xfId="3" applyNumberFormat="1" applyFont="1" applyFill="1" applyBorder="1" applyAlignment="1" applyProtection="1">
      <alignment horizontal="center" vertical="center" wrapText="1"/>
    </xf>
    <xf numFmtId="0" fontId="5" fillId="11" borderId="2" xfId="3" applyNumberFormat="1" applyFont="1" applyFill="1" applyBorder="1" applyAlignment="1" applyProtection="1">
      <alignment vertical="center" wrapText="1"/>
    </xf>
    <xf numFmtId="0" fontId="21" fillId="11" borderId="1" xfId="3" applyNumberFormat="1" applyFont="1" applyFill="1" applyBorder="1" applyAlignment="1" applyProtection="1">
      <alignment horizontal="right" vertical="center" wrapText="1"/>
    </xf>
    <xf numFmtId="0" fontId="6" fillId="11" borderId="1" xfId="3" applyNumberFormat="1" applyFont="1" applyFill="1" applyBorder="1" applyAlignment="1" applyProtection="1">
      <alignment horizontal="center" vertical="center" wrapText="1"/>
    </xf>
    <xf numFmtId="2" fontId="28" fillId="0" borderId="1" xfId="0" applyNumberFormat="1" applyFont="1" applyBorder="1" applyAlignment="1" applyProtection="1">
      <alignment vertical="center"/>
      <protection locked="0"/>
    </xf>
    <xf numFmtId="3" fontId="0" fillId="0" borderId="33" xfId="0" applyNumberFormat="1" applyBorder="1" applyAlignment="1" applyProtection="1">
      <alignment vertical="center"/>
      <protection locked="0"/>
    </xf>
    <xf numFmtId="0" fontId="23" fillId="15" borderId="1" xfId="0" applyFont="1" applyFill="1" applyBorder="1" applyAlignment="1" applyProtection="1">
      <alignment vertical="center" wrapText="1"/>
    </xf>
    <xf numFmtId="0" fontId="11" fillId="0" borderId="3" xfId="0" applyFont="1" applyFill="1" applyBorder="1" applyAlignment="1" applyProtection="1">
      <alignment vertical="center"/>
    </xf>
    <xf numFmtId="0" fontId="9" fillId="0" borderId="0" xfId="0" applyFont="1" applyFill="1" applyBorder="1" applyProtection="1"/>
    <xf numFmtId="0" fontId="7" fillId="0" borderId="7" xfId="0" applyFont="1" applyFill="1" applyBorder="1" applyProtection="1"/>
    <xf numFmtId="0" fontId="10" fillId="2" borderId="4" xfId="0" applyFont="1" applyFill="1" applyBorder="1" applyAlignment="1" applyProtection="1">
      <alignment horizontal="center" vertical="center" wrapText="1"/>
    </xf>
    <xf numFmtId="0" fontId="17" fillId="7" borderId="0" xfId="0" applyFont="1" applyFill="1" applyBorder="1" applyAlignment="1" applyProtection="1">
      <alignment horizontal="center" vertical="center" wrapText="1"/>
    </xf>
    <xf numFmtId="0" fontId="8" fillId="7" borderId="0" xfId="0" applyFont="1" applyFill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vertical="center"/>
    </xf>
    <xf numFmtId="166" fontId="10" fillId="0" borderId="0" xfId="3" applyNumberFormat="1" applyFont="1" applyBorder="1" applyAlignment="1" applyProtection="1">
      <alignment vertical="center"/>
    </xf>
    <xf numFmtId="166" fontId="10" fillId="0" borderId="0" xfId="3" applyNumberFormat="1" applyFont="1" applyFill="1" applyBorder="1" applyAlignment="1" applyProtection="1">
      <alignment vertical="center"/>
    </xf>
    <xf numFmtId="0" fontId="10" fillId="0" borderId="0" xfId="0" applyFont="1" applyBorder="1" applyAlignment="1" applyProtection="1">
      <alignment horizontal="left" vertical="center"/>
    </xf>
    <xf numFmtId="166" fontId="10" fillId="0" borderId="4" xfId="3" applyNumberFormat="1" applyFont="1" applyFill="1" applyBorder="1" applyAlignment="1" applyProtection="1">
      <alignment vertical="center"/>
    </xf>
    <xf numFmtId="0" fontId="18" fillId="0" borderId="0" xfId="0" applyFont="1" applyBorder="1" applyAlignment="1" applyProtection="1">
      <alignment horizontal="right" vertical="center"/>
    </xf>
    <xf numFmtId="0" fontId="20" fillId="8" borderId="0" xfId="0" applyFont="1" applyFill="1" applyBorder="1" applyAlignment="1" applyProtection="1">
      <alignment horizontal="center" vertical="center" wrapText="1"/>
    </xf>
    <xf numFmtId="0" fontId="19" fillId="8" borderId="0" xfId="0" applyFont="1" applyFill="1" applyBorder="1" applyAlignment="1" applyProtection="1">
      <alignment horizontal="center" vertical="center" wrapText="1"/>
    </xf>
    <xf numFmtId="0" fontId="10" fillId="10" borderId="0" xfId="0" applyFont="1" applyFill="1" applyBorder="1" applyAlignment="1" applyProtection="1">
      <alignment horizontal="left" vertical="center"/>
    </xf>
    <xf numFmtId="166" fontId="10" fillId="10" borderId="0" xfId="3" applyNumberFormat="1" applyFont="1" applyFill="1" applyBorder="1" applyAlignment="1" applyProtection="1">
      <alignment vertical="center"/>
    </xf>
    <xf numFmtId="0" fontId="10" fillId="5" borderId="0" xfId="0" applyFont="1" applyFill="1" applyBorder="1" applyAlignment="1" applyProtection="1">
      <alignment horizontal="left" vertical="center"/>
    </xf>
    <xf numFmtId="166" fontId="10" fillId="5" borderId="0" xfId="3" applyNumberFormat="1" applyFont="1" applyFill="1" applyBorder="1" applyAlignment="1" applyProtection="1">
      <alignment vertical="center"/>
    </xf>
    <xf numFmtId="0" fontId="10" fillId="6" borderId="0" xfId="0" applyFont="1" applyFill="1" applyBorder="1" applyAlignment="1" applyProtection="1">
      <alignment vertical="center"/>
    </xf>
    <xf numFmtId="166" fontId="10" fillId="6" borderId="4" xfId="3" applyNumberFormat="1" applyFont="1" applyFill="1" applyBorder="1" applyAlignment="1" applyProtection="1">
      <alignment vertical="center"/>
    </xf>
    <xf numFmtId="37" fontId="5" fillId="11" borderId="1" xfId="3" applyNumberFormat="1" applyFont="1" applyFill="1" applyBorder="1" applyAlignment="1" applyProtection="1">
      <alignment vertical="center"/>
    </xf>
    <xf numFmtId="37" fontId="29" fillId="0" borderId="1" xfId="3" applyNumberFormat="1" applyFont="1" applyFill="1" applyBorder="1" applyAlignment="1" applyProtection="1">
      <alignment vertical="center"/>
    </xf>
    <xf numFmtId="3" fontId="0" fillId="0" borderId="1" xfId="0" applyNumberFormat="1" applyBorder="1"/>
    <xf numFmtId="0" fontId="23" fillId="0" borderId="1" xfId="3" applyNumberFormat="1" applyFont="1" applyFill="1" applyBorder="1" applyAlignment="1" applyProtection="1">
      <alignment vertical="center" wrapText="1"/>
    </xf>
    <xf numFmtId="0" fontId="6" fillId="0" borderId="1" xfId="3" applyNumberFormat="1" applyFont="1" applyFill="1" applyBorder="1" applyAlignment="1" applyProtection="1">
      <alignment horizontal="center" vertical="center" wrapText="1"/>
    </xf>
    <xf numFmtId="3" fontId="2" fillId="16" borderId="1" xfId="0" applyNumberFormat="1" applyFont="1" applyFill="1" applyBorder="1" applyAlignment="1" applyProtection="1">
      <alignment vertical="center"/>
      <protection locked="0"/>
    </xf>
    <xf numFmtId="3" fontId="0" fillId="16" borderId="1" xfId="0" applyNumberFormat="1" applyFill="1" applyBorder="1" applyAlignment="1" applyProtection="1">
      <alignment vertical="center"/>
      <protection locked="0"/>
    </xf>
    <xf numFmtId="0" fontId="5" fillId="0" borderId="1" xfId="3" applyNumberFormat="1" applyFont="1" applyFill="1" applyBorder="1" applyAlignment="1" applyProtection="1">
      <alignment horizontal="center" vertical="center" wrapText="1"/>
      <protection locked="0"/>
    </xf>
    <xf numFmtId="39" fontId="6" fillId="9" borderId="15" xfId="3" applyNumberFormat="1" applyFont="1" applyFill="1" applyBorder="1" applyProtection="1"/>
    <xf numFmtId="39" fontId="10" fillId="0" borderId="0" xfId="3" applyNumberFormat="1" applyFont="1" applyFill="1" applyBorder="1" applyAlignment="1" applyProtection="1">
      <alignment vertical="center"/>
    </xf>
    <xf numFmtId="168" fontId="25" fillId="0" borderId="32" xfId="0" applyNumberFormat="1" applyFont="1" applyBorder="1" applyAlignment="1">
      <alignment horizontal="right"/>
    </xf>
    <xf numFmtId="0" fontId="32" fillId="3" borderId="4" xfId="0" applyFont="1" applyFill="1" applyBorder="1" applyAlignment="1" applyProtection="1">
      <alignment horizontal="left" vertical="center"/>
    </xf>
    <xf numFmtId="166" fontId="32" fillId="3" borderId="4" xfId="3" applyNumberFormat="1" applyFont="1" applyFill="1" applyBorder="1" applyAlignment="1" applyProtection="1">
      <alignment vertical="center"/>
    </xf>
    <xf numFmtId="169" fontId="32" fillId="3" borderId="4" xfId="3" applyNumberFormat="1" applyFont="1" applyFill="1" applyBorder="1" applyAlignment="1" applyProtection="1">
      <alignment vertical="center"/>
    </xf>
    <xf numFmtId="39" fontId="5" fillId="11" borderId="1" xfId="3" applyNumberFormat="1" applyFont="1" applyFill="1" applyBorder="1" applyAlignment="1" applyProtection="1">
      <alignment vertical="center"/>
    </xf>
    <xf numFmtId="4" fontId="0" fillId="0" borderId="1" xfId="0" applyNumberFormat="1" applyBorder="1"/>
    <xf numFmtId="4" fontId="1" fillId="0" borderId="1" xfId="0" applyNumberFormat="1" applyFont="1" applyBorder="1"/>
    <xf numFmtId="170" fontId="23" fillId="13" borderId="0" xfId="0" applyNumberFormat="1" applyFont="1" applyFill="1" applyBorder="1"/>
    <xf numFmtId="171" fontId="23" fillId="13" borderId="0" xfId="0" applyNumberFormat="1" applyFont="1" applyFill="1" applyBorder="1"/>
    <xf numFmtId="172" fontId="23" fillId="13" borderId="0" xfId="0" applyNumberFormat="1" applyFont="1" applyFill="1" applyBorder="1"/>
    <xf numFmtId="0" fontId="3" fillId="0" borderId="0" xfId="4" applyBorder="1" applyProtection="1"/>
    <xf numFmtId="43" fontId="3" fillId="0" borderId="0" xfId="4" applyNumberFormat="1" applyBorder="1" applyProtection="1"/>
    <xf numFmtId="166" fontId="2" fillId="0" borderId="0" xfId="4" applyNumberFormat="1" applyFont="1" applyBorder="1" applyProtection="1"/>
    <xf numFmtId="0" fontId="28" fillId="0" borderId="1" xfId="0" applyNumberFormat="1" applyFont="1" applyFill="1" applyBorder="1" applyAlignment="1">
      <alignment vertical="center" wrapText="1" readingOrder="1"/>
    </xf>
    <xf numFmtId="0" fontId="0" fillId="0" borderId="21" xfId="0" applyFill="1" applyBorder="1"/>
    <xf numFmtId="39" fontId="5" fillId="0" borderId="1" xfId="3" applyNumberFormat="1" applyFont="1" applyFill="1" applyBorder="1" applyAlignment="1" applyProtection="1">
      <alignment vertical="center"/>
    </xf>
    <xf numFmtId="166" fontId="0" fillId="0" borderId="0" xfId="0" applyNumberFormat="1"/>
    <xf numFmtId="0" fontId="5" fillId="0" borderId="33" xfId="3" applyNumberFormat="1" applyFont="1" applyFill="1" applyBorder="1" applyAlignment="1" applyProtection="1">
      <alignment vertical="center" wrapText="1"/>
    </xf>
    <xf numFmtId="2" fontId="5" fillId="0" borderId="1" xfId="3" applyNumberFormat="1" applyFont="1" applyFill="1" applyBorder="1" applyAlignment="1" applyProtection="1">
      <alignment vertical="center"/>
    </xf>
    <xf numFmtId="0" fontId="34" fillId="17" borderId="0" xfId="8"/>
    <xf numFmtId="4" fontId="5" fillId="0" borderId="1" xfId="3" applyNumberFormat="1" applyFont="1" applyFill="1" applyBorder="1" applyAlignment="1" applyProtection="1">
      <alignment vertical="center"/>
    </xf>
    <xf numFmtId="4" fontId="6" fillId="9" borderId="15" xfId="3" applyNumberFormat="1" applyFont="1" applyFill="1" applyBorder="1" applyProtection="1"/>
    <xf numFmtId="39" fontId="10" fillId="0" borderId="0" xfId="3" applyNumberFormat="1" applyFont="1" applyBorder="1" applyAlignment="1" applyProtection="1">
      <alignment vertical="center"/>
    </xf>
    <xf numFmtId="39" fontId="10" fillId="10" borderId="0" xfId="3" applyNumberFormat="1" applyFont="1" applyFill="1" applyBorder="1" applyAlignment="1" applyProtection="1">
      <alignment vertical="center"/>
    </xf>
    <xf numFmtId="39" fontId="10" fillId="5" borderId="0" xfId="3" applyNumberFormat="1" applyFont="1" applyFill="1" applyBorder="1" applyAlignment="1" applyProtection="1">
      <alignment vertical="center"/>
    </xf>
    <xf numFmtId="39" fontId="10" fillId="0" borderId="0" xfId="3" applyNumberFormat="1" applyFont="1" applyFill="1" applyBorder="1" applyAlignment="1" applyProtection="1">
      <alignment horizontal="right" vertical="center"/>
    </xf>
    <xf numFmtId="0" fontId="29" fillId="0" borderId="2" xfId="0" applyFont="1" applyBorder="1" applyAlignment="1" applyProtection="1">
      <alignment horizontal="left" vertical="center" wrapText="1"/>
    </xf>
    <xf numFmtId="39" fontId="10" fillId="0" borderId="4" xfId="3" applyNumberFormat="1" applyFont="1" applyBorder="1" applyAlignment="1" applyProtection="1">
      <alignment vertical="center"/>
    </xf>
    <xf numFmtId="39" fontId="10" fillId="6" borderId="4" xfId="3" applyNumberFormat="1" applyFont="1" applyFill="1" applyBorder="1" applyAlignment="1" applyProtection="1">
      <alignment vertical="center"/>
    </xf>
    <xf numFmtId="171" fontId="28" fillId="0" borderId="1" xfId="0" applyNumberFormat="1" applyFont="1" applyBorder="1" applyAlignment="1" applyProtection="1">
      <alignment vertical="center"/>
      <protection locked="0"/>
    </xf>
    <xf numFmtId="1" fontId="5" fillId="0" borderId="1" xfId="3" applyNumberFormat="1" applyFont="1" applyFill="1" applyBorder="1" applyAlignment="1" applyProtection="1">
      <alignment vertical="center"/>
    </xf>
    <xf numFmtId="171" fontId="5" fillId="0" borderId="1" xfId="3" applyNumberFormat="1" applyFont="1" applyFill="1" applyBorder="1" applyAlignment="1" applyProtection="1">
      <alignment vertical="center"/>
      <protection locked="0"/>
    </xf>
    <xf numFmtId="0" fontId="13" fillId="0" borderId="17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22" fillId="9" borderId="25" xfId="1" applyFont="1" applyFill="1" applyBorder="1" applyAlignment="1" applyProtection="1">
      <alignment horizontal="center" vertical="center" wrapText="1"/>
    </xf>
    <xf numFmtId="0" fontId="22" fillId="9" borderId="6" xfId="1" applyFont="1" applyFill="1" applyBorder="1" applyAlignment="1" applyProtection="1">
      <alignment horizontal="center" vertical="center" wrapText="1"/>
    </xf>
    <xf numFmtId="0" fontId="22" fillId="9" borderId="26" xfId="1" applyFont="1" applyFill="1" applyBorder="1" applyAlignment="1" applyProtection="1">
      <alignment horizontal="center" vertical="center" wrapText="1"/>
    </xf>
    <xf numFmtId="0" fontId="25" fillId="14" borderId="17" xfId="0" applyFont="1" applyFill="1" applyBorder="1" applyAlignment="1">
      <alignment horizontal="center"/>
    </xf>
    <xf numFmtId="0" fontId="25" fillId="14" borderId="30" xfId="0" applyFont="1" applyFill="1" applyBorder="1" applyAlignment="1">
      <alignment horizontal="center"/>
    </xf>
    <xf numFmtId="0" fontId="33" fillId="0" borderId="5" xfId="0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</cellXfs>
  <cellStyles count="10">
    <cellStyle name="Bad" xfId="8" builtinId="27"/>
    <cellStyle name="Comma 2" xfId="3"/>
    <cellStyle name="Comma 2 2" xfId="6"/>
    <cellStyle name="Comma 3" xfId="2"/>
    <cellStyle name="Comma 3 2" xfId="5"/>
    <cellStyle name="Normal" xfId="0" builtinId="0"/>
    <cellStyle name="Normal 2" xfId="1"/>
    <cellStyle name="Normal 3" xfId="4"/>
    <cellStyle name="Normal 3 2" xfId="7"/>
    <cellStyle name="Normal 4" xfId="9"/>
  </cellStyles>
  <dxfs count="10">
    <dxf>
      <numFmt numFmtId="166" formatCode="_(* #,##0_);_(* \(#,##0\);_(* &quot;-&quot;??_);_(@_)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ill>
        <patternFill>
          <fgColor indexed="64"/>
        </patternFill>
      </fill>
      <alignment textRotation="0" relative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mbria"/>
        <scheme val="maj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relativeIndent="0" justifyLastLine="0" shrinkToFit="0" readingOrder="0"/>
      <protection locked="1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7</xdr:row>
      <xdr:rowOff>129887</xdr:rowOff>
    </xdr:from>
    <xdr:to>
      <xdr:col>3</xdr:col>
      <xdr:colOff>554182</xdr:colOff>
      <xdr:row>7</xdr:row>
      <xdr:rowOff>129887</xdr:rowOff>
    </xdr:to>
    <xdr:cxnSp macro="">
      <xdr:nvCxnSpPr>
        <xdr:cNvPr id="3" name="Straight Connector 2"/>
        <xdr:cNvCxnSpPr/>
      </xdr:nvCxnSpPr>
      <xdr:spPr>
        <a:xfrm>
          <a:off x="6173932" y="1575955"/>
          <a:ext cx="458932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id="2" name="Table2" displayName="Table2" ref="A3:F15" totalsRowShown="0" headerRowDxfId="9" dataDxfId="7" headerRowBorderDxfId="8" tableBorderDxfId="6">
  <tableColumns count="6">
    <tableColumn id="1" name=" " dataDxfId="5"/>
    <tableColumn id="2" name="Estimated # Respondents" dataDxfId="4"/>
    <tableColumn id="3" name="Responses Per Respondent" dataDxfId="3"/>
    <tableColumn id="4" name="Total Annual Responses (Col. BxC)" dataDxfId="2"/>
    <tableColumn id="5" name="Estimated Avg. # of Hours Per Response" dataDxfId="1"/>
    <tableColumn id="6" name="Estimated Total Hours (Col. DxE)" dataDxfId="0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theme="3" tint="0.39997558519241921"/>
    <pageSetUpPr fitToPage="1"/>
  </sheetPr>
  <dimension ref="A1:R29"/>
  <sheetViews>
    <sheetView tabSelected="1" zoomScale="85" zoomScaleNormal="85" workbookViewId="0">
      <selection activeCell="H13" sqref="H13"/>
    </sheetView>
  </sheetViews>
  <sheetFormatPr defaultRowHeight="15" outlineLevelCol="1" x14ac:dyDescent="0.25"/>
  <cols>
    <col min="1" max="1" width="12.28515625" bestFit="1" customWidth="1"/>
    <col min="2" max="2" width="12.28515625" customWidth="1"/>
    <col min="3" max="3" width="42.140625" customWidth="1"/>
    <col min="4" max="4" width="12.85546875" bestFit="1" customWidth="1"/>
    <col min="5" max="5" width="15.7109375" bestFit="1" customWidth="1"/>
    <col min="6" max="6" width="17" bestFit="1" customWidth="1"/>
    <col min="7" max="7" width="13" bestFit="1" customWidth="1"/>
    <col min="8" max="8" width="14.5703125" bestFit="1" customWidth="1"/>
    <col min="9" max="9" width="13.140625" customWidth="1"/>
    <col min="10" max="10" width="16.5703125" customWidth="1"/>
    <col min="11" max="11" width="12.85546875" customWidth="1" outlineLevel="1"/>
    <col min="12" max="12" width="13" customWidth="1" outlineLevel="1"/>
    <col min="13" max="13" width="10.7109375" customWidth="1" outlineLevel="1"/>
    <col min="14" max="14" width="13" customWidth="1"/>
    <col min="15" max="15" width="16.42578125" hidden="1" customWidth="1" outlineLevel="1"/>
    <col min="16" max="16" width="9.140625" collapsed="1"/>
    <col min="17" max="17" width="20.42578125" hidden="1" customWidth="1" outlineLevel="1"/>
    <col min="18" max="18" width="9.140625" collapsed="1"/>
    <col min="64" max="64" width="8.7109375" customWidth="1"/>
  </cols>
  <sheetData>
    <row r="1" spans="1:17" ht="30.75" customHeight="1" thickBot="1" x14ac:dyDescent="0.45">
      <c r="A1" s="173" t="s">
        <v>13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5"/>
    </row>
    <row r="2" spans="1:17" ht="24" customHeight="1" thickBot="1" x14ac:dyDescent="0.35">
      <c r="A2" s="8"/>
      <c r="B2" s="9"/>
      <c r="C2" s="9"/>
      <c r="D2" s="10"/>
      <c r="E2" s="11" t="s">
        <v>14</v>
      </c>
      <c r="F2" s="11" t="s">
        <v>15</v>
      </c>
      <c r="G2" s="11" t="s">
        <v>16</v>
      </c>
      <c r="H2" s="11" t="s">
        <v>17</v>
      </c>
      <c r="I2" s="11" t="s">
        <v>18</v>
      </c>
      <c r="J2" s="11" t="s">
        <v>19</v>
      </c>
      <c r="K2" s="11"/>
      <c r="L2" s="11"/>
      <c r="M2" s="11"/>
      <c r="N2" s="12" t="s">
        <v>20</v>
      </c>
      <c r="O2" s="3"/>
      <c r="P2" s="2"/>
    </row>
    <row r="3" spans="1:17" ht="55.9" thickBot="1" x14ac:dyDescent="0.35">
      <c r="A3" s="16" t="s">
        <v>53</v>
      </c>
      <c r="B3" s="17" t="s">
        <v>1</v>
      </c>
      <c r="C3" s="17" t="s">
        <v>54</v>
      </c>
      <c r="D3" s="17" t="s">
        <v>3</v>
      </c>
      <c r="E3" s="17" t="s">
        <v>4</v>
      </c>
      <c r="F3" s="17" t="s">
        <v>5</v>
      </c>
      <c r="G3" s="17" t="s">
        <v>6</v>
      </c>
      <c r="H3" s="17" t="s">
        <v>7</v>
      </c>
      <c r="I3" s="17" t="s">
        <v>8</v>
      </c>
      <c r="J3" s="17" t="s">
        <v>42</v>
      </c>
      <c r="K3" s="17" t="s">
        <v>47</v>
      </c>
      <c r="L3" s="17" t="s">
        <v>46</v>
      </c>
      <c r="M3" s="17" t="s">
        <v>9</v>
      </c>
      <c r="N3" s="18" t="s">
        <v>10</v>
      </c>
      <c r="O3" s="7" t="s">
        <v>11</v>
      </c>
      <c r="P3" s="1"/>
      <c r="Q3" s="21" t="s">
        <v>27</v>
      </c>
    </row>
    <row r="4" spans="1:17" ht="18.600000000000001" thickBot="1" x14ac:dyDescent="0.35">
      <c r="A4" s="176" t="s">
        <v>33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8"/>
      <c r="O4" s="25"/>
      <c r="P4" s="1"/>
      <c r="Q4" s="21"/>
    </row>
    <row r="5" spans="1:17" ht="30.75" thickBot="1" x14ac:dyDescent="0.3">
      <c r="A5" s="48" t="s">
        <v>58</v>
      </c>
      <c r="B5" s="102" t="s">
        <v>87</v>
      </c>
      <c r="C5" s="134" t="s">
        <v>95</v>
      </c>
      <c r="D5" s="135"/>
      <c r="E5" s="97">
        <v>56</v>
      </c>
      <c r="F5" s="97">
        <v>1</v>
      </c>
      <c r="G5" s="54">
        <f t="shared" ref="G5" si="0">+E5*F5</f>
        <v>56</v>
      </c>
      <c r="H5" s="108">
        <v>1</v>
      </c>
      <c r="I5" s="159">
        <f>+G5*H5</f>
        <v>56</v>
      </c>
      <c r="J5" s="54">
        <v>56</v>
      </c>
      <c r="K5" s="52"/>
      <c r="L5" s="52"/>
      <c r="M5" s="52"/>
      <c r="N5" s="57">
        <f t="shared" ref="N5" si="1">+I5-J5</f>
        <v>0</v>
      </c>
      <c r="O5" s="25"/>
      <c r="P5" s="1"/>
      <c r="Q5" s="21"/>
    </row>
    <row r="6" spans="1:17" ht="45" x14ac:dyDescent="0.25">
      <c r="A6" s="48" t="s">
        <v>58</v>
      </c>
      <c r="B6" s="98" t="s">
        <v>69</v>
      </c>
      <c r="C6" s="99" t="s">
        <v>55</v>
      </c>
      <c r="D6" s="100"/>
      <c r="E6" s="97">
        <v>56</v>
      </c>
      <c r="F6" s="97">
        <v>36</v>
      </c>
      <c r="G6" s="54">
        <f>+E6*F6</f>
        <v>2016</v>
      </c>
      <c r="H6" s="170">
        <v>8.3000000000000004E-2</v>
      </c>
      <c r="I6" s="171">
        <f>+G6*H6</f>
        <v>167.328</v>
      </c>
      <c r="J6" s="132">
        <v>167</v>
      </c>
      <c r="K6" s="64"/>
      <c r="L6" s="64"/>
      <c r="M6" s="64"/>
      <c r="N6" s="96">
        <f>+I6-J6</f>
        <v>0.32800000000000296</v>
      </c>
      <c r="Q6" s="21"/>
    </row>
    <row r="7" spans="1:17" ht="30" x14ac:dyDescent="0.25">
      <c r="A7" s="48" t="s">
        <v>58</v>
      </c>
      <c r="B7" s="99" t="s">
        <v>70</v>
      </c>
      <c r="C7" s="101" t="s">
        <v>60</v>
      </c>
      <c r="D7" s="100"/>
      <c r="E7" s="97">
        <v>56</v>
      </c>
      <c r="F7" s="97">
        <v>1</v>
      </c>
      <c r="G7" s="54">
        <f t="shared" ref="G7:G8" si="2">+E7*F7</f>
        <v>56</v>
      </c>
      <c r="H7" s="108">
        <v>2</v>
      </c>
      <c r="I7" s="159">
        <f t="shared" ref="I7" si="3">+G7*H7</f>
        <v>112</v>
      </c>
      <c r="J7" s="132">
        <v>112</v>
      </c>
      <c r="K7" s="64"/>
      <c r="L7" s="64"/>
      <c r="M7" s="64"/>
      <c r="N7" s="96">
        <f t="shared" ref="N7:N14" si="4">+I7-J7</f>
        <v>0</v>
      </c>
      <c r="Q7" s="24" t="s">
        <v>58</v>
      </c>
    </row>
    <row r="8" spans="1:17" ht="30" x14ac:dyDescent="0.25">
      <c r="A8" s="48" t="s">
        <v>58</v>
      </c>
      <c r="B8" s="102" t="s">
        <v>71</v>
      </c>
      <c r="C8" s="103" t="s">
        <v>59</v>
      </c>
      <c r="D8" s="100"/>
      <c r="E8" s="97">
        <v>56</v>
      </c>
      <c r="F8" s="97">
        <v>12</v>
      </c>
      <c r="G8" s="54">
        <f t="shared" si="2"/>
        <v>672</v>
      </c>
      <c r="H8" s="108">
        <v>0.25</v>
      </c>
      <c r="I8" s="159">
        <f t="shared" ref="I8" si="5">+G8*H8</f>
        <v>168</v>
      </c>
      <c r="J8" s="132">
        <v>775.5</v>
      </c>
      <c r="K8" s="64"/>
      <c r="L8" s="64"/>
      <c r="M8" s="64">
        <v>-607</v>
      </c>
      <c r="N8" s="96">
        <f>+I8-J8</f>
        <v>-607.5</v>
      </c>
      <c r="Q8" s="22"/>
    </row>
    <row r="9" spans="1:17" ht="53.25" customHeight="1" x14ac:dyDescent="0.25">
      <c r="A9" s="48" t="s">
        <v>58</v>
      </c>
      <c r="B9" s="102" t="s">
        <v>88</v>
      </c>
      <c r="C9" s="134" t="s">
        <v>89</v>
      </c>
      <c r="D9" s="135"/>
      <c r="E9" s="97">
        <v>0</v>
      </c>
      <c r="F9" s="97">
        <v>1</v>
      </c>
      <c r="G9" s="54">
        <f t="shared" ref="G9:G10" si="6">+E9*F9</f>
        <v>0</v>
      </c>
      <c r="H9" s="108">
        <v>0.5</v>
      </c>
      <c r="I9" s="159">
        <f>+G9*H9</f>
        <v>0</v>
      </c>
      <c r="J9" s="54">
        <v>28</v>
      </c>
      <c r="K9" s="52"/>
      <c r="L9" s="52"/>
      <c r="M9" s="52">
        <v>-28</v>
      </c>
      <c r="N9" s="57">
        <f t="shared" ref="N9:N10" si="7">+I9-J9</f>
        <v>-28</v>
      </c>
      <c r="Q9" s="22"/>
    </row>
    <row r="10" spans="1:17" x14ac:dyDescent="0.25">
      <c r="A10" s="48" t="s">
        <v>58</v>
      </c>
      <c r="B10" s="102" t="s">
        <v>73</v>
      </c>
      <c r="C10" s="134" t="s">
        <v>94</v>
      </c>
      <c r="D10" s="135"/>
      <c r="E10" s="97">
        <v>0</v>
      </c>
      <c r="F10" s="97">
        <v>0</v>
      </c>
      <c r="G10" s="54">
        <f t="shared" si="6"/>
        <v>0</v>
      </c>
      <c r="H10" s="108">
        <v>0</v>
      </c>
      <c r="I10" s="159">
        <f>+G10*H10</f>
        <v>0</v>
      </c>
      <c r="J10" s="54">
        <v>34742</v>
      </c>
      <c r="K10" s="52"/>
      <c r="L10" s="52"/>
      <c r="M10" s="52">
        <v>-34742</v>
      </c>
      <c r="N10" s="57">
        <f t="shared" si="7"/>
        <v>-34742</v>
      </c>
      <c r="Q10" s="22"/>
    </row>
    <row r="11" spans="1:17" ht="15.6" x14ac:dyDescent="0.3">
      <c r="A11" s="104"/>
      <c r="B11" s="105"/>
      <c r="C11" s="106" t="s">
        <v>32</v>
      </c>
      <c r="D11" s="107"/>
      <c r="E11" s="131">
        <f>+MAX(E5:E9)</f>
        <v>56</v>
      </c>
      <c r="F11" s="145">
        <f>IF(E11=0,0,G11/E11)</f>
        <v>50</v>
      </c>
      <c r="G11" s="131">
        <f>SUM(G5:G10)</f>
        <v>2800</v>
      </c>
      <c r="H11" s="93">
        <f>IF(G11=0,0,I11/G11)</f>
        <v>0.17976</v>
      </c>
      <c r="I11" s="131">
        <f>SUM(I5:I10)</f>
        <v>503.32799999999997</v>
      </c>
      <c r="J11" s="131">
        <f>SUM(J5:J10)</f>
        <v>35880.5</v>
      </c>
      <c r="K11" s="92">
        <f>SUM(K5:K9)</f>
        <v>0</v>
      </c>
      <c r="L11" s="92">
        <f>SUM(L5:L9)</f>
        <v>0</v>
      </c>
      <c r="M11" s="92">
        <f>SUM(M5:M10)</f>
        <v>-35377</v>
      </c>
      <c r="N11" s="95">
        <f>SUM(N5:N10)</f>
        <v>-35377.171999999999</v>
      </c>
      <c r="Q11" s="22"/>
    </row>
    <row r="12" spans="1:17" ht="18.75" customHeight="1" x14ac:dyDescent="0.3">
      <c r="A12" s="176" t="s">
        <v>49</v>
      </c>
      <c r="B12" s="177"/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178"/>
      <c r="O12" s="25"/>
      <c r="P12" s="1"/>
      <c r="Q12" s="22"/>
    </row>
    <row r="13" spans="1:17" ht="38.25" customHeight="1" x14ac:dyDescent="0.25">
      <c r="A13" s="48" t="s">
        <v>58</v>
      </c>
      <c r="B13" s="98" t="s">
        <v>73</v>
      </c>
      <c r="C13" s="158" t="s">
        <v>57</v>
      </c>
      <c r="D13" s="138"/>
      <c r="E13" s="52">
        <v>20386</v>
      </c>
      <c r="F13" s="52">
        <v>10</v>
      </c>
      <c r="G13" s="65">
        <f>+E13*F13</f>
        <v>203860</v>
      </c>
      <c r="H13" s="172">
        <v>8.3000000000000004E-2</v>
      </c>
      <c r="I13" s="161">
        <f t="shared" ref="I13:I14" si="8">+G13*H13</f>
        <v>16920.38</v>
      </c>
      <c r="J13" s="65">
        <v>103485</v>
      </c>
      <c r="K13" s="52"/>
      <c r="L13" s="52"/>
      <c r="M13" s="52">
        <v>-86565</v>
      </c>
      <c r="N13" s="57">
        <f t="shared" si="4"/>
        <v>-86564.62</v>
      </c>
      <c r="Q13" s="22"/>
    </row>
    <row r="14" spans="1:17" ht="14.45" x14ac:dyDescent="0.3">
      <c r="A14" s="48"/>
      <c r="B14" s="102"/>
      <c r="C14" s="90"/>
      <c r="D14" s="49"/>
      <c r="E14" s="52"/>
      <c r="F14" s="52"/>
      <c r="G14" s="65">
        <f>+E14*F14</f>
        <v>0</v>
      </c>
      <c r="H14" s="55"/>
      <c r="I14" s="161">
        <f t="shared" si="8"/>
        <v>0</v>
      </c>
      <c r="J14" s="65"/>
      <c r="K14" s="52"/>
      <c r="L14" s="52"/>
      <c r="M14" s="52"/>
      <c r="N14" s="57">
        <f t="shared" si="4"/>
        <v>0</v>
      </c>
      <c r="Q14" s="22"/>
    </row>
    <row r="15" spans="1:17" ht="15.6" x14ac:dyDescent="0.3">
      <c r="A15" s="104"/>
      <c r="B15" s="105"/>
      <c r="C15" s="106" t="s">
        <v>61</v>
      </c>
      <c r="D15" s="107"/>
      <c r="E15" s="92">
        <f>+MAX(E13:E14)</f>
        <v>20386</v>
      </c>
      <c r="F15" s="93">
        <f>IF(E15=0,0,G15/E15)</f>
        <v>10</v>
      </c>
      <c r="G15" s="92">
        <f>SUM(G13:G14)</f>
        <v>203860</v>
      </c>
      <c r="H15" s="93">
        <f>IF(G15=0,0,I15/G15)</f>
        <v>8.3000000000000004E-2</v>
      </c>
      <c r="I15" s="92">
        <f t="shared" ref="I15:N15" si="9">SUM(I13:I14)</f>
        <v>16920.38</v>
      </c>
      <c r="J15" s="92">
        <f t="shared" si="9"/>
        <v>103485</v>
      </c>
      <c r="K15" s="92">
        <f t="shared" si="9"/>
        <v>0</v>
      </c>
      <c r="L15" s="92">
        <f t="shared" si="9"/>
        <v>0</v>
      </c>
      <c r="M15" s="92">
        <f t="shared" si="9"/>
        <v>-86565</v>
      </c>
      <c r="N15" s="95">
        <f t="shared" si="9"/>
        <v>-86564.62</v>
      </c>
      <c r="Q15" s="22"/>
    </row>
    <row r="16" spans="1:17" ht="18" x14ac:dyDescent="0.3">
      <c r="A16" s="176" t="s">
        <v>51</v>
      </c>
      <c r="B16" s="177"/>
      <c r="C16" s="177"/>
      <c r="D16" s="177"/>
      <c r="E16" s="177"/>
      <c r="F16" s="177"/>
      <c r="G16" s="177"/>
      <c r="H16" s="177"/>
      <c r="I16" s="177"/>
      <c r="J16" s="177"/>
      <c r="K16" s="177"/>
      <c r="L16" s="177"/>
      <c r="M16" s="177"/>
      <c r="N16" s="178"/>
      <c r="O16" s="25"/>
      <c r="P16" s="1"/>
      <c r="Q16" s="22"/>
    </row>
    <row r="17" spans="1:17" ht="30" x14ac:dyDescent="0.25">
      <c r="A17" s="48" t="s">
        <v>58</v>
      </c>
      <c r="B17" s="98" t="s">
        <v>73</v>
      </c>
      <c r="C17" s="110" t="s">
        <v>63</v>
      </c>
      <c r="D17" s="47"/>
      <c r="E17" s="97">
        <v>89828</v>
      </c>
      <c r="F17" s="97">
        <v>180</v>
      </c>
      <c r="G17" s="65">
        <f>+E17*F17</f>
        <v>16169040</v>
      </c>
      <c r="H17" s="55">
        <v>0.1</v>
      </c>
      <c r="I17" s="161">
        <f t="shared" ref="I17:I18" si="10">+G17*H17</f>
        <v>1616904</v>
      </c>
      <c r="J17" s="94">
        <v>1597842</v>
      </c>
      <c r="K17" s="94"/>
      <c r="L17" s="94"/>
      <c r="M17" s="94">
        <v>19062</v>
      </c>
      <c r="N17" s="57">
        <f t="shared" ref="N17:N18" si="11">+I17-J17</f>
        <v>19062</v>
      </c>
      <c r="Q17" s="22"/>
    </row>
    <row r="18" spans="1:17" ht="30" x14ac:dyDescent="0.25">
      <c r="A18" s="48" t="s">
        <v>58</v>
      </c>
      <c r="B18" s="167" t="s">
        <v>74</v>
      </c>
      <c r="C18" s="110" t="s">
        <v>90</v>
      </c>
      <c r="D18" s="47"/>
      <c r="E18" s="97">
        <v>89828</v>
      </c>
      <c r="F18" s="97">
        <v>180</v>
      </c>
      <c r="G18" s="65">
        <f>+E18*F18</f>
        <v>16169040</v>
      </c>
      <c r="H18" s="55">
        <v>0.12</v>
      </c>
      <c r="I18" s="161">
        <f t="shared" si="10"/>
        <v>1940284.7999999998</v>
      </c>
      <c r="J18" s="94">
        <v>1917410</v>
      </c>
      <c r="K18" s="94"/>
      <c r="L18" s="94"/>
      <c r="M18" s="94">
        <v>22875.4</v>
      </c>
      <c r="N18" s="57">
        <f t="shared" si="11"/>
        <v>22874.799999999814</v>
      </c>
      <c r="Q18" s="22"/>
    </row>
    <row r="19" spans="1:17" ht="16.149999999999999" thickBot="1" x14ac:dyDescent="0.35">
      <c r="A19" s="104"/>
      <c r="B19" s="105"/>
      <c r="C19" s="106" t="s">
        <v>62</v>
      </c>
      <c r="D19" s="107"/>
      <c r="E19" s="92">
        <f>+MAX(E17:E18)</f>
        <v>89828</v>
      </c>
      <c r="F19" s="92">
        <f>IF(E19=0,0,G19/E19)</f>
        <v>360</v>
      </c>
      <c r="G19" s="92">
        <f t="shared" ref="G19:N19" si="12">SUM(G17:G18)</f>
        <v>32338080</v>
      </c>
      <c r="H19" s="93">
        <f>IF(G19=0,0,I19/G19)</f>
        <v>0.11</v>
      </c>
      <c r="I19" s="92">
        <f t="shared" si="12"/>
        <v>3557188.8</v>
      </c>
      <c r="J19" s="92">
        <f t="shared" si="12"/>
        <v>3515252</v>
      </c>
      <c r="K19" s="92">
        <f t="shared" si="12"/>
        <v>0</v>
      </c>
      <c r="L19" s="92">
        <f t="shared" si="12"/>
        <v>0</v>
      </c>
      <c r="M19" s="92">
        <f t="shared" si="12"/>
        <v>41937.4</v>
      </c>
      <c r="N19" s="92">
        <f t="shared" si="12"/>
        <v>41936.799999999814</v>
      </c>
      <c r="Q19" s="23"/>
    </row>
    <row r="20" spans="1:17" ht="25.5" customHeight="1" thickBot="1" x14ac:dyDescent="0.35">
      <c r="A20" s="27"/>
      <c r="B20" s="28"/>
      <c r="C20" s="29" t="s">
        <v>41</v>
      </c>
      <c r="D20" s="30"/>
      <c r="E20" s="59">
        <f>SUM(E11,E15,E19)</f>
        <v>110270</v>
      </c>
      <c r="F20" s="162">
        <f>IF(E20=0,0,G20/E20)</f>
        <v>295.13684592364194</v>
      </c>
      <c r="G20" s="59">
        <f>+G11+G15+G19</f>
        <v>32544740</v>
      </c>
      <c r="H20" s="162">
        <f>I20/G20</f>
        <v>0.10983687403863113</v>
      </c>
      <c r="I20" s="59">
        <f t="shared" ref="I20:N20" si="13">+I11+I15+I19</f>
        <v>3574612.5079999999</v>
      </c>
      <c r="J20" s="59">
        <f t="shared" si="13"/>
        <v>3654617.5</v>
      </c>
      <c r="K20" s="59">
        <f t="shared" si="13"/>
        <v>0</v>
      </c>
      <c r="L20" s="59">
        <f t="shared" si="13"/>
        <v>0</v>
      </c>
      <c r="M20" s="59">
        <f t="shared" si="13"/>
        <v>-80004.600000000006</v>
      </c>
      <c r="N20" s="60">
        <f t="shared" si="13"/>
        <v>-80004.992000000173</v>
      </c>
      <c r="Q20" s="6"/>
    </row>
    <row r="21" spans="1:17" thickBot="1" x14ac:dyDescent="0.35">
      <c r="C21" s="6"/>
      <c r="Q21" s="6"/>
    </row>
    <row r="22" spans="1:17" ht="50.25" customHeight="1" x14ac:dyDescent="0.3">
      <c r="C22" s="6"/>
      <c r="D22" s="37" t="str">
        <f>+A3</f>
        <v>Child Nutrition Program</v>
      </c>
      <c r="E22" s="38" t="str">
        <f t="shared" ref="E22:N22" si="14">+E3</f>
        <v>Estimated # Record-keepers</v>
      </c>
      <c r="F22" s="38" t="str">
        <f t="shared" si="14"/>
        <v>Records Per Recordkeeper</v>
      </c>
      <c r="G22" s="38" t="str">
        <f t="shared" si="14"/>
        <v>Total Annual Records</v>
      </c>
      <c r="H22" s="38" t="str">
        <f t="shared" si="14"/>
        <v>Estimated Avg. # of Hours Per Record</v>
      </c>
      <c r="I22" s="38" t="str">
        <f t="shared" si="14"/>
        <v xml:space="preserve">Estimated Total Hours            </v>
      </c>
      <c r="J22" s="38" t="str">
        <f t="shared" si="14"/>
        <v>Current OMB Approved Burden Hrs</v>
      </c>
      <c r="K22" s="38" t="str">
        <f t="shared" si="14"/>
        <v>Due to Authorizing Statute</v>
      </c>
      <c r="L22" s="38" t="str">
        <f t="shared" si="14"/>
        <v>Due to Program Change - Proposed Rule</v>
      </c>
      <c r="M22" s="38" t="str">
        <f t="shared" si="14"/>
        <v>Due to an Adjustment</v>
      </c>
      <c r="N22" s="39" t="str">
        <f t="shared" si="14"/>
        <v>Total Difference</v>
      </c>
      <c r="Q22" s="6"/>
    </row>
    <row r="23" spans="1:17" x14ac:dyDescent="0.25">
      <c r="C23" s="6"/>
      <c r="D23" s="44" t="str">
        <f>+Q7</f>
        <v>Breakfast</v>
      </c>
      <c r="E23" s="77">
        <f>+SUM($E$11+$E$15+$E$19)</f>
        <v>110270</v>
      </c>
      <c r="F23" s="148">
        <f>G23/E23</f>
        <v>295.13633807925999</v>
      </c>
      <c r="G23" s="77">
        <f t="shared" ref="G23:G28" si="15">+SUMIF($A$6:$A$19,D23,($G$6:$G$19))</f>
        <v>32544684</v>
      </c>
      <c r="H23" s="149">
        <f>I23/G23</f>
        <v>0.10983534232503225</v>
      </c>
      <c r="I23" s="77">
        <f t="shared" ref="I23:I28" si="16">+SUMIF($A$6:$A$19,D23,($I$6:$I$19))</f>
        <v>3574556.5079999999</v>
      </c>
      <c r="J23" s="77">
        <f t="shared" ref="J23:J28" si="17">+SUMIF($A$6:$A$19,D23,($J$6:$J$19))</f>
        <v>3654561.5</v>
      </c>
      <c r="K23" s="77">
        <f>+SUMIF($A$6:$A$19,$D$23,($K$6:$K$19))</f>
        <v>0</v>
      </c>
      <c r="L23" s="77">
        <f>+SUMIF($A$6:$A$19,$D$23,($L$6:$L$19))</f>
        <v>0</v>
      </c>
      <c r="M23" s="77">
        <f>+SUMIF($A$6:$A$19,$D$23,($M$6:$M$19))</f>
        <v>-80004.600000000006</v>
      </c>
      <c r="N23" s="78">
        <f t="shared" ref="N23:N28" si="18">+SUMIF($A$6:$A$19,D23,($N$6:$N$19))</f>
        <v>-80004.992000000173</v>
      </c>
      <c r="Q23" s="6"/>
    </row>
    <row r="24" spans="1:17" x14ac:dyDescent="0.25">
      <c r="C24" s="6"/>
      <c r="D24" s="44">
        <f>+Q8</f>
        <v>0</v>
      </c>
      <c r="E24" s="34">
        <f>+SUMIF($A$6:$A$19,D24,($E$6:$E$19))</f>
        <v>0</v>
      </c>
      <c r="F24" s="34">
        <f>+SUMIF($A$6:$A$19,D24,($F$6:$F$19))</f>
        <v>0</v>
      </c>
      <c r="G24" s="34">
        <f t="shared" si="15"/>
        <v>0</v>
      </c>
      <c r="H24" s="34">
        <f>+SUMIF($A$6:$A$19,D24,($H$6:$H$19))</f>
        <v>0</v>
      </c>
      <c r="I24" s="34">
        <f t="shared" si="16"/>
        <v>0</v>
      </c>
      <c r="J24" s="34">
        <f t="shared" si="17"/>
        <v>0</v>
      </c>
      <c r="K24" s="34"/>
      <c r="L24" s="34"/>
      <c r="M24" s="34"/>
      <c r="N24" s="35">
        <f t="shared" si="18"/>
        <v>0</v>
      </c>
      <c r="Q24" s="6"/>
    </row>
    <row r="25" spans="1:17" x14ac:dyDescent="0.25">
      <c r="C25" s="6"/>
      <c r="D25" s="44">
        <f>+Q9</f>
        <v>0</v>
      </c>
      <c r="E25" s="34">
        <f>+SUMIF($A$6:$A$19,D25,($E$6:$E$19))</f>
        <v>0</v>
      </c>
      <c r="F25" s="34">
        <f>+SUMIF($A$6:$A$19,D25,($F$6:$F$19))</f>
        <v>0</v>
      </c>
      <c r="G25" s="34">
        <f t="shared" si="15"/>
        <v>0</v>
      </c>
      <c r="H25" s="34">
        <f>+SUMIF($A$6:$A$19,D25,($H$6:$H$19))</f>
        <v>0</v>
      </c>
      <c r="I25" s="34">
        <f t="shared" si="16"/>
        <v>0</v>
      </c>
      <c r="J25" s="34">
        <f t="shared" si="17"/>
        <v>0</v>
      </c>
      <c r="K25" s="34"/>
      <c r="L25" s="34"/>
      <c r="M25" s="34"/>
      <c r="N25" s="35">
        <f t="shared" si="18"/>
        <v>0</v>
      </c>
      <c r="Q25" s="6"/>
    </row>
    <row r="26" spans="1:17" x14ac:dyDescent="0.25">
      <c r="C26" s="6"/>
      <c r="D26" s="44">
        <f>+Q10</f>
        <v>0</v>
      </c>
      <c r="E26" s="34">
        <f>+SUMIF($A$6:$A$19,D26,($E$6:$E$19))</f>
        <v>0</v>
      </c>
      <c r="F26" s="34">
        <f>+SUMIF($A$6:$A$19,D26,($F$6:$F$19))</f>
        <v>0</v>
      </c>
      <c r="G26" s="34">
        <f t="shared" si="15"/>
        <v>0</v>
      </c>
      <c r="H26" s="34">
        <f>+SUMIF($A$6:$A$19,D26,($H$6:$H$19))</f>
        <v>0</v>
      </c>
      <c r="I26" s="34">
        <f t="shared" si="16"/>
        <v>0</v>
      </c>
      <c r="J26" s="34">
        <f t="shared" si="17"/>
        <v>0</v>
      </c>
      <c r="K26" s="34"/>
      <c r="L26" s="34"/>
      <c r="M26" s="34"/>
      <c r="N26" s="35">
        <f t="shared" si="18"/>
        <v>0</v>
      </c>
      <c r="P26" s="36" t="s">
        <v>35</v>
      </c>
      <c r="Q26" s="6"/>
    </row>
    <row r="27" spans="1:17" x14ac:dyDescent="0.25">
      <c r="D27" s="44" t="e">
        <f>+#REF!</f>
        <v>#REF!</v>
      </c>
      <c r="E27" s="34">
        <f>+SUMIF($A$6:$A$19,D27,($E$6:$E$19))</f>
        <v>0</v>
      </c>
      <c r="F27" s="34">
        <f>+SUMIF($A$6:$A$19,D27,($F$6:$F$19))</f>
        <v>0</v>
      </c>
      <c r="G27" s="34">
        <f t="shared" si="15"/>
        <v>0</v>
      </c>
      <c r="H27" s="34">
        <f>+SUMIF($A$6:$A$19,D27,($H$6:$H$19))</f>
        <v>0</v>
      </c>
      <c r="I27" s="34">
        <f t="shared" si="16"/>
        <v>0</v>
      </c>
      <c r="J27" s="34">
        <f t="shared" si="17"/>
        <v>0</v>
      </c>
      <c r="K27" s="34"/>
      <c r="L27" s="34"/>
      <c r="M27" s="34"/>
      <c r="N27" s="35">
        <f t="shared" si="18"/>
        <v>0</v>
      </c>
    </row>
    <row r="28" spans="1:17" x14ac:dyDescent="0.25">
      <c r="D28" s="44">
        <f t="shared" ref="D28" si="19">+Q11</f>
        <v>0</v>
      </c>
      <c r="E28" s="34">
        <f>+SUMIF($A$6:$A$19,D28,($E$6:$E$19))</f>
        <v>0</v>
      </c>
      <c r="F28" s="34">
        <f>+SUMIF($A$6:$A$19,D28,($F$6:$F$19))</f>
        <v>0</v>
      </c>
      <c r="G28" s="34">
        <f t="shared" si="15"/>
        <v>0</v>
      </c>
      <c r="H28" s="34">
        <f>+SUMIF($A$6:$A$19,D28,($H$6:$H$19))</f>
        <v>0</v>
      </c>
      <c r="I28" s="34">
        <f t="shared" si="16"/>
        <v>0</v>
      </c>
      <c r="J28" s="34">
        <f t="shared" si="17"/>
        <v>0</v>
      </c>
      <c r="K28" s="34"/>
      <c r="L28" s="34"/>
      <c r="M28" s="34"/>
      <c r="N28" s="35">
        <f t="shared" si="18"/>
        <v>0</v>
      </c>
    </row>
    <row r="29" spans="1:17" x14ac:dyDescent="0.25">
      <c r="D29" s="45" t="s">
        <v>34</v>
      </c>
      <c r="E29" s="133">
        <f t="shared" ref="E29:N29" si="20">SUM(E23:E28)</f>
        <v>110270</v>
      </c>
      <c r="F29" s="146">
        <f t="shared" si="20"/>
        <v>295.13633807925999</v>
      </c>
      <c r="G29" s="133">
        <f t="shared" si="20"/>
        <v>32544684</v>
      </c>
      <c r="H29" s="146">
        <f t="shared" si="20"/>
        <v>0.10983534232503225</v>
      </c>
      <c r="I29" s="133">
        <f t="shared" si="20"/>
        <v>3574556.5079999999</v>
      </c>
      <c r="J29" s="133">
        <f t="shared" si="20"/>
        <v>3654561.5</v>
      </c>
      <c r="K29" s="133">
        <f t="shared" si="20"/>
        <v>0</v>
      </c>
      <c r="L29" s="133">
        <f t="shared" si="20"/>
        <v>0</v>
      </c>
      <c r="M29" s="133">
        <f t="shared" si="20"/>
        <v>-80004.600000000006</v>
      </c>
      <c r="N29" s="133">
        <f t="shared" si="20"/>
        <v>-80004.992000000173</v>
      </c>
    </row>
  </sheetData>
  <sheetProtection selectLockedCells="1"/>
  <autoFilter ref="A3:N20"/>
  <dataConsolidate/>
  <mergeCells count="4">
    <mergeCell ref="A1:N1"/>
    <mergeCell ref="A4:N4"/>
    <mergeCell ref="A12:N12"/>
    <mergeCell ref="A16:N16"/>
  </mergeCells>
  <dataValidations count="1">
    <dataValidation type="list" allowBlank="1" showInputMessage="1" showErrorMessage="1" sqref="A17:A19 A5:A11 A13:A15">
      <formula1>$Q$7:$Q$17</formula1>
    </dataValidation>
  </dataValidations>
  <printOptions horizontalCentered="1"/>
  <pageMargins left="0.7" right="0.7" top="0.75" bottom="0.75" header="0.3" footer="0.3"/>
  <pageSetup scale="55" orientation="landscape" r:id="rId1"/>
  <headerFooter>
    <oddHeader>&amp;COMB Control #0584-0012 
&amp;"-,Bold"&amp;12 7 CFR Part 220 - School Breakfast Program</oddHeader>
  </headerFooter>
  <ignoredErrors>
    <ignoredError sqref="G15:H15 G20:H20 G23 H11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F29"/>
  <sheetViews>
    <sheetView view="pageLayout" zoomScaleNormal="85" workbookViewId="0">
      <selection sqref="A1:N1"/>
    </sheetView>
  </sheetViews>
  <sheetFormatPr defaultRowHeight="15" outlineLevelCol="1" x14ac:dyDescent="0.25"/>
  <cols>
    <col min="1" max="1" width="15.28515625" bestFit="1" customWidth="1"/>
    <col min="2" max="2" width="11.140625" customWidth="1"/>
    <col min="3" max="3" width="42.140625" customWidth="1"/>
    <col min="4" max="4" width="12.85546875" bestFit="1" customWidth="1"/>
    <col min="5" max="5" width="15.7109375" bestFit="1" customWidth="1"/>
    <col min="6" max="6" width="17" bestFit="1" customWidth="1"/>
    <col min="7" max="7" width="13" bestFit="1" customWidth="1"/>
    <col min="8" max="8" width="14.5703125" bestFit="1" customWidth="1"/>
    <col min="9" max="9" width="13.140625" customWidth="1"/>
    <col min="10" max="10" width="16.5703125" customWidth="1"/>
    <col min="11" max="11" width="12.85546875" customWidth="1" outlineLevel="1"/>
    <col min="12" max="12" width="13" customWidth="1" outlineLevel="1"/>
    <col min="13" max="13" width="12.28515625" customWidth="1" outlineLevel="1"/>
    <col min="14" max="14" width="13" customWidth="1"/>
    <col min="15" max="15" width="16.42578125" hidden="1" customWidth="1" outlineLevel="1"/>
    <col min="16" max="16" width="8.85546875" collapsed="1"/>
    <col min="17" max="17" width="20.42578125" hidden="1" customWidth="1" outlineLevel="1"/>
    <col min="18" max="18" width="8.85546875" collapsed="1"/>
    <col min="64" max="64" width="8.7109375" customWidth="1"/>
  </cols>
  <sheetData>
    <row r="1" spans="1:32" ht="30.75" customHeight="1" thickBot="1" x14ac:dyDescent="0.45">
      <c r="A1" s="173" t="s">
        <v>30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5"/>
    </row>
    <row r="2" spans="1:32" ht="24" customHeight="1" thickBot="1" x14ac:dyDescent="0.35">
      <c r="A2" s="8"/>
      <c r="B2" s="9"/>
      <c r="C2" s="9"/>
      <c r="D2" s="10"/>
      <c r="E2" s="11" t="s">
        <v>14</v>
      </c>
      <c r="F2" s="11" t="s">
        <v>15</v>
      </c>
      <c r="G2" s="11" t="s">
        <v>16</v>
      </c>
      <c r="H2" s="11" t="s">
        <v>17</v>
      </c>
      <c r="I2" s="11" t="s">
        <v>18</v>
      </c>
      <c r="J2" s="11" t="s">
        <v>19</v>
      </c>
      <c r="K2" s="11"/>
      <c r="L2" s="11"/>
      <c r="M2" s="11"/>
      <c r="N2" s="12" t="s">
        <v>20</v>
      </c>
      <c r="O2" s="3"/>
      <c r="P2" s="2"/>
    </row>
    <row r="3" spans="1:32" ht="42" thickBot="1" x14ac:dyDescent="0.35">
      <c r="A3" s="13" t="s">
        <v>0</v>
      </c>
      <c r="B3" s="14" t="s">
        <v>1</v>
      </c>
      <c r="C3" s="14" t="s">
        <v>2</v>
      </c>
      <c r="D3" s="14" t="s">
        <v>3</v>
      </c>
      <c r="E3" s="14" t="s">
        <v>22</v>
      </c>
      <c r="F3" s="14" t="s">
        <v>28</v>
      </c>
      <c r="G3" s="14" t="s">
        <v>6</v>
      </c>
      <c r="H3" s="14" t="s">
        <v>25</v>
      </c>
      <c r="I3" s="14" t="s">
        <v>8</v>
      </c>
      <c r="J3" s="14" t="s">
        <v>42</v>
      </c>
      <c r="K3" s="14" t="s">
        <v>47</v>
      </c>
      <c r="L3" s="14" t="s">
        <v>48</v>
      </c>
      <c r="M3" s="14" t="s">
        <v>9</v>
      </c>
      <c r="N3" s="15" t="s">
        <v>10</v>
      </c>
      <c r="O3" s="7" t="s">
        <v>11</v>
      </c>
      <c r="P3" s="1"/>
      <c r="Q3" s="21" t="s">
        <v>27</v>
      </c>
    </row>
    <row r="4" spans="1:32" ht="18.600000000000001" thickBot="1" x14ac:dyDescent="0.35">
      <c r="A4" s="176" t="s">
        <v>33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8"/>
      <c r="O4" s="25"/>
      <c r="P4" s="1"/>
      <c r="Q4" s="21" t="s">
        <v>58</v>
      </c>
    </row>
    <row r="5" spans="1:32" ht="14.25" customHeight="1" x14ac:dyDescent="0.25">
      <c r="A5" s="48" t="s">
        <v>58</v>
      </c>
      <c r="B5" s="66" t="s">
        <v>66</v>
      </c>
      <c r="C5" s="67" t="s">
        <v>64</v>
      </c>
      <c r="D5" s="68"/>
      <c r="E5" s="97">
        <v>56</v>
      </c>
      <c r="F5" s="81">
        <v>36</v>
      </c>
      <c r="G5" s="65">
        <f t="shared" ref="G5:G14" si="0">+E5*F5</f>
        <v>2016</v>
      </c>
      <c r="H5" s="82">
        <v>0.25</v>
      </c>
      <c r="I5" s="156">
        <f>+G5*H5</f>
        <v>504</v>
      </c>
      <c r="J5" s="63">
        <v>504</v>
      </c>
      <c r="K5" s="64"/>
      <c r="L5" s="136"/>
      <c r="M5" s="137"/>
      <c r="N5" s="57">
        <f t="shared" ref="N5:N14" si="1">+I5-J5</f>
        <v>0</v>
      </c>
      <c r="Q5" s="21"/>
    </row>
    <row r="6" spans="1:32" ht="30" x14ac:dyDescent="0.25">
      <c r="A6" s="48" t="s">
        <v>58</v>
      </c>
      <c r="B6" s="69" t="s">
        <v>67</v>
      </c>
      <c r="C6" s="67" t="s">
        <v>56</v>
      </c>
      <c r="D6" s="70"/>
      <c r="E6" s="81">
        <v>0</v>
      </c>
      <c r="F6" s="81">
        <v>4</v>
      </c>
      <c r="G6" s="65">
        <f>+E6*F6</f>
        <v>0</v>
      </c>
      <c r="H6" s="83">
        <v>3.2</v>
      </c>
      <c r="I6" s="156">
        <f>+G6*H6</f>
        <v>0</v>
      </c>
      <c r="J6" s="63">
        <v>717</v>
      </c>
      <c r="K6" s="64"/>
      <c r="L6" s="137"/>
      <c r="M6" s="137">
        <v>-717</v>
      </c>
      <c r="N6" s="57">
        <f t="shared" si="1"/>
        <v>-717</v>
      </c>
      <c r="Q6" s="26"/>
      <c r="AF6" s="160"/>
    </row>
    <row r="7" spans="1:32" x14ac:dyDescent="0.25">
      <c r="A7" s="48" t="s">
        <v>58</v>
      </c>
      <c r="B7" s="71" t="s">
        <v>68</v>
      </c>
      <c r="C7" s="134" t="s">
        <v>65</v>
      </c>
      <c r="D7" s="49"/>
      <c r="E7" s="52">
        <v>19</v>
      </c>
      <c r="F7" s="52">
        <v>1</v>
      </c>
      <c r="G7" s="65">
        <f t="shared" ref="G7" si="2">+E7*F7</f>
        <v>19</v>
      </c>
      <c r="H7" s="55">
        <v>3</v>
      </c>
      <c r="I7" s="156">
        <f>+G7*H7</f>
        <v>57</v>
      </c>
      <c r="J7" s="65">
        <v>57</v>
      </c>
      <c r="K7" s="52"/>
      <c r="L7" s="52"/>
      <c r="M7" s="52"/>
      <c r="N7" s="57">
        <f t="shared" ref="N7" si="3">+I7-J7</f>
        <v>0</v>
      </c>
      <c r="Q7" s="26"/>
      <c r="AF7" s="160"/>
    </row>
    <row r="8" spans="1:32" x14ac:dyDescent="0.25">
      <c r="A8" s="48" t="s">
        <v>58</v>
      </c>
      <c r="B8" s="71" t="s">
        <v>83</v>
      </c>
      <c r="C8" s="134" t="s">
        <v>84</v>
      </c>
      <c r="D8" s="49"/>
      <c r="E8" s="81">
        <v>0</v>
      </c>
      <c r="F8" s="52">
        <v>1</v>
      </c>
      <c r="G8" s="65">
        <f t="shared" si="0"/>
        <v>0</v>
      </c>
      <c r="H8" s="55">
        <v>2</v>
      </c>
      <c r="I8" s="156">
        <f>+G8*H8</f>
        <v>0</v>
      </c>
      <c r="J8" s="65">
        <v>112</v>
      </c>
      <c r="K8" s="52"/>
      <c r="L8" s="52"/>
      <c r="M8" s="52">
        <v>-112</v>
      </c>
      <c r="N8" s="57">
        <f t="shared" si="1"/>
        <v>-112</v>
      </c>
      <c r="Q8" s="22"/>
    </row>
    <row r="9" spans="1:32" ht="15.6" x14ac:dyDescent="0.3">
      <c r="A9" s="84"/>
      <c r="B9" s="85"/>
      <c r="C9" s="86" t="s">
        <v>32</v>
      </c>
      <c r="D9" s="87"/>
      <c r="E9" s="53">
        <f>+MAX(E5:E8)</f>
        <v>56</v>
      </c>
      <c r="F9" s="56">
        <f>IF(E9=0,0,G9/E9)</f>
        <v>36.339285714285715</v>
      </c>
      <c r="G9" s="53">
        <f>SUM(G5:G8)</f>
        <v>2035</v>
      </c>
      <c r="H9" s="56">
        <f>IF(G9=0,0,I9/G9)</f>
        <v>0.27567567567567569</v>
      </c>
      <c r="I9" s="51">
        <f t="shared" ref="I9:N9" si="4">SUM(I5:I8)</f>
        <v>561</v>
      </c>
      <c r="J9" s="53">
        <f t="shared" si="4"/>
        <v>1390</v>
      </c>
      <c r="K9" s="53">
        <f t="shared" si="4"/>
        <v>0</v>
      </c>
      <c r="L9" s="53">
        <f t="shared" si="4"/>
        <v>0</v>
      </c>
      <c r="M9" s="53">
        <f t="shared" si="4"/>
        <v>-829</v>
      </c>
      <c r="N9" s="58">
        <f t="shared" si="4"/>
        <v>-829</v>
      </c>
      <c r="Q9" s="22"/>
    </row>
    <row r="10" spans="1:32" ht="18.75" customHeight="1" x14ac:dyDescent="0.3">
      <c r="A10" s="176" t="s">
        <v>79</v>
      </c>
      <c r="B10" s="177"/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 s="178"/>
      <c r="O10" s="25"/>
      <c r="P10" s="1"/>
      <c r="Q10" s="22"/>
    </row>
    <row r="11" spans="1:32" s="6" customFormat="1" ht="30" x14ac:dyDescent="0.25">
      <c r="A11" s="48" t="s">
        <v>58</v>
      </c>
      <c r="B11" s="66" t="s">
        <v>75</v>
      </c>
      <c r="C11" s="154" t="s">
        <v>76</v>
      </c>
      <c r="D11" s="49"/>
      <c r="E11" s="89">
        <v>168</v>
      </c>
      <c r="F11" s="89">
        <v>1</v>
      </c>
      <c r="G11" s="46">
        <f>E11*F11</f>
        <v>168</v>
      </c>
      <c r="H11" s="91">
        <v>0.25</v>
      </c>
      <c r="I11" s="156">
        <f>+G11*H11</f>
        <v>42</v>
      </c>
      <c r="J11" s="63">
        <v>42</v>
      </c>
      <c r="K11" s="52"/>
      <c r="L11" s="52"/>
      <c r="M11" s="52"/>
      <c r="N11" s="57">
        <f t="shared" si="1"/>
        <v>0</v>
      </c>
      <c r="Q11" s="155"/>
    </row>
    <row r="12" spans="1:32" s="6" customFormat="1" x14ac:dyDescent="0.25">
      <c r="A12" s="48" t="s">
        <v>58</v>
      </c>
      <c r="B12" s="71" t="s">
        <v>72</v>
      </c>
      <c r="C12" s="154" t="s">
        <v>77</v>
      </c>
      <c r="D12" s="49"/>
      <c r="E12" s="89">
        <v>20386</v>
      </c>
      <c r="F12" s="89">
        <v>10</v>
      </c>
      <c r="G12" s="54">
        <f t="shared" si="0"/>
        <v>203860</v>
      </c>
      <c r="H12" s="91">
        <v>1</v>
      </c>
      <c r="I12" s="156">
        <f>+G12*H12</f>
        <v>203860</v>
      </c>
      <c r="J12" s="63">
        <v>223528</v>
      </c>
      <c r="K12" s="52"/>
      <c r="L12" s="52"/>
      <c r="M12" s="52">
        <v>-19668</v>
      </c>
      <c r="N12" s="57">
        <f t="shared" si="1"/>
        <v>-19668</v>
      </c>
      <c r="Q12" s="155"/>
    </row>
    <row r="13" spans="1:32" s="6" customFormat="1" x14ac:dyDescent="0.25">
      <c r="A13" s="48" t="s">
        <v>58</v>
      </c>
      <c r="B13" s="66" t="s">
        <v>73</v>
      </c>
      <c r="C13" s="154" t="s">
        <v>78</v>
      </c>
      <c r="D13" s="49"/>
      <c r="E13" s="89">
        <v>204</v>
      </c>
      <c r="F13" s="89">
        <v>1</v>
      </c>
      <c r="G13" s="54">
        <f t="shared" si="0"/>
        <v>204</v>
      </c>
      <c r="H13" s="91">
        <v>0.75</v>
      </c>
      <c r="I13" s="156">
        <f>+G13*H13</f>
        <v>153</v>
      </c>
      <c r="J13" s="63">
        <v>775.5</v>
      </c>
      <c r="K13" s="52"/>
      <c r="L13" s="52"/>
      <c r="M13" s="52">
        <v>-623</v>
      </c>
      <c r="N13" s="57">
        <f t="shared" si="1"/>
        <v>-622.5</v>
      </c>
      <c r="Q13" s="155"/>
    </row>
    <row r="14" spans="1:32" x14ac:dyDescent="0.25">
      <c r="A14" s="48" t="s">
        <v>58</v>
      </c>
      <c r="B14" s="66" t="s">
        <v>85</v>
      </c>
      <c r="C14" s="90" t="s">
        <v>86</v>
      </c>
      <c r="D14" s="49"/>
      <c r="E14" s="50">
        <v>82</v>
      </c>
      <c r="F14" s="52">
        <v>1</v>
      </c>
      <c r="G14" s="54">
        <f t="shared" si="0"/>
        <v>82</v>
      </c>
      <c r="H14" s="55">
        <v>2</v>
      </c>
      <c r="I14" s="156">
        <f>+G14*H14</f>
        <v>164</v>
      </c>
      <c r="J14" s="63">
        <v>164</v>
      </c>
      <c r="K14" s="52"/>
      <c r="L14" s="52"/>
      <c r="M14" s="52"/>
      <c r="N14" s="57">
        <f t="shared" si="1"/>
        <v>0</v>
      </c>
      <c r="Q14" s="22"/>
    </row>
    <row r="15" spans="1:32" ht="15.6" x14ac:dyDescent="0.3">
      <c r="A15" s="84"/>
      <c r="B15" s="85"/>
      <c r="C15" s="86" t="s">
        <v>61</v>
      </c>
      <c r="D15" s="87"/>
      <c r="E15" s="51">
        <f>MAX(E11:E14)</f>
        <v>20386</v>
      </c>
      <c r="F15" s="56">
        <f>IF(E15=0,0,G15/E15)</f>
        <v>10.022270185421368</v>
      </c>
      <c r="G15" s="51">
        <f>SUM(G11:G14)</f>
        <v>204314</v>
      </c>
      <c r="H15" s="56">
        <f>IF(G15=0,0,I15/G15)</f>
        <v>0.99953502941550754</v>
      </c>
      <c r="I15" s="51">
        <f t="shared" ref="I15:N15" si="5">SUM(I11:I14)</f>
        <v>204219</v>
      </c>
      <c r="J15" s="53">
        <f t="shared" si="5"/>
        <v>224509.5</v>
      </c>
      <c r="K15" s="53">
        <f t="shared" si="5"/>
        <v>0</v>
      </c>
      <c r="L15" s="53">
        <f t="shared" si="5"/>
        <v>0</v>
      </c>
      <c r="M15" s="53">
        <f t="shared" si="5"/>
        <v>-20291</v>
      </c>
      <c r="N15" s="58">
        <f t="shared" si="5"/>
        <v>-20290.5</v>
      </c>
      <c r="Q15" s="22"/>
    </row>
    <row r="16" spans="1:32" ht="18" x14ac:dyDescent="0.3">
      <c r="A16" s="176" t="s">
        <v>81</v>
      </c>
      <c r="B16" s="177"/>
      <c r="C16" s="177"/>
      <c r="D16" s="177"/>
      <c r="E16" s="177"/>
      <c r="F16" s="177"/>
      <c r="G16" s="177"/>
      <c r="H16" s="177"/>
      <c r="I16" s="177"/>
      <c r="J16" s="177"/>
      <c r="K16" s="177"/>
      <c r="L16" s="177"/>
      <c r="M16" s="177"/>
      <c r="N16" s="178"/>
      <c r="O16" s="25"/>
      <c r="P16" s="1"/>
      <c r="Q16" s="22"/>
    </row>
    <row r="17" spans="1:17" ht="16.149999999999999" customHeight="1" x14ac:dyDescent="0.25">
      <c r="A17" s="48" t="s">
        <v>58</v>
      </c>
      <c r="B17" s="66" t="s">
        <v>73</v>
      </c>
      <c r="C17" s="72" t="s">
        <v>82</v>
      </c>
      <c r="D17" s="49"/>
      <c r="E17" s="109">
        <v>89828</v>
      </c>
      <c r="F17" s="52">
        <v>10</v>
      </c>
      <c r="G17" s="54">
        <f t="shared" ref="G17" si="6">+E17*F17</f>
        <v>898280</v>
      </c>
      <c r="H17" s="88">
        <v>0.05</v>
      </c>
      <c r="I17" s="156">
        <f>+G17*H17</f>
        <v>44914</v>
      </c>
      <c r="J17" s="65">
        <v>44384.5</v>
      </c>
      <c r="K17" s="52"/>
      <c r="L17" s="52"/>
      <c r="M17" s="52">
        <v>530</v>
      </c>
      <c r="N17" s="57">
        <f t="shared" ref="N17" si="7">+I17-J17</f>
        <v>529.5</v>
      </c>
      <c r="Q17" s="22"/>
    </row>
    <row r="18" spans="1:17" ht="16.149999999999999" thickBot="1" x14ac:dyDescent="0.35">
      <c r="A18" s="84"/>
      <c r="B18" s="85"/>
      <c r="C18" s="86" t="s">
        <v>80</v>
      </c>
      <c r="D18" s="87"/>
      <c r="E18" s="51">
        <f>SUM(E17:E17)</f>
        <v>89828</v>
      </c>
      <c r="F18" s="51">
        <f>IF(E18=0,0,G18/E18)</f>
        <v>10</v>
      </c>
      <c r="G18" s="51">
        <f>SUM(G17:G17)</f>
        <v>898280</v>
      </c>
      <c r="H18" s="53">
        <f>IF(G18=0,0,I18/G18)</f>
        <v>0.05</v>
      </c>
      <c r="I18" s="53">
        <f t="shared" ref="I18:N18" si="8">SUM(I17:I17)</f>
        <v>44914</v>
      </c>
      <c r="J18" s="53">
        <f t="shared" si="8"/>
        <v>44384.5</v>
      </c>
      <c r="K18" s="53">
        <f t="shared" si="8"/>
        <v>0</v>
      </c>
      <c r="L18" s="53">
        <f t="shared" si="8"/>
        <v>0</v>
      </c>
      <c r="M18" s="53">
        <f t="shared" si="8"/>
        <v>530</v>
      </c>
      <c r="N18" s="58">
        <f t="shared" si="8"/>
        <v>529.5</v>
      </c>
      <c r="Q18" s="23"/>
    </row>
    <row r="19" spans="1:17" ht="25.5" customHeight="1" thickBot="1" x14ac:dyDescent="0.35">
      <c r="A19" s="73"/>
      <c r="B19" s="74"/>
      <c r="C19" s="75" t="s">
        <v>40</v>
      </c>
      <c r="D19" s="76"/>
      <c r="E19" s="62">
        <f>+E9+E15+E18</f>
        <v>110270</v>
      </c>
      <c r="F19" s="139">
        <f>IF(E19=0,0,G19/E19)</f>
        <v>10.017493425228983</v>
      </c>
      <c r="G19" s="62">
        <f>+G9+G15+G18</f>
        <v>1104629</v>
      </c>
      <c r="H19" s="61">
        <f>IF(G19=0,0,I19/G19)</f>
        <v>0.22604331409007006</v>
      </c>
      <c r="I19" s="59">
        <f t="shared" ref="I19:N19" si="9">+I9+I15+I18</f>
        <v>249694</v>
      </c>
      <c r="J19" s="59">
        <f t="shared" si="9"/>
        <v>270284</v>
      </c>
      <c r="K19" s="59">
        <f t="shared" si="9"/>
        <v>0</v>
      </c>
      <c r="L19" s="59">
        <f t="shared" si="9"/>
        <v>0</v>
      </c>
      <c r="M19" s="59">
        <f t="shared" si="9"/>
        <v>-20590</v>
      </c>
      <c r="N19" s="60">
        <f t="shared" si="9"/>
        <v>-20590</v>
      </c>
      <c r="Q19" s="6"/>
    </row>
    <row r="20" spans="1:17" thickBot="1" x14ac:dyDescent="0.35">
      <c r="C20" s="6"/>
      <c r="Q20" s="6"/>
    </row>
    <row r="21" spans="1:17" ht="50.25" customHeight="1" x14ac:dyDescent="0.3">
      <c r="C21" s="6"/>
      <c r="D21" s="31" t="str">
        <f>+A3</f>
        <v>Prgm Rule</v>
      </c>
      <c r="E21" s="32" t="str">
        <f t="shared" ref="E21:N21" si="10">+E3</f>
        <v>Estimated # Respondents</v>
      </c>
      <c r="F21" s="32" t="str">
        <f t="shared" si="10"/>
        <v>Responses per Respondents</v>
      </c>
      <c r="G21" s="32" t="str">
        <f t="shared" si="10"/>
        <v>Total Annual Records</v>
      </c>
      <c r="H21" s="32" t="str">
        <f t="shared" si="10"/>
        <v>Estimated Avg. # of Hours Per Response</v>
      </c>
      <c r="I21" s="32" t="str">
        <f t="shared" si="10"/>
        <v xml:space="preserve">Estimated Total Hours            </v>
      </c>
      <c r="J21" s="32" t="str">
        <f t="shared" si="10"/>
        <v>Current OMB Approved Burden Hrs</v>
      </c>
      <c r="K21" s="32" t="str">
        <f t="shared" si="10"/>
        <v>Due to Authorizing Statute</v>
      </c>
      <c r="L21" s="32" t="str">
        <f t="shared" si="10"/>
        <v xml:space="preserve">Due to Program Change - </v>
      </c>
      <c r="M21" s="32" t="str">
        <f t="shared" si="10"/>
        <v>Due to an Adjustment</v>
      </c>
      <c r="N21" s="33" t="str">
        <f t="shared" si="10"/>
        <v>Total Difference</v>
      </c>
      <c r="Q21" s="6"/>
    </row>
    <row r="22" spans="1:17" ht="14.45" x14ac:dyDescent="0.3">
      <c r="C22" s="6"/>
      <c r="D22" s="44" t="str">
        <f t="shared" ref="D22:D28" si="11">+Q4</f>
        <v>Breakfast</v>
      </c>
      <c r="E22" s="77">
        <f>+SUM($E$9+$E$15+$E$18)</f>
        <v>110270</v>
      </c>
      <c r="F22" s="148">
        <f>IF(E22=0,0,G22/E22)</f>
        <v>10.017493425228983</v>
      </c>
      <c r="G22" s="77">
        <f t="shared" ref="G22:G28" si="12">+SUMIF($A$5:$A$18,D22,($G$5:$G$18))</f>
        <v>1104629</v>
      </c>
      <c r="H22" s="150">
        <f>IF(G22=0,0,I22/G22)</f>
        <v>0.22604331409007006</v>
      </c>
      <c r="I22" s="77">
        <f t="shared" ref="I22:I28" si="13">+SUMIF($A$5:$A$18,D22,($I$5:$I$18))</f>
        <v>249694</v>
      </c>
      <c r="J22" s="77">
        <f t="shared" ref="J22:J28" si="14">+SUMIF($A$5:$A$18,D22,($J$5:$J$18))</f>
        <v>270284</v>
      </c>
      <c r="K22" s="77">
        <f>+SUMIF($A$5:$A$18,$D$22,($K$5:$K$18))</f>
        <v>0</v>
      </c>
      <c r="L22" s="77">
        <f>+SUMIF($A$5:$A$18,$D$22,($L$5:$L$18))</f>
        <v>0</v>
      </c>
      <c r="M22" s="77">
        <f>+SUMIF($A$5:$A$18,$D$22,($M$5:$M$18))</f>
        <v>-20590</v>
      </c>
      <c r="N22" s="78">
        <f t="shared" ref="N22:N28" si="15">+SUMIF($A$5:$A$18,D22,($N$5:$N$18))</f>
        <v>-20590</v>
      </c>
      <c r="Q22" s="6"/>
    </row>
    <row r="23" spans="1:17" ht="14.45" x14ac:dyDescent="0.3">
      <c r="C23" s="6"/>
      <c r="D23" s="44">
        <f t="shared" si="11"/>
        <v>0</v>
      </c>
      <c r="E23" s="34">
        <f t="shared" ref="E23:E28" si="16">+SUMIF($A$5:$A$18,D23,($E$5:$E$18))</f>
        <v>0</v>
      </c>
      <c r="F23" s="34">
        <f t="shared" ref="F23:F28" si="17">+SUMIF($A$5:$A$18,D23,($F$5:$F$18))</f>
        <v>0</v>
      </c>
      <c r="G23" s="34">
        <f t="shared" si="12"/>
        <v>0</v>
      </c>
      <c r="H23" s="34">
        <f t="shared" ref="H23:H28" si="18">+SUMIF($A$5:$A$18,D23,($H$5:$H$18))</f>
        <v>0</v>
      </c>
      <c r="I23" s="34">
        <f t="shared" si="13"/>
        <v>0</v>
      </c>
      <c r="J23" s="34">
        <f t="shared" si="14"/>
        <v>0</v>
      </c>
      <c r="K23" s="34"/>
      <c r="L23" s="34"/>
      <c r="M23" s="34"/>
      <c r="N23" s="35">
        <f t="shared" si="15"/>
        <v>0</v>
      </c>
      <c r="Q23" s="6"/>
    </row>
    <row r="24" spans="1:17" ht="14.45" x14ac:dyDescent="0.3">
      <c r="C24" s="6"/>
      <c r="D24" s="44">
        <f t="shared" si="11"/>
        <v>0</v>
      </c>
      <c r="E24" s="34">
        <f t="shared" si="16"/>
        <v>0</v>
      </c>
      <c r="F24" s="34">
        <f t="shared" si="17"/>
        <v>0</v>
      </c>
      <c r="G24" s="34">
        <f t="shared" si="12"/>
        <v>0</v>
      </c>
      <c r="H24" s="34">
        <f t="shared" si="18"/>
        <v>0</v>
      </c>
      <c r="I24" s="34">
        <f t="shared" si="13"/>
        <v>0</v>
      </c>
      <c r="J24" s="34">
        <f t="shared" si="14"/>
        <v>0</v>
      </c>
      <c r="K24" s="34"/>
      <c r="L24" s="34"/>
      <c r="M24" s="34"/>
      <c r="N24" s="35">
        <f t="shared" si="15"/>
        <v>0</v>
      </c>
      <c r="Q24" s="6"/>
    </row>
    <row r="25" spans="1:17" ht="14.45" x14ac:dyDescent="0.3">
      <c r="C25" s="6"/>
      <c r="D25" s="44">
        <f t="shared" si="11"/>
        <v>0</v>
      </c>
      <c r="E25" s="34">
        <f t="shared" si="16"/>
        <v>0</v>
      </c>
      <c r="F25" s="34">
        <f t="shared" si="17"/>
        <v>0</v>
      </c>
      <c r="G25" s="34">
        <f t="shared" si="12"/>
        <v>0</v>
      </c>
      <c r="H25" s="34">
        <f t="shared" si="18"/>
        <v>0</v>
      </c>
      <c r="I25" s="34">
        <f t="shared" si="13"/>
        <v>0</v>
      </c>
      <c r="J25" s="34">
        <f t="shared" si="14"/>
        <v>0</v>
      </c>
      <c r="K25" s="34"/>
      <c r="L25" s="34"/>
      <c r="M25" s="34"/>
      <c r="N25" s="35">
        <f t="shared" si="15"/>
        <v>0</v>
      </c>
      <c r="P25" s="36" t="s">
        <v>35</v>
      </c>
      <c r="Q25" s="6"/>
    </row>
    <row r="26" spans="1:17" ht="14.45" x14ac:dyDescent="0.3">
      <c r="C26" s="6"/>
      <c r="D26" s="44">
        <f t="shared" si="11"/>
        <v>0</v>
      </c>
      <c r="E26" s="34">
        <f t="shared" si="16"/>
        <v>0</v>
      </c>
      <c r="F26" s="34">
        <f t="shared" si="17"/>
        <v>0</v>
      </c>
      <c r="G26" s="34">
        <f t="shared" si="12"/>
        <v>0</v>
      </c>
      <c r="H26" s="34">
        <f t="shared" si="18"/>
        <v>0</v>
      </c>
      <c r="I26" s="34">
        <f t="shared" si="13"/>
        <v>0</v>
      </c>
      <c r="J26" s="34">
        <f t="shared" si="14"/>
        <v>0</v>
      </c>
      <c r="K26" s="34"/>
      <c r="L26" s="34"/>
      <c r="M26" s="34"/>
      <c r="N26" s="35">
        <f t="shared" si="15"/>
        <v>0</v>
      </c>
      <c r="Q26" s="6"/>
    </row>
    <row r="27" spans="1:17" ht="14.45" x14ac:dyDescent="0.3">
      <c r="D27" s="44">
        <f t="shared" si="11"/>
        <v>0</v>
      </c>
      <c r="E27" s="34">
        <f t="shared" si="16"/>
        <v>0</v>
      </c>
      <c r="F27" s="34">
        <f t="shared" si="17"/>
        <v>0</v>
      </c>
      <c r="G27" s="34">
        <f t="shared" si="12"/>
        <v>0</v>
      </c>
      <c r="H27" s="34">
        <f t="shared" si="18"/>
        <v>0</v>
      </c>
      <c r="I27" s="34">
        <f t="shared" si="13"/>
        <v>0</v>
      </c>
      <c r="J27" s="34">
        <f t="shared" si="14"/>
        <v>0</v>
      </c>
      <c r="K27" s="34"/>
      <c r="L27" s="34"/>
      <c r="M27" s="34"/>
      <c r="N27" s="35">
        <f t="shared" si="15"/>
        <v>0</v>
      </c>
    </row>
    <row r="28" spans="1:17" ht="14.45" x14ac:dyDescent="0.3">
      <c r="D28" s="44">
        <f t="shared" si="11"/>
        <v>0</v>
      </c>
      <c r="E28" s="34">
        <f t="shared" si="16"/>
        <v>0</v>
      </c>
      <c r="F28" s="34">
        <f t="shared" si="17"/>
        <v>0</v>
      </c>
      <c r="G28" s="34">
        <f t="shared" si="12"/>
        <v>0</v>
      </c>
      <c r="H28" s="34">
        <f t="shared" si="18"/>
        <v>0</v>
      </c>
      <c r="I28" s="34">
        <f t="shared" si="13"/>
        <v>0</v>
      </c>
      <c r="J28" s="34">
        <f t="shared" si="14"/>
        <v>0</v>
      </c>
      <c r="K28" s="34"/>
      <c r="L28" s="34"/>
      <c r="M28" s="34"/>
      <c r="N28" s="35">
        <f t="shared" si="15"/>
        <v>0</v>
      </c>
    </row>
    <row r="29" spans="1:17" x14ac:dyDescent="0.25">
      <c r="D29" s="45" t="s">
        <v>34</v>
      </c>
      <c r="E29" s="79">
        <f>SUM(E22:E28)</f>
        <v>110270</v>
      </c>
      <c r="F29" s="147">
        <f t="shared" ref="F29:N29" si="19">SUM(F22:F28)</f>
        <v>10.017493425228983</v>
      </c>
      <c r="G29" s="79">
        <f t="shared" si="19"/>
        <v>1104629</v>
      </c>
      <c r="H29" s="80">
        <f t="shared" si="19"/>
        <v>0.22604331409007006</v>
      </c>
      <c r="I29" s="79">
        <f t="shared" si="19"/>
        <v>249694</v>
      </c>
      <c r="J29" s="79">
        <f t="shared" si="19"/>
        <v>270284</v>
      </c>
      <c r="K29" s="79">
        <f t="shared" si="19"/>
        <v>0</v>
      </c>
      <c r="L29" s="79">
        <f t="shared" si="19"/>
        <v>0</v>
      </c>
      <c r="M29" s="79">
        <f t="shared" si="19"/>
        <v>-20590</v>
      </c>
      <c r="N29" s="79">
        <f t="shared" si="19"/>
        <v>-20590</v>
      </c>
    </row>
  </sheetData>
  <sheetProtection selectLockedCells="1"/>
  <autoFilter ref="A3:N19"/>
  <dataConsolidate/>
  <mergeCells count="4">
    <mergeCell ref="A1:N1"/>
    <mergeCell ref="A4:N4"/>
    <mergeCell ref="A10:N10"/>
    <mergeCell ref="A16:N16"/>
  </mergeCells>
  <dataValidations disablePrompts="1" count="1">
    <dataValidation type="list" allowBlank="1" showInputMessage="1" showErrorMessage="1" sqref="A11:A15 A17:A18 A5:A9">
      <formula1>$Q$6:$Q$17</formula1>
    </dataValidation>
  </dataValidations>
  <printOptions horizontalCentered="1"/>
  <pageMargins left="0.7" right="0.7" top="0.75" bottom="0.75" header="0.3" footer="0.3"/>
  <pageSetup scale="33" orientation="landscape" r:id="rId1"/>
  <headerFooter>
    <oddHeader>&amp;COMB Control #0584-0012 
&amp;"-,Bold"&amp;16 7 CFR Part 220 - School Breakfast Program</oddHeader>
  </headerFooter>
  <ignoredErrors>
    <ignoredError sqref="G9 G22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1:E9"/>
  <sheetViews>
    <sheetView view="pageLayout" zoomScaleNormal="110" workbookViewId="0">
      <selection activeCell="B1" sqref="B1"/>
    </sheetView>
  </sheetViews>
  <sheetFormatPr defaultRowHeight="15" x14ac:dyDescent="0.25"/>
  <cols>
    <col min="1" max="1" width="1.28515625" customWidth="1"/>
    <col min="2" max="2" width="75" bestFit="1" customWidth="1"/>
    <col min="3" max="3" width="10.5703125" customWidth="1"/>
  </cols>
  <sheetData>
    <row r="1" spans="2:5" thickBot="1" x14ac:dyDescent="0.35">
      <c r="C1" s="40"/>
    </row>
    <row r="2" spans="2:5" ht="16.149999999999999" thickBot="1" x14ac:dyDescent="0.35">
      <c r="B2" s="179" t="s">
        <v>45</v>
      </c>
      <c r="C2" s="180"/>
    </row>
    <row r="3" spans="2:5" ht="16.149999999999999" thickBot="1" x14ac:dyDescent="0.35">
      <c r="B3" s="43" t="s">
        <v>36</v>
      </c>
      <c r="C3" s="41">
        <f>(+RecordKeeping!E20+Reporting!E19)/2</f>
        <v>110270</v>
      </c>
    </row>
    <row r="4" spans="2:5" ht="16.149999999999999" thickBot="1" x14ac:dyDescent="0.35">
      <c r="B4" s="43" t="s">
        <v>37</v>
      </c>
      <c r="C4" s="141">
        <f>+C5/C3</f>
        <v>305.15433934887096</v>
      </c>
    </row>
    <row r="5" spans="2:5" ht="16.149999999999999" thickBot="1" x14ac:dyDescent="0.35">
      <c r="B5" s="43" t="s">
        <v>38</v>
      </c>
      <c r="C5" s="41">
        <f>+RecordKeeping!G20+Reporting!G19</f>
        <v>33649369</v>
      </c>
    </row>
    <row r="6" spans="2:5" ht="16.149999999999999" thickBot="1" x14ac:dyDescent="0.35">
      <c r="B6" s="43" t="s">
        <v>39</v>
      </c>
      <c r="C6" s="42">
        <f>+C7/C5</f>
        <v>0.11365165593446938</v>
      </c>
    </row>
    <row r="7" spans="2:5" ht="16.149999999999999" thickBot="1" x14ac:dyDescent="0.35">
      <c r="B7" s="43" t="s">
        <v>92</v>
      </c>
      <c r="C7" s="41">
        <f>+RecordKeeping!I20+Reporting!I19</f>
        <v>3824306.5079999999</v>
      </c>
    </row>
    <row r="8" spans="2:5" ht="16.149999999999999" thickBot="1" x14ac:dyDescent="0.35">
      <c r="B8" s="43" t="s">
        <v>93</v>
      </c>
      <c r="C8" s="41">
        <f>+RecordKeeping!J20+Reporting!J19</f>
        <v>3924901.5</v>
      </c>
      <c r="E8" s="36" t="s">
        <v>43</v>
      </c>
    </row>
    <row r="9" spans="2:5" ht="16.149999999999999" thickBot="1" x14ac:dyDescent="0.35">
      <c r="B9" s="43" t="s">
        <v>52</v>
      </c>
      <c r="C9" s="41">
        <f>+RecordKeeping!N20+Reporting!N19</f>
        <v>-100594.99200000017</v>
      </c>
    </row>
  </sheetData>
  <sheetProtection sheet="1" objects="1" scenarios="1" selectLockedCells="1"/>
  <mergeCells count="1">
    <mergeCell ref="B2:C2"/>
  </mergeCells>
  <pageMargins left="0.7" right="0.7" top="0.75" bottom="0.75" header="0.3" footer="0.3"/>
  <pageSetup scale="81" orientation="landscape" r:id="rId1"/>
  <headerFooter>
    <oddHeader>&amp;COMB Control #0584-0012 
 7 CFR Part 220 - School Breakfast Program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FF00"/>
    <pageSetUpPr fitToPage="1"/>
  </sheetPr>
  <dimension ref="A1:G24"/>
  <sheetViews>
    <sheetView zoomScaleNormal="100" workbookViewId="0">
      <selection activeCell="C14" sqref="C14"/>
    </sheetView>
  </sheetViews>
  <sheetFormatPr defaultRowHeight="15" x14ac:dyDescent="0.25"/>
  <cols>
    <col min="1" max="1" width="28.7109375" bestFit="1" customWidth="1"/>
    <col min="2" max="2" width="12.28515625" bestFit="1" customWidth="1"/>
    <col min="3" max="3" width="22" customWidth="1"/>
    <col min="4" max="4" width="18.85546875" bestFit="1" customWidth="1"/>
    <col min="5" max="5" width="18.5703125" bestFit="1" customWidth="1"/>
    <col min="6" max="6" width="15" bestFit="1" customWidth="1"/>
  </cols>
  <sheetData>
    <row r="1" spans="1:7" ht="14.45" x14ac:dyDescent="0.3">
      <c r="A1" s="181" t="s">
        <v>91</v>
      </c>
      <c r="B1" s="182"/>
      <c r="C1" s="182"/>
      <c r="D1" s="182"/>
      <c r="E1" s="182"/>
      <c r="F1" s="183"/>
    </row>
    <row r="2" spans="1:7" ht="13.5" customHeight="1" x14ac:dyDescent="0.3">
      <c r="A2" s="111"/>
      <c r="B2" s="112"/>
      <c r="C2" s="112"/>
      <c r="D2" s="112"/>
      <c r="E2" s="112"/>
      <c r="F2" s="113"/>
    </row>
    <row r="3" spans="1:7" ht="48" customHeight="1" x14ac:dyDescent="0.3">
      <c r="A3" s="114" t="s">
        <v>21</v>
      </c>
      <c r="B3" s="114" t="s">
        <v>22</v>
      </c>
      <c r="C3" s="114" t="s">
        <v>23</v>
      </c>
      <c r="D3" s="114" t="s">
        <v>24</v>
      </c>
      <c r="E3" s="114" t="s">
        <v>25</v>
      </c>
      <c r="F3" s="114" t="s">
        <v>26</v>
      </c>
    </row>
    <row r="4" spans="1:7" x14ac:dyDescent="0.3">
      <c r="A4" s="115" t="s">
        <v>13</v>
      </c>
      <c r="B4" s="116"/>
      <c r="C4" s="116"/>
      <c r="D4" s="116"/>
      <c r="E4" s="116"/>
      <c r="F4" s="116"/>
    </row>
    <row r="5" spans="1:7" ht="19.5" customHeight="1" x14ac:dyDescent="0.3">
      <c r="A5" s="117" t="s">
        <v>12</v>
      </c>
      <c r="B5" s="118">
        <f>+RecordKeeping!E11</f>
        <v>56</v>
      </c>
      <c r="C5" s="140">
        <f>+RecordKeeping!F11</f>
        <v>50</v>
      </c>
      <c r="D5" s="118">
        <f>+RecordKeeping!G11</f>
        <v>2800</v>
      </c>
      <c r="E5" s="163">
        <f>+RecordKeeping!H11</f>
        <v>0.17976</v>
      </c>
      <c r="F5" s="118">
        <f>+RecordKeeping!I11</f>
        <v>503.32799999999997</v>
      </c>
      <c r="G5" s="19"/>
    </row>
    <row r="6" spans="1:7" ht="19.5" customHeight="1" x14ac:dyDescent="0.3">
      <c r="A6" s="120" t="s">
        <v>49</v>
      </c>
      <c r="B6" s="119">
        <f>+RecordKeeping!E15</f>
        <v>20386</v>
      </c>
      <c r="C6" s="166">
        <f>+RecordKeeping!F15</f>
        <v>10</v>
      </c>
      <c r="D6" s="118">
        <f>+RecordKeeping!G15</f>
        <v>203860</v>
      </c>
      <c r="E6" s="163">
        <f>+RecordKeeping!H15</f>
        <v>8.3000000000000004E-2</v>
      </c>
      <c r="F6" s="118">
        <f>+RecordKeeping!I15</f>
        <v>16920.38</v>
      </c>
      <c r="G6" s="20"/>
    </row>
    <row r="7" spans="1:7" ht="19.5" customHeight="1" x14ac:dyDescent="0.3">
      <c r="A7" s="120" t="s">
        <v>50</v>
      </c>
      <c r="B7" s="121">
        <f>+RecordKeeping!E19</f>
        <v>89828</v>
      </c>
      <c r="C7" s="121">
        <f>+RecordKeeping!F19</f>
        <v>360</v>
      </c>
      <c r="D7" s="121">
        <f>+RecordKeeping!G19</f>
        <v>32338080</v>
      </c>
      <c r="E7" s="168">
        <f>+RecordKeeping!H19</f>
        <v>0.11</v>
      </c>
      <c r="F7" s="121">
        <f>+RecordKeeping!I19</f>
        <v>3557188.8</v>
      </c>
      <c r="G7" s="20"/>
    </row>
    <row r="8" spans="1:7" ht="19.5" customHeight="1" x14ac:dyDescent="0.3">
      <c r="A8" s="122" t="s">
        <v>29</v>
      </c>
      <c r="B8" s="119">
        <f>SUBTOTAL(109,B4:B7)</f>
        <v>110270</v>
      </c>
      <c r="C8" s="140">
        <f>D8/B8</f>
        <v>295.13684592364194</v>
      </c>
      <c r="D8" s="119">
        <f t="shared" ref="D8:F8" si="0">SUBTOTAL(109,D4:D7)</f>
        <v>32544740</v>
      </c>
      <c r="E8" s="140">
        <f>F8/D8</f>
        <v>0.10983687403863113</v>
      </c>
      <c r="F8" s="119">
        <f t="shared" si="0"/>
        <v>3574612.5079999999</v>
      </c>
      <c r="G8" s="20"/>
    </row>
    <row r="9" spans="1:7" x14ac:dyDescent="0.3">
      <c r="A9" s="123" t="s">
        <v>30</v>
      </c>
      <c r="B9" s="124"/>
      <c r="C9" s="124"/>
      <c r="D9" s="124"/>
      <c r="E9" s="124"/>
      <c r="F9" s="124"/>
    </row>
    <row r="10" spans="1:7" ht="19.5" customHeight="1" x14ac:dyDescent="0.3">
      <c r="A10" s="125" t="s">
        <v>12</v>
      </c>
      <c r="B10" s="126">
        <f>+Reporting!E9</f>
        <v>56</v>
      </c>
      <c r="C10" s="164">
        <f>+Reporting!F9</f>
        <v>36.339285714285715</v>
      </c>
      <c r="D10" s="126">
        <f>+Reporting!G9</f>
        <v>2035</v>
      </c>
      <c r="E10" s="164">
        <f>+Reporting!H9</f>
        <v>0.27567567567567569</v>
      </c>
      <c r="F10" s="126">
        <f>+Reporting!I9</f>
        <v>561</v>
      </c>
      <c r="G10" s="20"/>
    </row>
    <row r="11" spans="1:7" ht="19.5" customHeight="1" x14ac:dyDescent="0.3">
      <c r="A11" s="127" t="s">
        <v>49</v>
      </c>
      <c r="B11" s="128">
        <f>+Reporting!E15</f>
        <v>20386</v>
      </c>
      <c r="C11" s="165">
        <f>+Reporting!F15</f>
        <v>10.022270185421368</v>
      </c>
      <c r="D11" s="128">
        <f>+Reporting!G15</f>
        <v>204314</v>
      </c>
      <c r="E11" s="165">
        <f>+Reporting!H15</f>
        <v>0.99953502941550754</v>
      </c>
      <c r="F11" s="128">
        <f>+Reporting!I15</f>
        <v>204219</v>
      </c>
      <c r="G11" s="20"/>
    </row>
    <row r="12" spans="1:7" ht="19.5" customHeight="1" x14ac:dyDescent="0.3">
      <c r="A12" s="129" t="s">
        <v>50</v>
      </c>
      <c r="B12" s="130">
        <f>+Reporting!E18</f>
        <v>89828</v>
      </c>
      <c r="C12" s="169">
        <f>+Reporting!F18</f>
        <v>10</v>
      </c>
      <c r="D12" s="130">
        <f>+Reporting!G18</f>
        <v>898280</v>
      </c>
      <c r="E12" s="169">
        <f>+Reporting!H18</f>
        <v>0.05</v>
      </c>
      <c r="F12" s="130">
        <f>+Reporting!I18</f>
        <v>44914</v>
      </c>
      <c r="G12" s="19"/>
    </row>
    <row r="13" spans="1:7" ht="19.5" customHeight="1" x14ac:dyDescent="0.3">
      <c r="A13" s="122" t="s">
        <v>31</v>
      </c>
      <c r="B13" s="119">
        <f t="shared" ref="B13" si="1">SUBTOTAL(109,B9:B12)</f>
        <v>110270</v>
      </c>
      <c r="C13" s="140">
        <f>D13/B13</f>
        <v>10.017493425228983</v>
      </c>
      <c r="D13" s="119">
        <f>SUBTOTAL(109,D9:D12)</f>
        <v>1104629</v>
      </c>
      <c r="E13" s="140">
        <f>F13/D13</f>
        <v>0.22604331409007006</v>
      </c>
      <c r="F13" s="119">
        <f t="shared" ref="F13" si="2">SUBTOTAL(109,F9:F12)</f>
        <v>249694</v>
      </c>
      <c r="G13" s="20"/>
    </row>
    <row r="14" spans="1:7" ht="19.5" customHeight="1" x14ac:dyDescent="0.3">
      <c r="A14" s="142" t="s">
        <v>44</v>
      </c>
      <c r="B14" s="143">
        <f>+(B8+B13)/2</f>
        <v>110270</v>
      </c>
      <c r="C14" s="144">
        <f>+D14/B14</f>
        <v>305.15433934887096</v>
      </c>
      <c r="D14" s="143">
        <f>SUM(D8,D13)</f>
        <v>33649369</v>
      </c>
      <c r="E14" s="144">
        <f>+F14/D14</f>
        <v>0.11365165593446938</v>
      </c>
      <c r="F14" s="143">
        <f t="shared" ref="F14" si="3">+F8+F13</f>
        <v>3824306.5079999999</v>
      </c>
      <c r="G14" s="19"/>
    </row>
    <row r="15" spans="1:7" ht="14.45" x14ac:dyDescent="0.3">
      <c r="A15" s="151"/>
      <c r="B15" s="151"/>
      <c r="C15" s="152"/>
      <c r="D15" s="151"/>
      <c r="E15" s="151"/>
      <c r="F15" s="153"/>
      <c r="G15" s="4"/>
    </row>
    <row r="16" spans="1:7" ht="14.45" x14ac:dyDescent="0.3">
      <c r="D16" s="5"/>
    </row>
    <row r="24" spans="3:3" ht="14.45" x14ac:dyDescent="0.3">
      <c r="C24" s="157"/>
    </row>
  </sheetData>
  <sheetProtection selectLockedCells="1"/>
  <mergeCells count="1">
    <mergeCell ref="A1:F1"/>
  </mergeCells>
  <printOptions horizontalCentered="1"/>
  <pageMargins left="0.7" right="0.7" top="0.75" bottom="0.75" header="0.3" footer="0.3"/>
  <pageSetup orientation="landscape" r:id="rId1"/>
  <headerFooter>
    <oddHeader>&amp;COMB Control #0584-0012 
&amp;"-,Bold" 7 CFR Part 220 - School Breakfast Program</oddHeader>
  </headerFooter>
  <ignoredErrors>
    <ignoredError sqref="E13 C13 C8 E8 D14" formula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RecordKeeping</vt:lpstr>
      <vt:lpstr>Reporting</vt:lpstr>
      <vt:lpstr>60 day Summ</vt:lpstr>
      <vt:lpstr>Burden Summary</vt:lpstr>
      <vt:lpstr>'60 day Summ'!Print_Area</vt:lpstr>
      <vt:lpstr>'Burden Summary'!Print_Area</vt:lpstr>
      <vt:lpstr>RecordKeeping!Print_Area</vt:lpstr>
      <vt:lpstr>Reporting!Print_Area</vt:lpstr>
    </vt:vector>
  </TitlesOfParts>
  <Company>USDA/FNS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mmalhotra</dc:creator>
  <cp:lastModifiedBy>CS</cp:lastModifiedBy>
  <cp:lastPrinted>2015-08-19T19:39:16Z</cp:lastPrinted>
  <dcterms:created xsi:type="dcterms:W3CDTF">2011-04-25T16:43:00Z</dcterms:created>
  <dcterms:modified xsi:type="dcterms:W3CDTF">2015-08-24T21:00:47Z</dcterms:modified>
</cp:coreProperties>
</file>