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
    </mc:Choice>
  </mc:AlternateContent>
  <bookViews>
    <workbookView xWindow="0" yWindow="0" windowWidth="20490" windowHeight="8340" activeTab="2"/>
  </bookViews>
  <sheets>
    <sheet name="# Respondents" sheetId="4" r:id="rId1"/>
    <sheet name="# Responses" sheetId="5" r:id="rId2"/>
    <sheet name="Respondent Burden" sheetId="1" r:id="rId3"/>
    <sheet name="Agency Burden" sheetId="3" r:id="rId4"/>
    <sheet name="Capital &amp; O&amp;M" sheetId="6" r:id="rId5"/>
  </sheets>
  <definedNames>
    <definedName name="OLE_LINK1" localSheetId="3">'Agency Burden'!#REF!</definedName>
  </definedNames>
  <calcPr calcId="152511"/>
</workbook>
</file>

<file path=xl/calcChain.xml><?xml version="1.0" encoding="utf-8"?>
<calcChain xmlns="http://schemas.openxmlformats.org/spreadsheetml/2006/main">
  <c r="J16" i="3" l="1"/>
  <c r="J40" i="1"/>
  <c r="J39" i="1"/>
  <c r="H6" i="6"/>
  <c r="J38" i="1"/>
  <c r="G38" i="1"/>
  <c r="G5" i="6"/>
  <c r="D14" i="5" l="1"/>
  <c r="D13" i="5"/>
  <c r="D12" i="5"/>
  <c r="F12" i="5" s="1"/>
  <c r="D10" i="5"/>
  <c r="D9" i="5"/>
  <c r="D5" i="5"/>
  <c r="D6" i="5"/>
  <c r="D7" i="5"/>
  <c r="D4" i="5"/>
  <c r="C12" i="5"/>
  <c r="C9" i="5"/>
  <c r="E5" i="6"/>
  <c r="F9" i="5"/>
  <c r="F15" i="3"/>
  <c r="F14" i="3"/>
  <c r="E14" i="3"/>
  <c r="F8" i="3"/>
  <c r="F11" i="3"/>
  <c r="E14" i="1"/>
  <c r="G14" i="1" s="1"/>
  <c r="H14" i="1" s="1"/>
  <c r="F7" i="3"/>
  <c r="E12" i="3"/>
  <c r="E11" i="3"/>
  <c r="F9" i="3"/>
  <c r="F6" i="3"/>
  <c r="G6" i="3" s="1"/>
  <c r="H6" i="3" s="1"/>
  <c r="G14" i="3" l="1"/>
  <c r="H14" i="3" s="1"/>
  <c r="G12" i="3"/>
  <c r="H12" i="3" s="1"/>
  <c r="I14" i="1"/>
  <c r="J14" i="1" s="1"/>
  <c r="G11" i="3"/>
  <c r="I11" i="3" s="1"/>
  <c r="I6" i="3"/>
  <c r="J6" i="3" s="1"/>
  <c r="I14" i="3" l="1"/>
  <c r="J14" i="3" s="1"/>
  <c r="I12" i="3"/>
  <c r="J12" i="3" s="1"/>
  <c r="H11" i="3"/>
  <c r="J11" i="3" s="1"/>
  <c r="F36" i="1" l="1"/>
  <c r="E36" i="1"/>
  <c r="F35" i="1"/>
  <c r="E35" i="1"/>
  <c r="F34" i="1"/>
  <c r="E34" i="1"/>
  <c r="F33" i="1"/>
  <c r="E33" i="1"/>
  <c r="F31" i="1"/>
  <c r="E31" i="1"/>
  <c r="F30" i="1"/>
  <c r="E30" i="1"/>
  <c r="E28" i="1"/>
  <c r="G28" i="1" s="1"/>
  <c r="H28" i="1" s="1"/>
  <c r="E27" i="1"/>
  <c r="G27" i="1" s="1"/>
  <c r="F25" i="1"/>
  <c r="E25" i="1"/>
  <c r="F24" i="1"/>
  <c r="F23" i="1"/>
  <c r="E23" i="1"/>
  <c r="F22" i="1"/>
  <c r="F20" i="1"/>
  <c r="E20" i="1"/>
  <c r="E22" i="1"/>
  <c r="E24" i="1"/>
  <c r="F17" i="1"/>
  <c r="C14" i="5" s="1"/>
  <c r="E15" i="1"/>
  <c r="G15" i="1" s="1"/>
  <c r="F16" i="1"/>
  <c r="C13" i="5" s="1"/>
  <c r="E16" i="1"/>
  <c r="F13" i="1"/>
  <c r="C10" i="5" s="1"/>
  <c r="E13" i="1"/>
  <c r="F11" i="1"/>
  <c r="F9" i="1"/>
  <c r="C5" i="5" s="1"/>
  <c r="E9" i="1"/>
  <c r="F8" i="1"/>
  <c r="C4" i="5" s="1"/>
  <c r="F6" i="1"/>
  <c r="E6" i="1"/>
  <c r="E5" i="1"/>
  <c r="F4" i="5"/>
  <c r="E10" i="1"/>
  <c r="F10" i="5" l="1"/>
  <c r="C7" i="5"/>
  <c r="G36" i="1"/>
  <c r="H36" i="1" s="1"/>
  <c r="G35" i="1"/>
  <c r="H35" i="1" s="1"/>
  <c r="G34" i="1"/>
  <c r="H34" i="1" s="1"/>
  <c r="G22" i="1"/>
  <c r="H22" i="1" s="1"/>
  <c r="G30" i="1"/>
  <c r="H30" i="1" s="1"/>
  <c r="G31" i="1"/>
  <c r="I31" i="1" s="1"/>
  <c r="G33" i="1"/>
  <c r="H33" i="1" s="1"/>
  <c r="G24" i="1"/>
  <c r="H24" i="1" s="1"/>
  <c r="I30" i="1"/>
  <c r="I28" i="1"/>
  <c r="J28" i="1" s="1"/>
  <c r="I27" i="1"/>
  <c r="H27" i="1"/>
  <c r="G23" i="1"/>
  <c r="H23" i="1" s="1"/>
  <c r="G25" i="1"/>
  <c r="H25" i="1" s="1"/>
  <c r="G20" i="1"/>
  <c r="H15" i="1"/>
  <c r="I15" i="1"/>
  <c r="G16" i="1"/>
  <c r="I16" i="1" s="1"/>
  <c r="G13" i="1"/>
  <c r="H13" i="1" s="1"/>
  <c r="G9" i="1"/>
  <c r="H9" i="1" s="1"/>
  <c r="G6" i="1"/>
  <c r="I6" i="1" s="1"/>
  <c r="J36" i="1" l="1"/>
  <c r="I36" i="1"/>
  <c r="I35" i="1"/>
  <c r="J35" i="1" s="1"/>
  <c r="H20" i="1"/>
  <c r="I22" i="1"/>
  <c r="J22" i="1" s="1"/>
  <c r="I34" i="1"/>
  <c r="J34" i="1" s="1"/>
  <c r="I24" i="1"/>
  <c r="J24" i="1" s="1"/>
  <c r="H31" i="1"/>
  <c r="J31" i="1" s="1"/>
  <c r="I33" i="1"/>
  <c r="J33" i="1" s="1"/>
  <c r="J27" i="1"/>
  <c r="J30" i="1"/>
  <c r="I23" i="1"/>
  <c r="J23" i="1" s="1"/>
  <c r="I25" i="1"/>
  <c r="J25" i="1" s="1"/>
  <c r="I20" i="1"/>
  <c r="J15" i="1"/>
  <c r="H16" i="1"/>
  <c r="J16" i="1" s="1"/>
  <c r="I13" i="1"/>
  <c r="J13" i="1" s="1"/>
  <c r="I9" i="1"/>
  <c r="J9" i="1" s="1"/>
  <c r="H6" i="1"/>
  <c r="J6" i="1" s="1"/>
  <c r="F13" i="5"/>
  <c r="G37" i="1" l="1"/>
  <c r="J20" i="1"/>
  <c r="J37" i="1" s="1"/>
  <c r="E15" i="3"/>
  <c r="G15" i="3" s="1"/>
  <c r="E17" i="1"/>
  <c r="G17" i="1" s="1"/>
  <c r="E11" i="1"/>
  <c r="G11" i="1" s="1"/>
  <c r="E8" i="1"/>
  <c r="G8" i="1" s="1"/>
  <c r="H15" i="3" l="1"/>
  <c r="I15" i="3"/>
  <c r="H17" i="1"/>
  <c r="I17" i="1"/>
  <c r="H11" i="1"/>
  <c r="I11" i="1"/>
  <c r="H8" i="1"/>
  <c r="I8" i="1"/>
  <c r="H5" i="6"/>
  <c r="E9" i="3"/>
  <c r="G9" i="3" s="1"/>
  <c r="H9" i="3" s="1"/>
  <c r="E8" i="3"/>
  <c r="G8" i="3" s="1"/>
  <c r="E13" i="3"/>
  <c r="G13" i="3" s="1"/>
  <c r="J15" i="3" l="1"/>
  <c r="H13" i="3"/>
  <c r="I13" i="3"/>
  <c r="H8" i="3"/>
  <c r="I8" i="3"/>
  <c r="I9" i="3"/>
  <c r="J17" i="1"/>
  <c r="J11" i="1"/>
  <c r="J8" i="1"/>
  <c r="F5" i="5"/>
  <c r="J13" i="3" l="1"/>
  <c r="J8" i="3"/>
  <c r="J9" i="3"/>
  <c r="F10" i="4" l="1"/>
  <c r="E10" i="4"/>
  <c r="F7" i="5" l="1"/>
  <c r="F5" i="1"/>
  <c r="G5" i="1" s="1"/>
  <c r="F10" i="1"/>
  <c r="C6" i="5" s="1"/>
  <c r="F6" i="5" s="1"/>
  <c r="C8" i="4"/>
  <c r="C9" i="4" s="1"/>
  <c r="E7" i="3"/>
  <c r="G7" i="3" s="1"/>
  <c r="E6" i="6"/>
  <c r="G7" i="4"/>
  <c r="H7" i="3" l="1"/>
  <c r="I7" i="3"/>
  <c r="G16" i="3" s="1"/>
  <c r="G10" i="1"/>
  <c r="H5" i="1"/>
  <c r="I5" i="1"/>
  <c r="D8" i="4"/>
  <c r="G8" i="4" s="1"/>
  <c r="D9" i="4" s="1"/>
  <c r="G9" i="4" s="1"/>
  <c r="G10" i="4" s="1"/>
  <c r="C10" i="4"/>
  <c r="J7" i="3" l="1"/>
  <c r="H10" i="1"/>
  <c r="G18" i="1" s="1"/>
  <c r="I10" i="1"/>
  <c r="J5" i="1"/>
  <c r="D10" i="4"/>
  <c r="J10" i="1" l="1"/>
  <c r="J18" i="1" s="1"/>
  <c r="F14" i="5"/>
  <c r="F15" i="5" s="1"/>
  <c r="F16" i="5" l="1"/>
</calcChain>
</file>

<file path=xl/sharedStrings.xml><?xml version="1.0" encoding="utf-8"?>
<sst xmlns="http://schemas.openxmlformats.org/spreadsheetml/2006/main" count="166" uniqueCount="137">
  <si>
    <t>(A)</t>
  </si>
  <si>
    <t>(B)</t>
  </si>
  <si>
    <t>(C)</t>
  </si>
  <si>
    <t>(D)</t>
  </si>
  <si>
    <t>(E)</t>
  </si>
  <si>
    <t>Reporting Subtotal</t>
  </si>
  <si>
    <t>Total</t>
  </si>
  <si>
    <t>Burden item</t>
  </si>
  <si>
    <t>A</t>
  </si>
  <si>
    <t>B</t>
  </si>
  <si>
    <t>C</t>
  </si>
  <si>
    <t>D</t>
  </si>
  <si>
    <t>E</t>
  </si>
  <si>
    <t>F</t>
  </si>
  <si>
    <t>G</t>
  </si>
  <si>
    <t>H</t>
  </si>
  <si>
    <t>Person-hours
per occurrence</t>
  </si>
  <si>
    <t>Annual occurrences
per respondent</t>
  </si>
  <si>
    <t>Person-hours
per respondent
per year (AxB)</t>
  </si>
  <si>
    <r>
      <t xml:space="preserve">Respondents
per year </t>
    </r>
    <r>
      <rPr>
        <b/>
        <vertAlign val="superscript"/>
        <sz val="10"/>
        <rFont val="Times New Roman"/>
        <family val="1"/>
      </rPr>
      <t>a</t>
    </r>
  </si>
  <si>
    <t>Technical hours per
year (CxD)</t>
  </si>
  <si>
    <t>Management hours per year (Ex0.05)</t>
  </si>
  <si>
    <t>Clerical hours
per year
(Ex0.10)</t>
  </si>
  <si>
    <r>
      <t xml:space="preserve">Annual cost
($) </t>
    </r>
    <r>
      <rPr>
        <b/>
        <vertAlign val="superscript"/>
        <sz val="10"/>
        <rFont val="Times New Roman"/>
        <family val="1"/>
      </rPr>
      <t>b</t>
    </r>
  </si>
  <si>
    <t>Source Type</t>
  </si>
  <si>
    <t>No.</t>
  </si>
  <si>
    <t>Existing</t>
  </si>
  <si>
    <t>Number of Respondents</t>
  </si>
  <si>
    <t>Respondents That Submit Reports</t>
  </si>
  <si>
    <t>Respondents That Do Not Submit Any Reports</t>
  </si>
  <si>
    <t>Year</t>
  </si>
  <si>
    <t>Number of New Respondents</t>
  </si>
  <si>
    <t>Number of Existing Respondents</t>
  </si>
  <si>
    <t>Number of Existing  Respondents that keep records but do not submit reports</t>
  </si>
  <si>
    <t>Number of Existing Respondents That Are Also New Respondents</t>
  </si>
  <si>
    <t>(E=A+B+C-D)</t>
  </si>
  <si>
    <t>Average</t>
  </si>
  <si>
    <t>Total Annual Responses</t>
  </si>
  <si>
    <t>(A)
Information Collection Activity</t>
  </si>
  <si>
    <t xml:space="preserve">(B)
Number of Respondents  </t>
  </si>
  <si>
    <t>(C)
Number of Responses</t>
  </si>
  <si>
    <t>(D)
Number of Existing Respondents That Keep Records But Do Not Submit Reports</t>
  </si>
  <si>
    <t>(E)
Total Annual Responses
E=(BxC)+D</t>
  </si>
  <si>
    <t>TOTAL ANNUAL BURDEN AND COST (ROUNDED)</t>
  </si>
  <si>
    <t>EPA
person-hours
per occurrence</t>
  </si>
  <si>
    <t>EPA
person-hours
per respondent
per year (AxB)</t>
  </si>
  <si>
    <t>Technical hours
per year
(CxD)</t>
  </si>
  <si>
    <t>Management
hours per year
(Ex0.05)</t>
  </si>
  <si>
    <t>Assumptions:</t>
  </si>
  <si>
    <t>Capital/Startup vs. Operation and Maintenance (O&amp;M) Costs</t>
  </si>
  <si>
    <t>Capital/Startup Cost for One Respondent</t>
  </si>
  <si>
    <t>Annual O&amp;M Costs for One Respondent</t>
  </si>
  <si>
    <t>(F)</t>
  </si>
  <si>
    <t>Number of Respondents  with O&amp;M</t>
  </si>
  <si>
    <t>(G)</t>
  </si>
  <si>
    <t>Total O&amp;M, (E X F)</t>
  </si>
  <si>
    <t>Recordkeeping Subtotal</t>
  </si>
  <si>
    <t>GRAND TOTAL (LABOR, CAPITAL, AND O&amp;M)</t>
  </si>
  <si>
    <t>ERG Notes</t>
  </si>
  <si>
    <t>Labor Rates:</t>
  </si>
  <si>
    <t>hrs/response:</t>
  </si>
  <si>
    <t>TOTAL ANNUAL CAPITAL AND O&amp;M COST (SEE SECTION 6(b)(iii))</t>
  </si>
  <si>
    <t>Requirement</t>
  </si>
  <si>
    <r>
      <t xml:space="preserve">Total Capital/Startup Cost,  (B X C) </t>
    </r>
    <r>
      <rPr>
        <vertAlign val="superscript"/>
        <sz val="10"/>
        <color rgb="FF000000"/>
        <rFont val="Times New Roman"/>
        <family val="1"/>
      </rPr>
      <t>b</t>
    </r>
  </si>
  <si>
    <t>N/A - Not Applicable</t>
  </si>
  <si>
    <t>ERG Notes:</t>
  </si>
  <si>
    <r>
      <t>1</t>
    </r>
    <r>
      <rPr>
        <sz val="10"/>
        <color theme="1"/>
        <rFont val="Times New Roman"/>
        <family val="1"/>
      </rPr>
      <t xml:space="preserve"> New respondents include sources with constructed, reconstructed, and modified affected facilities.</t>
    </r>
  </si>
  <si>
    <t>b  This ICR uses the following labor rates: $103.97 (technical), $129.93 (managerial), and $51.79 (clerical).  These rates are from the United States Department of Labor, Bureau of Labor Statistics, June 2014, “Table 2. Civilian Workers, by occupational and industry group.”  The rates are from column 1, “Total compensation.”  They have been increased by 110 percent to account for the benefit packages available to those employed by private industry.</t>
  </si>
  <si>
    <t>New</t>
  </si>
  <si>
    <t>Table 1: Annual Respondent Burden and Cost – NESHAP for Flexible Polyurethane Foam Fabrication (40 CFR Part 63, Subpart MMMMM) (Renewal)</t>
  </si>
  <si>
    <t>Table 2: Average Annual EPA Burden and Cost – NESHAP for Flexible Polyurethane Foam Fabrication (40 CFR Part 63, Subpart MMMMM) (Renewal)</t>
  </si>
  <si>
    <t>Initial notification</t>
  </si>
  <si>
    <t>Notification of performance test</t>
  </si>
  <si>
    <t>Notification of compliance status</t>
  </si>
  <si>
    <t>SSM report</t>
  </si>
  <si>
    <t>a  EPA estimates an average of 16 existing sources will be subject to the standard.  One additional new source (flame lamination) will become subject to the rule over the three-year period of this ICR.</t>
  </si>
  <si>
    <t>2. Gather information</t>
  </si>
  <si>
    <t>3. Reports</t>
  </si>
  <si>
    <t>c  Applies to loop slitter adhseive facilities only.</t>
  </si>
  <si>
    <t>d  EPA assumes each respondent will submit SSM reports ten times per year.</t>
  </si>
  <si>
    <t>3. Recordkeeping requirements</t>
  </si>
  <si>
    <t>a. Initial notification</t>
  </si>
  <si>
    <t>c. Notification of performance test</t>
  </si>
  <si>
    <t>d. Notification of compliance status</t>
  </si>
  <si>
    <r>
      <t xml:space="preserve">h. SSM report </t>
    </r>
    <r>
      <rPr>
        <vertAlign val="superscript"/>
        <sz val="10"/>
        <rFont val="Times New Roman"/>
        <family val="1"/>
      </rPr>
      <t>d</t>
    </r>
  </si>
  <si>
    <t>a. Plan activities</t>
  </si>
  <si>
    <t>b. Implement activities for flame lamination</t>
  </si>
  <si>
    <t>i. Record SSM</t>
  </si>
  <si>
    <r>
      <t xml:space="preserve">ii. Conduct performance test </t>
    </r>
    <r>
      <rPr>
        <vertAlign val="superscript"/>
        <sz val="10"/>
        <rFont val="Times New Roman"/>
        <family val="1"/>
      </rPr>
      <t>e</t>
    </r>
  </si>
  <si>
    <t>e  EPA assumes this activity also includes writing the site-specific test plan.</t>
  </si>
  <si>
    <t>iii. Record CPMS measurements</t>
  </si>
  <si>
    <t>f  EPA assumes each respondent will implement CPMS calibration and maintenance activities 50 times per year.</t>
  </si>
  <si>
    <r>
      <t xml:space="preserve">iv. CPMS calibration and maintenance </t>
    </r>
    <r>
      <rPr>
        <vertAlign val="superscript"/>
        <sz val="10"/>
        <rFont val="Times New Roman"/>
        <family val="1"/>
      </rPr>
      <t>f</t>
    </r>
  </si>
  <si>
    <t>c. Implement activities for loop slitters</t>
  </si>
  <si>
    <t>i. Record adhesives used and suppliers</t>
  </si>
  <si>
    <t>ii. Conduct Method 311 test</t>
  </si>
  <si>
    <t>d. Develop record system</t>
  </si>
  <si>
    <t>i. SSM plan</t>
  </si>
  <si>
    <t>ii. CPMS maintenance plan</t>
  </si>
  <si>
    <t>e. Time to train personnel</t>
  </si>
  <si>
    <t>i. CPMS acquisition and installation</t>
  </si>
  <si>
    <t>ii. CPMS inspection and monitoring</t>
  </si>
  <si>
    <t>g  EPA assumes each respondent will file and maintain records on a monthly basis.</t>
  </si>
  <si>
    <r>
      <t xml:space="preserve">f. Store, file, and maintain all records </t>
    </r>
    <r>
      <rPr>
        <vertAlign val="superscript"/>
        <sz val="10"/>
        <rFont val="Times New Roman"/>
        <family val="1"/>
      </rPr>
      <t>g</t>
    </r>
  </si>
  <si>
    <r>
      <t xml:space="preserve">g. Retrieve records/reports </t>
    </r>
    <r>
      <rPr>
        <vertAlign val="superscript"/>
        <sz val="10"/>
        <rFont val="Times New Roman"/>
        <family val="1"/>
      </rPr>
      <t>h</t>
    </r>
  </si>
  <si>
    <t>h  EPA assumes each respondent will retrieve records/reports 12 times per year.</t>
  </si>
  <si>
    <t>CPMS - Continuous Parameter Monitoring System</t>
  </si>
  <si>
    <t>b  This ICR uses the following labor rates: $46.67 (technical), $62.90 (managerial), and $25.25 (clerical).  These rates are from the Office of Personnel Management (OPM), 2014 General Schedule, which excludes locality rates of pay.  The rates have been increased by 60 percent to account for the benefit packages available to government employees.</t>
  </si>
  <si>
    <t>Review initial notification</t>
  </si>
  <si>
    <t>Review notification of compliance status</t>
  </si>
  <si>
    <t>Review initial compliance report</t>
  </si>
  <si>
    <t>e. Initial compliance report</t>
  </si>
  <si>
    <t>c  Applies to loop slitter adhesive facilities only.</t>
  </si>
  <si>
    <t>Flame lamination facilities</t>
  </si>
  <si>
    <t>Loop slitter facilities</t>
  </si>
  <si>
    <t>i. Flame lamination facilities</t>
  </si>
  <si>
    <t>ii. Loop slitter facilities</t>
  </si>
  <si>
    <t>Review notification of performance test</t>
  </si>
  <si>
    <r>
      <t xml:space="preserve">Review annual compliance report </t>
    </r>
    <r>
      <rPr>
        <vertAlign val="superscript"/>
        <sz val="10"/>
        <rFont val="Times New Roman"/>
        <family val="1"/>
      </rPr>
      <t>c</t>
    </r>
  </si>
  <si>
    <t>Review semiannual compliance report</t>
  </si>
  <si>
    <t>Review SSM report</t>
  </si>
  <si>
    <r>
      <t xml:space="preserve">f. Annual compliance report </t>
    </r>
    <r>
      <rPr>
        <vertAlign val="superscript"/>
        <sz val="10"/>
        <rFont val="Times New Roman"/>
        <family val="1"/>
      </rPr>
      <t>c</t>
    </r>
  </si>
  <si>
    <t>g. Semiannual compliance report</t>
  </si>
  <si>
    <t>Initial compliance report</t>
  </si>
  <si>
    <t>Differential pressure, pH, liquid flow rate, data recorder</t>
  </si>
  <si>
    <t>Prev renewal: Cap/Startup = $997; O&amp;M = $1,674</t>
  </si>
  <si>
    <t>b. Application for construction/reconstruction</t>
  </si>
  <si>
    <t>Review application for construction/reconstruction</t>
  </si>
  <si>
    <t>Application for construction/reconstruction</t>
  </si>
  <si>
    <t>Prev renewal: 15,601 hrs and $1,494,882. Net increase due to industry growth.</t>
  </si>
  <si>
    <t>Prev renewal: 1,831 hrs and $82,501. Net increase due to industry growth.</t>
  </si>
  <si>
    <t>Flame lamination sources</t>
  </si>
  <si>
    <t>Loop slitter sources</t>
  </si>
  <si>
    <t>Subsequent compliance reports</t>
  </si>
  <si>
    <t>-prev renewal: 173 responses, 90 hrs/response.  Net increase due to industry growth.</t>
  </si>
  <si>
    <t>SSM - Startup, Malfunction, or Startup</t>
  </si>
  <si>
    <t>1. Familiarization with rule requirements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</si>
</sst>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164" formatCode="&quot;$&quot;#,##0.00"/>
    <numFmt numFmtId="165" formatCode="#,##0.0"/>
    <numFmt numFmtId="166" formatCode="0.0"/>
    <numFmt numFmtId="167" formatCode="&quot;$&quot;#,##0"/>
  </numFmts>
  <fonts count="21" x14ac:knownFonts="1">
    <font>
      <sz val="11"/>
      <color theme="1"/>
      <name val="Calibri"/>
      <family val="2"/>
      <scheme val="minor"/>
    </font>
    <font>
      <sz val="10"/>
      <color theme="1"/>
      <name val="Times New Roman"/>
      <family val="1"/>
    </font>
    <font>
      <b/>
      <i/>
      <sz val="10"/>
      <color theme="1"/>
      <name val="Times New Roman"/>
      <family val="1"/>
    </font>
    <font>
      <sz val="10"/>
      <name val="Times New Roman"/>
      <family val="1"/>
    </font>
    <font>
      <b/>
      <sz val="12"/>
      <name val="Times New Roman"/>
      <family val="1"/>
    </font>
    <font>
      <b/>
      <sz val="10"/>
      <name val="Times New Roman"/>
      <family val="1"/>
    </font>
    <font>
      <b/>
      <vertAlign val="superscript"/>
      <sz val="10"/>
      <name val="Times New Roman"/>
      <family val="1"/>
    </font>
    <font>
      <sz val="10"/>
      <color theme="1"/>
      <name val="Arial"/>
      <family val="2"/>
    </font>
    <font>
      <b/>
      <sz val="12"/>
      <color rgb="FF000000"/>
      <name val="Times New Roman"/>
      <family val="1"/>
    </font>
    <font>
      <sz val="9"/>
      <color rgb="FF000000"/>
      <name val="Times New Roman"/>
      <family val="1"/>
    </font>
    <font>
      <sz val="10"/>
      <color rgb="FF000000"/>
      <name val="Times New Roman"/>
      <family val="1"/>
    </font>
    <font>
      <sz val="9"/>
      <color theme="1"/>
      <name val="Times New Roman"/>
      <family val="1"/>
    </font>
    <font>
      <sz val="9"/>
      <name val="Times New Roman"/>
      <family val="1"/>
    </font>
    <font>
      <b/>
      <i/>
      <sz val="10"/>
      <name val="Times New Roman"/>
      <family val="1"/>
    </font>
    <font>
      <vertAlign val="superscript"/>
      <sz val="10"/>
      <name val="Times New Roman"/>
      <family val="1"/>
    </font>
    <font>
      <sz val="11"/>
      <name val="Calibri"/>
      <family val="2"/>
      <scheme val="minor"/>
    </font>
    <font>
      <vertAlign val="superscript"/>
      <sz val="10"/>
      <color theme="1"/>
      <name val="Times New Roman"/>
      <family val="1"/>
    </font>
    <font>
      <vertAlign val="superscript"/>
      <sz val="10"/>
      <color rgb="FF000000"/>
      <name val="Times New Roman"/>
      <family val="1"/>
    </font>
    <font>
      <i/>
      <sz val="10"/>
      <color theme="1"/>
      <name val="Times New Roman"/>
      <family val="1"/>
    </font>
    <font>
      <i/>
      <sz val="10"/>
      <color theme="1"/>
      <name val="Arial"/>
      <family val="2"/>
    </font>
    <font>
      <sz val="10"/>
      <name val="Arial"/>
      <family val="2"/>
    </font>
  </fonts>
  <fills count="3">
    <fill>
      <patternFill patternType="none"/>
    </fill>
    <fill>
      <patternFill patternType="gray125"/>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2">
    <xf numFmtId="0" fontId="0" fillId="0" borderId="0"/>
    <xf numFmtId="0" fontId="7" fillId="0" borderId="0"/>
  </cellStyleXfs>
  <cellXfs count="123">
    <xf numFmtId="0" fontId="0" fillId="0" borderId="0" xfId="0"/>
    <xf numFmtId="0" fontId="1" fillId="0" borderId="0" xfId="0" applyFont="1"/>
    <xf numFmtId="0" fontId="3" fillId="0" borderId="0" xfId="0" applyFont="1" applyFill="1"/>
    <xf numFmtId="0" fontId="4" fillId="0" borderId="0" xfId="0" applyFont="1" applyFill="1"/>
    <xf numFmtId="4" fontId="3" fillId="0" borderId="0" xfId="0" applyNumberFormat="1" applyFont="1" applyFill="1"/>
    <xf numFmtId="0" fontId="3" fillId="0" borderId="0" xfId="0" applyFont="1"/>
    <xf numFmtId="4" fontId="3" fillId="0" borderId="0" xfId="0" applyNumberFormat="1" applyFont="1"/>
    <xf numFmtId="0" fontId="3" fillId="0" borderId="0" xfId="0" applyNumberFormat="1" applyFont="1" applyFill="1" applyAlignment="1"/>
    <xf numFmtId="0" fontId="5" fillId="0" borderId="2" xfId="0" applyNumberFormat="1" applyFont="1" applyFill="1" applyBorder="1" applyAlignment="1">
      <alignment horizontal="center"/>
    </xf>
    <xf numFmtId="4" fontId="5" fillId="0" borderId="2" xfId="0" applyNumberFormat="1" applyFont="1" applyFill="1" applyBorder="1" applyAlignment="1">
      <alignment horizontal="center"/>
    </xf>
    <xf numFmtId="0" fontId="3" fillId="0" borderId="0" xfId="0" applyNumberFormat="1" applyFont="1" applyAlignment="1"/>
    <xf numFmtId="0" fontId="3" fillId="0" borderId="0" xfId="0" applyFont="1" applyAlignment="1"/>
    <xf numFmtId="0" fontId="3" fillId="0" borderId="0" xfId="0" applyNumberFormat="1" applyFont="1" applyFill="1" applyAlignment="1">
      <alignment wrapText="1"/>
    </xf>
    <xf numFmtId="0" fontId="5" fillId="0" borderId="2" xfId="0" applyNumberFormat="1" applyFont="1" applyFill="1" applyBorder="1" applyAlignment="1">
      <alignment horizontal="center" wrapText="1"/>
    </xf>
    <xf numFmtId="0" fontId="3" fillId="0" borderId="0" xfId="0" applyNumberFormat="1" applyFont="1" applyAlignment="1">
      <alignment wrapText="1"/>
    </xf>
    <xf numFmtId="0" fontId="3" fillId="0" borderId="2" xfId="0" applyFont="1" applyFill="1" applyBorder="1" applyAlignment="1">
      <alignment horizontal="center" vertical="top" wrapText="1"/>
    </xf>
    <xf numFmtId="3" fontId="3" fillId="0" borderId="2" xfId="0" applyNumberFormat="1" applyFont="1" applyFill="1" applyBorder="1" applyAlignment="1">
      <alignment horizontal="center" vertical="top" wrapText="1"/>
    </xf>
    <xf numFmtId="3" fontId="3" fillId="0" borderId="2" xfId="0" applyNumberFormat="1" applyFont="1" applyFill="1" applyBorder="1" applyAlignment="1">
      <alignment horizontal="right" vertical="top" wrapText="1"/>
    </xf>
    <xf numFmtId="0" fontId="5" fillId="2" borderId="2" xfId="0" applyFont="1" applyFill="1" applyBorder="1"/>
    <xf numFmtId="0" fontId="3" fillId="0" borderId="2" xfId="0" applyFont="1" applyBorder="1"/>
    <xf numFmtId="0" fontId="7" fillId="0" borderId="0" xfId="1"/>
    <xf numFmtId="0" fontId="8" fillId="0" borderId="4" xfId="1" applyFont="1" applyBorder="1" applyAlignment="1">
      <alignment vertical="top" wrapText="1"/>
    </xf>
    <xf numFmtId="0" fontId="9" fillId="0" borderId="2" xfId="1" applyFont="1" applyBorder="1" applyAlignment="1">
      <alignment vertical="top" wrapText="1"/>
    </xf>
    <xf numFmtId="0" fontId="10" fillId="0" borderId="1" xfId="1" applyFont="1" applyBorder="1" applyAlignment="1">
      <alignment horizontal="center" vertical="top" wrapText="1"/>
    </xf>
    <xf numFmtId="0" fontId="10" fillId="0" borderId="8" xfId="1" applyFont="1" applyBorder="1" applyAlignment="1">
      <alignment horizontal="center" vertical="top" wrapText="1"/>
    </xf>
    <xf numFmtId="0" fontId="10" fillId="0" borderId="8" xfId="1" applyFont="1" applyFill="1" applyBorder="1" applyAlignment="1">
      <alignment horizontal="center" vertical="top" wrapText="1"/>
    </xf>
    <xf numFmtId="0" fontId="7" fillId="0" borderId="0" xfId="1" applyFont="1"/>
    <xf numFmtId="0" fontId="8" fillId="0" borderId="0" xfId="1" applyFont="1" applyBorder="1" applyAlignment="1">
      <alignment horizontal="center" vertical="top" wrapText="1"/>
    </xf>
    <xf numFmtId="0" fontId="11" fillId="0" borderId="2" xfId="1" applyFont="1" applyFill="1" applyBorder="1" applyAlignment="1">
      <alignment horizontal="center" vertical="top" wrapText="1"/>
    </xf>
    <xf numFmtId="0" fontId="12" fillId="0" borderId="2" xfId="1" applyFont="1" applyBorder="1" applyAlignment="1">
      <alignment horizontal="center" vertical="top" wrapText="1"/>
    </xf>
    <xf numFmtId="0" fontId="11" fillId="0" borderId="2" xfId="1" applyFont="1" applyBorder="1" applyAlignment="1">
      <alignment horizontal="center" vertical="top" wrapText="1"/>
    </xf>
    <xf numFmtId="0" fontId="11" fillId="0" borderId="0" xfId="1" applyFont="1" applyFill="1" applyBorder="1" applyAlignment="1">
      <alignment horizontal="center" vertical="top" wrapText="1"/>
    </xf>
    <xf numFmtId="0" fontId="9" fillId="0" borderId="0" xfId="1" applyFont="1" applyFill="1" applyBorder="1" applyAlignment="1">
      <alignment horizontal="center" vertical="top" wrapText="1"/>
    </xf>
    <xf numFmtId="0" fontId="5" fillId="0" borderId="0" xfId="0" applyFont="1" applyFill="1" applyBorder="1" applyAlignment="1">
      <alignment horizontal="center" vertical="top" wrapText="1"/>
    </xf>
    <xf numFmtId="3" fontId="5" fillId="0" borderId="0" xfId="0" applyNumberFormat="1" applyFont="1" applyFill="1" applyBorder="1" applyAlignment="1">
      <alignment horizontal="center" vertical="top" wrapText="1"/>
    </xf>
    <xf numFmtId="3" fontId="5" fillId="0" borderId="0" xfId="0" applyNumberFormat="1" applyFont="1" applyFill="1" applyBorder="1" applyAlignment="1">
      <alignment horizontal="right" vertical="top" wrapText="1"/>
    </xf>
    <xf numFmtId="0" fontId="3" fillId="0" borderId="0" xfId="0" quotePrefix="1" applyFont="1"/>
    <xf numFmtId="3" fontId="5" fillId="0" borderId="2" xfId="0" applyNumberFormat="1" applyFont="1" applyFill="1" applyBorder="1" applyAlignment="1">
      <alignment horizontal="right" vertical="top" wrapText="1"/>
    </xf>
    <xf numFmtId="0" fontId="5" fillId="0" borderId="0" xfId="0" applyFont="1" applyFill="1" applyBorder="1" applyAlignment="1">
      <alignment vertical="top" wrapText="1"/>
    </xf>
    <xf numFmtId="0" fontId="3" fillId="0" borderId="0" xfId="0" quotePrefix="1" applyFont="1" applyFill="1"/>
    <xf numFmtId="0" fontId="5" fillId="0" borderId="2" xfId="0" applyNumberFormat="1" applyFont="1" applyFill="1" applyBorder="1" applyAlignment="1">
      <alignment horizontal="center" vertical="center"/>
    </xf>
    <xf numFmtId="0" fontId="3" fillId="0" borderId="0" xfId="0" applyFont="1" applyFill="1" applyBorder="1" applyAlignment="1">
      <alignment horizontal="center"/>
    </xf>
    <xf numFmtId="164" fontId="3" fillId="0" borderId="0" xfId="0" applyNumberFormat="1" applyFont="1" applyFill="1" applyAlignment="1">
      <alignment horizontal="right" vertical="top"/>
    </xf>
    <xf numFmtId="0" fontId="3" fillId="0" borderId="0" xfId="0" applyNumberFormat="1" applyFont="1" applyFill="1" applyBorder="1" applyAlignment="1"/>
    <xf numFmtId="4" fontId="3" fillId="0" borderId="2" xfId="0" applyNumberFormat="1" applyFont="1" applyFill="1" applyBorder="1" applyAlignment="1">
      <alignment horizontal="right" vertical="top" wrapText="1"/>
    </xf>
    <xf numFmtId="0" fontId="3" fillId="0" borderId="2" xfId="0" applyFont="1" applyFill="1" applyBorder="1" applyAlignment="1">
      <alignment horizontal="left" vertical="top" wrapText="1"/>
    </xf>
    <xf numFmtId="1" fontId="3" fillId="0" borderId="2" xfId="0" applyNumberFormat="1" applyFont="1" applyFill="1" applyBorder="1" applyAlignment="1">
      <alignment horizontal="center" vertical="top" wrapText="1"/>
    </xf>
    <xf numFmtId="4" fontId="3" fillId="0" borderId="2" xfId="0" applyNumberFormat="1" applyFont="1" applyFill="1" applyBorder="1" applyAlignment="1">
      <alignment horizontal="center" vertical="top" wrapText="1"/>
    </xf>
    <xf numFmtId="3" fontId="12" fillId="0" borderId="2" xfId="1" applyNumberFormat="1" applyFont="1" applyFill="1" applyBorder="1" applyAlignment="1">
      <alignment horizontal="center" vertical="top" wrapText="1"/>
    </xf>
    <xf numFmtId="0" fontId="12" fillId="0" borderId="2" xfId="1" applyFont="1" applyFill="1" applyBorder="1" applyAlignment="1">
      <alignment horizontal="center" vertical="top" wrapText="1"/>
    </xf>
    <xf numFmtId="0" fontId="12" fillId="0" borderId="2" xfId="1" applyFont="1" applyFill="1" applyBorder="1" applyAlignment="1">
      <alignment vertical="top" wrapText="1"/>
    </xf>
    <xf numFmtId="0" fontId="3" fillId="0" borderId="2" xfId="1" applyFont="1" applyBorder="1" applyAlignment="1">
      <alignment horizontal="center" vertical="top" wrapText="1"/>
    </xf>
    <xf numFmtId="3" fontId="3" fillId="0" borderId="2" xfId="1" applyNumberFormat="1" applyFont="1" applyFill="1" applyBorder="1" applyAlignment="1">
      <alignment horizontal="center" vertical="top" wrapText="1"/>
    </xf>
    <xf numFmtId="0" fontId="1" fillId="0" borderId="0" xfId="0" applyFont="1" applyFill="1"/>
    <xf numFmtId="0" fontId="10" fillId="0" borderId="2" xfId="0" applyFont="1" applyFill="1" applyBorder="1" applyAlignment="1">
      <alignment horizontal="center" vertical="top" wrapText="1"/>
    </xf>
    <xf numFmtId="0" fontId="10" fillId="0" borderId="2" xfId="0" applyFont="1" applyFill="1" applyBorder="1" applyAlignment="1">
      <alignment vertical="top" wrapText="1"/>
    </xf>
    <xf numFmtId="164" fontId="3" fillId="0" borderId="0" xfId="0" applyNumberFormat="1" applyFont="1" applyFill="1" applyAlignment="1">
      <alignment vertical="top"/>
    </xf>
    <xf numFmtId="0" fontId="13" fillId="0" borderId="0" xfId="0" applyFont="1" applyFill="1" applyAlignment="1">
      <alignment horizontal="left" vertical="top"/>
    </xf>
    <xf numFmtId="0" fontId="15" fillId="0" borderId="0" xfId="0" applyFont="1"/>
    <xf numFmtId="0" fontId="13" fillId="0" borderId="0" xfId="0" applyFont="1" applyFill="1" applyAlignment="1">
      <alignment horizontal="left"/>
    </xf>
    <xf numFmtId="0" fontId="3" fillId="0" borderId="0" xfId="0" applyFont="1" applyAlignment="1">
      <alignment horizontal="right" vertical="top"/>
    </xf>
    <xf numFmtId="164" fontId="3" fillId="0" borderId="0" xfId="0" applyNumberFormat="1" applyFont="1" applyAlignment="1">
      <alignment vertical="top"/>
    </xf>
    <xf numFmtId="165" fontId="3" fillId="0" borderId="2" xfId="0" applyNumberFormat="1" applyFont="1" applyFill="1" applyBorder="1" applyAlignment="1">
      <alignment horizontal="center" vertical="top" wrapText="1"/>
    </xf>
    <xf numFmtId="4" fontId="5" fillId="0" borderId="2" xfId="0" applyNumberFormat="1" applyFont="1" applyFill="1" applyBorder="1" applyAlignment="1">
      <alignment horizontal="center" wrapText="1"/>
    </xf>
    <xf numFmtId="0" fontId="18" fillId="0" borderId="0" xfId="1" applyFont="1" applyAlignment="1">
      <alignment horizontal="right"/>
    </xf>
    <xf numFmtId="0" fontId="7" fillId="0" borderId="0" xfId="1" applyFill="1"/>
    <xf numFmtId="0" fontId="16"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 xfId="0" applyFont="1" applyFill="1" applyBorder="1" applyAlignment="1">
      <alignment horizontal="left" vertical="top" wrapText="1" indent="1"/>
    </xf>
    <xf numFmtId="0" fontId="5" fillId="0" borderId="0" xfId="0" applyFont="1" applyFill="1"/>
    <xf numFmtId="6" fontId="10" fillId="0" borderId="2" xfId="0" applyNumberFormat="1" applyFont="1" applyFill="1" applyBorder="1" applyAlignment="1">
      <alignment horizontal="center" vertical="top" wrapText="1"/>
    </xf>
    <xf numFmtId="3" fontId="10" fillId="0" borderId="2" xfId="0" applyNumberFormat="1" applyFont="1" applyFill="1" applyBorder="1" applyAlignment="1">
      <alignment horizontal="center" vertical="top" wrapText="1"/>
    </xf>
    <xf numFmtId="6" fontId="10" fillId="0" borderId="2" xfId="0" applyNumberFormat="1" applyFont="1" applyFill="1" applyBorder="1" applyAlignment="1">
      <alignment horizontal="center" vertical="top"/>
    </xf>
    <xf numFmtId="0" fontId="10" fillId="0" borderId="0" xfId="0" applyFont="1" applyFill="1" applyBorder="1" applyAlignment="1">
      <alignment vertical="top" wrapText="1"/>
    </xf>
    <xf numFmtId="6" fontId="10" fillId="0" borderId="0" xfId="0" applyNumberFormat="1" applyFont="1" applyFill="1" applyBorder="1" applyAlignment="1">
      <alignment horizontal="center" vertical="top"/>
    </xf>
    <xf numFmtId="3" fontId="10" fillId="0" borderId="0" xfId="0" applyNumberFormat="1" applyFont="1" applyFill="1" applyBorder="1" applyAlignment="1">
      <alignment horizontal="center" vertical="top"/>
    </xf>
    <xf numFmtId="3" fontId="5" fillId="0" borderId="2" xfId="0" applyNumberFormat="1" applyFont="1" applyFill="1" applyBorder="1" applyAlignment="1">
      <alignment horizontal="center" vertical="top" wrapText="1"/>
    </xf>
    <xf numFmtId="1" fontId="3" fillId="0" borderId="2" xfId="1" applyNumberFormat="1" applyFont="1" applyFill="1" applyBorder="1" applyAlignment="1">
      <alignment horizontal="center" vertical="top" wrapText="1"/>
    </xf>
    <xf numFmtId="1" fontId="10" fillId="0" borderId="2" xfId="0" applyNumberFormat="1" applyFont="1" applyFill="1" applyBorder="1" applyAlignment="1">
      <alignment horizontal="center" vertical="top"/>
    </xf>
    <xf numFmtId="1" fontId="12" fillId="0" borderId="2" xfId="1" applyNumberFormat="1" applyFont="1" applyFill="1" applyBorder="1" applyAlignment="1">
      <alignment horizontal="center" vertical="top" wrapText="1"/>
    </xf>
    <xf numFmtId="1" fontId="9" fillId="0" borderId="0" xfId="1" applyNumberFormat="1" applyFont="1" applyFill="1" applyBorder="1" applyAlignment="1">
      <alignment horizontal="center" vertical="top" wrapText="1"/>
    </xf>
    <xf numFmtId="1" fontId="10" fillId="0" borderId="0" xfId="0" applyNumberFormat="1" applyFont="1" applyFill="1" applyBorder="1" applyAlignment="1">
      <alignment horizontal="center" vertical="top"/>
    </xf>
    <xf numFmtId="1" fontId="3" fillId="0" borderId="2" xfId="0" applyNumberFormat="1" applyFont="1" applyFill="1" applyBorder="1"/>
    <xf numFmtId="166" fontId="19" fillId="0" borderId="0" xfId="1" applyNumberFormat="1" applyFont="1"/>
    <xf numFmtId="0" fontId="20" fillId="0" borderId="0" xfId="1" applyFont="1"/>
    <xf numFmtId="0" fontId="3" fillId="0" borderId="0" xfId="1" applyFont="1" applyBorder="1" applyAlignment="1">
      <alignment horizontal="left" vertical="top"/>
    </xf>
    <xf numFmtId="167" fontId="10" fillId="0" borderId="2" xfId="0" applyNumberFormat="1" applyFont="1" applyFill="1" applyBorder="1" applyAlignment="1">
      <alignment horizontal="center" vertical="top"/>
    </xf>
    <xf numFmtId="0" fontId="3" fillId="0" borderId="2" xfId="0" applyFont="1" applyFill="1" applyBorder="1" applyAlignment="1">
      <alignment vertical="top" wrapText="1"/>
    </xf>
    <xf numFmtId="0" fontId="3" fillId="0" borderId="6" xfId="0" applyFont="1" applyFill="1" applyBorder="1" applyAlignment="1">
      <alignment horizontal="center" vertical="top" wrapText="1"/>
    </xf>
    <xf numFmtId="1" fontId="3" fillId="0" borderId="6" xfId="0" applyNumberFormat="1" applyFont="1" applyFill="1" applyBorder="1" applyAlignment="1">
      <alignment horizontal="center" vertical="top" wrapText="1"/>
    </xf>
    <xf numFmtId="0" fontId="3" fillId="0" borderId="2" xfId="0" applyFont="1" applyFill="1" applyBorder="1"/>
    <xf numFmtId="0" fontId="3" fillId="0" borderId="2" xfId="0" applyFont="1" applyFill="1" applyBorder="1" applyAlignment="1">
      <alignment horizontal="left" vertical="top" wrapText="1" indent="3"/>
    </xf>
    <xf numFmtId="0" fontId="2" fillId="0" borderId="2" xfId="0" applyFont="1" applyFill="1" applyBorder="1"/>
    <xf numFmtId="0" fontId="13" fillId="0" borderId="2" xfId="0" applyFont="1" applyFill="1" applyBorder="1" applyAlignment="1">
      <alignment horizontal="center" vertical="top" wrapText="1"/>
    </xf>
    <xf numFmtId="3" fontId="13" fillId="0" borderId="2" xfId="0" applyNumberFormat="1" applyFont="1" applyFill="1" applyBorder="1" applyAlignment="1">
      <alignment horizontal="center" vertical="top" wrapText="1"/>
    </xf>
    <xf numFmtId="3" fontId="13" fillId="0" borderId="2" xfId="0" applyNumberFormat="1" applyFont="1" applyFill="1" applyBorder="1" applyAlignment="1">
      <alignment horizontal="right" vertical="top" wrapText="1"/>
    </xf>
    <xf numFmtId="165" fontId="3" fillId="0" borderId="2" xfId="0" applyNumberFormat="1" applyFont="1" applyFill="1" applyBorder="1" applyAlignment="1">
      <alignment horizontal="right" vertical="top" wrapText="1"/>
    </xf>
    <xf numFmtId="0" fontId="5" fillId="0" borderId="2" xfId="0" applyFont="1" applyFill="1" applyBorder="1" applyAlignment="1">
      <alignment vertical="top" wrapText="1"/>
    </xf>
    <xf numFmtId="0" fontId="5" fillId="0" borderId="2" xfId="0" applyFont="1" applyFill="1" applyBorder="1" applyAlignment="1">
      <alignment horizontal="center" vertical="top" wrapText="1"/>
    </xf>
    <xf numFmtId="6" fontId="1" fillId="0" borderId="0" xfId="0" applyNumberFormat="1" applyFont="1"/>
    <xf numFmtId="0" fontId="8" fillId="0" borderId="5" xfId="1" applyFont="1" applyBorder="1" applyAlignment="1">
      <alignment horizontal="center" vertical="top" wrapText="1"/>
    </xf>
    <xf numFmtId="0" fontId="8" fillId="0" borderId="7" xfId="1" applyFont="1" applyBorder="1" applyAlignment="1">
      <alignment horizontal="center" vertical="top" wrapText="1"/>
    </xf>
    <xf numFmtId="0" fontId="8" fillId="0" borderId="6" xfId="1" applyFont="1" applyBorder="1" applyAlignment="1">
      <alignment horizontal="center" vertical="top" wrapText="1"/>
    </xf>
    <xf numFmtId="0" fontId="9" fillId="0" borderId="5" xfId="1" applyFont="1" applyBorder="1" applyAlignment="1">
      <alignment horizontal="center" vertical="top" wrapText="1"/>
    </xf>
    <xf numFmtId="0" fontId="9" fillId="0" borderId="6" xfId="1" applyFont="1" applyBorder="1" applyAlignment="1">
      <alignment horizontal="center" vertical="top" wrapText="1"/>
    </xf>
    <xf numFmtId="0" fontId="16" fillId="0" borderId="9" xfId="0" applyFont="1" applyFill="1" applyBorder="1" applyAlignment="1">
      <alignment horizontal="left" vertical="top" wrapText="1"/>
    </xf>
    <xf numFmtId="0" fontId="8" fillId="0" borderId="2" xfId="1" applyFont="1" applyBorder="1" applyAlignment="1">
      <alignment horizontal="center" vertical="top" wrapText="1"/>
    </xf>
    <xf numFmtId="0" fontId="5" fillId="0" borderId="1" xfId="0" applyNumberFormat="1" applyFont="1" applyFill="1" applyBorder="1" applyAlignment="1">
      <alignment horizontal="left" wrapText="1"/>
    </xf>
    <xf numFmtId="0" fontId="5" fillId="0" borderId="3" xfId="0" applyNumberFormat="1" applyFont="1" applyFill="1" applyBorder="1" applyAlignment="1">
      <alignment horizontal="left" wrapText="1"/>
    </xf>
    <xf numFmtId="3" fontId="13" fillId="0" borderId="5" xfId="0" applyNumberFormat="1" applyFont="1" applyFill="1" applyBorder="1" applyAlignment="1">
      <alignment horizontal="center" vertical="top" wrapText="1"/>
    </xf>
    <xf numFmtId="3" fontId="13" fillId="0" borderId="7" xfId="0" applyNumberFormat="1" applyFont="1" applyFill="1" applyBorder="1" applyAlignment="1">
      <alignment horizontal="center" vertical="top" wrapText="1"/>
    </xf>
    <xf numFmtId="3" fontId="13" fillId="0" borderId="6" xfId="0" applyNumberFormat="1" applyFont="1" applyFill="1" applyBorder="1" applyAlignment="1">
      <alignment horizontal="center" vertical="top" wrapText="1"/>
    </xf>
    <xf numFmtId="3" fontId="5" fillId="0" borderId="2" xfId="0" applyNumberFormat="1" applyFont="1" applyFill="1" applyBorder="1" applyAlignment="1">
      <alignment horizontal="center" vertical="top" wrapText="1"/>
    </xf>
    <xf numFmtId="0" fontId="3" fillId="0" borderId="0" xfId="0" applyNumberFormat="1" applyFont="1" applyFill="1" applyAlignment="1">
      <alignment horizontal="left" vertical="top" wrapText="1"/>
    </xf>
    <xf numFmtId="0" fontId="1" fillId="0" borderId="0" xfId="0" applyFont="1" applyFill="1" applyAlignment="1">
      <alignment horizontal="left" wrapText="1"/>
    </xf>
    <xf numFmtId="2" fontId="3" fillId="0" borderId="0" xfId="0" applyNumberFormat="1" applyFont="1" applyFill="1" applyAlignment="1">
      <alignment horizontal="left" vertical="top" wrapText="1"/>
    </xf>
    <xf numFmtId="0" fontId="5" fillId="0" borderId="5"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2" xfId="0" applyNumberFormat="1" applyFont="1" applyFill="1" applyBorder="1" applyAlignment="1">
      <alignment horizontal="left" wrapText="1"/>
    </xf>
    <xf numFmtId="0" fontId="8" fillId="0" borderId="5" xfId="0" applyFont="1" applyBorder="1" applyAlignment="1">
      <alignment horizontal="center" vertical="top" wrapText="1"/>
    </xf>
    <xf numFmtId="0" fontId="8" fillId="0" borderId="7" xfId="0" applyFont="1" applyBorder="1" applyAlignment="1">
      <alignment horizontal="center" vertical="top" wrapText="1"/>
    </xf>
    <xf numFmtId="0" fontId="8" fillId="0" borderId="6" xfId="0" applyFont="1" applyBorder="1" applyAlignment="1">
      <alignment horizontal="center" vertical="top"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2"/>
  <sheetViews>
    <sheetView workbookViewId="0"/>
  </sheetViews>
  <sheetFormatPr defaultRowHeight="12.75" x14ac:dyDescent="0.2"/>
  <cols>
    <col min="1" max="1" width="1" style="20" customWidth="1"/>
    <col min="2" max="2" width="9.7109375" style="20" customWidth="1"/>
    <col min="3" max="3" width="12.85546875" style="20" bestFit="1" customWidth="1"/>
    <col min="4" max="4" width="15.5703125" style="20" bestFit="1" customWidth="1"/>
    <col min="5" max="5" width="18.5703125" style="20" customWidth="1"/>
    <col min="6" max="6" width="15.5703125" style="20" bestFit="1" customWidth="1"/>
    <col min="7" max="7" width="12.85546875" style="20" customWidth="1"/>
    <col min="8" max="16384" width="9.140625" style="20"/>
  </cols>
  <sheetData>
    <row r="2" spans="2:7" ht="15.75" x14ac:dyDescent="0.2">
      <c r="B2" s="100" t="s">
        <v>27</v>
      </c>
      <c r="C2" s="101"/>
      <c r="D2" s="101"/>
      <c r="E2" s="101"/>
      <c r="F2" s="101"/>
      <c r="G2" s="102"/>
    </row>
    <row r="3" spans="2:7" ht="24" customHeight="1" x14ac:dyDescent="0.2">
      <c r="B3" s="21"/>
      <c r="C3" s="103" t="s">
        <v>28</v>
      </c>
      <c r="D3" s="104"/>
      <c r="E3" s="22" t="s">
        <v>29</v>
      </c>
      <c r="F3" s="103"/>
      <c r="G3" s="104"/>
    </row>
    <row r="4" spans="2:7" x14ac:dyDescent="0.2">
      <c r="B4" s="23"/>
      <c r="C4" s="24" t="s">
        <v>0</v>
      </c>
      <c r="D4" s="24" t="s">
        <v>1</v>
      </c>
      <c r="E4" s="24" t="s">
        <v>2</v>
      </c>
      <c r="F4" s="24" t="s">
        <v>3</v>
      </c>
      <c r="G4" s="24" t="s">
        <v>4</v>
      </c>
    </row>
    <row r="5" spans="2:7" ht="51" x14ac:dyDescent="0.2">
      <c r="B5" s="24" t="s">
        <v>30</v>
      </c>
      <c r="C5" s="24" t="s">
        <v>31</v>
      </c>
      <c r="D5" s="24" t="s">
        <v>32</v>
      </c>
      <c r="E5" s="25" t="s">
        <v>33</v>
      </c>
      <c r="F5" s="24" t="s">
        <v>34</v>
      </c>
      <c r="G5" s="24" t="s">
        <v>27</v>
      </c>
    </row>
    <row r="6" spans="2:7" x14ac:dyDescent="0.2">
      <c r="B6" s="24"/>
      <c r="C6" s="24"/>
      <c r="D6" s="24"/>
      <c r="E6" s="24"/>
      <c r="F6" s="24"/>
      <c r="G6" s="24" t="s">
        <v>35</v>
      </c>
    </row>
    <row r="7" spans="2:7" x14ac:dyDescent="0.2">
      <c r="B7" s="51">
        <v>1</v>
      </c>
      <c r="C7" s="77">
        <v>1</v>
      </c>
      <c r="D7" s="77">
        <v>15</v>
      </c>
      <c r="E7" s="77">
        <v>0</v>
      </c>
      <c r="F7" s="77">
        <v>0</v>
      </c>
      <c r="G7" s="77">
        <f>C7+D7+E7-F7</f>
        <v>16</v>
      </c>
    </row>
    <row r="8" spans="2:7" x14ac:dyDescent="0.2">
      <c r="B8" s="51">
        <v>2</v>
      </c>
      <c r="C8" s="77">
        <f>C7</f>
        <v>1</v>
      </c>
      <c r="D8" s="77">
        <f>G7</f>
        <v>16</v>
      </c>
      <c r="E8" s="77">
        <v>0</v>
      </c>
      <c r="F8" s="77">
        <v>0</v>
      </c>
      <c r="G8" s="77">
        <f t="shared" ref="G8:G9" si="0">C8+D8+E8-F8</f>
        <v>17</v>
      </c>
    </row>
    <row r="9" spans="2:7" x14ac:dyDescent="0.2">
      <c r="B9" s="51">
        <v>3</v>
      </c>
      <c r="C9" s="77">
        <f>C8</f>
        <v>1</v>
      </c>
      <c r="D9" s="77">
        <f>G8</f>
        <v>17</v>
      </c>
      <c r="E9" s="77">
        <v>0</v>
      </c>
      <c r="F9" s="77">
        <v>0</v>
      </c>
      <c r="G9" s="77">
        <f t="shared" si="0"/>
        <v>18</v>
      </c>
    </row>
    <row r="10" spans="2:7" s="26" customFormat="1" x14ac:dyDescent="0.2">
      <c r="B10" s="51" t="s">
        <v>36</v>
      </c>
      <c r="C10" s="77">
        <f>AVERAGE(C7:C9)</f>
        <v>1</v>
      </c>
      <c r="D10" s="77">
        <f>AVERAGE(D7:D9)</f>
        <v>16</v>
      </c>
      <c r="E10" s="52">
        <f t="shared" ref="E10:F10" si="1">AVERAGE(E7:E9)</f>
        <v>0</v>
      </c>
      <c r="F10" s="52">
        <f t="shared" si="1"/>
        <v>0</v>
      </c>
      <c r="G10" s="52">
        <f>AVERAGE(G7:G9)</f>
        <v>17</v>
      </c>
    </row>
    <row r="11" spans="2:7" s="65" customFormat="1" ht="15.75" x14ac:dyDescent="0.2">
      <c r="B11" s="105" t="s">
        <v>66</v>
      </c>
      <c r="C11" s="105"/>
      <c r="D11" s="105"/>
      <c r="E11" s="105"/>
      <c r="F11" s="105"/>
      <c r="G11" s="105"/>
    </row>
    <row r="12" spans="2:7" s="65" customFormat="1" ht="15.75" x14ac:dyDescent="0.2">
      <c r="B12" s="66"/>
      <c r="C12" s="66"/>
      <c r="D12" s="66"/>
      <c r="E12" s="66"/>
      <c r="F12" s="66"/>
      <c r="G12" s="66"/>
    </row>
  </sheetData>
  <mergeCells count="4">
    <mergeCell ref="B2:G2"/>
    <mergeCell ref="C3:D3"/>
    <mergeCell ref="F3:G3"/>
    <mergeCell ref="B11:G11"/>
  </mergeCell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1"/>
  <sheetViews>
    <sheetView workbookViewId="0">
      <selection activeCell="D20" sqref="D20"/>
    </sheetView>
  </sheetViews>
  <sheetFormatPr defaultColWidth="9.140625" defaultRowHeight="12.75" x14ac:dyDescent="0.2"/>
  <cols>
    <col min="1" max="1" width="0.7109375" style="26" customWidth="1"/>
    <col min="2" max="2" width="32.140625" style="26" customWidth="1"/>
    <col min="3" max="4" width="10" style="26" customWidth="1"/>
    <col min="5" max="5" width="16" style="26" customWidth="1"/>
    <col min="6" max="6" width="10.5703125" style="26" customWidth="1"/>
    <col min="7" max="7" width="1" style="26" customWidth="1"/>
    <col min="8" max="16384" width="9.140625" style="26"/>
  </cols>
  <sheetData>
    <row r="2" spans="2:12" ht="15.75" customHeight="1" x14ac:dyDescent="0.2">
      <c r="B2" s="106" t="s">
        <v>37</v>
      </c>
      <c r="C2" s="106"/>
      <c r="D2" s="106"/>
      <c r="E2" s="106"/>
      <c r="F2" s="106"/>
      <c r="G2" s="27"/>
    </row>
    <row r="3" spans="2:12" ht="63.75" customHeight="1" x14ac:dyDescent="0.2">
      <c r="B3" s="28" t="s">
        <v>38</v>
      </c>
      <c r="C3" s="29" t="s">
        <v>39</v>
      </c>
      <c r="D3" s="29" t="s">
        <v>40</v>
      </c>
      <c r="E3" s="30" t="s">
        <v>41</v>
      </c>
      <c r="F3" s="28" t="s">
        <v>42</v>
      </c>
      <c r="G3" s="31"/>
      <c r="H3" s="57" t="s">
        <v>65</v>
      </c>
    </row>
    <row r="4" spans="2:12" x14ac:dyDescent="0.2">
      <c r="B4" s="45" t="s">
        <v>71</v>
      </c>
      <c r="C4" s="48">
        <f>'Respondent Burden'!F8</f>
        <v>1</v>
      </c>
      <c r="D4" s="48">
        <f>'Respondent Burden'!D8</f>
        <v>1</v>
      </c>
      <c r="E4" s="49">
        <v>0</v>
      </c>
      <c r="F4" s="49">
        <f>C4*D4+E4</f>
        <v>1</v>
      </c>
      <c r="G4" s="32"/>
      <c r="H4" s="5"/>
      <c r="I4" s="84"/>
      <c r="J4" s="84"/>
      <c r="K4" s="84"/>
      <c r="L4" s="84"/>
    </row>
    <row r="5" spans="2:12" ht="25.5" x14ac:dyDescent="0.2">
      <c r="B5" s="45" t="s">
        <v>128</v>
      </c>
      <c r="C5" s="48">
        <f>'Respondent Burden'!F9</f>
        <v>1</v>
      </c>
      <c r="D5" s="48">
        <f>'Respondent Burden'!D9</f>
        <v>1</v>
      </c>
      <c r="E5" s="49">
        <v>0</v>
      </c>
      <c r="F5" s="49">
        <f t="shared" ref="F5:F7" si="0">C5*D5+E5</f>
        <v>1</v>
      </c>
      <c r="G5" s="32"/>
      <c r="H5" s="2"/>
      <c r="I5" s="84"/>
      <c r="J5" s="84"/>
      <c r="K5" s="84"/>
      <c r="L5" s="84"/>
    </row>
    <row r="6" spans="2:12" x14ac:dyDescent="0.2">
      <c r="B6" s="45" t="s">
        <v>72</v>
      </c>
      <c r="C6" s="48">
        <f>'Respondent Burden'!F10</f>
        <v>1</v>
      </c>
      <c r="D6" s="48">
        <f>'Respondent Burden'!D10</f>
        <v>1</v>
      </c>
      <c r="E6" s="49">
        <v>0</v>
      </c>
      <c r="F6" s="49">
        <f t="shared" si="0"/>
        <v>1</v>
      </c>
      <c r="G6" s="32"/>
      <c r="H6" s="84"/>
      <c r="I6" s="84"/>
      <c r="J6" s="84"/>
      <c r="K6" s="84"/>
      <c r="L6" s="84"/>
    </row>
    <row r="7" spans="2:12" x14ac:dyDescent="0.2">
      <c r="B7" s="45" t="s">
        <v>73</v>
      </c>
      <c r="C7" s="79">
        <f>'Respondent Burden'!F11</f>
        <v>1</v>
      </c>
      <c r="D7" s="48">
        <f>'Respondent Burden'!D11</f>
        <v>1</v>
      </c>
      <c r="E7" s="79">
        <v>0</v>
      </c>
      <c r="F7" s="79">
        <f t="shared" si="0"/>
        <v>1</v>
      </c>
      <c r="G7" s="80"/>
      <c r="H7" s="84"/>
      <c r="I7" s="84"/>
      <c r="J7" s="84"/>
      <c r="K7" s="84"/>
      <c r="L7" s="84"/>
    </row>
    <row r="8" spans="2:12" x14ac:dyDescent="0.2">
      <c r="B8" s="45" t="s">
        <v>123</v>
      </c>
      <c r="C8" s="79"/>
      <c r="D8" s="79"/>
      <c r="E8" s="79"/>
      <c r="F8" s="79"/>
      <c r="G8" s="80"/>
      <c r="H8" s="84"/>
      <c r="I8" s="84"/>
      <c r="J8" s="84"/>
      <c r="K8" s="84"/>
      <c r="L8" s="84"/>
    </row>
    <row r="9" spans="2:12" x14ac:dyDescent="0.2">
      <c r="B9" s="68" t="s">
        <v>132</v>
      </c>
      <c r="C9" s="79">
        <f>'Respondent Burden'!F14</f>
        <v>0</v>
      </c>
      <c r="D9" s="79">
        <f>'Respondent Burden'!D14</f>
        <v>1</v>
      </c>
      <c r="E9" s="79">
        <v>0</v>
      </c>
      <c r="F9" s="79">
        <f>C9*D9+E9</f>
        <v>0</v>
      </c>
      <c r="G9" s="80"/>
      <c r="H9" s="84"/>
      <c r="I9" s="84"/>
      <c r="J9" s="84"/>
      <c r="K9" s="84"/>
      <c r="L9" s="84"/>
    </row>
    <row r="10" spans="2:12" x14ac:dyDescent="0.2">
      <c r="B10" s="68" t="s">
        <v>131</v>
      </c>
      <c r="C10" s="79">
        <f>'Respondent Burden'!F13</f>
        <v>1</v>
      </c>
      <c r="D10" s="79">
        <f>'Respondent Burden'!D13</f>
        <v>1</v>
      </c>
      <c r="E10" s="79">
        <v>0</v>
      </c>
      <c r="F10" s="79">
        <f t="shared" ref="F10:F12" si="1">C10*D10+E10</f>
        <v>1</v>
      </c>
      <c r="G10" s="80"/>
      <c r="H10" s="84"/>
      <c r="I10" s="84"/>
      <c r="J10" s="84"/>
      <c r="K10" s="84"/>
      <c r="L10" s="84"/>
    </row>
    <row r="11" spans="2:12" x14ac:dyDescent="0.2">
      <c r="B11" s="45" t="s">
        <v>133</v>
      </c>
      <c r="C11" s="79"/>
      <c r="D11" s="79"/>
      <c r="E11" s="79"/>
      <c r="F11" s="79"/>
      <c r="G11" s="80"/>
      <c r="H11" s="84"/>
      <c r="I11" s="84"/>
      <c r="J11" s="84"/>
      <c r="K11" s="84"/>
      <c r="L11" s="84"/>
    </row>
    <row r="12" spans="2:12" x14ac:dyDescent="0.2">
      <c r="B12" s="68" t="s">
        <v>132</v>
      </c>
      <c r="C12" s="79">
        <f>'Respondent Burden'!F15</f>
        <v>0</v>
      </c>
      <c r="D12" s="79">
        <f>'Respondent Burden'!D15</f>
        <v>1</v>
      </c>
      <c r="E12" s="79">
        <v>0</v>
      </c>
      <c r="F12" s="79">
        <f t="shared" si="1"/>
        <v>0</v>
      </c>
      <c r="G12" s="80"/>
      <c r="H12" s="85"/>
      <c r="I12" s="84"/>
      <c r="J12" s="84"/>
      <c r="K12" s="84"/>
      <c r="L12" s="84"/>
    </row>
    <row r="13" spans="2:12" x14ac:dyDescent="0.2">
      <c r="B13" s="68" t="s">
        <v>131</v>
      </c>
      <c r="C13" s="79">
        <f>'Respondent Burden'!F16</f>
        <v>17</v>
      </c>
      <c r="D13" s="79">
        <f>'Respondent Burden'!D16</f>
        <v>2</v>
      </c>
      <c r="E13" s="79">
        <v>0</v>
      </c>
      <c r="F13" s="79">
        <f t="shared" ref="F13" si="2">C13*D13+E13</f>
        <v>34</v>
      </c>
      <c r="G13" s="80"/>
      <c r="H13" s="85"/>
      <c r="I13" s="84"/>
      <c r="J13" s="84"/>
      <c r="K13" s="84"/>
      <c r="L13" s="84"/>
    </row>
    <row r="14" spans="2:12" x14ac:dyDescent="0.2">
      <c r="B14" s="45" t="s">
        <v>74</v>
      </c>
      <c r="C14" s="79">
        <f>'Respondent Burden'!F17</f>
        <v>17</v>
      </c>
      <c r="D14" s="79">
        <f>'Respondent Burden'!D17</f>
        <v>10</v>
      </c>
      <c r="E14" s="48">
        <v>0</v>
      </c>
      <c r="F14" s="48">
        <f t="shared" ref="F14" si="3">C14*D14+E14</f>
        <v>170</v>
      </c>
      <c r="G14" s="32"/>
      <c r="H14" s="84"/>
      <c r="I14" s="84"/>
      <c r="J14" s="84"/>
      <c r="K14" s="84"/>
      <c r="L14" s="84"/>
    </row>
    <row r="15" spans="2:12" x14ac:dyDescent="0.2">
      <c r="B15" s="50"/>
      <c r="C15" s="50"/>
      <c r="D15" s="50"/>
      <c r="E15" s="49" t="s">
        <v>6</v>
      </c>
      <c r="F15" s="48">
        <f>SUM(F4:F14)</f>
        <v>209</v>
      </c>
      <c r="G15" s="31"/>
      <c r="H15" s="36" t="s">
        <v>134</v>
      </c>
      <c r="I15" s="84"/>
      <c r="J15" s="84"/>
      <c r="K15" s="84"/>
      <c r="L15" s="84"/>
    </row>
    <row r="16" spans="2:12" x14ac:dyDescent="0.2">
      <c r="E16" s="64" t="s">
        <v>60</v>
      </c>
      <c r="F16" s="83">
        <f>'Respondent Burden'!G38/F15</f>
        <v>90.430622009569376</v>
      </c>
      <c r="H16" s="84"/>
      <c r="I16" s="84"/>
      <c r="J16" s="84"/>
      <c r="K16" s="84"/>
      <c r="L16" s="84"/>
    </row>
    <row r="17" spans="8:12" x14ac:dyDescent="0.2">
      <c r="H17" s="84"/>
      <c r="I17" s="84"/>
      <c r="J17" s="84"/>
      <c r="K17" s="84"/>
      <c r="L17" s="84"/>
    </row>
    <row r="18" spans="8:12" x14ac:dyDescent="0.2">
      <c r="H18" s="84"/>
      <c r="I18" s="84"/>
      <c r="J18" s="84"/>
      <c r="K18" s="84"/>
      <c r="L18" s="84"/>
    </row>
    <row r="19" spans="8:12" x14ac:dyDescent="0.2">
      <c r="H19" s="84"/>
      <c r="I19" s="84"/>
      <c r="J19" s="84"/>
      <c r="K19" s="84"/>
      <c r="L19" s="84"/>
    </row>
    <row r="20" spans="8:12" x14ac:dyDescent="0.2">
      <c r="H20" s="84"/>
      <c r="I20" s="84"/>
      <c r="J20" s="84"/>
      <c r="K20" s="84"/>
      <c r="L20" s="84"/>
    </row>
    <row r="21" spans="8:12" x14ac:dyDescent="0.2">
      <c r="H21" s="84"/>
      <c r="I21" s="84"/>
      <c r="J21" s="84"/>
      <c r="K21" s="84"/>
      <c r="L21" s="84"/>
    </row>
  </sheetData>
  <mergeCells count="1">
    <mergeCell ref="B2:F2"/>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tabSelected="1" zoomScaleNormal="100" workbookViewId="0">
      <selection activeCell="B3" sqref="B3:B4"/>
    </sheetView>
  </sheetViews>
  <sheetFormatPr defaultRowHeight="12.75" x14ac:dyDescent="0.2"/>
  <cols>
    <col min="1" max="1" width="0.7109375" style="53" customWidth="1"/>
    <col min="2" max="2" width="44.42578125" style="1" customWidth="1"/>
    <col min="3" max="3" width="12.7109375" style="1" customWidth="1"/>
    <col min="4" max="4" width="12.5703125" style="1" customWidth="1"/>
    <col min="5" max="5" width="13.42578125" style="1" customWidth="1"/>
    <col min="6" max="6" width="11.140625" style="1" customWidth="1"/>
    <col min="7" max="7" width="10.28515625" style="1" customWidth="1"/>
    <col min="8" max="8" width="11.85546875" style="1" customWidth="1"/>
    <col min="9" max="9" width="12.140625" style="1" customWidth="1"/>
    <col min="10" max="10" width="12.7109375" style="1" bestFit="1" customWidth="1"/>
    <col min="11" max="11" width="1" style="5" customWidth="1"/>
    <col min="12" max="12" width="11.42578125" style="5" customWidth="1"/>
    <col min="13" max="13" width="4.85546875" style="5" bestFit="1" customWidth="1"/>
    <col min="14" max="16384" width="9.140625" style="1"/>
  </cols>
  <sheetData>
    <row r="1" spans="1:13" s="5" customFormat="1" ht="15.75" x14ac:dyDescent="0.25">
      <c r="A1" s="2"/>
      <c r="B1" s="3" t="s">
        <v>69</v>
      </c>
      <c r="C1" s="2"/>
      <c r="D1" s="2"/>
      <c r="E1" s="2"/>
      <c r="F1" s="2"/>
      <c r="G1" s="2"/>
      <c r="H1" s="2"/>
      <c r="I1" s="2"/>
      <c r="J1" s="4"/>
      <c r="L1" s="18" t="s">
        <v>24</v>
      </c>
      <c r="M1" s="18" t="s">
        <v>25</v>
      </c>
    </row>
    <row r="2" spans="1:13" s="5" customFormat="1" x14ac:dyDescent="0.2">
      <c r="A2" s="2"/>
      <c r="F2" s="60" t="s">
        <v>59</v>
      </c>
      <c r="G2" s="61">
        <v>103.97</v>
      </c>
      <c r="H2" s="61">
        <v>129.93</v>
      </c>
      <c r="I2" s="56">
        <v>51.79</v>
      </c>
      <c r="J2" s="6"/>
      <c r="L2" s="19" t="s">
        <v>26</v>
      </c>
      <c r="M2" s="82">
        <v>16</v>
      </c>
    </row>
    <row r="3" spans="1:13" s="10" customFormat="1" ht="12.75" customHeight="1" x14ac:dyDescent="0.2">
      <c r="A3" s="7"/>
      <c r="B3" s="107" t="s">
        <v>7</v>
      </c>
      <c r="C3" s="8" t="s">
        <v>8</v>
      </c>
      <c r="D3" s="8" t="s">
        <v>9</v>
      </c>
      <c r="E3" s="8" t="s">
        <v>10</v>
      </c>
      <c r="F3" s="8" t="s">
        <v>11</v>
      </c>
      <c r="G3" s="8" t="s">
        <v>12</v>
      </c>
      <c r="H3" s="8" t="s">
        <v>13</v>
      </c>
      <c r="I3" s="8" t="s">
        <v>14</v>
      </c>
      <c r="J3" s="9" t="s">
        <v>15</v>
      </c>
      <c r="L3" s="19" t="s">
        <v>68</v>
      </c>
      <c r="M3" s="82">
        <v>1</v>
      </c>
    </row>
    <row r="4" spans="1:13" s="14" customFormat="1" ht="51.75" x14ac:dyDescent="0.25">
      <c r="A4" s="12"/>
      <c r="B4" s="108"/>
      <c r="C4" s="13" t="s">
        <v>16</v>
      </c>
      <c r="D4" s="13" t="s">
        <v>17</v>
      </c>
      <c r="E4" s="13" t="s">
        <v>18</v>
      </c>
      <c r="F4" s="13" t="s">
        <v>19</v>
      </c>
      <c r="G4" s="13" t="s">
        <v>20</v>
      </c>
      <c r="H4" s="13" t="s">
        <v>21</v>
      </c>
      <c r="I4" s="13" t="s">
        <v>22</v>
      </c>
      <c r="J4" s="63" t="s">
        <v>23</v>
      </c>
      <c r="L4" s="59" t="s">
        <v>65</v>
      </c>
      <c r="M4" s="14">
        <v>17</v>
      </c>
    </row>
    <row r="5" spans="1:13" s="2" customFormat="1" x14ac:dyDescent="0.2">
      <c r="B5" s="87" t="s">
        <v>136</v>
      </c>
      <c r="C5" s="46">
        <v>4</v>
      </c>
      <c r="D5" s="46">
        <v>1</v>
      </c>
      <c r="E5" s="16">
        <f>C5*D5</f>
        <v>4</v>
      </c>
      <c r="F5" s="16">
        <f>M3</f>
        <v>1</v>
      </c>
      <c r="G5" s="16">
        <f>ROUND(E5*F5,2)</f>
        <v>4</v>
      </c>
      <c r="H5" s="62">
        <f>ROUND(G5*0.05,2)</f>
        <v>0.2</v>
      </c>
      <c r="I5" s="62">
        <f>ROUND(G5*0.1, 2)</f>
        <v>0.4</v>
      </c>
      <c r="J5" s="44">
        <f>ROUND(G5*$G$2+H5*$H$2+I5*$I$2, 2)</f>
        <v>462.58</v>
      </c>
    </row>
    <row r="6" spans="1:13" s="5" customFormat="1" x14ac:dyDescent="0.2">
      <c r="A6" s="2"/>
      <c r="B6" s="87" t="s">
        <v>76</v>
      </c>
      <c r="C6" s="46">
        <v>4</v>
      </c>
      <c r="D6" s="46">
        <v>1</v>
      </c>
      <c r="E6" s="16">
        <f>C6*D6</f>
        <v>4</v>
      </c>
      <c r="F6" s="46">
        <f>SUM(M2:M3)</f>
        <v>17</v>
      </c>
      <c r="G6" s="16">
        <f>ROUND(E6*F6,2)</f>
        <v>68</v>
      </c>
      <c r="H6" s="62">
        <f>ROUND(G6*0.05,2)</f>
        <v>3.4</v>
      </c>
      <c r="I6" s="62">
        <f>ROUND(G6*0.1, 2)</f>
        <v>6.8</v>
      </c>
      <c r="J6" s="44">
        <f>ROUND(G6*$G$2+H6*$H$2+I6*$I$2, 2)</f>
        <v>7863.89</v>
      </c>
    </row>
    <row r="7" spans="1:13" s="2" customFormat="1" x14ac:dyDescent="0.2">
      <c r="B7" s="87" t="s">
        <v>77</v>
      </c>
      <c r="C7" s="46"/>
      <c r="D7" s="46"/>
      <c r="E7" s="46"/>
      <c r="F7" s="46"/>
      <c r="G7" s="46"/>
      <c r="H7" s="15"/>
      <c r="I7" s="15"/>
      <c r="J7" s="44"/>
      <c r="K7" s="5"/>
    </row>
    <row r="8" spans="1:13" s="5" customFormat="1" x14ac:dyDescent="0.2">
      <c r="A8" s="2"/>
      <c r="B8" s="68" t="s">
        <v>81</v>
      </c>
      <c r="C8" s="46">
        <v>2</v>
      </c>
      <c r="D8" s="46">
        <v>1</v>
      </c>
      <c r="E8" s="16">
        <f>C8*D8</f>
        <v>2</v>
      </c>
      <c r="F8" s="16">
        <f>M3</f>
        <v>1</v>
      </c>
      <c r="G8" s="16">
        <f>ROUND(E8*F8,2)</f>
        <v>2</v>
      </c>
      <c r="H8" s="62">
        <f>ROUND(G8*0.05,2)</f>
        <v>0.1</v>
      </c>
      <c r="I8" s="62">
        <f>ROUND(G8*0.1, 2)</f>
        <v>0.2</v>
      </c>
      <c r="J8" s="44">
        <f>ROUND(G8*$G$2+H8*$H$2+I8*$I$2, 2)</f>
        <v>231.29</v>
      </c>
    </row>
    <row r="9" spans="1:13" s="5" customFormat="1" x14ac:dyDescent="0.2">
      <c r="A9" s="2"/>
      <c r="B9" s="68" t="s">
        <v>126</v>
      </c>
      <c r="C9" s="15">
        <v>2</v>
      </c>
      <c r="D9" s="15">
        <v>1</v>
      </c>
      <c r="E9" s="16">
        <f>C9*D9</f>
        <v>2</v>
      </c>
      <c r="F9" s="16">
        <f>M3</f>
        <v>1</v>
      </c>
      <c r="G9" s="16">
        <f>ROUND(E9*F9,2)</f>
        <v>2</v>
      </c>
      <c r="H9" s="62">
        <f>ROUND(G9*0.05,2)</f>
        <v>0.1</v>
      </c>
      <c r="I9" s="62">
        <f>ROUND(G9*0.1, 2)</f>
        <v>0.2</v>
      </c>
      <c r="J9" s="44">
        <f>ROUND(G9*$G$2+H9*$H$2+I9*$I$2, 2)</f>
        <v>231.29</v>
      </c>
    </row>
    <row r="10" spans="1:13" s="5" customFormat="1" x14ac:dyDescent="0.2">
      <c r="A10" s="2"/>
      <c r="B10" s="68" t="s">
        <v>82</v>
      </c>
      <c r="C10" s="15">
        <v>2</v>
      </c>
      <c r="D10" s="88">
        <v>1</v>
      </c>
      <c r="E10" s="16">
        <f>C10*D10</f>
        <v>2</v>
      </c>
      <c r="F10" s="16">
        <f>M3</f>
        <v>1</v>
      </c>
      <c r="G10" s="16">
        <f>ROUND(E10*F10,2)</f>
        <v>2</v>
      </c>
      <c r="H10" s="62">
        <f>ROUND(G10*0.05,2)</f>
        <v>0.1</v>
      </c>
      <c r="I10" s="62">
        <f>ROUND(G10*0.1, 2)</f>
        <v>0.2</v>
      </c>
      <c r="J10" s="44">
        <f>ROUND(G10*$G$2+H10*$H$2+I10*$I$2, 2)</f>
        <v>231.29</v>
      </c>
    </row>
    <row r="11" spans="1:13" s="5" customFormat="1" x14ac:dyDescent="0.2">
      <c r="A11" s="2"/>
      <c r="B11" s="68" t="s">
        <v>83</v>
      </c>
      <c r="C11" s="46">
        <v>20</v>
      </c>
      <c r="D11" s="89">
        <v>1</v>
      </c>
      <c r="E11" s="46">
        <f t="shared" ref="E11" si="0">C11*D11</f>
        <v>20</v>
      </c>
      <c r="F11" s="46">
        <f>M3</f>
        <v>1</v>
      </c>
      <c r="G11" s="16">
        <f>ROUND(E11*F11,2)</f>
        <v>20</v>
      </c>
      <c r="H11" s="16">
        <f>ROUND(G11*0.05,2)</f>
        <v>1</v>
      </c>
      <c r="I11" s="16">
        <f>ROUND(G11*0.1, 2)</f>
        <v>2</v>
      </c>
      <c r="J11" s="44">
        <f>ROUND(G11*$G$2+H11*$H$2+I11*$I$2, 2)</f>
        <v>2312.91</v>
      </c>
    </row>
    <row r="12" spans="1:13" s="5" customFormat="1" x14ac:dyDescent="0.2">
      <c r="A12" s="2"/>
      <c r="B12" s="68" t="s">
        <v>111</v>
      </c>
      <c r="C12" s="90"/>
      <c r="D12" s="90"/>
      <c r="E12" s="90"/>
      <c r="F12" s="90"/>
      <c r="G12" s="90"/>
      <c r="H12" s="90"/>
      <c r="I12" s="90"/>
      <c r="J12" s="90"/>
    </row>
    <row r="13" spans="1:13" s="5" customFormat="1" x14ac:dyDescent="0.2">
      <c r="A13" s="2"/>
      <c r="B13" s="91" t="s">
        <v>115</v>
      </c>
      <c r="C13" s="46">
        <v>8</v>
      </c>
      <c r="D13" s="89">
        <v>1</v>
      </c>
      <c r="E13" s="46">
        <f t="shared" ref="E13" si="1">C13*D13</f>
        <v>8</v>
      </c>
      <c r="F13" s="46">
        <f>M3</f>
        <v>1</v>
      </c>
      <c r="G13" s="16">
        <f>ROUND(E13*F13,2)</f>
        <v>8</v>
      </c>
      <c r="H13" s="62">
        <f>ROUND(G13*0.05,2)</f>
        <v>0.4</v>
      </c>
      <c r="I13" s="62">
        <f>ROUND(G13*0.1, 2)</f>
        <v>0.8</v>
      </c>
      <c r="J13" s="44">
        <f>ROUND(G13*$G$2+H13*$H$2+I13*$I$2, 2)</f>
        <v>925.16</v>
      </c>
    </row>
    <row r="14" spans="1:13" s="5" customFormat="1" x14ac:dyDescent="0.2">
      <c r="A14" s="2"/>
      <c r="B14" s="91" t="s">
        <v>116</v>
      </c>
      <c r="C14" s="46">
        <v>8</v>
      </c>
      <c r="D14" s="89">
        <v>1</v>
      </c>
      <c r="E14" s="46">
        <f t="shared" ref="E14" si="2">C14*D14</f>
        <v>8</v>
      </c>
      <c r="F14" s="46">
        <v>0</v>
      </c>
      <c r="G14" s="16">
        <f>ROUND(E14*F14,2)</f>
        <v>0</v>
      </c>
      <c r="H14" s="16">
        <f>ROUND(G14*0.05,2)</f>
        <v>0</v>
      </c>
      <c r="I14" s="16">
        <f>ROUND(G14*0.1, 2)</f>
        <v>0</v>
      </c>
      <c r="J14" s="17">
        <f>ROUND(G14*$G$2+H14*$H$2+I14*$I$2, 2)</f>
        <v>0</v>
      </c>
    </row>
    <row r="15" spans="1:13" s="5" customFormat="1" ht="15.75" x14ac:dyDescent="0.2">
      <c r="A15" s="2"/>
      <c r="B15" s="68" t="s">
        <v>121</v>
      </c>
      <c r="C15" s="46">
        <v>2</v>
      </c>
      <c r="D15" s="89">
        <v>1</v>
      </c>
      <c r="E15" s="46">
        <f t="shared" ref="E15" si="3">C15*D15</f>
        <v>2</v>
      </c>
      <c r="F15" s="46">
        <v>0</v>
      </c>
      <c r="G15" s="16">
        <f>ROUND(E15*F15,2)</f>
        <v>0</v>
      </c>
      <c r="H15" s="16">
        <f>ROUND(G15*0.05,2)</f>
        <v>0</v>
      </c>
      <c r="I15" s="16">
        <f>ROUND(G15*0.1, 2)</f>
        <v>0</v>
      </c>
      <c r="J15" s="17">
        <f>ROUND(G15*$G$2+H15*$H$2+I15*$I$2, 2)</f>
        <v>0</v>
      </c>
    </row>
    <row r="16" spans="1:13" s="5" customFormat="1" x14ac:dyDescent="0.2">
      <c r="A16" s="2"/>
      <c r="B16" s="68" t="s">
        <v>122</v>
      </c>
      <c r="C16" s="46">
        <v>4</v>
      </c>
      <c r="D16" s="89">
        <v>2</v>
      </c>
      <c r="E16" s="46">
        <f t="shared" ref="E16" si="4">C16*D16</f>
        <v>8</v>
      </c>
      <c r="F16" s="46">
        <f>SUM(M2:M3)</f>
        <v>17</v>
      </c>
      <c r="G16" s="16">
        <f>ROUND(E16*F16,2)</f>
        <v>136</v>
      </c>
      <c r="H16" s="62">
        <f>ROUND(G16*0.05,2)</f>
        <v>6.8</v>
      </c>
      <c r="I16" s="62">
        <f>ROUND(G16*0.1, 2)</f>
        <v>13.6</v>
      </c>
      <c r="J16" s="44">
        <f>ROUND(G16*$G$2+H16*$H$2+I16*$I$2, 2)</f>
        <v>15727.79</v>
      </c>
    </row>
    <row r="17" spans="1:10" s="5" customFormat="1" ht="15.75" x14ac:dyDescent="0.2">
      <c r="A17" s="2"/>
      <c r="B17" s="68" t="s">
        <v>84</v>
      </c>
      <c r="C17" s="46">
        <v>2</v>
      </c>
      <c r="D17" s="89">
        <v>10</v>
      </c>
      <c r="E17" s="46">
        <f t="shared" ref="E17" si="5">C17*D17</f>
        <v>20</v>
      </c>
      <c r="F17" s="46">
        <f>SUM(M2:M3)</f>
        <v>17</v>
      </c>
      <c r="G17" s="16">
        <f>ROUND(E17*F17,2)</f>
        <v>340</v>
      </c>
      <c r="H17" s="16">
        <f>ROUND(G17*0.05,2)</f>
        <v>17</v>
      </c>
      <c r="I17" s="16">
        <f>ROUND(G17*0.1, 2)</f>
        <v>34</v>
      </c>
      <c r="J17" s="44">
        <f>ROUND(G17*$G$2+H17*$H$2+I17*$I$2, 2)</f>
        <v>39319.47</v>
      </c>
    </row>
    <row r="18" spans="1:10" s="5" customFormat="1" ht="13.5" x14ac:dyDescent="0.25">
      <c r="A18" s="2"/>
      <c r="B18" s="92" t="s">
        <v>5</v>
      </c>
      <c r="C18" s="93"/>
      <c r="D18" s="93"/>
      <c r="E18" s="94"/>
      <c r="F18" s="94"/>
      <c r="G18" s="109">
        <f>ROUNDDOWN(SUM(G5:I17), 0)</f>
        <v>669</v>
      </c>
      <c r="H18" s="110"/>
      <c r="I18" s="111"/>
      <c r="J18" s="95">
        <f>SUM(J5:J17)</f>
        <v>67305.670000000013</v>
      </c>
    </row>
    <row r="19" spans="1:10" s="2" customFormat="1" x14ac:dyDescent="0.2">
      <c r="B19" s="87" t="s">
        <v>80</v>
      </c>
      <c r="C19" s="15"/>
      <c r="D19" s="15"/>
      <c r="E19" s="16"/>
      <c r="F19" s="16"/>
      <c r="G19" s="16"/>
      <c r="H19" s="16"/>
      <c r="I19" s="16"/>
      <c r="J19" s="17"/>
    </row>
    <row r="20" spans="1:10" s="2" customFormat="1" x14ac:dyDescent="0.2">
      <c r="B20" s="68" t="s">
        <v>85</v>
      </c>
      <c r="C20" s="15">
        <v>10</v>
      </c>
      <c r="D20" s="15">
        <v>1</v>
      </c>
      <c r="E20" s="46">
        <f t="shared" ref="E20" si="6">C20*D20</f>
        <v>10</v>
      </c>
      <c r="F20" s="16">
        <f>M3</f>
        <v>1</v>
      </c>
      <c r="G20" s="16">
        <f>ROUND(E20*F20,2)</f>
        <v>10</v>
      </c>
      <c r="H20" s="62">
        <f>ROUND(G20*0.05,2)</f>
        <v>0.5</v>
      </c>
      <c r="I20" s="16">
        <f>ROUND(G20*0.1, 2)</f>
        <v>1</v>
      </c>
      <c r="J20" s="44">
        <f>ROUND(G20*$G$2+H20*$H$2+I20*$I$2, 2)</f>
        <v>1156.46</v>
      </c>
    </row>
    <row r="21" spans="1:10" s="5" customFormat="1" x14ac:dyDescent="0.2">
      <c r="A21" s="2"/>
      <c r="B21" s="68" t="s">
        <v>86</v>
      </c>
      <c r="C21" s="15"/>
      <c r="D21" s="88"/>
      <c r="E21" s="62"/>
      <c r="F21" s="62"/>
      <c r="G21" s="47"/>
      <c r="H21" s="62"/>
      <c r="I21" s="47"/>
      <c r="J21" s="44"/>
    </row>
    <row r="22" spans="1:10" s="5" customFormat="1" x14ac:dyDescent="0.2">
      <c r="A22" s="2"/>
      <c r="B22" s="91" t="s">
        <v>87</v>
      </c>
      <c r="C22" s="15">
        <v>1</v>
      </c>
      <c r="D22" s="88">
        <v>100</v>
      </c>
      <c r="E22" s="16">
        <f>C22*D22</f>
        <v>100</v>
      </c>
      <c r="F22" s="16">
        <f>SUM(M2:M3)</f>
        <v>17</v>
      </c>
      <c r="G22" s="16">
        <f>ROUND(E22*F22,2)</f>
        <v>1700</v>
      </c>
      <c r="H22" s="16">
        <f>ROUND(G22*0.05,2)</f>
        <v>85</v>
      </c>
      <c r="I22" s="16">
        <f>ROUND(G22*0.1, 2)</f>
        <v>170</v>
      </c>
      <c r="J22" s="44">
        <f>ROUND(G22*$G$2+H22*$H$2+I22*$I$2, 2)</f>
        <v>196597.35</v>
      </c>
    </row>
    <row r="23" spans="1:10" s="2" customFormat="1" ht="15.75" x14ac:dyDescent="0.2">
      <c r="B23" s="91" t="s">
        <v>88</v>
      </c>
      <c r="C23" s="15">
        <v>50</v>
      </c>
      <c r="D23" s="88">
        <v>1</v>
      </c>
      <c r="E23" s="16">
        <f>C23*D23</f>
        <v>50</v>
      </c>
      <c r="F23" s="16">
        <f>M3</f>
        <v>1</v>
      </c>
      <c r="G23" s="16">
        <f>ROUND(E23*F23,2)</f>
        <v>50</v>
      </c>
      <c r="H23" s="62">
        <f>ROUND(G23*0.05,2)</f>
        <v>2.5</v>
      </c>
      <c r="I23" s="16">
        <f>ROUND(G23*0.1, 2)</f>
        <v>5</v>
      </c>
      <c r="J23" s="44">
        <f>ROUND(G23*$G$2+H23*$H$2+I23*$I$2, 2)</f>
        <v>5782.28</v>
      </c>
    </row>
    <row r="24" spans="1:10" s="5" customFormat="1" x14ac:dyDescent="0.2">
      <c r="A24" s="2"/>
      <c r="B24" s="91" t="s">
        <v>90</v>
      </c>
      <c r="C24" s="15">
        <v>2</v>
      </c>
      <c r="D24" s="88">
        <v>300</v>
      </c>
      <c r="E24" s="16">
        <f>C24*D24</f>
        <v>600</v>
      </c>
      <c r="F24" s="16">
        <f>SUM(M2:M3)</f>
        <v>17</v>
      </c>
      <c r="G24" s="16">
        <f>ROUND(E24*F24,2)</f>
        <v>10200</v>
      </c>
      <c r="H24" s="16">
        <f>ROUND(G24*0.05,2)</f>
        <v>510</v>
      </c>
      <c r="I24" s="16">
        <f>ROUND(G24*0.1, 2)</f>
        <v>1020</v>
      </c>
      <c r="J24" s="96">
        <f>ROUND(G24*$G$2+H24*$H$2+I24*$I$2, 2)</f>
        <v>1179584.1000000001</v>
      </c>
    </row>
    <row r="25" spans="1:10" s="5" customFormat="1" ht="15.75" x14ac:dyDescent="0.2">
      <c r="A25" s="2"/>
      <c r="B25" s="91" t="s">
        <v>92</v>
      </c>
      <c r="C25" s="15">
        <v>4</v>
      </c>
      <c r="D25" s="88">
        <v>50</v>
      </c>
      <c r="E25" s="16">
        <f>C25*D25</f>
        <v>200</v>
      </c>
      <c r="F25" s="16">
        <f>SUM(M2:M3)</f>
        <v>17</v>
      </c>
      <c r="G25" s="16">
        <f>ROUND(E25*F25,2)</f>
        <v>3400</v>
      </c>
      <c r="H25" s="16">
        <f>ROUND(G25*0.05,2)</f>
        <v>170</v>
      </c>
      <c r="I25" s="16">
        <f>ROUND(G25*0.1, 2)</f>
        <v>340</v>
      </c>
      <c r="J25" s="96">
        <f>ROUND(G25*$G$2+H25*$H$2+I25*$I$2, 2)</f>
        <v>393194.7</v>
      </c>
    </row>
    <row r="26" spans="1:10" s="2" customFormat="1" x14ac:dyDescent="0.2">
      <c r="B26" s="68" t="s">
        <v>93</v>
      </c>
      <c r="C26" s="15"/>
      <c r="D26" s="15"/>
      <c r="E26" s="16"/>
      <c r="F26" s="16"/>
      <c r="G26" s="16"/>
      <c r="H26" s="62"/>
      <c r="I26" s="62"/>
      <c r="J26" s="44"/>
    </row>
    <row r="27" spans="1:10" s="2" customFormat="1" x14ac:dyDescent="0.2">
      <c r="B27" s="91" t="s">
        <v>94</v>
      </c>
      <c r="C27" s="15">
        <v>1</v>
      </c>
      <c r="D27" s="88">
        <v>1</v>
      </c>
      <c r="E27" s="16">
        <f>C27*D27</f>
        <v>1</v>
      </c>
      <c r="F27" s="16">
        <v>0</v>
      </c>
      <c r="G27" s="16">
        <f>ROUND(E27*F27,2)</f>
        <v>0</v>
      </c>
      <c r="H27" s="16">
        <f>ROUND(G27*0.05,2)</f>
        <v>0</v>
      </c>
      <c r="I27" s="16">
        <f>ROUND(G27*0.1, 2)</f>
        <v>0</v>
      </c>
      <c r="J27" s="17">
        <f>ROUND(G27*$G$2+H27*$H$2+I27*$I$2, 2)</f>
        <v>0</v>
      </c>
    </row>
    <row r="28" spans="1:10" s="2" customFormat="1" x14ac:dyDescent="0.2">
      <c r="B28" s="91" t="s">
        <v>95</v>
      </c>
      <c r="C28" s="15">
        <v>4</v>
      </c>
      <c r="D28" s="88">
        <v>1</v>
      </c>
      <c r="E28" s="16">
        <f>C28*D28</f>
        <v>4</v>
      </c>
      <c r="F28" s="16">
        <v>0</v>
      </c>
      <c r="G28" s="16">
        <f>ROUND(E28*F28,2)</f>
        <v>0</v>
      </c>
      <c r="H28" s="16">
        <f>ROUND(G28*0.05,2)</f>
        <v>0</v>
      </c>
      <c r="I28" s="16">
        <f>ROUND(G28*0.1, 2)</f>
        <v>0</v>
      </c>
      <c r="J28" s="17">
        <f>ROUND(G28*$G$2+H28*$H$2+I28*$I$2, 2)</f>
        <v>0</v>
      </c>
    </row>
    <row r="29" spans="1:10" s="2" customFormat="1" x14ac:dyDescent="0.2">
      <c r="B29" s="68" t="s">
        <v>96</v>
      </c>
      <c r="C29" s="15"/>
      <c r="D29" s="15"/>
      <c r="E29" s="16"/>
      <c r="F29" s="16"/>
      <c r="G29" s="16"/>
      <c r="H29" s="62"/>
      <c r="I29" s="62"/>
      <c r="J29" s="44"/>
    </row>
    <row r="30" spans="1:10" s="2" customFormat="1" x14ac:dyDescent="0.2">
      <c r="B30" s="91" t="s">
        <v>97</v>
      </c>
      <c r="C30" s="15">
        <v>40</v>
      </c>
      <c r="D30" s="88">
        <v>1</v>
      </c>
      <c r="E30" s="16">
        <f>C30*D30</f>
        <v>40</v>
      </c>
      <c r="F30" s="16">
        <f>M3</f>
        <v>1</v>
      </c>
      <c r="G30" s="16">
        <f>ROUND(E30*F30,2)</f>
        <v>40</v>
      </c>
      <c r="H30" s="16">
        <f>ROUND(G30*0.05,2)</f>
        <v>2</v>
      </c>
      <c r="I30" s="16">
        <f>ROUND(G30*0.1, 2)</f>
        <v>4</v>
      </c>
      <c r="J30" s="44">
        <f>ROUND(G30*$G$2+H30*$H$2+I30*$I$2, 2)</f>
        <v>4625.82</v>
      </c>
    </row>
    <row r="31" spans="1:10" s="2" customFormat="1" x14ac:dyDescent="0.2">
      <c r="B31" s="91" t="s">
        <v>98</v>
      </c>
      <c r="C31" s="15">
        <v>20</v>
      </c>
      <c r="D31" s="88">
        <v>1</v>
      </c>
      <c r="E31" s="16">
        <f>C31*D31</f>
        <v>20</v>
      </c>
      <c r="F31" s="16">
        <f>M3</f>
        <v>1</v>
      </c>
      <c r="G31" s="16">
        <f>ROUND(E31*F31,2)</f>
        <v>20</v>
      </c>
      <c r="H31" s="16">
        <f>ROUND(G31*0.05,2)</f>
        <v>1</v>
      </c>
      <c r="I31" s="16">
        <f>ROUND(G31*0.1, 2)</f>
        <v>2</v>
      </c>
      <c r="J31" s="44">
        <f>ROUND(G31*$G$2+H31*$H$2+I31*$I$2, 2)</f>
        <v>2312.91</v>
      </c>
    </row>
    <row r="32" spans="1:10" s="2" customFormat="1" x14ac:dyDescent="0.2">
      <c r="B32" s="68" t="s">
        <v>99</v>
      </c>
      <c r="C32" s="15"/>
      <c r="D32" s="15"/>
      <c r="E32" s="16"/>
      <c r="F32" s="16"/>
      <c r="G32" s="16"/>
      <c r="H32" s="62"/>
      <c r="I32" s="62"/>
      <c r="J32" s="44"/>
    </row>
    <row r="33" spans="1:12" s="2" customFormat="1" x14ac:dyDescent="0.2">
      <c r="B33" s="91" t="s">
        <v>100</v>
      </c>
      <c r="C33" s="15">
        <v>20</v>
      </c>
      <c r="D33" s="88">
        <v>1</v>
      </c>
      <c r="E33" s="16">
        <f>C33*D33</f>
        <v>20</v>
      </c>
      <c r="F33" s="16">
        <f>M3</f>
        <v>1</v>
      </c>
      <c r="G33" s="16">
        <f>ROUND(E33*F33,2)</f>
        <v>20</v>
      </c>
      <c r="H33" s="16">
        <f>ROUND(G33*0.05,2)</f>
        <v>1</v>
      </c>
      <c r="I33" s="16">
        <f>ROUND(G33*0.1, 2)</f>
        <v>2</v>
      </c>
      <c r="J33" s="44">
        <f>ROUND(G33*$G$2+H33*$H$2+I33*$I$2, 2)</f>
        <v>2312.91</v>
      </c>
    </row>
    <row r="34" spans="1:12" s="2" customFormat="1" x14ac:dyDescent="0.2">
      <c r="B34" s="91" t="s">
        <v>101</v>
      </c>
      <c r="C34" s="15">
        <v>4</v>
      </c>
      <c r="D34" s="88">
        <v>1</v>
      </c>
      <c r="E34" s="16">
        <f>C34*D34</f>
        <v>4</v>
      </c>
      <c r="F34" s="16">
        <f>M3</f>
        <v>1</v>
      </c>
      <c r="G34" s="16">
        <f>ROUND(E34*F34,2)</f>
        <v>4</v>
      </c>
      <c r="H34" s="62">
        <f>ROUND(G34*0.05,2)</f>
        <v>0.2</v>
      </c>
      <c r="I34" s="62">
        <f>ROUND(G34*0.1, 2)</f>
        <v>0.4</v>
      </c>
      <c r="J34" s="44">
        <f>ROUND(G34*$G$2+H34*$H$2+I34*$I$2, 2)</f>
        <v>462.58</v>
      </c>
    </row>
    <row r="35" spans="1:12" s="2" customFormat="1" ht="15.75" x14ac:dyDescent="0.2">
      <c r="B35" s="68" t="s">
        <v>103</v>
      </c>
      <c r="C35" s="15">
        <v>1</v>
      </c>
      <c r="D35" s="88">
        <v>12</v>
      </c>
      <c r="E35" s="16">
        <f>C35*D35</f>
        <v>12</v>
      </c>
      <c r="F35" s="16">
        <f>SUM(M2:M3)</f>
        <v>17</v>
      </c>
      <c r="G35" s="16">
        <f>ROUND(E35*F35,2)</f>
        <v>204</v>
      </c>
      <c r="H35" s="62">
        <f>ROUND(G35*0.05,2)</f>
        <v>10.199999999999999</v>
      </c>
      <c r="I35" s="62">
        <f>ROUND(G35*0.1, 2)</f>
        <v>20.399999999999999</v>
      </c>
      <c r="J35" s="44">
        <f>ROUND(G35*$G$2+H35*$H$2+I35*$I$2, 2)</f>
        <v>23591.68</v>
      </c>
    </row>
    <row r="36" spans="1:12" s="2" customFormat="1" ht="15.75" x14ac:dyDescent="0.2">
      <c r="B36" s="68" t="s">
        <v>104</v>
      </c>
      <c r="C36" s="15">
        <v>1</v>
      </c>
      <c r="D36" s="88">
        <v>12</v>
      </c>
      <c r="E36" s="16">
        <f>C36*D36</f>
        <v>12</v>
      </c>
      <c r="F36" s="16">
        <f>SUM(M2:M3)</f>
        <v>17</v>
      </c>
      <c r="G36" s="16">
        <f>ROUND(E36*F36,2)</f>
        <v>204</v>
      </c>
      <c r="H36" s="62">
        <f>ROUND(G36*0.05,2)</f>
        <v>10.199999999999999</v>
      </c>
      <c r="I36" s="62">
        <f>ROUND(G36*0.1, 2)</f>
        <v>20.399999999999999</v>
      </c>
      <c r="J36" s="44">
        <f>ROUND(G36*$G$2+H36*$H$2+I36*$I$2, 2)</f>
        <v>23591.68</v>
      </c>
    </row>
    <row r="37" spans="1:12" s="5" customFormat="1" ht="13.5" x14ac:dyDescent="0.25">
      <c r="A37" s="2"/>
      <c r="B37" s="92" t="s">
        <v>56</v>
      </c>
      <c r="C37" s="93"/>
      <c r="D37" s="93"/>
      <c r="E37" s="94"/>
      <c r="F37" s="94"/>
      <c r="G37" s="109">
        <f>ROUNDDOWN(SUM(G20:I36), 0)</f>
        <v>18229</v>
      </c>
      <c r="H37" s="110"/>
      <c r="I37" s="111"/>
      <c r="J37" s="95">
        <f>SUM(J20:J36)</f>
        <v>1833212.47</v>
      </c>
    </row>
    <row r="38" spans="1:12" s="5" customFormat="1" ht="13.5" x14ac:dyDescent="0.2">
      <c r="A38" s="2"/>
      <c r="B38" s="97" t="s">
        <v>43</v>
      </c>
      <c r="C38" s="93"/>
      <c r="D38" s="98"/>
      <c r="E38" s="97"/>
      <c r="F38" s="98"/>
      <c r="G38" s="112">
        <f>ROUND(G18+G37, -2)</f>
        <v>18900</v>
      </c>
      <c r="H38" s="112"/>
      <c r="I38" s="112"/>
      <c r="J38" s="37">
        <f>ROUND(J18+J37, -4)</f>
        <v>1900000</v>
      </c>
      <c r="L38" s="5" t="s">
        <v>129</v>
      </c>
    </row>
    <row r="39" spans="1:12" s="5" customFormat="1" ht="25.5" x14ac:dyDescent="0.2">
      <c r="A39" s="2"/>
      <c r="B39" s="97" t="s">
        <v>61</v>
      </c>
      <c r="C39" s="93"/>
      <c r="D39" s="98"/>
      <c r="E39" s="97"/>
      <c r="F39" s="98"/>
      <c r="G39" s="76"/>
      <c r="H39" s="76"/>
      <c r="I39" s="76"/>
      <c r="J39" s="37">
        <f>ROUND('Capital &amp; O&amp;M'!E6+'Capital &amp; O&amp;M'!H6, -2)</f>
        <v>29500</v>
      </c>
      <c r="K39" s="36"/>
    </row>
    <row r="40" spans="1:12" s="5" customFormat="1" ht="13.5" x14ac:dyDescent="0.2">
      <c r="A40" s="2"/>
      <c r="B40" s="97" t="s">
        <v>57</v>
      </c>
      <c r="C40" s="93"/>
      <c r="D40" s="98"/>
      <c r="E40" s="97"/>
      <c r="F40" s="98"/>
      <c r="G40" s="76"/>
      <c r="H40" s="76"/>
      <c r="I40" s="76"/>
      <c r="J40" s="37">
        <f>ROUND(J38+J39, -4)</f>
        <v>1930000</v>
      </c>
      <c r="K40" s="36"/>
    </row>
    <row r="41" spans="1:12" s="2" customFormat="1" x14ac:dyDescent="0.2">
      <c r="B41" s="67" t="s">
        <v>106</v>
      </c>
      <c r="C41" s="38"/>
      <c r="D41" s="34"/>
      <c r="E41" s="34"/>
      <c r="F41" s="35"/>
      <c r="G41" s="39"/>
      <c r="K41" s="36"/>
    </row>
    <row r="42" spans="1:12" s="2" customFormat="1" x14ac:dyDescent="0.2">
      <c r="B42" s="67" t="s">
        <v>135</v>
      </c>
      <c r="C42" s="38"/>
      <c r="D42" s="34"/>
      <c r="E42" s="34"/>
      <c r="F42" s="35"/>
      <c r="G42" s="39"/>
      <c r="K42" s="36"/>
    </row>
    <row r="43" spans="1:12" s="2" customFormat="1" x14ac:dyDescent="0.2">
      <c r="B43" s="33"/>
      <c r="C43" s="38"/>
      <c r="D43" s="34"/>
      <c r="E43" s="34"/>
      <c r="F43" s="35"/>
      <c r="G43" s="39"/>
      <c r="K43" s="36"/>
    </row>
    <row r="44" spans="1:12" s="5" customFormat="1" x14ac:dyDescent="0.2">
      <c r="A44" s="2"/>
      <c r="B44" s="69" t="s">
        <v>48</v>
      </c>
      <c r="C44" s="2"/>
      <c r="D44" s="2"/>
      <c r="E44" s="2"/>
      <c r="F44" s="2"/>
      <c r="G44" s="2"/>
      <c r="H44" s="2"/>
      <c r="I44" s="2"/>
      <c r="J44" s="2"/>
    </row>
    <row r="45" spans="1:12" s="5" customFormat="1" ht="26.25" customHeight="1" x14ac:dyDescent="0.2">
      <c r="A45" s="2"/>
      <c r="B45" s="113" t="s">
        <v>75</v>
      </c>
      <c r="C45" s="113"/>
      <c r="D45" s="113"/>
      <c r="E45" s="113"/>
      <c r="F45" s="113"/>
      <c r="G45" s="113"/>
      <c r="H45" s="113"/>
      <c r="I45" s="113"/>
      <c r="J45" s="113"/>
    </row>
    <row r="46" spans="1:12" s="5" customFormat="1" ht="39.75" customHeight="1" x14ac:dyDescent="0.2">
      <c r="A46" s="2"/>
      <c r="B46" s="115" t="s">
        <v>67</v>
      </c>
      <c r="C46" s="115"/>
      <c r="D46" s="115"/>
      <c r="E46" s="115"/>
      <c r="F46" s="115"/>
      <c r="G46" s="115"/>
      <c r="H46" s="115"/>
      <c r="I46" s="115"/>
      <c r="J46" s="115"/>
    </row>
    <row r="47" spans="1:12" s="5" customFormat="1" x14ac:dyDescent="0.2">
      <c r="A47" s="2"/>
      <c r="B47" s="113" t="s">
        <v>78</v>
      </c>
      <c r="C47" s="113"/>
      <c r="D47" s="113"/>
      <c r="E47" s="113"/>
      <c r="F47" s="113"/>
      <c r="G47" s="113"/>
      <c r="H47" s="113"/>
      <c r="I47" s="113"/>
      <c r="J47" s="113"/>
    </row>
    <row r="48" spans="1:12" s="5" customFormat="1" x14ac:dyDescent="0.2">
      <c r="A48" s="2"/>
      <c r="B48" s="113" t="s">
        <v>79</v>
      </c>
      <c r="C48" s="113"/>
      <c r="D48" s="113"/>
      <c r="E48" s="113"/>
      <c r="F48" s="113"/>
      <c r="G48" s="113"/>
      <c r="H48" s="113"/>
      <c r="I48" s="113"/>
      <c r="J48" s="113"/>
    </row>
    <row r="49" spans="2:10" x14ac:dyDescent="0.2">
      <c r="B49" s="113" t="s">
        <v>89</v>
      </c>
      <c r="C49" s="113"/>
      <c r="D49" s="113"/>
      <c r="E49" s="113"/>
      <c r="F49" s="113"/>
      <c r="G49" s="113"/>
      <c r="H49" s="113"/>
      <c r="I49" s="113"/>
      <c r="J49" s="113"/>
    </row>
    <row r="50" spans="2:10" x14ac:dyDescent="0.2">
      <c r="B50" s="113" t="s">
        <v>91</v>
      </c>
      <c r="C50" s="113"/>
      <c r="D50" s="113"/>
      <c r="E50" s="113"/>
      <c r="F50" s="113"/>
      <c r="G50" s="113"/>
      <c r="H50" s="113"/>
      <c r="I50" s="113"/>
      <c r="J50" s="113"/>
    </row>
    <row r="51" spans="2:10" x14ac:dyDescent="0.2">
      <c r="B51" s="114" t="s">
        <v>102</v>
      </c>
      <c r="C51" s="114"/>
      <c r="D51" s="114"/>
      <c r="E51" s="114"/>
      <c r="F51" s="114"/>
      <c r="G51" s="114"/>
      <c r="H51" s="114"/>
      <c r="I51" s="114"/>
      <c r="J51" s="114"/>
    </row>
    <row r="52" spans="2:10" x14ac:dyDescent="0.2">
      <c r="B52" s="114" t="s">
        <v>105</v>
      </c>
      <c r="C52" s="114"/>
      <c r="D52" s="114"/>
      <c r="E52" s="114"/>
      <c r="F52" s="114"/>
      <c r="G52" s="114"/>
      <c r="H52" s="114"/>
      <c r="I52" s="114"/>
      <c r="J52" s="114"/>
    </row>
  </sheetData>
  <mergeCells count="12">
    <mergeCell ref="B52:J52"/>
    <mergeCell ref="B48:J48"/>
    <mergeCell ref="B46:J46"/>
    <mergeCell ref="B47:J47"/>
    <mergeCell ref="G18:I18"/>
    <mergeCell ref="B50:J50"/>
    <mergeCell ref="B51:J51"/>
    <mergeCell ref="B3:B4"/>
    <mergeCell ref="G37:I37"/>
    <mergeCell ref="G38:I38"/>
    <mergeCell ref="B45:J45"/>
    <mergeCell ref="B49:J4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zoomScale="90" zoomScaleNormal="90" workbookViewId="0">
      <selection activeCell="J17" sqref="J17"/>
    </sheetView>
  </sheetViews>
  <sheetFormatPr defaultColWidth="9.140625" defaultRowHeight="15" x14ac:dyDescent="0.25"/>
  <cols>
    <col min="1" max="1" width="0.85546875" customWidth="1"/>
    <col min="2" max="2" width="33.42578125" customWidth="1"/>
    <col min="3" max="3" width="12.85546875" bestFit="1" customWidth="1"/>
    <col min="4" max="5" width="12.5703125" bestFit="1" customWidth="1"/>
    <col min="6" max="6" width="11.7109375" customWidth="1"/>
    <col min="7" max="7" width="13.85546875" bestFit="1" customWidth="1"/>
    <col min="8" max="9" width="12.42578125" bestFit="1" customWidth="1"/>
    <col min="10" max="10" width="10.28515625" bestFit="1" customWidth="1"/>
    <col min="11" max="11" width="2" style="58" customWidth="1"/>
    <col min="12" max="12" width="6.7109375" style="58" bestFit="1" customWidth="1"/>
  </cols>
  <sheetData>
    <row r="1" spans="2:14" ht="15.75" x14ac:dyDescent="0.25">
      <c r="B1" s="3" t="s">
        <v>70</v>
      </c>
    </row>
    <row r="2" spans="2:14" ht="15.75" x14ac:dyDescent="0.25">
      <c r="B2" s="3"/>
    </row>
    <row r="3" spans="2:14" x14ac:dyDescent="0.25">
      <c r="F3" s="60" t="s">
        <v>59</v>
      </c>
      <c r="G3" s="42">
        <v>46.67</v>
      </c>
      <c r="H3" s="42">
        <v>62.9</v>
      </c>
      <c r="I3" s="42">
        <v>25.25</v>
      </c>
    </row>
    <row r="4" spans="2:14" s="7" customFormat="1" ht="12.75" x14ac:dyDescent="0.2">
      <c r="B4" s="119" t="s">
        <v>7</v>
      </c>
      <c r="C4" s="40" t="s">
        <v>8</v>
      </c>
      <c r="D4" s="40" t="s">
        <v>9</v>
      </c>
      <c r="E4" s="40" t="s">
        <v>10</v>
      </c>
      <c r="F4" s="40" t="s">
        <v>11</v>
      </c>
      <c r="G4" s="40" t="s">
        <v>12</v>
      </c>
      <c r="H4" s="40" t="s">
        <v>13</v>
      </c>
      <c r="I4" s="40" t="s">
        <v>14</v>
      </c>
      <c r="J4" s="40" t="s">
        <v>15</v>
      </c>
      <c r="K4" s="41"/>
    </row>
    <row r="5" spans="2:14" s="12" customFormat="1" ht="51.75" x14ac:dyDescent="0.25">
      <c r="B5" s="119"/>
      <c r="C5" s="13" t="s">
        <v>44</v>
      </c>
      <c r="D5" s="13" t="s">
        <v>17</v>
      </c>
      <c r="E5" s="13" t="s">
        <v>45</v>
      </c>
      <c r="F5" s="13" t="s">
        <v>19</v>
      </c>
      <c r="G5" s="13" t="s">
        <v>46</v>
      </c>
      <c r="H5" s="13" t="s">
        <v>47</v>
      </c>
      <c r="I5" s="13" t="s">
        <v>22</v>
      </c>
      <c r="J5" s="13" t="s">
        <v>23</v>
      </c>
      <c r="K5" s="43"/>
      <c r="L5" s="59" t="s">
        <v>65</v>
      </c>
    </row>
    <row r="6" spans="2:14" s="2" customFormat="1" ht="12.75" x14ac:dyDescent="0.2">
      <c r="B6" s="45" t="s">
        <v>108</v>
      </c>
      <c r="C6" s="15">
        <v>4</v>
      </c>
      <c r="D6" s="46">
        <v>1</v>
      </c>
      <c r="E6" s="46">
        <v>4</v>
      </c>
      <c r="F6" s="16">
        <f>'Respondent Burden'!M3</f>
        <v>1</v>
      </c>
      <c r="G6" s="16">
        <f>ROUND(E6*F6, 2)</f>
        <v>4</v>
      </c>
      <c r="H6" s="62">
        <f>ROUND(G6*0.05, 2)</f>
        <v>0.2</v>
      </c>
      <c r="I6" s="62">
        <f>ROUND(G6*0.1, 2)</f>
        <v>0.4</v>
      </c>
      <c r="J6" s="44">
        <f>ROUND(G6*$G$3+H6*$H$3+I6*$I$3, 2)</f>
        <v>209.36</v>
      </c>
    </row>
    <row r="7" spans="2:14" s="2" customFormat="1" ht="25.5" x14ac:dyDescent="0.2">
      <c r="B7" s="45" t="s">
        <v>127</v>
      </c>
      <c r="C7" s="46">
        <v>4</v>
      </c>
      <c r="D7" s="46">
        <v>1</v>
      </c>
      <c r="E7" s="46">
        <f t="shared" ref="E7:E14" si="0">C7*D7</f>
        <v>4</v>
      </c>
      <c r="F7" s="46">
        <f>'Respondent Burden'!M3</f>
        <v>1</v>
      </c>
      <c r="G7" s="16">
        <f>ROUND(E7*F7, 2)</f>
        <v>4</v>
      </c>
      <c r="H7" s="62">
        <f>ROUND(G7*0.05, 2)</f>
        <v>0.2</v>
      </c>
      <c r="I7" s="62">
        <f>ROUND(G7*0.1, 2)</f>
        <v>0.4</v>
      </c>
      <c r="J7" s="44">
        <f>ROUND(G7*$G$3+H7*$H$3+I7*$I$3, 2)</f>
        <v>209.36</v>
      </c>
    </row>
    <row r="8" spans="2:14" s="2" customFormat="1" ht="12.75" x14ac:dyDescent="0.2">
      <c r="B8" s="45" t="s">
        <v>117</v>
      </c>
      <c r="C8" s="46">
        <v>4</v>
      </c>
      <c r="D8" s="46">
        <v>1</v>
      </c>
      <c r="E8" s="46">
        <f>C8*D8</f>
        <v>4</v>
      </c>
      <c r="F8" s="16">
        <f>'Respondent Burden'!M3</f>
        <v>1</v>
      </c>
      <c r="G8" s="16">
        <f>ROUND(E8*F8, 2)</f>
        <v>4</v>
      </c>
      <c r="H8" s="62">
        <f>ROUND(G8*0.05, 2)</f>
        <v>0.2</v>
      </c>
      <c r="I8" s="62">
        <f>ROUND(G8*0.1, 2)</f>
        <v>0.4</v>
      </c>
      <c r="J8" s="44">
        <f>ROUND(G8*$G$3+H8*$H$3+I8*$I$3, 2)</f>
        <v>209.36</v>
      </c>
    </row>
    <row r="9" spans="2:14" s="2" customFormat="1" ht="12.75" x14ac:dyDescent="0.2">
      <c r="B9" s="45" t="s">
        <v>109</v>
      </c>
      <c r="C9" s="46">
        <v>20</v>
      </c>
      <c r="D9" s="46">
        <v>1</v>
      </c>
      <c r="E9" s="46">
        <f t="shared" si="0"/>
        <v>20</v>
      </c>
      <c r="F9" s="46">
        <f>'Respondent Burden'!M3</f>
        <v>1</v>
      </c>
      <c r="G9" s="16">
        <f>ROUND(E9*F9, 2)</f>
        <v>20</v>
      </c>
      <c r="H9" s="16">
        <f>ROUND(G9*0.05, 2)</f>
        <v>1</v>
      </c>
      <c r="I9" s="16">
        <f>ROUND(G9*0.1, 2)</f>
        <v>2</v>
      </c>
      <c r="J9" s="96">
        <f>ROUND(G9*$G$3+H9*$H$3+I9*$I$3, 2)</f>
        <v>1046.8</v>
      </c>
    </row>
    <row r="10" spans="2:14" s="2" customFormat="1" ht="12.75" x14ac:dyDescent="0.2">
      <c r="B10" s="45" t="s">
        <v>110</v>
      </c>
      <c r="C10" s="46"/>
      <c r="D10" s="46"/>
      <c r="E10" s="46"/>
      <c r="F10" s="46"/>
      <c r="G10" s="16"/>
      <c r="H10" s="16"/>
      <c r="I10" s="16"/>
      <c r="J10" s="96"/>
      <c r="L10" s="5"/>
    </row>
    <row r="11" spans="2:14" s="2" customFormat="1" ht="12.75" x14ac:dyDescent="0.2">
      <c r="B11" s="68" t="s">
        <v>113</v>
      </c>
      <c r="C11" s="46">
        <v>20</v>
      </c>
      <c r="D11" s="46">
        <v>1</v>
      </c>
      <c r="E11" s="46">
        <f t="shared" ref="E11" si="1">C11*D11</f>
        <v>20</v>
      </c>
      <c r="F11" s="46">
        <f>'Respondent Burden'!M3</f>
        <v>1</v>
      </c>
      <c r="G11" s="16">
        <f>ROUND(E11*F11, 2)</f>
        <v>20</v>
      </c>
      <c r="H11" s="16">
        <f>ROUND(G11*0.05, 2)</f>
        <v>1</v>
      </c>
      <c r="I11" s="16">
        <f>ROUND(G11*0.1, 2)</f>
        <v>2</v>
      </c>
      <c r="J11" s="96">
        <f>ROUND(G11*$G$3+H11*$H$3+I11*$I$3, 2)</f>
        <v>1046.8</v>
      </c>
      <c r="L11" s="5"/>
    </row>
    <row r="12" spans="2:14" s="2" customFormat="1" ht="12.75" x14ac:dyDescent="0.2">
      <c r="B12" s="68" t="s">
        <v>114</v>
      </c>
      <c r="C12" s="46">
        <v>2</v>
      </c>
      <c r="D12" s="46">
        <v>1</v>
      </c>
      <c r="E12" s="46">
        <f t="shared" ref="E12" si="2">C12*D12</f>
        <v>2</v>
      </c>
      <c r="F12" s="46">
        <v>0</v>
      </c>
      <c r="G12" s="16">
        <f>ROUND(E12*F12, 2)</f>
        <v>0</v>
      </c>
      <c r="H12" s="16">
        <f>ROUND(G12*0.05, 2)</f>
        <v>0</v>
      </c>
      <c r="I12" s="16">
        <f>ROUND(G12*0.1, 2)</f>
        <v>0</v>
      </c>
      <c r="J12" s="17">
        <f>ROUND(G12*$G$3+H12*$H$3+I12*$I$3, 2)</f>
        <v>0</v>
      </c>
      <c r="L12" s="5"/>
    </row>
    <row r="13" spans="2:14" s="2" customFormat="1" ht="15.75" x14ac:dyDescent="0.2">
      <c r="B13" s="45" t="s">
        <v>118</v>
      </c>
      <c r="C13" s="15">
        <v>1</v>
      </c>
      <c r="D13" s="15">
        <v>1</v>
      </c>
      <c r="E13" s="46">
        <f t="shared" si="0"/>
        <v>1</v>
      </c>
      <c r="F13" s="16">
        <v>0</v>
      </c>
      <c r="G13" s="16">
        <f>ROUND(E13*F13, 2)</f>
        <v>0</v>
      </c>
      <c r="H13" s="16">
        <f>ROUND(G13*0.05, 2)</f>
        <v>0</v>
      </c>
      <c r="I13" s="16">
        <f>ROUND(G13*0.1, 2)</f>
        <v>0</v>
      </c>
      <c r="J13" s="17">
        <f>ROUND(G13*$G$3+H13*$H$3+I13*$I$3, 2)</f>
        <v>0</v>
      </c>
    </row>
    <row r="14" spans="2:14" s="2" customFormat="1" ht="12.75" x14ac:dyDescent="0.2">
      <c r="B14" s="45" t="s">
        <v>119</v>
      </c>
      <c r="C14" s="15">
        <v>15</v>
      </c>
      <c r="D14" s="15">
        <v>2</v>
      </c>
      <c r="E14" s="46">
        <f t="shared" si="0"/>
        <v>30</v>
      </c>
      <c r="F14" s="16">
        <f>SUM('Respondent Burden'!M2:M3)</f>
        <v>17</v>
      </c>
      <c r="G14" s="16">
        <f>ROUND(E14*F14, 2)</f>
        <v>510</v>
      </c>
      <c r="H14" s="62">
        <f>ROUND(G14*0.05, 2)</f>
        <v>25.5</v>
      </c>
      <c r="I14" s="16">
        <f>ROUND(G14*0.1, 2)</f>
        <v>51</v>
      </c>
      <c r="J14" s="96">
        <f>ROUND(G14*$G$3+H14*$H$3+I14*$I$3, 2)</f>
        <v>26693.4</v>
      </c>
    </row>
    <row r="15" spans="2:14" s="2" customFormat="1" ht="12.75" x14ac:dyDescent="0.2">
      <c r="B15" s="45" t="s">
        <v>120</v>
      </c>
      <c r="C15" s="15">
        <v>8</v>
      </c>
      <c r="D15" s="15">
        <v>10</v>
      </c>
      <c r="E15" s="46">
        <f t="shared" ref="E15" si="3">C15*D15</f>
        <v>80</v>
      </c>
      <c r="F15" s="16">
        <f>SUM('Respondent Burden'!M2:M3)</f>
        <v>17</v>
      </c>
      <c r="G15" s="16">
        <f>ROUND(E15*F15, 2)</f>
        <v>1360</v>
      </c>
      <c r="H15" s="16">
        <f>ROUND(G15*0.05, 2)</f>
        <v>68</v>
      </c>
      <c r="I15" s="16">
        <f>ROUND(G15*0.1, 2)</f>
        <v>136</v>
      </c>
      <c r="J15" s="96">
        <f>ROUND(G15*$G$3+H15*$H$3+I15*$I$3, 2)</f>
        <v>71182.399999999994</v>
      </c>
    </row>
    <row r="16" spans="2:14" s="2" customFormat="1" x14ac:dyDescent="0.25">
      <c r="B16" s="116" t="s">
        <v>43</v>
      </c>
      <c r="C16" s="117"/>
      <c r="D16" s="117"/>
      <c r="E16" s="117"/>
      <c r="F16" s="118"/>
      <c r="G16" s="112">
        <f>SUM(G6:I15)</f>
        <v>2210.3000000000002</v>
      </c>
      <c r="H16" s="112"/>
      <c r="I16" s="112"/>
      <c r="J16" s="37">
        <f>ROUND(SUM(J6:J15), -3)</f>
        <v>101000</v>
      </c>
      <c r="K16" s="39"/>
      <c r="L16" s="5" t="s">
        <v>130</v>
      </c>
      <c r="M16" s="58"/>
      <c r="N16" s="58"/>
    </row>
    <row r="18" spans="1:10" s="5" customFormat="1" ht="12.75" x14ac:dyDescent="0.2">
      <c r="A18" s="2"/>
      <c r="B18" s="69" t="s">
        <v>48</v>
      </c>
      <c r="C18" s="2"/>
      <c r="D18" s="2"/>
      <c r="E18" s="2"/>
      <c r="F18" s="2"/>
      <c r="G18" s="2"/>
      <c r="H18" s="2"/>
      <c r="I18" s="2"/>
      <c r="J18" s="2"/>
    </row>
    <row r="19" spans="1:10" s="5" customFormat="1" ht="26.25" customHeight="1" x14ac:dyDescent="0.2">
      <c r="A19" s="2"/>
      <c r="B19" s="113" t="s">
        <v>75</v>
      </c>
      <c r="C19" s="113"/>
      <c r="D19" s="113"/>
      <c r="E19" s="113"/>
      <c r="F19" s="113"/>
      <c r="G19" s="113"/>
      <c r="H19" s="113"/>
      <c r="I19" s="113"/>
      <c r="J19" s="113"/>
    </row>
    <row r="20" spans="1:10" s="5" customFormat="1" ht="26.25" customHeight="1" x14ac:dyDescent="0.2">
      <c r="A20" s="2"/>
      <c r="B20" s="115" t="s">
        <v>107</v>
      </c>
      <c r="C20" s="115"/>
      <c r="D20" s="115"/>
      <c r="E20" s="115"/>
      <c r="F20" s="115"/>
      <c r="G20" s="115"/>
      <c r="H20" s="115"/>
      <c r="I20" s="115"/>
      <c r="J20" s="115"/>
    </row>
    <row r="21" spans="1:10" x14ac:dyDescent="0.25">
      <c r="B21" s="115" t="s">
        <v>112</v>
      </c>
      <c r="C21" s="115"/>
      <c r="D21" s="115"/>
      <c r="E21" s="115"/>
      <c r="F21" s="115"/>
      <c r="G21" s="115"/>
      <c r="H21" s="115"/>
      <c r="I21" s="115"/>
      <c r="J21" s="115"/>
    </row>
  </sheetData>
  <mergeCells count="6">
    <mergeCell ref="B21:J21"/>
    <mergeCell ref="B16:F16"/>
    <mergeCell ref="B4:B5"/>
    <mergeCell ref="G16:I16"/>
    <mergeCell ref="B19:J19"/>
    <mergeCell ref="B20:J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
  <sheetViews>
    <sheetView workbookViewId="0">
      <selection activeCell="H7" sqref="H7"/>
    </sheetView>
  </sheetViews>
  <sheetFormatPr defaultRowHeight="12.75" x14ac:dyDescent="0.2"/>
  <cols>
    <col min="1" max="1" width="1" style="1" customWidth="1"/>
    <col min="2" max="2" width="38.5703125" style="1" customWidth="1"/>
    <col min="3" max="3" width="12.5703125" style="1" customWidth="1"/>
    <col min="4" max="4" width="12.7109375" style="1" customWidth="1"/>
    <col min="5" max="5" width="14.42578125" style="1" customWidth="1"/>
    <col min="6" max="6" width="12.5703125" style="1" customWidth="1"/>
    <col min="7" max="11" width="12" style="1" customWidth="1"/>
    <col min="12" max="12" width="54.7109375" style="1" bestFit="1" customWidth="1"/>
    <col min="13" max="16384" width="9.140625" style="1"/>
  </cols>
  <sheetData>
    <row r="1" spans="2:9" s="5" customFormat="1" x14ac:dyDescent="0.2">
      <c r="B1" s="1"/>
      <c r="C1" s="1"/>
      <c r="D1" s="1"/>
      <c r="E1" s="1"/>
      <c r="F1" s="1"/>
      <c r="G1" s="1"/>
    </row>
    <row r="2" spans="2:9" ht="15.75" x14ac:dyDescent="0.2">
      <c r="B2" s="120" t="s">
        <v>49</v>
      </c>
      <c r="C2" s="121"/>
      <c r="D2" s="121"/>
      <c r="E2" s="121"/>
      <c r="F2" s="121"/>
      <c r="G2" s="121"/>
      <c r="H2" s="122"/>
    </row>
    <row r="3" spans="2:9" x14ac:dyDescent="0.2">
      <c r="B3" s="54" t="s">
        <v>0</v>
      </c>
      <c r="C3" s="54" t="s">
        <v>1</v>
      </c>
      <c r="D3" s="54" t="s">
        <v>2</v>
      </c>
      <c r="E3" s="54" t="s">
        <v>3</v>
      </c>
      <c r="F3" s="54" t="s">
        <v>4</v>
      </c>
      <c r="G3" s="54" t="s">
        <v>52</v>
      </c>
      <c r="H3" s="54" t="s">
        <v>54</v>
      </c>
    </row>
    <row r="4" spans="2:9" ht="41.25" x14ac:dyDescent="0.25">
      <c r="B4" s="55" t="s">
        <v>62</v>
      </c>
      <c r="C4" s="55" t="s">
        <v>50</v>
      </c>
      <c r="D4" s="55" t="s">
        <v>31</v>
      </c>
      <c r="E4" s="55" t="s">
        <v>63</v>
      </c>
      <c r="F4" s="55" t="s">
        <v>51</v>
      </c>
      <c r="G4" s="55" t="s">
        <v>53</v>
      </c>
      <c r="H4" s="55" t="s">
        <v>55</v>
      </c>
      <c r="I4" s="59" t="s">
        <v>58</v>
      </c>
    </row>
    <row r="5" spans="2:9" ht="25.5" x14ac:dyDescent="0.2">
      <c r="B5" s="55" t="s">
        <v>124</v>
      </c>
      <c r="C5" s="70">
        <v>997</v>
      </c>
      <c r="D5" s="71">
        <v>1</v>
      </c>
      <c r="E5" s="70">
        <f>C5*D5</f>
        <v>997</v>
      </c>
      <c r="F5" s="70">
        <v>1674</v>
      </c>
      <c r="G5" s="71">
        <f>SUM('Respondent Burden'!M2:M3)</f>
        <v>17</v>
      </c>
      <c r="H5" s="70">
        <f>F5*G5</f>
        <v>28458</v>
      </c>
    </row>
    <row r="6" spans="2:9" x14ac:dyDescent="0.2">
      <c r="B6" s="55" t="s">
        <v>6</v>
      </c>
      <c r="C6" s="78"/>
      <c r="D6" s="78"/>
      <c r="E6" s="86">
        <f>SUM(E5:E5)</f>
        <v>997</v>
      </c>
      <c r="F6" s="78"/>
      <c r="G6" s="78"/>
      <c r="H6" s="72">
        <f>ROUND(SUM(H5:H5), -2)</f>
        <v>28500</v>
      </c>
      <c r="I6" s="11" t="s">
        <v>125</v>
      </c>
    </row>
    <row r="7" spans="2:9" x14ac:dyDescent="0.2">
      <c r="B7" s="73" t="s">
        <v>64</v>
      </c>
      <c r="C7" s="81"/>
      <c r="D7" s="81"/>
      <c r="E7" s="74"/>
      <c r="F7" s="74"/>
      <c r="G7" s="75"/>
      <c r="H7" s="74"/>
      <c r="I7" s="11"/>
    </row>
    <row r="10" spans="2:9" x14ac:dyDescent="0.2">
      <c r="E10" s="99"/>
    </row>
  </sheetData>
  <mergeCells count="1">
    <mergeCell ref="B2:H2"/>
  </mergeCells>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 Respondents</vt:lpstr>
      <vt:lpstr># Responses</vt:lpstr>
      <vt:lpstr>Respondent Burden</vt:lpstr>
      <vt:lpstr>Agency Burden</vt:lpstr>
      <vt:lpstr>Capital &amp; O&amp;M</vt:lpstr>
    </vt:vector>
  </TitlesOfParts>
  <Company>Eastern Research Group,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ERG</dc:creator>
  <cp:lastModifiedBy>wwrigley</cp:lastModifiedBy>
  <dcterms:created xsi:type="dcterms:W3CDTF">2014-10-21T14:07:44Z</dcterms:created>
  <dcterms:modified xsi:type="dcterms:W3CDTF">2015-08-28T15:15:44Z</dcterms:modified>
</cp:coreProperties>
</file>