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ICR Review Sept\"/>
    </mc:Choice>
  </mc:AlternateContent>
  <bookViews>
    <workbookView xWindow="0" yWindow="0" windowWidth="20490" windowHeight="8340"/>
  </bookViews>
  <sheets>
    <sheet name="Table 1" sheetId="1" r:id="rId1"/>
    <sheet name="Table 2" sheetId="2" r:id="rId2"/>
  </sheets>
  <calcPr calcId="152511"/>
</workbook>
</file>

<file path=xl/calcChain.xml><?xml version="1.0" encoding="utf-8"?>
<calcChain xmlns="http://schemas.openxmlformats.org/spreadsheetml/2006/main">
  <c r="F11" i="2" l="1"/>
  <c r="I11" i="2"/>
  <c r="I40" i="1"/>
  <c r="I39" i="1"/>
  <c r="I38" i="1"/>
  <c r="F38" i="1"/>
  <c r="E7" i="1"/>
  <c r="F10" i="2"/>
  <c r="H10" i="2" s="1"/>
  <c r="E7" i="2"/>
  <c r="E33" i="1"/>
  <c r="E34" i="1" s="1"/>
  <c r="L8" i="1"/>
  <c r="E30" i="1" s="1"/>
  <c r="L7" i="1"/>
  <c r="D10" i="2"/>
  <c r="D9" i="2"/>
  <c r="F9" i="2" s="1"/>
  <c r="D8" i="2"/>
  <c r="F8" i="2" s="1"/>
  <c r="D7" i="2"/>
  <c r="F7" i="2" s="1"/>
  <c r="D6" i="2"/>
  <c r="F6" i="2" s="1"/>
  <c r="D5" i="2"/>
  <c r="F5" i="2" s="1"/>
  <c r="D36" i="1"/>
  <c r="F36" i="1" s="1"/>
  <c r="D35" i="1"/>
  <c r="F35" i="1" s="1"/>
  <c r="D34" i="1"/>
  <c r="D33" i="1"/>
  <c r="D32" i="1"/>
  <c r="F32" i="1" s="1"/>
  <c r="H32" i="1" s="1"/>
  <c r="D30" i="1"/>
  <c r="D29" i="1"/>
  <c r="F29" i="1" s="1"/>
  <c r="D27" i="1"/>
  <c r="F27" i="1" s="1"/>
  <c r="D26" i="1"/>
  <c r="F26" i="1" s="1"/>
  <c r="G26" i="1" s="1"/>
  <c r="D25" i="1"/>
  <c r="F25" i="1" s="1"/>
  <c r="D23" i="1"/>
  <c r="F23" i="1" s="1"/>
  <c r="D22" i="1"/>
  <c r="F22" i="1" s="1"/>
  <c r="D20" i="1"/>
  <c r="F20" i="1" s="1"/>
  <c r="H20" i="1" s="1"/>
  <c r="D19" i="1"/>
  <c r="F19" i="1" s="1"/>
  <c r="D18" i="1"/>
  <c r="F18" i="1" s="1"/>
  <c r="D7" i="1"/>
  <c r="D15" i="1"/>
  <c r="F15" i="1" s="1"/>
  <c r="D14" i="1"/>
  <c r="D13" i="1"/>
  <c r="F13" i="1" s="1"/>
  <c r="D12" i="1"/>
  <c r="F12" i="1" s="1"/>
  <c r="D11" i="1"/>
  <c r="F11" i="1" s="1"/>
  <c r="D10" i="1"/>
  <c r="F10" i="1" s="1"/>
  <c r="D8" i="1"/>
  <c r="F8" i="1" s="1"/>
  <c r="F7" i="1" l="1"/>
  <c r="H7" i="1" s="1"/>
  <c r="G5" i="2"/>
  <c r="I5" i="2" s="1"/>
  <c r="H5" i="2"/>
  <c r="H8" i="2"/>
  <c r="G8" i="2"/>
  <c r="I8" i="2" s="1"/>
  <c r="G9" i="2"/>
  <c r="H9" i="2"/>
  <c r="I9" i="2"/>
  <c r="H6" i="2"/>
  <c r="I6" i="2" s="1"/>
  <c r="G6" i="2"/>
  <c r="H7" i="2"/>
  <c r="I7" i="2" s="1"/>
  <c r="G7" i="2"/>
  <c r="G10" i="2"/>
  <c r="I10" i="2" s="1"/>
  <c r="F33" i="1"/>
  <c r="H33" i="1" s="1"/>
  <c r="E14" i="1"/>
  <c r="F14" i="1"/>
  <c r="F34" i="1"/>
  <c r="H34" i="1" s="1"/>
  <c r="F30" i="1"/>
  <c r="G30" i="1" s="1"/>
  <c r="H12" i="1"/>
  <c r="G12" i="1"/>
  <c r="I12" i="1"/>
  <c r="H22" i="1"/>
  <c r="I22" i="1" s="1"/>
  <c r="G22" i="1"/>
  <c r="H27" i="1"/>
  <c r="G27" i="1"/>
  <c r="I27" i="1" s="1"/>
  <c r="H11" i="1"/>
  <c r="G11" i="1"/>
  <c r="H15" i="1"/>
  <c r="G15" i="1"/>
  <c r="I15" i="1" s="1"/>
  <c r="H10" i="1"/>
  <c r="G10" i="1"/>
  <c r="H14" i="1"/>
  <c r="G14" i="1"/>
  <c r="H19" i="1"/>
  <c r="G19" i="1"/>
  <c r="H25" i="1"/>
  <c r="G25" i="1"/>
  <c r="I25" i="1"/>
  <c r="G35" i="1"/>
  <c r="H35" i="1"/>
  <c r="H8" i="1"/>
  <c r="G8" i="1"/>
  <c r="H13" i="1"/>
  <c r="G13" i="1"/>
  <c r="I13" i="1"/>
  <c r="H18" i="1"/>
  <c r="G18" i="1"/>
  <c r="H23" i="1"/>
  <c r="G23" i="1"/>
  <c r="I23" i="1" s="1"/>
  <c r="H29" i="1"/>
  <c r="G29" i="1"/>
  <c r="G36" i="1"/>
  <c r="I20" i="1"/>
  <c r="G20" i="1"/>
  <c r="G32" i="1"/>
  <c r="I32" i="1" s="1"/>
  <c r="H36" i="1"/>
  <c r="I36" i="1" s="1"/>
  <c r="H26" i="1"/>
  <c r="I26" i="1" s="1"/>
  <c r="I7" i="1" l="1"/>
  <c r="G7" i="1"/>
  <c r="G33" i="1"/>
  <c r="I33" i="1" s="1"/>
  <c r="G34" i="1"/>
  <c r="I34" i="1" s="1"/>
  <c r="F16" i="1"/>
  <c r="H30" i="1"/>
  <c r="F37" i="1" s="1"/>
  <c r="I19" i="1"/>
  <c r="I10" i="1"/>
  <c r="I11" i="1"/>
  <c r="I29" i="1"/>
  <c r="I18" i="1"/>
  <c r="I35" i="1"/>
  <c r="I14" i="1"/>
  <c r="I8" i="1"/>
  <c r="I30" i="1" l="1"/>
  <c r="I37" i="1" s="1"/>
  <c r="I16" i="1"/>
</calcChain>
</file>

<file path=xl/comments1.xml><?xml version="1.0" encoding="utf-8"?>
<comments xmlns="http://schemas.openxmlformats.org/spreadsheetml/2006/main">
  <authors>
    <author>AHou</author>
  </authors>
  <commentList>
    <comment ref="C7" authorId="0" shapeId="0">
      <text>
        <r>
          <rPr>
            <b/>
            <sz val="9"/>
            <color indexed="81"/>
            <rFont val="Tahoma"/>
            <charset val="1"/>
          </rPr>
          <t>ERG:</t>
        </r>
        <r>
          <rPr>
            <sz val="9"/>
            <color indexed="81"/>
            <rFont val="Tahoma"/>
            <charset val="1"/>
          </rPr>
          <t xml:space="preserve">
Corrected frequency to 20% - error in previous ICR renewal</t>
        </r>
      </text>
    </comment>
  </commentList>
</comments>
</file>

<file path=xl/sharedStrings.xml><?xml version="1.0" encoding="utf-8"?>
<sst xmlns="http://schemas.openxmlformats.org/spreadsheetml/2006/main" count="89" uniqueCount="85">
  <si>
    <t>Burden item</t>
  </si>
  <si>
    <t xml:space="preserve">(A) </t>
  </si>
  <si>
    <t>Person hours per occurrence</t>
  </si>
  <si>
    <t xml:space="preserve">(B) </t>
  </si>
  <si>
    <t>No. of occurrences per respondent per year</t>
  </si>
  <si>
    <t xml:space="preserve">(C) </t>
  </si>
  <si>
    <t>Person hours per respondent per year (C=AxB)</t>
  </si>
  <si>
    <r>
      <t xml:space="preserve">(D) Respondents per year  </t>
    </r>
    <r>
      <rPr>
        <b/>
        <vertAlign val="superscript"/>
        <sz val="10"/>
        <color theme="1"/>
        <rFont val="Times New Roman"/>
        <family val="1"/>
      </rPr>
      <t>a</t>
    </r>
  </si>
  <si>
    <t xml:space="preserve">(E) </t>
  </si>
  <si>
    <t>Technical person- hours per year (E=CxD)</t>
  </si>
  <si>
    <t>(F) Management person hours per year (Ex0.05)</t>
  </si>
  <si>
    <t xml:space="preserve">(G) </t>
  </si>
  <si>
    <t>Clerical person hours per year (Ex0.1)</t>
  </si>
  <si>
    <t xml:space="preserve">(H) </t>
  </si>
  <si>
    <r>
      <t xml:space="preserve">Cost, $ </t>
    </r>
    <r>
      <rPr>
        <b/>
        <vertAlign val="superscript"/>
        <sz val="10"/>
        <color theme="1"/>
        <rFont val="Times New Roman"/>
        <family val="1"/>
      </rPr>
      <t>b</t>
    </r>
  </si>
  <si>
    <t>1.  Reporting requirements</t>
  </si>
  <si>
    <r>
      <t xml:space="preserve">     A.  Read instructions </t>
    </r>
    <r>
      <rPr>
        <vertAlign val="superscript"/>
        <sz val="10"/>
        <color theme="1"/>
        <rFont val="Times New Roman"/>
        <family val="1"/>
      </rPr>
      <t>c</t>
    </r>
  </si>
  <si>
    <r>
      <t xml:space="preserve">     B.  Gather information </t>
    </r>
    <r>
      <rPr>
        <vertAlign val="superscript"/>
        <sz val="10"/>
        <color theme="1"/>
        <rFont val="Times New Roman"/>
        <family val="1"/>
      </rPr>
      <t>c</t>
    </r>
  </si>
  <si>
    <r>
      <t xml:space="preserve">     C.  Write reports </t>
    </r>
    <r>
      <rPr>
        <vertAlign val="superscript"/>
        <sz val="10"/>
        <color theme="1"/>
        <rFont val="Times New Roman"/>
        <family val="1"/>
      </rPr>
      <t>c</t>
    </r>
  </si>
  <si>
    <t xml:space="preserve">          i.   Initial notification</t>
  </si>
  <si>
    <t xml:space="preserve">          ii.  Notification of performance test</t>
  </si>
  <si>
    <t xml:space="preserve">          iii. Notification of compliance status</t>
  </si>
  <si>
    <t xml:space="preserve">          iv. Performance test reports </t>
  </si>
  <si>
    <r>
      <t xml:space="preserve">          v.  SSM reports </t>
    </r>
    <r>
      <rPr>
        <vertAlign val="superscript"/>
        <sz val="10"/>
        <color theme="1"/>
        <rFont val="Times New Roman"/>
        <family val="1"/>
      </rPr>
      <t>d</t>
    </r>
  </si>
  <si>
    <t xml:space="preserve">          vi. Semiannual summary report</t>
  </si>
  <si>
    <t>Subtotal  for Reporting  Requirements</t>
  </si>
  <si>
    <t>2.  Recordkeeping requirements</t>
  </si>
  <si>
    <r>
      <t xml:space="preserve">     B.  Plan activities </t>
    </r>
    <r>
      <rPr>
        <vertAlign val="superscript"/>
        <sz val="10"/>
        <color theme="1"/>
        <rFont val="Times New Roman"/>
        <family val="1"/>
      </rPr>
      <t>c</t>
    </r>
  </si>
  <si>
    <r>
      <t xml:space="preserve">     C.  Implement activities for compliance coating use </t>
    </r>
    <r>
      <rPr>
        <vertAlign val="superscript"/>
        <sz val="10"/>
        <color theme="1"/>
        <rFont val="Times New Roman"/>
        <family val="1"/>
      </rPr>
      <t>e</t>
    </r>
  </si>
  <si>
    <t xml:space="preserve">     D.  Implement activities for control devices and process equipment c</t>
  </si>
  <si>
    <t xml:space="preserve">          i.  Design analysis</t>
  </si>
  <si>
    <t xml:space="preserve">          ii. Performance test oversight</t>
  </si>
  <si>
    <t xml:space="preserve">     E.  Develop record system</t>
  </si>
  <si>
    <t xml:space="preserve">         ii.  Develop plan for material used</t>
  </si>
  <si>
    <r>
      <t xml:space="preserve">         iii. Control equipment and maintenance plan </t>
    </r>
    <r>
      <rPr>
        <vertAlign val="superscript"/>
        <sz val="10"/>
        <color theme="1"/>
        <rFont val="Times New Roman"/>
        <family val="1"/>
      </rPr>
      <t>c</t>
    </r>
  </si>
  <si>
    <t xml:space="preserve">     F.  Time to enter information</t>
  </si>
  <si>
    <t xml:space="preserve">          i.  Compliance calculation</t>
  </si>
  <si>
    <t xml:space="preserve">          ii. Control equipment testing</t>
  </si>
  <si>
    <t xml:space="preserve">     G.  Time to train personnel</t>
  </si>
  <si>
    <r>
      <t xml:space="preserve">          i.  Acquisition and installation </t>
    </r>
    <r>
      <rPr>
        <vertAlign val="superscript"/>
        <sz val="10"/>
        <color theme="1"/>
        <rFont val="Times New Roman"/>
        <family val="1"/>
      </rPr>
      <t>c</t>
    </r>
  </si>
  <si>
    <t xml:space="preserve">         ii.  Equipment inspection and monitoring</t>
  </si>
  <si>
    <r>
      <t xml:space="preserve">         iii. Use of technology and systems </t>
    </r>
    <r>
      <rPr>
        <vertAlign val="superscript"/>
        <sz val="10"/>
        <color theme="1"/>
        <rFont val="Times New Roman"/>
        <family val="1"/>
      </rPr>
      <t>f</t>
    </r>
  </si>
  <si>
    <r>
      <t xml:space="preserve">     H.  Store, file and maintain records </t>
    </r>
    <r>
      <rPr>
        <vertAlign val="superscript"/>
        <sz val="10"/>
        <color theme="1"/>
        <rFont val="Times New Roman"/>
        <family val="1"/>
      </rPr>
      <t>g</t>
    </r>
  </si>
  <si>
    <r>
      <t xml:space="preserve">      I.  Retrieve records/reports </t>
    </r>
    <r>
      <rPr>
        <vertAlign val="superscript"/>
        <sz val="10"/>
        <color theme="1"/>
        <rFont val="Times New Roman"/>
        <family val="1"/>
      </rPr>
      <t>g</t>
    </r>
  </si>
  <si>
    <t xml:space="preserve">Subtotal  for Recordkeeping Requirements  </t>
  </si>
  <si>
    <t>Table 1: Annual Respondent Burden and Cost – NESHAP for Paper and Other Web Coating (40 CFR Part 63, Subpart JJJJ) (Renewal)</t>
  </si>
  <si>
    <t>(D)</t>
  </si>
  <si>
    <r>
      <t xml:space="preserve"> Respondents per year  </t>
    </r>
    <r>
      <rPr>
        <b/>
        <vertAlign val="superscript"/>
        <sz val="10"/>
        <color theme="1"/>
        <rFont val="Times New Roman"/>
        <family val="1"/>
      </rPr>
      <t>a</t>
    </r>
  </si>
  <si>
    <t xml:space="preserve">(F) </t>
  </si>
  <si>
    <t>Management person hours per year (Ex0.05)</t>
  </si>
  <si>
    <t>Assumptions:</t>
  </si>
  <si>
    <r>
      <t>c</t>
    </r>
    <r>
      <rPr>
        <sz val="10"/>
        <color theme="1"/>
        <rFont val="Times New Roman"/>
        <family val="1"/>
      </rPr>
      <t xml:space="preserve">  We have assumed that this is a one-time activity for each new facility. </t>
    </r>
  </si>
  <si>
    <r>
      <t>e</t>
    </r>
    <r>
      <rPr>
        <sz val="10"/>
        <color theme="1"/>
        <rFont val="Times New Roman"/>
        <family val="1"/>
      </rPr>
      <t xml:space="preserve">  We have assumed that it would take 21 respondents to record activities for compliance coating use.</t>
    </r>
  </si>
  <si>
    <t>Table 2: Average Annual EPA Burden and Cost – NESHAP for Paper and Other Web Coating (40 CFR Part 63, Subpart JJJJ) (Renewal)</t>
  </si>
  <si>
    <t>(A) Person hours per occurrence</t>
  </si>
  <si>
    <t>(B) No. of occurrences per respondent per year</t>
  </si>
  <si>
    <t>(C) Person hours per respondent per year (C=AxB)</t>
  </si>
  <si>
    <t>(E) Technical person- hours per year (E=CxD)</t>
  </si>
  <si>
    <t>(G) Clerical person hours per year (Ex0.1)</t>
  </si>
  <si>
    <r>
      <t xml:space="preserve">(H) Cost, $ </t>
    </r>
    <r>
      <rPr>
        <b/>
        <vertAlign val="superscript"/>
        <sz val="10"/>
        <color theme="1"/>
        <rFont val="Times New Roman"/>
        <family val="1"/>
      </rPr>
      <t>b</t>
    </r>
  </si>
  <si>
    <r>
      <t xml:space="preserve">1. Review initial notification </t>
    </r>
    <r>
      <rPr>
        <vertAlign val="superscript"/>
        <sz val="10"/>
        <color theme="1"/>
        <rFont val="Times New Roman"/>
        <family val="1"/>
      </rPr>
      <t>c</t>
    </r>
  </si>
  <si>
    <t>2. Review notification of compliance status</t>
  </si>
  <si>
    <r>
      <t xml:space="preserve">3. Review SSM reports </t>
    </r>
    <r>
      <rPr>
        <vertAlign val="superscript"/>
        <sz val="10"/>
        <color theme="1"/>
        <rFont val="Times New Roman"/>
        <family val="1"/>
      </rPr>
      <t>d</t>
    </r>
  </si>
  <si>
    <r>
      <t xml:space="preserve">4.  Review semiannual summary reports </t>
    </r>
    <r>
      <rPr>
        <vertAlign val="superscript"/>
        <sz val="10"/>
        <color theme="1"/>
        <rFont val="Times New Roman"/>
        <family val="1"/>
      </rPr>
      <t>e</t>
    </r>
  </si>
  <si>
    <r>
      <t xml:space="preserve">5.  Review notification of performance test </t>
    </r>
    <r>
      <rPr>
        <vertAlign val="superscript"/>
        <sz val="10"/>
        <color theme="1"/>
        <rFont val="Times New Roman"/>
        <family val="1"/>
      </rPr>
      <t>c</t>
    </r>
  </si>
  <si>
    <r>
      <t xml:space="preserve">6.  Review test results </t>
    </r>
    <r>
      <rPr>
        <vertAlign val="superscript"/>
        <sz val="10"/>
        <color theme="1"/>
        <rFont val="Times New Roman"/>
        <family val="1"/>
      </rPr>
      <t>c, f</t>
    </r>
  </si>
  <si>
    <t>TOTAL ANNUAL BURDEN AND COST (rounded)</t>
  </si>
  <si>
    <r>
      <t>c</t>
    </r>
    <r>
      <rPr>
        <sz val="10"/>
        <color theme="1"/>
        <rFont val="Times New Roman"/>
        <family val="1"/>
      </rPr>
      <t xml:space="preserve">  We have assumed that this is a one-time activity for each new facility.</t>
    </r>
  </si>
  <si>
    <r>
      <t>e</t>
    </r>
    <r>
      <rPr>
        <sz val="10"/>
        <color theme="1"/>
        <rFont val="Times New Roman"/>
        <family val="1"/>
      </rPr>
      <t xml:space="preserve">  It is assumed that each respondents will review summary reports twice per year.</t>
    </r>
  </si>
  <si>
    <r>
      <t>f</t>
    </r>
    <r>
      <rPr>
        <sz val="10"/>
        <color theme="1"/>
        <rFont val="Times New Roman"/>
        <family val="1"/>
      </rPr>
      <t xml:space="preserve">  We have assumed that it will take each respondents ten hours to review test results.</t>
    </r>
  </si>
  <si>
    <t xml:space="preserve"> </t>
  </si>
  <si>
    <r>
      <t xml:space="preserve">          i.   Develop startup, shutdown, malfunction plan </t>
    </r>
    <r>
      <rPr>
        <vertAlign val="superscript"/>
        <sz val="10"/>
        <color theme="1"/>
        <rFont val="Times New Roman"/>
        <family val="1"/>
      </rPr>
      <t>c</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</si>
  <si>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</si>
  <si>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a</t>
    </r>
    <r>
      <rPr>
        <sz val="10"/>
        <color theme="1"/>
        <rFont val="Times New Roman"/>
        <family val="1"/>
      </rPr>
      <t xml:space="preserve">  We have assumed that the average number of respondents that will be subject to this rule will be 251.  There will be eighteen additional new sources that will become subject to the rule over the three-year period of the ICR (i.e., six per year). </t>
    </r>
  </si>
  <si>
    <r>
      <t>g</t>
    </r>
    <r>
      <rPr>
        <sz val="10"/>
        <color theme="1"/>
        <rFont val="Times New Roman"/>
        <family val="1"/>
      </rPr>
      <t xml:space="preserve">  We have assumed that 251 respondents will be involved in the storage, filing, maintenance and retrieval of records and reports twelve times per year.</t>
    </r>
  </si>
  <si>
    <t>Capital and O&amp;M Cost (see Section 6(b)(iii)):</t>
  </si>
  <si>
    <t>TOTAL COST:</t>
  </si>
  <si>
    <t>TOTAL LABOR BURDEN AND COST (rounded):</t>
  </si>
  <si>
    <t># New Sources</t>
  </si>
  <si>
    <t># Existing Sources</t>
  </si>
  <si>
    <t># Existing Sources with Parametric Monitoring</t>
  </si>
  <si>
    <r>
      <t>f</t>
    </r>
    <r>
      <rPr>
        <sz val="10"/>
        <color theme="1"/>
        <rFont val="Times New Roman"/>
        <family val="1"/>
      </rPr>
      <t xml:space="preserve">  We have assumed that 222 respondents for this activity. </t>
    </r>
  </si>
  <si>
    <r>
      <t>d</t>
    </r>
    <r>
      <rPr>
        <sz val="10"/>
        <color theme="1"/>
        <rFont val="Times New Roman"/>
        <family val="1"/>
      </rPr>
      <t xml:space="preserve">  Startup, shutdown, malfunction (SSM) reports are to be submitted twice a year with the required semiannual report.  However, as estimated 20 percent of the respondents using parametric monitoring will submit an additional report for a non-conforming SSM.</t>
    </r>
  </si>
  <si>
    <r>
      <t>b</t>
    </r>
    <r>
      <rPr>
        <sz val="10"/>
        <color theme="1"/>
        <rFont val="Times New Roman"/>
        <family val="1"/>
      </rPr>
      <t xml:space="preserve">  This cost is based on the following labor rates which incorporates a 1.6 benefits multiplication factor to account for government overhead expenses: $62.90 for Managerial (GS-13, Step 5), $46.67 for Technical (GS-12, Step 1), and $25.25 Clerical (GS-6, Step 3).  These rates are from the Office of Personnel Management (OPM) “2014 General Schedule” which excludes locality rates of pay.</t>
    </r>
  </si>
  <si>
    <t xml:space="preserve">     A.  Familiarization with regulatory requirements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</si>
</sst>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3" x14ac:knownFonts="1">
    <font>
      <sz val="11"/>
      <color theme="1"/>
      <name val="Calibri"/>
      <family val="2"/>
      <scheme val="minor"/>
    </font>
    <font>
      <sz val="12"/>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2"/>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sz val="9"/>
      <color indexed="81"/>
      <name val="Tahoma"/>
      <charset val="1"/>
    </font>
    <font>
      <b/>
      <sz val="9"/>
      <color indexed="81"/>
      <name val="Tahoma"/>
      <charset val="1"/>
    </font>
    <font>
      <i/>
      <sz val="10"/>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0" borderId="0" xfId="0" applyFont="1"/>
    <xf numFmtId="0" fontId="1" fillId="0" borderId="0" xfId="0" applyFont="1"/>
    <xf numFmtId="0" fontId="5" fillId="0" borderId="0" xfId="0" applyFont="1"/>
    <xf numFmtId="0" fontId="3" fillId="0" borderId="1" xfId="0" applyFont="1" applyBorder="1" applyAlignment="1">
      <alignment horizontal="center" wrapText="1"/>
    </xf>
    <xf numFmtId="0" fontId="5" fillId="0" borderId="1" xfId="0" applyFont="1" applyBorder="1" applyAlignment="1">
      <alignment horizontal="left" vertical="top" wrapText="1" indent="1"/>
    </xf>
    <xf numFmtId="0" fontId="5" fillId="0" borderId="1" xfId="0" applyFont="1" applyBorder="1" applyAlignment="1">
      <alignment horizontal="center" wrapText="1"/>
    </xf>
    <xf numFmtId="8" fontId="5" fillId="0" borderId="1" xfId="0" applyNumberFormat="1" applyFont="1" applyBorder="1" applyAlignment="1">
      <alignment horizontal="center" wrapText="1"/>
    </xf>
    <xf numFmtId="0" fontId="6" fillId="0" borderId="0" xfId="0" applyFont="1"/>
    <xf numFmtId="0" fontId="2" fillId="0" borderId="0" xfId="0" applyFont="1"/>
    <xf numFmtId="0" fontId="7" fillId="0" borderId="0" xfId="0" applyFont="1"/>
    <xf numFmtId="6" fontId="5" fillId="0" borderId="1" xfId="0" applyNumberFormat="1" applyFont="1" applyBorder="1" applyAlignment="1">
      <alignment horizontal="center" wrapText="1"/>
    </xf>
    <xf numFmtId="0" fontId="5" fillId="0" borderId="2" xfId="0" applyFont="1" applyBorder="1" applyAlignment="1">
      <alignment horizontal="center" wrapText="1"/>
    </xf>
    <xf numFmtId="0" fontId="5" fillId="0" borderId="0" xfId="0" applyFont="1" applyAlignment="1">
      <alignment horizontal="right"/>
    </xf>
    <xf numFmtId="0" fontId="5" fillId="0" borderId="1" xfId="0" applyFont="1" applyBorder="1" applyAlignment="1">
      <alignment horizontal="right" wrapText="1"/>
    </xf>
    <xf numFmtId="8" fontId="5" fillId="0" borderId="1" xfId="0" applyNumberFormat="1" applyFont="1" applyBorder="1" applyAlignment="1">
      <alignment horizontal="right" wrapText="1"/>
    </xf>
    <xf numFmtId="8" fontId="9" fillId="0" borderId="1" xfId="0" applyNumberFormat="1" applyFont="1" applyBorder="1" applyAlignment="1">
      <alignment horizontal="right" wrapText="1"/>
    </xf>
    <xf numFmtId="0" fontId="5" fillId="0" borderId="1" xfId="0" applyFont="1" applyFill="1" applyBorder="1" applyAlignment="1">
      <alignment horizontal="center" wrapText="1"/>
    </xf>
    <xf numFmtId="0" fontId="6" fillId="0" borderId="0" xfId="0" applyFont="1" applyFill="1"/>
    <xf numFmtId="0" fontId="5" fillId="0" borderId="0" xfId="0" applyFont="1" applyFill="1"/>
    <xf numFmtId="0" fontId="3" fillId="0" borderId="1" xfId="0" applyFont="1" applyFill="1" applyBorder="1" applyAlignment="1">
      <alignment horizontal="center" wrapText="1"/>
    </xf>
    <xf numFmtId="0" fontId="5" fillId="0" borderId="2" xfId="0" applyFont="1" applyFill="1" applyBorder="1" applyAlignment="1">
      <alignment horizontal="center" wrapText="1"/>
    </xf>
    <xf numFmtId="6" fontId="9" fillId="0" borderId="1" xfId="0" applyNumberFormat="1" applyFont="1" applyBorder="1" applyAlignment="1">
      <alignment horizontal="right" wrapText="1"/>
    </xf>
    <xf numFmtId="6" fontId="12" fillId="0" borderId="1" xfId="0" applyNumberFormat="1" applyFont="1" applyBorder="1" applyAlignment="1">
      <alignment horizontal="right" wrapText="1"/>
    </xf>
    <xf numFmtId="0" fontId="6" fillId="0" borderId="0" xfId="0" applyFont="1" applyAlignment="1">
      <alignment horizontal="left" wrapText="1"/>
    </xf>
    <xf numFmtId="0" fontId="3" fillId="0" borderId="1"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3" fontId="8" fillId="0" borderId="3" xfId="0" applyNumberFormat="1" applyFont="1" applyBorder="1" applyAlignment="1">
      <alignment horizontal="center" wrapText="1"/>
    </xf>
    <xf numFmtId="3" fontId="8" fillId="0" borderId="4" xfId="0" applyNumberFormat="1" applyFont="1" applyBorder="1" applyAlignment="1">
      <alignment horizontal="center" wrapText="1"/>
    </xf>
    <xf numFmtId="3" fontId="8" fillId="0" borderId="5" xfId="0" applyNumberFormat="1" applyFont="1" applyBorder="1" applyAlignment="1">
      <alignment horizontal="center"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3" fontId="5" fillId="0" borderId="1" xfId="0" applyNumberFormat="1"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zoomScaleNormal="100" workbookViewId="0">
      <selection activeCell="A4" sqref="A4:A5"/>
    </sheetView>
  </sheetViews>
  <sheetFormatPr defaultRowHeight="12.75" x14ac:dyDescent="0.2"/>
  <cols>
    <col min="1" max="1" width="55.140625" style="3" customWidth="1"/>
    <col min="2" max="3" width="14.7109375" style="3" customWidth="1"/>
    <col min="4" max="4" width="16.42578125" style="3" customWidth="1"/>
    <col min="5" max="5" width="14.85546875" style="19" customWidth="1"/>
    <col min="6" max="6" width="13.5703125" style="3" customWidth="1"/>
    <col min="7" max="7" width="16" style="3" customWidth="1"/>
    <col min="8" max="8" width="16.42578125" style="3" customWidth="1"/>
    <col min="9" max="9" width="13.85546875" style="13" customWidth="1"/>
    <col min="10" max="10" width="9.140625" style="3"/>
    <col min="11" max="11" width="36.7109375" style="3" bestFit="1" customWidth="1"/>
    <col min="12" max="16384" width="9.140625" style="3"/>
  </cols>
  <sheetData>
    <row r="1" spans="1:12" ht="15.75" x14ac:dyDescent="0.25">
      <c r="A1" s="9" t="s">
        <v>45</v>
      </c>
    </row>
    <row r="3" spans="1:12" x14ac:dyDescent="0.2">
      <c r="F3" s="3">
        <v>103.97</v>
      </c>
      <c r="G3" s="3">
        <v>129.93</v>
      </c>
      <c r="H3" s="3">
        <v>51.79</v>
      </c>
    </row>
    <row r="4" spans="1:12" ht="12.75" customHeight="1" x14ac:dyDescent="0.2">
      <c r="A4" s="25" t="s">
        <v>0</v>
      </c>
      <c r="B4" s="4" t="s">
        <v>1</v>
      </c>
      <c r="C4" s="4" t="s">
        <v>3</v>
      </c>
      <c r="D4" s="4" t="s">
        <v>5</v>
      </c>
      <c r="E4" s="20" t="s">
        <v>46</v>
      </c>
      <c r="F4" s="4" t="s">
        <v>8</v>
      </c>
      <c r="G4" s="4" t="s">
        <v>48</v>
      </c>
      <c r="H4" s="4" t="s">
        <v>11</v>
      </c>
      <c r="I4" s="4" t="s">
        <v>13</v>
      </c>
    </row>
    <row r="5" spans="1:12" ht="51" x14ac:dyDescent="0.2">
      <c r="A5" s="25"/>
      <c r="B5" s="4" t="s">
        <v>2</v>
      </c>
      <c r="C5" s="4" t="s">
        <v>4</v>
      </c>
      <c r="D5" s="4" t="s">
        <v>6</v>
      </c>
      <c r="E5" s="20" t="s">
        <v>47</v>
      </c>
      <c r="F5" s="4" t="s">
        <v>9</v>
      </c>
      <c r="G5" s="4" t="s">
        <v>49</v>
      </c>
      <c r="H5" s="4" t="s">
        <v>12</v>
      </c>
      <c r="I5" s="4" t="s">
        <v>14</v>
      </c>
    </row>
    <row r="6" spans="1:12" x14ac:dyDescent="0.2">
      <c r="A6" s="5" t="s">
        <v>15</v>
      </c>
      <c r="B6" s="6"/>
      <c r="C6" s="6"/>
      <c r="D6" s="6"/>
      <c r="E6" s="17"/>
      <c r="F6" s="6"/>
      <c r="G6" s="6"/>
      <c r="H6" s="6"/>
      <c r="I6" s="14"/>
      <c r="K6" s="3" t="s">
        <v>78</v>
      </c>
      <c r="L6" s="3">
        <v>6</v>
      </c>
    </row>
    <row r="7" spans="1:12" x14ac:dyDescent="0.2">
      <c r="A7" s="5" t="s">
        <v>84</v>
      </c>
      <c r="B7" s="6">
        <v>4</v>
      </c>
      <c r="C7" s="6">
        <v>1</v>
      </c>
      <c r="D7" s="6">
        <f>B7*C7</f>
        <v>4</v>
      </c>
      <c r="E7" s="17">
        <f>L7</f>
        <v>251</v>
      </c>
      <c r="F7" s="6">
        <f>D7*E7</f>
        <v>1004</v>
      </c>
      <c r="G7" s="6">
        <f>F7*0.05</f>
        <v>50.2</v>
      </c>
      <c r="H7" s="6">
        <f>F7*0.1</f>
        <v>100.4</v>
      </c>
      <c r="I7" s="15">
        <f>F7*$F$3+G7*$G$3+H7*$H$3</f>
        <v>116108.08200000001</v>
      </c>
      <c r="K7" s="3" t="s">
        <v>79</v>
      </c>
      <c r="L7" s="3">
        <f>233+L6*3</f>
        <v>251</v>
      </c>
    </row>
    <row r="8" spans="1:12" ht="15.75" x14ac:dyDescent="0.2">
      <c r="A8" s="5" t="s">
        <v>17</v>
      </c>
      <c r="B8" s="6">
        <v>4</v>
      </c>
      <c r="C8" s="6">
        <v>4</v>
      </c>
      <c r="D8" s="6">
        <f>B8*C8</f>
        <v>16</v>
      </c>
      <c r="E8" s="17">
        <v>6</v>
      </c>
      <c r="F8" s="6">
        <f>D8*E8</f>
        <v>96</v>
      </c>
      <c r="G8" s="6">
        <f>F8*0.05</f>
        <v>4.8000000000000007</v>
      </c>
      <c r="H8" s="6">
        <f>F8*0.1</f>
        <v>9.6000000000000014</v>
      </c>
      <c r="I8" s="15">
        <f>F8*$F$3+G8*$G$3+H8*$H$3</f>
        <v>11101.967999999999</v>
      </c>
      <c r="K8" s="3" t="s">
        <v>80</v>
      </c>
      <c r="L8" s="3">
        <f>207+5*3</f>
        <v>222</v>
      </c>
    </row>
    <row r="9" spans="1:12" ht="15.75" x14ac:dyDescent="0.2">
      <c r="A9" s="5" t="s">
        <v>18</v>
      </c>
      <c r="B9" s="6"/>
      <c r="C9" s="6"/>
      <c r="D9" s="6"/>
      <c r="E9" s="17"/>
      <c r="F9" s="6"/>
      <c r="G9" s="6"/>
      <c r="H9" s="6"/>
      <c r="I9" s="14"/>
    </row>
    <row r="10" spans="1:12" x14ac:dyDescent="0.2">
      <c r="A10" s="5" t="s">
        <v>19</v>
      </c>
      <c r="B10" s="6">
        <v>2</v>
      </c>
      <c r="C10" s="6">
        <v>1</v>
      </c>
      <c r="D10" s="6">
        <f t="shared" ref="D10:D15" si="0">B10*C10</f>
        <v>2</v>
      </c>
      <c r="E10" s="17">
        <v>6</v>
      </c>
      <c r="F10" s="6">
        <f t="shared" ref="F10:F15" si="1">D10*E10</f>
        <v>12</v>
      </c>
      <c r="G10" s="6">
        <f t="shared" ref="G10:G15" si="2">F10*0.05</f>
        <v>0.60000000000000009</v>
      </c>
      <c r="H10" s="6">
        <f t="shared" ref="H10:H15" si="3">F10*0.1</f>
        <v>1.2000000000000002</v>
      </c>
      <c r="I10" s="15">
        <f t="shared" ref="I10:I15" si="4">F10*$F$3+G10*$G$3+H10*$H$3</f>
        <v>1387.7459999999999</v>
      </c>
    </row>
    <row r="11" spans="1:12" x14ac:dyDescent="0.2">
      <c r="A11" s="5" t="s">
        <v>20</v>
      </c>
      <c r="B11" s="6">
        <v>2</v>
      </c>
      <c r="C11" s="6">
        <v>1</v>
      </c>
      <c r="D11" s="6">
        <f t="shared" si="0"/>
        <v>2</v>
      </c>
      <c r="E11" s="17">
        <v>6</v>
      </c>
      <c r="F11" s="6">
        <f t="shared" si="1"/>
        <v>12</v>
      </c>
      <c r="G11" s="6">
        <f t="shared" si="2"/>
        <v>0.60000000000000009</v>
      </c>
      <c r="H11" s="6">
        <f t="shared" si="3"/>
        <v>1.2000000000000002</v>
      </c>
      <c r="I11" s="15">
        <f t="shared" si="4"/>
        <v>1387.7459999999999</v>
      </c>
    </row>
    <row r="12" spans="1:12" x14ac:dyDescent="0.2">
      <c r="A12" s="5" t="s">
        <v>21</v>
      </c>
      <c r="B12" s="6">
        <v>2</v>
      </c>
      <c r="C12" s="6">
        <v>1</v>
      </c>
      <c r="D12" s="6">
        <f t="shared" si="0"/>
        <v>2</v>
      </c>
      <c r="E12" s="17">
        <v>6</v>
      </c>
      <c r="F12" s="6">
        <f t="shared" si="1"/>
        <v>12</v>
      </c>
      <c r="G12" s="6">
        <f t="shared" si="2"/>
        <v>0.60000000000000009</v>
      </c>
      <c r="H12" s="6">
        <f t="shared" si="3"/>
        <v>1.2000000000000002</v>
      </c>
      <c r="I12" s="15">
        <f t="shared" si="4"/>
        <v>1387.7459999999999</v>
      </c>
    </row>
    <row r="13" spans="1:12" x14ac:dyDescent="0.2">
      <c r="A13" s="5" t="s">
        <v>22</v>
      </c>
      <c r="B13" s="6">
        <v>2</v>
      </c>
      <c r="C13" s="6">
        <v>1</v>
      </c>
      <c r="D13" s="6">
        <f t="shared" si="0"/>
        <v>2</v>
      </c>
      <c r="E13" s="17">
        <v>6</v>
      </c>
      <c r="F13" s="6">
        <f t="shared" si="1"/>
        <v>12</v>
      </c>
      <c r="G13" s="6">
        <f t="shared" si="2"/>
        <v>0.60000000000000009</v>
      </c>
      <c r="H13" s="6">
        <f t="shared" si="3"/>
        <v>1.2000000000000002</v>
      </c>
      <c r="I13" s="15">
        <f t="shared" si="4"/>
        <v>1387.7459999999999</v>
      </c>
    </row>
    <row r="14" spans="1:12" ht="15.75" x14ac:dyDescent="0.2">
      <c r="A14" s="5" t="s">
        <v>23</v>
      </c>
      <c r="B14" s="6">
        <v>2</v>
      </c>
      <c r="C14" s="6">
        <v>0.2</v>
      </c>
      <c r="D14" s="6">
        <f t="shared" si="0"/>
        <v>0.4</v>
      </c>
      <c r="E14" s="17">
        <f>L8</f>
        <v>222</v>
      </c>
      <c r="F14" s="6">
        <f t="shared" si="1"/>
        <v>88.800000000000011</v>
      </c>
      <c r="G14" s="6">
        <f t="shared" si="2"/>
        <v>4.4400000000000004</v>
      </c>
      <c r="H14" s="6">
        <f t="shared" si="3"/>
        <v>8.8800000000000008</v>
      </c>
      <c r="I14" s="15">
        <f t="shared" si="4"/>
        <v>10269.320400000002</v>
      </c>
    </row>
    <row r="15" spans="1:12" x14ac:dyDescent="0.2">
      <c r="A15" s="5" t="s">
        <v>24</v>
      </c>
      <c r="B15" s="6">
        <v>4</v>
      </c>
      <c r="C15" s="6">
        <v>2</v>
      </c>
      <c r="D15" s="6">
        <f t="shared" si="0"/>
        <v>8</v>
      </c>
      <c r="E15" s="17">
        <v>251</v>
      </c>
      <c r="F15" s="6">
        <f t="shared" si="1"/>
        <v>2008</v>
      </c>
      <c r="G15" s="6">
        <f t="shared" si="2"/>
        <v>100.4</v>
      </c>
      <c r="H15" s="6">
        <f t="shared" si="3"/>
        <v>200.8</v>
      </c>
      <c r="I15" s="15">
        <f t="shared" si="4"/>
        <v>232216.16400000002</v>
      </c>
    </row>
    <row r="16" spans="1:12" ht="13.5" x14ac:dyDescent="0.25">
      <c r="A16" s="26" t="s">
        <v>25</v>
      </c>
      <c r="B16" s="27"/>
      <c r="C16" s="27"/>
      <c r="D16" s="27"/>
      <c r="E16" s="28"/>
      <c r="F16" s="29">
        <f>SUM(F7:H15)</f>
        <v>3731.52</v>
      </c>
      <c r="G16" s="30"/>
      <c r="H16" s="31"/>
      <c r="I16" s="16">
        <f>SUM(I7:I15)</f>
        <v>375246.51840000006</v>
      </c>
    </row>
    <row r="17" spans="1:9" x14ac:dyDescent="0.2">
      <c r="A17" s="5" t="s">
        <v>26</v>
      </c>
      <c r="B17" s="6"/>
      <c r="C17" s="6"/>
      <c r="D17" s="6"/>
      <c r="E17" s="17"/>
      <c r="F17" s="6"/>
      <c r="G17" s="6"/>
      <c r="H17" s="6"/>
      <c r="I17" s="14"/>
    </row>
    <row r="18" spans="1:9" ht="15.75" x14ac:dyDescent="0.2">
      <c r="A18" s="5" t="s">
        <v>16</v>
      </c>
      <c r="B18" s="6">
        <v>4</v>
      </c>
      <c r="C18" s="6">
        <v>1</v>
      </c>
      <c r="D18" s="6">
        <f t="shared" ref="D18:D20" si="5">B18*C18</f>
        <v>4</v>
      </c>
      <c r="E18" s="17">
        <v>6</v>
      </c>
      <c r="F18" s="6">
        <f t="shared" ref="F18:F20" si="6">D18*E18</f>
        <v>24</v>
      </c>
      <c r="G18" s="6">
        <f t="shared" ref="G18:G20" si="7">F18*0.05</f>
        <v>1.2000000000000002</v>
      </c>
      <c r="H18" s="6">
        <f t="shared" ref="H18:H20" si="8">F18*0.1</f>
        <v>2.4000000000000004</v>
      </c>
      <c r="I18" s="15">
        <f t="shared" ref="I18:I20" si="9">F18*$F$3+G18*$G$3+H18*$H$3</f>
        <v>2775.4919999999997</v>
      </c>
    </row>
    <row r="19" spans="1:9" ht="15.75" x14ac:dyDescent="0.2">
      <c r="A19" s="5" t="s">
        <v>27</v>
      </c>
      <c r="B19" s="6">
        <v>15</v>
      </c>
      <c r="C19" s="6">
        <v>1</v>
      </c>
      <c r="D19" s="6">
        <f t="shared" si="5"/>
        <v>15</v>
      </c>
      <c r="E19" s="17">
        <v>6</v>
      </c>
      <c r="F19" s="6">
        <f t="shared" si="6"/>
        <v>90</v>
      </c>
      <c r="G19" s="6">
        <f t="shared" si="7"/>
        <v>4.5</v>
      </c>
      <c r="H19" s="6">
        <f t="shared" si="8"/>
        <v>9</v>
      </c>
      <c r="I19" s="15">
        <f t="shared" si="9"/>
        <v>10408.094999999999</v>
      </c>
    </row>
    <row r="20" spans="1:9" ht="15.75" x14ac:dyDescent="0.2">
      <c r="A20" s="5" t="s">
        <v>28</v>
      </c>
      <c r="B20" s="6">
        <v>5</v>
      </c>
      <c r="C20" s="6">
        <v>12</v>
      </c>
      <c r="D20" s="6">
        <f t="shared" si="5"/>
        <v>60</v>
      </c>
      <c r="E20" s="17">
        <v>21</v>
      </c>
      <c r="F20" s="6">
        <f t="shared" si="6"/>
        <v>1260</v>
      </c>
      <c r="G20" s="6">
        <f t="shared" si="7"/>
        <v>63</v>
      </c>
      <c r="H20" s="6">
        <f t="shared" si="8"/>
        <v>126</v>
      </c>
      <c r="I20" s="15">
        <f t="shared" si="9"/>
        <v>145713.33000000002</v>
      </c>
    </row>
    <row r="21" spans="1:9" ht="25.5" x14ac:dyDescent="0.2">
      <c r="A21" s="5" t="s">
        <v>29</v>
      </c>
      <c r="B21" s="6"/>
      <c r="C21" s="6"/>
      <c r="D21" s="6"/>
      <c r="E21" s="17"/>
      <c r="F21" s="6"/>
      <c r="G21" s="6"/>
      <c r="H21" s="6"/>
      <c r="I21" s="14"/>
    </row>
    <row r="22" spans="1:9" x14ac:dyDescent="0.2">
      <c r="A22" s="5" t="s">
        <v>30</v>
      </c>
      <c r="B22" s="6">
        <v>12</v>
      </c>
      <c r="C22" s="6">
        <v>1</v>
      </c>
      <c r="D22" s="6">
        <f t="shared" ref="D22:D23" si="10">B22*C22</f>
        <v>12</v>
      </c>
      <c r="E22" s="17">
        <v>6</v>
      </c>
      <c r="F22" s="6">
        <f t="shared" ref="F22:F23" si="11">D22*E22</f>
        <v>72</v>
      </c>
      <c r="G22" s="6">
        <f t="shared" ref="G22:G23" si="12">F22*0.05</f>
        <v>3.6</v>
      </c>
      <c r="H22" s="6">
        <f t="shared" ref="H22:H23" si="13">F22*0.1</f>
        <v>7.2</v>
      </c>
      <c r="I22" s="15">
        <f t="shared" ref="I22:I23" si="14">F22*$F$3+G22*$G$3+H22*$H$3</f>
        <v>8326.4760000000006</v>
      </c>
    </row>
    <row r="23" spans="1:9" x14ac:dyDescent="0.2">
      <c r="A23" s="5" t="s">
        <v>31</v>
      </c>
      <c r="B23" s="6">
        <v>20</v>
      </c>
      <c r="C23" s="6">
        <v>1</v>
      </c>
      <c r="D23" s="6">
        <f t="shared" si="10"/>
        <v>20</v>
      </c>
      <c r="E23" s="17">
        <v>6</v>
      </c>
      <c r="F23" s="6">
        <f t="shared" si="11"/>
        <v>120</v>
      </c>
      <c r="G23" s="6">
        <f t="shared" si="12"/>
        <v>6</v>
      </c>
      <c r="H23" s="6">
        <f t="shared" si="13"/>
        <v>12</v>
      </c>
      <c r="I23" s="15">
        <f t="shared" si="14"/>
        <v>13877.46</v>
      </c>
    </row>
    <row r="24" spans="1:9" x14ac:dyDescent="0.2">
      <c r="A24" s="5" t="s">
        <v>32</v>
      </c>
      <c r="B24" s="6"/>
      <c r="C24" s="6"/>
      <c r="D24" s="6"/>
      <c r="E24" s="17"/>
      <c r="F24" s="6"/>
      <c r="G24" s="6"/>
      <c r="H24" s="6"/>
      <c r="I24" s="14"/>
    </row>
    <row r="25" spans="1:9" ht="15.75" x14ac:dyDescent="0.2">
      <c r="A25" s="5" t="s">
        <v>71</v>
      </c>
      <c r="B25" s="12">
        <v>20</v>
      </c>
      <c r="C25" s="12">
        <v>1</v>
      </c>
      <c r="D25" s="6">
        <f t="shared" ref="D25:D27" si="15">B25*C25</f>
        <v>20</v>
      </c>
      <c r="E25" s="21">
        <v>6</v>
      </c>
      <c r="F25" s="6">
        <f t="shared" ref="F25:F27" si="16">D25*E25</f>
        <v>120</v>
      </c>
      <c r="G25" s="6">
        <f t="shared" ref="G25:G27" si="17">F25*0.05</f>
        <v>6</v>
      </c>
      <c r="H25" s="6">
        <f t="shared" ref="H25:H27" si="18">F25*0.1</f>
        <v>12</v>
      </c>
      <c r="I25" s="15">
        <f t="shared" ref="I25:I27" si="19">F25*$F$3+G25*$G$3+H25*$H$3</f>
        <v>13877.46</v>
      </c>
    </row>
    <row r="26" spans="1:9" x14ac:dyDescent="0.2">
      <c r="A26" s="5" t="s">
        <v>33</v>
      </c>
      <c r="B26" s="6">
        <v>10</v>
      </c>
      <c r="C26" s="6">
        <v>1</v>
      </c>
      <c r="D26" s="6">
        <f t="shared" si="15"/>
        <v>10</v>
      </c>
      <c r="E26" s="17">
        <v>21</v>
      </c>
      <c r="F26" s="6">
        <f t="shared" si="16"/>
        <v>210</v>
      </c>
      <c r="G26" s="6">
        <f t="shared" si="17"/>
        <v>10.5</v>
      </c>
      <c r="H26" s="6">
        <f t="shared" si="18"/>
        <v>21</v>
      </c>
      <c r="I26" s="15">
        <f t="shared" si="19"/>
        <v>24285.555</v>
      </c>
    </row>
    <row r="27" spans="1:9" ht="15.75" x14ac:dyDescent="0.2">
      <c r="A27" s="5" t="s">
        <v>34</v>
      </c>
      <c r="B27" s="6">
        <v>10</v>
      </c>
      <c r="C27" s="6">
        <v>1</v>
      </c>
      <c r="D27" s="6">
        <f t="shared" si="15"/>
        <v>10</v>
      </c>
      <c r="E27" s="17">
        <v>6</v>
      </c>
      <c r="F27" s="6">
        <f t="shared" si="16"/>
        <v>60</v>
      </c>
      <c r="G27" s="6">
        <f t="shared" si="17"/>
        <v>3</v>
      </c>
      <c r="H27" s="6">
        <f t="shared" si="18"/>
        <v>6</v>
      </c>
      <c r="I27" s="15">
        <f t="shared" si="19"/>
        <v>6938.73</v>
      </c>
    </row>
    <row r="28" spans="1:9" x14ac:dyDescent="0.2">
      <c r="A28" s="5" t="s">
        <v>35</v>
      </c>
      <c r="B28" s="6"/>
      <c r="C28" s="6"/>
      <c r="D28" s="6"/>
      <c r="E28" s="17"/>
      <c r="F28" s="6"/>
      <c r="G28" s="6"/>
      <c r="H28" s="6"/>
      <c r="I28" s="14"/>
    </row>
    <row r="29" spans="1:9" x14ac:dyDescent="0.2">
      <c r="A29" s="5" t="s">
        <v>36</v>
      </c>
      <c r="B29" s="6">
        <v>2</v>
      </c>
      <c r="C29" s="6">
        <v>12</v>
      </c>
      <c r="D29" s="6">
        <f t="shared" ref="D29:D30" si="20">B29*C29</f>
        <v>24</v>
      </c>
      <c r="E29" s="17">
        <v>21</v>
      </c>
      <c r="F29" s="6">
        <f t="shared" ref="F29:F30" si="21">D29*E29</f>
        <v>504</v>
      </c>
      <c r="G29" s="6">
        <f t="shared" ref="G29:G30" si="22">F29*0.05</f>
        <v>25.200000000000003</v>
      </c>
      <c r="H29" s="6">
        <f t="shared" ref="H29:H30" si="23">F29*0.1</f>
        <v>50.400000000000006</v>
      </c>
      <c r="I29" s="15">
        <f t="shared" ref="I29:I30" si="24">F29*$F$3+G29*$G$3+H29*$H$3</f>
        <v>58285.331999999995</v>
      </c>
    </row>
    <row r="30" spans="1:9" x14ac:dyDescent="0.2">
      <c r="A30" s="5" t="s">
        <v>37</v>
      </c>
      <c r="B30" s="6">
        <v>1</v>
      </c>
      <c r="C30" s="6">
        <v>1</v>
      </c>
      <c r="D30" s="6">
        <f t="shared" si="20"/>
        <v>1</v>
      </c>
      <c r="E30" s="17">
        <f>L8</f>
        <v>222</v>
      </c>
      <c r="F30" s="6">
        <f t="shared" si="21"/>
        <v>222</v>
      </c>
      <c r="G30" s="6">
        <f t="shared" si="22"/>
        <v>11.100000000000001</v>
      </c>
      <c r="H30" s="6">
        <f t="shared" si="23"/>
        <v>22.200000000000003</v>
      </c>
      <c r="I30" s="15">
        <f t="shared" si="24"/>
        <v>25673.301000000003</v>
      </c>
    </row>
    <row r="31" spans="1:9" x14ac:dyDescent="0.2">
      <c r="A31" s="5" t="s">
        <v>38</v>
      </c>
      <c r="B31" s="6"/>
      <c r="C31" s="6"/>
      <c r="D31" s="6"/>
      <c r="E31" s="17"/>
      <c r="F31" s="6"/>
      <c r="G31" s="6"/>
      <c r="H31" s="6"/>
      <c r="I31" s="14"/>
    </row>
    <row r="32" spans="1:9" ht="15.75" x14ac:dyDescent="0.2">
      <c r="A32" s="5" t="s">
        <v>39</v>
      </c>
      <c r="B32" s="6">
        <v>15</v>
      </c>
      <c r="C32" s="6">
        <v>1</v>
      </c>
      <c r="D32" s="6">
        <f t="shared" ref="D32:D36" si="25">B32*C32</f>
        <v>15</v>
      </c>
      <c r="E32" s="17">
        <v>6</v>
      </c>
      <c r="F32" s="6">
        <f t="shared" ref="F32:F36" si="26">D32*E32</f>
        <v>90</v>
      </c>
      <c r="G32" s="6">
        <f t="shared" ref="G32:G36" si="27">F32*0.05</f>
        <v>4.5</v>
      </c>
      <c r="H32" s="6">
        <f t="shared" ref="H32:H36" si="28">F32*0.1</f>
        <v>9</v>
      </c>
      <c r="I32" s="15">
        <f t="shared" ref="I32:I36" si="29">F32*$F$3+G32*$G$3+H32*$H$3</f>
        <v>10408.094999999999</v>
      </c>
    </row>
    <row r="33" spans="1:9" x14ac:dyDescent="0.2">
      <c r="A33" s="5" t="s">
        <v>40</v>
      </c>
      <c r="B33" s="6">
        <v>10</v>
      </c>
      <c r="C33" s="6">
        <v>1</v>
      </c>
      <c r="D33" s="6">
        <f t="shared" si="25"/>
        <v>10</v>
      </c>
      <c r="E33" s="17">
        <f>L8</f>
        <v>222</v>
      </c>
      <c r="F33" s="6">
        <f t="shared" si="26"/>
        <v>2220</v>
      </c>
      <c r="G33" s="6">
        <f t="shared" si="27"/>
        <v>111</v>
      </c>
      <c r="H33" s="6">
        <f t="shared" si="28"/>
        <v>222</v>
      </c>
      <c r="I33" s="15">
        <f t="shared" si="29"/>
        <v>256733.01</v>
      </c>
    </row>
    <row r="34" spans="1:9" ht="15.75" x14ac:dyDescent="0.2">
      <c r="A34" s="5" t="s">
        <v>41</v>
      </c>
      <c r="B34" s="6">
        <v>10</v>
      </c>
      <c r="C34" s="6">
        <v>1</v>
      </c>
      <c r="D34" s="6">
        <f t="shared" si="25"/>
        <v>10</v>
      </c>
      <c r="E34" s="17">
        <f>E33</f>
        <v>222</v>
      </c>
      <c r="F34" s="6">
        <f t="shared" si="26"/>
        <v>2220</v>
      </c>
      <c r="G34" s="6">
        <f t="shared" si="27"/>
        <v>111</v>
      </c>
      <c r="H34" s="6">
        <f t="shared" si="28"/>
        <v>222</v>
      </c>
      <c r="I34" s="15">
        <f t="shared" si="29"/>
        <v>256733.01</v>
      </c>
    </row>
    <row r="35" spans="1:9" ht="15.75" x14ac:dyDescent="0.2">
      <c r="A35" s="5" t="s">
        <v>42</v>
      </c>
      <c r="B35" s="6">
        <v>0.25</v>
      </c>
      <c r="C35" s="6">
        <v>12</v>
      </c>
      <c r="D35" s="6">
        <f t="shared" si="25"/>
        <v>3</v>
      </c>
      <c r="E35" s="17">
        <v>251</v>
      </c>
      <c r="F35" s="6">
        <f t="shared" si="26"/>
        <v>753</v>
      </c>
      <c r="G35" s="6">
        <f t="shared" si="27"/>
        <v>37.65</v>
      </c>
      <c r="H35" s="6">
        <f t="shared" si="28"/>
        <v>75.3</v>
      </c>
      <c r="I35" s="15">
        <f t="shared" si="29"/>
        <v>87081.061499999996</v>
      </c>
    </row>
    <row r="36" spans="1:9" ht="15.75" x14ac:dyDescent="0.2">
      <c r="A36" s="5" t="s">
        <v>43</v>
      </c>
      <c r="B36" s="6">
        <v>0.25</v>
      </c>
      <c r="C36" s="6">
        <v>12</v>
      </c>
      <c r="D36" s="6">
        <f t="shared" si="25"/>
        <v>3</v>
      </c>
      <c r="E36" s="17">
        <v>251</v>
      </c>
      <c r="F36" s="6">
        <f t="shared" si="26"/>
        <v>753</v>
      </c>
      <c r="G36" s="6">
        <f t="shared" si="27"/>
        <v>37.65</v>
      </c>
      <c r="H36" s="6">
        <f t="shared" si="28"/>
        <v>75.3</v>
      </c>
      <c r="I36" s="15">
        <f t="shared" si="29"/>
        <v>87081.061499999996</v>
      </c>
    </row>
    <row r="37" spans="1:9" ht="13.5" x14ac:dyDescent="0.25">
      <c r="A37" s="33" t="s">
        <v>44</v>
      </c>
      <c r="B37" s="33"/>
      <c r="C37" s="33"/>
      <c r="D37" s="33"/>
      <c r="E37" s="33"/>
      <c r="F37" s="29">
        <f>SUM(F18:H36)</f>
        <v>10025.699999999997</v>
      </c>
      <c r="G37" s="30"/>
      <c r="H37" s="31"/>
      <c r="I37" s="16">
        <f>SUM(I18:I36)</f>
        <v>1008197.4689999998</v>
      </c>
    </row>
    <row r="38" spans="1:9" ht="13.5" x14ac:dyDescent="0.25">
      <c r="A38" s="32" t="s">
        <v>77</v>
      </c>
      <c r="B38" s="32"/>
      <c r="C38" s="32"/>
      <c r="D38" s="32"/>
      <c r="E38" s="32"/>
      <c r="F38" s="29">
        <f>ROUND(SUM(F16,F37), -2)</f>
        <v>13800</v>
      </c>
      <c r="G38" s="30"/>
      <c r="H38" s="31"/>
      <c r="I38" s="22">
        <f>ROUND(SUM(I37,I16), -4)</f>
        <v>1380000</v>
      </c>
    </row>
    <row r="39" spans="1:9" x14ac:dyDescent="0.2">
      <c r="A39" s="32" t="s">
        <v>75</v>
      </c>
      <c r="B39" s="32"/>
      <c r="C39" s="32"/>
      <c r="D39" s="32"/>
      <c r="E39" s="32"/>
      <c r="F39" s="32"/>
      <c r="G39" s="32"/>
      <c r="H39" s="32"/>
      <c r="I39" s="23">
        <f>ROUND(1013350, -4)</f>
        <v>1010000</v>
      </c>
    </row>
    <row r="40" spans="1:9" ht="13.5" x14ac:dyDescent="0.25">
      <c r="A40" s="32" t="s">
        <v>76</v>
      </c>
      <c r="B40" s="32"/>
      <c r="C40" s="32"/>
      <c r="D40" s="32"/>
      <c r="E40" s="32"/>
      <c r="F40" s="32"/>
      <c r="G40" s="32"/>
      <c r="H40" s="32"/>
      <c r="I40" s="22">
        <f>ROUND(SUM(I38:I39), -4)</f>
        <v>2390000</v>
      </c>
    </row>
    <row r="42" spans="1:9" x14ac:dyDescent="0.2">
      <c r="A42" s="1" t="s">
        <v>50</v>
      </c>
    </row>
    <row r="43" spans="1:9" ht="18.75" x14ac:dyDescent="0.25">
      <c r="A43" s="8" t="s">
        <v>73</v>
      </c>
    </row>
    <row r="44" spans="1:9" ht="36" customHeight="1" x14ac:dyDescent="0.25">
      <c r="A44" s="24" t="s">
        <v>72</v>
      </c>
      <c r="B44" s="24"/>
      <c r="C44" s="24"/>
      <c r="D44" s="24"/>
      <c r="E44" s="24"/>
      <c r="F44" s="24"/>
      <c r="G44" s="24"/>
      <c r="H44" s="24"/>
      <c r="I44" s="24"/>
    </row>
    <row r="45" spans="1:9" ht="18.75" x14ac:dyDescent="0.25">
      <c r="A45" s="8" t="s">
        <v>51</v>
      </c>
    </row>
    <row r="46" spans="1:9" ht="18.75" x14ac:dyDescent="0.25">
      <c r="A46" s="8" t="s">
        <v>82</v>
      </c>
    </row>
    <row r="47" spans="1:9" ht="18.75" x14ac:dyDescent="0.25">
      <c r="A47" s="18" t="s">
        <v>52</v>
      </c>
    </row>
    <row r="48" spans="1:9" ht="18.75" x14ac:dyDescent="0.25">
      <c r="A48" s="18" t="s">
        <v>81</v>
      </c>
    </row>
    <row r="49" spans="1:1" ht="18.75" x14ac:dyDescent="0.25">
      <c r="A49" s="8" t="s">
        <v>74</v>
      </c>
    </row>
  </sheetData>
  <mergeCells count="10">
    <mergeCell ref="A44:I44"/>
    <mergeCell ref="A4:A5"/>
    <mergeCell ref="A16:E16"/>
    <mergeCell ref="F16:H16"/>
    <mergeCell ref="A39:H39"/>
    <mergeCell ref="A40:H40"/>
    <mergeCell ref="A37:E37"/>
    <mergeCell ref="F37:H37"/>
    <mergeCell ref="A38:E38"/>
    <mergeCell ref="F38:H38"/>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zoomScale="120" zoomScaleNormal="120" workbookViewId="0">
      <selection activeCell="F12" sqref="F12"/>
    </sheetView>
  </sheetViews>
  <sheetFormatPr defaultRowHeight="12.75" x14ac:dyDescent="0.2"/>
  <cols>
    <col min="1" max="1" width="35.5703125" style="3" customWidth="1"/>
    <col min="2" max="4" width="14.28515625" style="3" customWidth="1"/>
    <col min="5" max="5" width="12.7109375" style="3" customWidth="1"/>
    <col min="6" max="7" width="13.42578125" style="3" customWidth="1"/>
    <col min="8" max="9" width="14.28515625" style="3" customWidth="1"/>
    <col min="10" max="16384" width="9.140625" style="3"/>
  </cols>
  <sheetData>
    <row r="1" spans="1:9" ht="15.75" x14ac:dyDescent="0.25">
      <c r="A1" s="9" t="s">
        <v>53</v>
      </c>
    </row>
    <row r="3" spans="1:9" x14ac:dyDescent="0.2">
      <c r="F3" s="3">
        <v>46.67</v>
      </c>
      <c r="G3" s="3">
        <v>62.9</v>
      </c>
      <c r="H3" s="3">
        <v>25.25</v>
      </c>
    </row>
    <row r="4" spans="1:9" ht="63.75" x14ac:dyDescent="0.2">
      <c r="A4" s="4" t="s">
        <v>0</v>
      </c>
      <c r="B4" s="4" t="s">
        <v>54</v>
      </c>
      <c r="C4" s="4" t="s">
        <v>55</v>
      </c>
      <c r="D4" s="4" t="s">
        <v>56</v>
      </c>
      <c r="E4" s="4" t="s">
        <v>7</v>
      </c>
      <c r="F4" s="4" t="s">
        <v>57</v>
      </c>
      <c r="G4" s="4" t="s">
        <v>10</v>
      </c>
      <c r="H4" s="4" t="s">
        <v>58</v>
      </c>
      <c r="I4" s="4" t="s">
        <v>59</v>
      </c>
    </row>
    <row r="5" spans="1:9" ht="15.75" x14ac:dyDescent="0.2">
      <c r="A5" s="5" t="s">
        <v>60</v>
      </c>
      <c r="B5" s="6">
        <v>8</v>
      </c>
      <c r="C5" s="6">
        <v>1</v>
      </c>
      <c r="D5" s="6">
        <f>B5*C5</f>
        <v>8</v>
      </c>
      <c r="E5" s="6">
        <v>6</v>
      </c>
      <c r="F5" s="6">
        <f>D5*E5</f>
        <v>48</v>
      </c>
      <c r="G5" s="6">
        <f>F5*0.05</f>
        <v>2.4000000000000004</v>
      </c>
      <c r="H5" s="6">
        <f>F5*0.1</f>
        <v>4.8000000000000007</v>
      </c>
      <c r="I5" s="7">
        <f>F5*$F$3+G5*$G$3+H5*$H$3</f>
        <v>2512.3199999999997</v>
      </c>
    </row>
    <row r="6" spans="1:9" ht="25.5" x14ac:dyDescent="0.2">
      <c r="A6" s="5" t="s">
        <v>61</v>
      </c>
      <c r="B6" s="6">
        <v>10</v>
      </c>
      <c r="C6" s="6">
        <v>1</v>
      </c>
      <c r="D6" s="6">
        <f t="shared" ref="D6:D10" si="0">B6*C6</f>
        <v>10</v>
      </c>
      <c r="E6" s="6">
        <v>6</v>
      </c>
      <c r="F6" s="6">
        <f>D6*E6</f>
        <v>60</v>
      </c>
      <c r="G6" s="6">
        <f t="shared" ref="G6:G10" si="1">F6*0.05</f>
        <v>3</v>
      </c>
      <c r="H6" s="6">
        <f t="shared" ref="H6:H10" si="2">F6*0.1</f>
        <v>6</v>
      </c>
      <c r="I6" s="7">
        <f t="shared" ref="I6:I9" si="3">F6*$F$3+G6*$G$3+H6*$H$3</f>
        <v>3140.4</v>
      </c>
    </row>
    <row r="7" spans="1:9" ht="15.75" x14ac:dyDescent="0.2">
      <c r="A7" s="5" t="s">
        <v>62</v>
      </c>
      <c r="B7" s="6">
        <v>4</v>
      </c>
      <c r="C7" s="17">
        <v>0.2</v>
      </c>
      <c r="D7" s="6">
        <f t="shared" si="0"/>
        <v>0.8</v>
      </c>
      <c r="E7" s="17">
        <f>'Table 1'!L8</f>
        <v>222</v>
      </c>
      <c r="F7" s="6">
        <f t="shared" ref="F7:F10" si="4">D7*E7</f>
        <v>177.60000000000002</v>
      </c>
      <c r="G7" s="6">
        <f t="shared" si="1"/>
        <v>8.8800000000000008</v>
      </c>
      <c r="H7" s="6">
        <f t="shared" si="2"/>
        <v>17.760000000000002</v>
      </c>
      <c r="I7" s="7">
        <f t="shared" si="3"/>
        <v>9295.5840000000007</v>
      </c>
    </row>
    <row r="8" spans="1:9" ht="15.75" x14ac:dyDescent="0.2">
      <c r="A8" s="5" t="s">
        <v>63</v>
      </c>
      <c r="B8" s="6">
        <v>15</v>
      </c>
      <c r="C8" s="6">
        <v>2</v>
      </c>
      <c r="D8" s="6">
        <f t="shared" si="0"/>
        <v>30</v>
      </c>
      <c r="E8" s="6">
        <v>251</v>
      </c>
      <c r="F8" s="6">
        <f t="shared" si="4"/>
        <v>7530</v>
      </c>
      <c r="G8" s="6">
        <f t="shared" si="1"/>
        <v>376.5</v>
      </c>
      <c r="H8" s="6">
        <f t="shared" si="2"/>
        <v>753</v>
      </c>
      <c r="I8" s="7">
        <f t="shared" si="3"/>
        <v>394120.2</v>
      </c>
    </row>
    <row r="9" spans="1:9" ht="28.5" x14ac:dyDescent="0.2">
      <c r="A9" s="5" t="s">
        <v>64</v>
      </c>
      <c r="B9" s="6">
        <v>4</v>
      </c>
      <c r="C9" s="6">
        <v>1</v>
      </c>
      <c r="D9" s="6">
        <f t="shared" si="0"/>
        <v>4</v>
      </c>
      <c r="E9" s="6">
        <v>6</v>
      </c>
      <c r="F9" s="6">
        <f t="shared" si="4"/>
        <v>24</v>
      </c>
      <c r="G9" s="6">
        <f t="shared" si="1"/>
        <v>1.2000000000000002</v>
      </c>
      <c r="H9" s="6">
        <f t="shared" si="2"/>
        <v>2.4000000000000004</v>
      </c>
      <c r="I9" s="7">
        <f t="shared" si="3"/>
        <v>1256.1599999999999</v>
      </c>
    </row>
    <row r="10" spans="1:9" ht="15.75" x14ac:dyDescent="0.2">
      <c r="A10" s="5" t="s">
        <v>65</v>
      </c>
      <c r="B10" s="6">
        <v>10</v>
      </c>
      <c r="C10" s="6">
        <v>1</v>
      </c>
      <c r="D10" s="6">
        <f t="shared" si="0"/>
        <v>10</v>
      </c>
      <c r="E10" s="6">
        <v>6</v>
      </c>
      <c r="F10" s="6">
        <f t="shared" si="4"/>
        <v>60</v>
      </c>
      <c r="G10" s="6">
        <f t="shared" si="1"/>
        <v>3</v>
      </c>
      <c r="H10" s="6">
        <f t="shared" si="2"/>
        <v>6</v>
      </c>
      <c r="I10" s="7">
        <f>F10*$F$3+G10*$G$3+H10*$H$3</f>
        <v>3140.4</v>
      </c>
    </row>
    <row r="11" spans="1:9" ht="13.5" customHeight="1" x14ac:dyDescent="0.2">
      <c r="A11" s="32" t="s">
        <v>66</v>
      </c>
      <c r="B11" s="32"/>
      <c r="C11" s="32"/>
      <c r="D11" s="32"/>
      <c r="E11" s="32"/>
      <c r="F11" s="34">
        <f>ROUND(SUM(F5:H10), -1)</f>
        <v>9080</v>
      </c>
      <c r="G11" s="34"/>
      <c r="H11" s="34"/>
      <c r="I11" s="11">
        <f>ROUND(SUM(I5:I10), -3)</f>
        <v>413000</v>
      </c>
    </row>
    <row r="13" spans="1:9" x14ac:dyDescent="0.2">
      <c r="A13" s="1" t="s">
        <v>50</v>
      </c>
    </row>
    <row r="14" spans="1:9" ht="35.25" customHeight="1" x14ac:dyDescent="0.25">
      <c r="A14" s="24" t="s">
        <v>73</v>
      </c>
      <c r="B14" s="24"/>
      <c r="C14" s="24"/>
      <c r="D14" s="24"/>
      <c r="E14" s="24"/>
      <c r="F14" s="24"/>
      <c r="G14" s="24"/>
      <c r="H14" s="24"/>
      <c r="I14" s="24"/>
    </row>
    <row r="15" spans="1:9" ht="45" customHeight="1" x14ac:dyDescent="0.25">
      <c r="A15" s="24" t="s">
        <v>83</v>
      </c>
      <c r="B15" s="24"/>
      <c r="C15" s="24"/>
      <c r="D15" s="24"/>
      <c r="E15" s="24"/>
      <c r="F15" s="24"/>
      <c r="G15" s="24"/>
      <c r="H15" s="24"/>
      <c r="I15" s="24"/>
    </row>
    <row r="16" spans="1:9" ht="18.75" x14ac:dyDescent="0.25">
      <c r="A16" s="8" t="s">
        <v>67</v>
      </c>
    </row>
    <row r="17" spans="1:9" ht="30.75" customHeight="1" x14ac:dyDescent="0.25">
      <c r="A17" s="24" t="s">
        <v>82</v>
      </c>
      <c r="B17" s="24"/>
      <c r="C17" s="24"/>
      <c r="D17" s="24"/>
      <c r="E17" s="24"/>
      <c r="F17" s="24"/>
      <c r="G17" s="24"/>
      <c r="H17" s="24"/>
      <c r="I17" s="24"/>
    </row>
    <row r="18" spans="1:9" ht="15.75" x14ac:dyDescent="0.2">
      <c r="A18" s="10" t="s">
        <v>68</v>
      </c>
    </row>
    <row r="19" spans="1:9" ht="15.75" x14ac:dyDescent="0.2">
      <c r="A19" s="10" t="s">
        <v>69</v>
      </c>
    </row>
    <row r="20" spans="1:9" ht="15.75" x14ac:dyDescent="0.25">
      <c r="A20" s="2" t="s">
        <v>70</v>
      </c>
    </row>
  </sheetData>
  <mergeCells count="5">
    <mergeCell ref="A17:I17"/>
    <mergeCell ref="F11:H11"/>
    <mergeCell ref="A11:E11"/>
    <mergeCell ref="A14:I14"/>
    <mergeCell ref="A15:I1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Courtney Kerwin</cp:lastModifiedBy>
  <dcterms:created xsi:type="dcterms:W3CDTF">2015-03-06T19:48:59Z</dcterms:created>
  <dcterms:modified xsi:type="dcterms:W3CDTF">2015-09-12T00:59:30Z</dcterms:modified>
</cp:coreProperties>
</file>