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Kerwin\Desktop\ICR Review Sept\"/>
    </mc:Choice>
  </mc:AlternateContent>
  <bookViews>
    <workbookView xWindow="0" yWindow="0" windowWidth="20490" windowHeight="8340"/>
  </bookViews>
  <sheets>
    <sheet name="Table 1" sheetId="1" r:id="rId1"/>
    <sheet name="Table 2" sheetId="2" r:id="rId2"/>
  </sheets>
  <calcPr calcId="152511"/>
</workbook>
</file>

<file path=xl/calcChain.xml><?xml version="1.0" encoding="utf-8"?>
<calcChain xmlns="http://schemas.openxmlformats.org/spreadsheetml/2006/main">
  <c r="I13" i="2" l="1"/>
  <c r="F13" i="2"/>
  <c r="I19" i="1"/>
  <c r="I18" i="1"/>
  <c r="F18" i="1"/>
  <c r="D12" i="2"/>
  <c r="F12" i="2" s="1"/>
  <c r="D11" i="2"/>
  <c r="F11" i="2" s="1"/>
  <c r="D10" i="2"/>
  <c r="F10" i="2" s="1"/>
  <c r="D9" i="2"/>
  <c r="F9" i="2" s="1"/>
  <c r="D7" i="2"/>
  <c r="F7" i="2" s="1"/>
  <c r="D6" i="2"/>
  <c r="F6" i="2" s="1"/>
  <c r="F15" i="1"/>
  <c r="H15" i="1" s="1"/>
  <c r="F14" i="1"/>
  <c r="G14" i="1" s="1"/>
  <c r="F6" i="1"/>
  <c r="H6" i="1" s="1"/>
  <c r="D16" i="1"/>
  <c r="F16" i="1" s="1"/>
  <c r="D15" i="1"/>
  <c r="D14" i="1"/>
  <c r="D12" i="1"/>
  <c r="F12" i="1" s="1"/>
  <c r="D11" i="1"/>
  <c r="F11" i="1" s="1"/>
  <c r="D10" i="1"/>
  <c r="F10" i="1" s="1"/>
  <c r="D9" i="1"/>
  <c r="F9" i="1" s="1"/>
  <c r="D8" i="1"/>
  <c r="F8" i="1" s="1"/>
  <c r="D7" i="1"/>
  <c r="F7" i="1" s="1"/>
  <c r="D6" i="1"/>
  <c r="I7" i="1" l="1"/>
  <c r="G9" i="1"/>
  <c r="I9" i="1"/>
  <c r="H10" i="1"/>
  <c r="I14" i="1"/>
  <c r="I6" i="1"/>
  <c r="H9" i="2"/>
  <c r="G9" i="2"/>
  <c r="I9" i="2" s="1"/>
  <c r="H7" i="2"/>
  <c r="G7" i="2"/>
  <c r="H12" i="2"/>
  <c r="G12" i="2"/>
  <c r="I11" i="2"/>
  <c r="H6" i="2"/>
  <c r="H11" i="2"/>
  <c r="H10" i="2"/>
  <c r="I10" i="2" s="1"/>
  <c r="G6" i="2"/>
  <c r="I6" i="2" s="1"/>
  <c r="G11" i="2"/>
  <c r="G10" i="2"/>
  <c r="G8" i="1"/>
  <c r="H8" i="1"/>
  <c r="H7" i="1"/>
  <c r="G7" i="1"/>
  <c r="H11" i="1"/>
  <c r="G11" i="1"/>
  <c r="I11" i="1" s="1"/>
  <c r="H16" i="1"/>
  <c r="G16" i="1"/>
  <c r="I16" i="1" s="1"/>
  <c r="G12" i="1"/>
  <c r="H12" i="1"/>
  <c r="H9" i="1"/>
  <c r="G6" i="1"/>
  <c r="G10" i="1"/>
  <c r="I10" i="1" s="1"/>
  <c r="G15" i="1"/>
  <c r="F17" i="1" s="1"/>
  <c r="H14" i="1"/>
  <c r="I15" i="1" l="1"/>
  <c r="I12" i="1"/>
  <c r="I8" i="1"/>
  <c r="I13" i="1"/>
  <c r="I12" i="2"/>
  <c r="I17" i="1"/>
  <c r="F13" i="1"/>
  <c r="I7" i="2"/>
  <c r="I20" i="1" l="1"/>
</calcChain>
</file>

<file path=xl/comments1.xml><?xml version="1.0" encoding="utf-8"?>
<comments xmlns="http://schemas.openxmlformats.org/spreadsheetml/2006/main">
  <authors>
    <author>DWang</author>
  </authors>
  <commentList>
    <comment ref="A4" authorId="0" shapeId="0">
      <text>
        <r>
          <rPr>
            <b/>
            <sz val="9"/>
            <color indexed="81"/>
            <rFont val="Tahoma"/>
            <family val="2"/>
          </rPr>
          <t>ERG:</t>
        </r>
        <r>
          <rPr>
            <sz val="9"/>
            <color indexed="81"/>
            <rFont val="Tahoma"/>
            <family val="2"/>
          </rPr>
          <t xml:space="preserve">
This table is carried over from the previous ICR. It's a bit strange because it doesn't include have breakdowns by initial v. semiannual reports, rather, it just have generic line items of "complete reports". 
Looking at several renewals, this format was used prior to the .04 renewal ICR. </t>
        </r>
      </text>
    </comment>
  </commentList>
</comments>
</file>

<file path=xl/sharedStrings.xml><?xml version="1.0" encoding="utf-8"?>
<sst xmlns="http://schemas.openxmlformats.org/spreadsheetml/2006/main" count="75" uniqueCount="68">
  <si>
    <t>Burden Item</t>
  </si>
  <si>
    <t xml:space="preserve">(A) </t>
  </si>
  <si>
    <t>(B)</t>
  </si>
  <si>
    <t>Number of occurrences per year</t>
  </si>
  <si>
    <t xml:space="preserve">(C) </t>
  </si>
  <si>
    <t>(E)</t>
  </si>
  <si>
    <t>Technical person‑hours per year (E=C*D)</t>
  </si>
  <si>
    <t>(G)</t>
  </si>
  <si>
    <t>Clerical person‑hours per year (G=E*0.1)</t>
  </si>
  <si>
    <t>(H)</t>
  </si>
  <si>
    <r>
      <t xml:space="preserve">Annual costs ($) </t>
    </r>
    <r>
      <rPr>
        <vertAlign val="superscript"/>
        <sz val="10"/>
        <color rgb="FF000000"/>
        <rFont val="Times New Roman"/>
        <family val="1"/>
      </rPr>
      <t>b</t>
    </r>
  </si>
  <si>
    <r>
      <t xml:space="preserve">2   Plan activities </t>
    </r>
    <r>
      <rPr>
        <vertAlign val="superscript"/>
        <sz val="10"/>
        <color rgb="FF000000"/>
        <rFont val="Times New Roman"/>
        <family val="1"/>
      </rPr>
      <t>d</t>
    </r>
  </si>
  <si>
    <r>
      <t xml:space="preserve">3   Training </t>
    </r>
    <r>
      <rPr>
        <vertAlign val="superscript"/>
        <sz val="10"/>
        <color rgb="FF000000"/>
        <rFont val="Times New Roman"/>
        <family val="1"/>
      </rPr>
      <t>d</t>
    </r>
  </si>
  <si>
    <t xml:space="preserve">4   Create, test, and research and development </t>
  </si>
  <si>
    <r>
      <t xml:space="preserve">5   Gather information, monitor, and inspect </t>
    </r>
    <r>
      <rPr>
        <vertAlign val="superscript"/>
        <sz val="10"/>
        <color rgb="FF000000"/>
        <rFont val="Times New Roman"/>
        <family val="1"/>
      </rPr>
      <t>e</t>
    </r>
  </si>
  <si>
    <r>
      <t xml:space="preserve">6   Process/compile and review </t>
    </r>
    <r>
      <rPr>
        <vertAlign val="superscript"/>
        <sz val="10"/>
        <color rgb="FF000000"/>
        <rFont val="Times New Roman"/>
        <family val="1"/>
      </rPr>
      <t>f</t>
    </r>
  </si>
  <si>
    <r>
      <t xml:space="preserve">7   Complete reports </t>
    </r>
    <r>
      <rPr>
        <vertAlign val="superscript"/>
        <sz val="10"/>
        <color rgb="FF000000"/>
        <rFont val="Times New Roman"/>
        <family val="1"/>
      </rPr>
      <t>g</t>
    </r>
  </si>
  <si>
    <t>Subtotal for Reporting Requirements</t>
  </si>
  <si>
    <t>9   Store/file</t>
  </si>
  <si>
    <t>10  LDAR reporting and recordkeeping</t>
  </si>
  <si>
    <t>Subtotal for Recordkeeping Requirements</t>
  </si>
  <si>
    <t>TOTAL ANNUAL BURDEN AND COST (rounded)</t>
  </si>
  <si>
    <r>
      <t xml:space="preserve">8   Record/disclose </t>
    </r>
    <r>
      <rPr>
        <vertAlign val="superscript"/>
        <sz val="10"/>
        <color theme="1"/>
        <rFont val="Times New Roman"/>
        <family val="1"/>
      </rPr>
      <t>h</t>
    </r>
  </si>
  <si>
    <t>Table 1:  Annual Respondent Burden and Cost - NESHAP for the Surface Coating of Large Household and Commercial Appliances (40 CFR Part 63, Subpart NNNN) (Renewal)</t>
  </si>
  <si>
    <t>Assumptions:</t>
  </si>
  <si>
    <r>
      <t>c</t>
    </r>
    <r>
      <rPr>
        <sz val="10"/>
        <color theme="1"/>
        <rFont val="Times New Roman"/>
        <family val="1"/>
      </rPr>
      <t xml:space="preserve">  We have assumed that each respondent will take 4 hours to read the rule and instructions.</t>
    </r>
  </si>
  <si>
    <r>
      <t>d</t>
    </r>
    <r>
      <rPr>
        <sz val="10"/>
        <color theme="1"/>
        <rFont val="Times New Roman"/>
        <family val="1"/>
      </rPr>
      <t xml:space="preserve">  We have assumed that it will take eight hours for each respondent to plan activities and eight hours for training.</t>
    </r>
  </si>
  <si>
    <r>
      <t>e</t>
    </r>
    <r>
      <rPr>
        <sz val="10"/>
        <color theme="1"/>
        <rFont val="Times New Roman"/>
        <family val="1"/>
      </rPr>
      <t xml:space="preserve">  We have assumed that each respondent will take twelve hours twelve times per year to complete task.</t>
    </r>
  </si>
  <si>
    <r>
      <t>f</t>
    </r>
    <r>
      <rPr>
        <sz val="10"/>
        <color theme="1"/>
        <rFont val="Times New Roman"/>
        <family val="1"/>
      </rPr>
      <t xml:space="preserve">  We have assumed that each respondent will take eight hours twelve times per year to complete task.</t>
    </r>
  </si>
  <si>
    <r>
      <t>g</t>
    </r>
    <r>
      <rPr>
        <sz val="10"/>
        <color theme="1"/>
        <rFont val="Times New Roman"/>
        <family val="1"/>
      </rPr>
      <t xml:space="preserve">  We have assumed that each respondent will take eight hours twice per year to complete reports.</t>
    </r>
  </si>
  <si>
    <r>
      <t>h</t>
    </r>
    <r>
      <rPr>
        <sz val="10"/>
        <color theme="1"/>
        <rFont val="Times New Roman"/>
        <family val="1"/>
      </rPr>
      <t xml:space="preserve">  We have assumed that each respondent will take one hour two times per week to record and disclose information.</t>
    </r>
  </si>
  <si>
    <t>Table 2:  Average Annual EPA Burden and Cost - NESHAP for the Surface Coating of Large Household and Commercial Appliances (40 CFR Part 63, Subpart NNNN) (Renewal)</t>
  </si>
  <si>
    <t>Activity</t>
  </si>
  <si>
    <t>(A)</t>
  </si>
  <si>
    <t>(C)</t>
  </si>
  <si>
    <t>(D)</t>
  </si>
  <si>
    <t>(F)</t>
  </si>
  <si>
    <r>
      <t xml:space="preserve">2   Repeat performance test </t>
    </r>
    <r>
      <rPr>
        <vertAlign val="superscript"/>
        <sz val="10"/>
        <color rgb="FF000000"/>
        <rFont val="Times New Roman"/>
        <family val="1"/>
      </rPr>
      <t>d</t>
    </r>
  </si>
  <si>
    <t xml:space="preserve">3   Report review </t>
  </si>
  <si>
    <r>
      <t xml:space="preserve">  a) Initial notification </t>
    </r>
    <r>
      <rPr>
        <vertAlign val="superscript"/>
        <sz val="10"/>
        <color rgb="FF000000"/>
        <rFont val="Times New Roman"/>
        <family val="1"/>
      </rPr>
      <t>e</t>
    </r>
  </si>
  <si>
    <r>
      <t xml:space="preserve">  b) Notification of performance test </t>
    </r>
    <r>
      <rPr>
        <vertAlign val="superscript"/>
        <sz val="10"/>
        <color rgb="FF000000"/>
        <rFont val="Times New Roman"/>
        <family val="1"/>
      </rPr>
      <t>e</t>
    </r>
  </si>
  <si>
    <r>
      <t xml:space="preserve">  c) Notification of compliance status </t>
    </r>
    <r>
      <rPr>
        <vertAlign val="superscript"/>
        <sz val="10"/>
        <color rgb="FF000000"/>
        <rFont val="Times New Roman"/>
        <family val="1"/>
      </rPr>
      <t>e</t>
    </r>
  </si>
  <si>
    <r>
      <t xml:space="preserve">  d) Semiannual reports </t>
    </r>
    <r>
      <rPr>
        <vertAlign val="superscript"/>
        <sz val="10"/>
        <color rgb="FF000000"/>
        <rFont val="Times New Roman"/>
        <family val="1"/>
      </rPr>
      <t>f</t>
    </r>
  </si>
  <si>
    <t>Person‑Hours per occurrence</t>
  </si>
  <si>
    <t xml:space="preserve">(D) </t>
  </si>
  <si>
    <r>
      <t xml:space="preserve">Respondents per year </t>
    </r>
    <r>
      <rPr>
        <vertAlign val="superscript"/>
        <sz val="10"/>
        <color rgb="FF000000"/>
        <rFont val="Times New Roman"/>
        <family val="1"/>
      </rPr>
      <t>a</t>
    </r>
  </si>
  <si>
    <t xml:space="preserve">(F) </t>
  </si>
  <si>
    <t>Management person‑hours per year
(F=E*0.05)</t>
  </si>
  <si>
    <t>Person‑Hours per respondent per year
 (C=A*B)</t>
  </si>
  <si>
    <r>
      <t>a</t>
    </r>
    <r>
      <rPr>
        <sz val="10"/>
        <color theme="1"/>
        <rFont val="Times New Roman"/>
        <family val="1"/>
      </rPr>
      <t xml:space="preserve">  We have assumed that the average number of respondents that will be subject to the rule will be 114. There will be four additional new sources that will become subject to the rule over the three-year period of this ICR. </t>
    </r>
  </si>
  <si>
    <r>
      <t>b</t>
    </r>
    <r>
      <rPr>
        <sz val="10"/>
        <color theme="1"/>
        <rFont val="Times New Roman"/>
        <family val="1"/>
      </rPr>
      <t xml:space="preserve">  This ICR uses the following labor rates: $129.93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  The rates are from column 1, “Total Compensation.”  The rates have been increased by 110% to account for the benefit packages available to those employed by private industry.</t>
    </r>
  </si>
  <si>
    <t>Capital and O&amp;M Cost (see Section 6(b)(iii)):</t>
  </si>
  <si>
    <t>TOTAL COST:</t>
  </si>
  <si>
    <t>Person‑hours per activity</t>
  </si>
  <si>
    <r>
      <t xml:space="preserve">Annual
 Costs ($/yr) </t>
    </r>
    <r>
      <rPr>
        <vertAlign val="superscript"/>
        <sz val="10"/>
        <color rgb="FF000000"/>
        <rFont val="Times New Roman"/>
        <family val="1"/>
      </rPr>
      <t>b</t>
    </r>
  </si>
  <si>
    <t>Number of occurences per year</t>
  </si>
  <si>
    <t>Person hours per respondent per year 
(C = A*B)</t>
  </si>
  <si>
    <t>Technical person‑hours per year
(E=C*D)</t>
  </si>
  <si>
    <r>
      <t>Respondents per year</t>
    </r>
    <r>
      <rPr>
        <vertAlign val="superscript"/>
        <sz val="10"/>
        <color rgb="FF000000"/>
        <rFont val="Times New Roman"/>
        <family val="1"/>
      </rPr>
      <t>a</t>
    </r>
  </si>
  <si>
    <t>Clerical person‑hours per year
(G=E*0.1)</t>
  </si>
  <si>
    <r>
      <t xml:space="preserve">a </t>
    </r>
    <r>
      <rPr>
        <sz val="10"/>
        <color theme="1"/>
        <rFont val="Times New Roman"/>
        <family val="1"/>
      </rPr>
      <t xml:space="preserve"> We have assumed that the average number of respondents that will be subject to the rule will be 114. There will be four additional sources that will become subject to the rule over the three-year period of this ICR</t>
    </r>
  </si>
  <si>
    <r>
      <t xml:space="preserve">b </t>
    </r>
    <r>
      <rPr>
        <sz val="10"/>
        <color theme="1"/>
        <rFont val="Times New Roman"/>
        <family val="1"/>
      </rPr>
      <t xml:space="preserve"> This cost is based on the following labor rates: Managerial rate of $62.90 (GS-13, Step 5, $39.31 + 60%), Technical rate of $46.67 (GS-12, Step 1, $29.17 + 60%), and Clerical rate of $25.25 (GS-6, Step3, $15.78 + 60%).  These rates are from the Office of Personnel Management (OPM), 2014 General Schedule, which excludes locality rates of pay.  The rates have been increased by 60 percent to account for the benefit packages available to government employees.</t>
    </r>
  </si>
  <si>
    <r>
      <t>c</t>
    </r>
    <r>
      <rPr>
        <sz val="10"/>
        <rFont val="Times New Roman"/>
        <family val="1"/>
      </rPr>
      <t xml:space="preserve">  We have assumed that it will take 24 hours to complete the task for each respondent. </t>
    </r>
  </si>
  <si>
    <r>
      <t>e</t>
    </r>
    <r>
      <rPr>
        <sz val="10"/>
        <rFont val="Times New Roman"/>
        <family val="1"/>
      </rPr>
      <t xml:space="preserve">  We have assumed that it will take 8 hours to complete the task for each respondent. </t>
    </r>
  </si>
  <si>
    <r>
      <t>f</t>
    </r>
    <r>
      <rPr>
        <sz val="10"/>
        <rFont val="Times New Roman"/>
        <family val="1"/>
      </rPr>
      <t xml:space="preserve">  We have assumed that it will take 12 hours to complete the task for each respondent. </t>
    </r>
  </si>
  <si>
    <r>
      <t>d</t>
    </r>
    <r>
      <rPr>
        <sz val="10"/>
        <rFont val="Times New Roman"/>
        <family val="1"/>
      </rPr>
      <t xml:space="preserve">  We have assumed that tests will fail 20% of the time and that it will take 24 hours to complete the task. </t>
    </r>
    <r>
      <rPr>
        <strike/>
        <sz val="10"/>
        <rFont val="Times New Roman"/>
        <family val="1"/>
      </rPr>
      <t xml:space="preserve"> </t>
    </r>
  </si>
  <si>
    <r>
      <t xml:space="preserve">1   Initial performance test </t>
    </r>
    <r>
      <rPr>
        <vertAlign val="superscript"/>
        <sz val="10"/>
        <rFont val="Times New Roman"/>
        <family val="1"/>
      </rPr>
      <t>c</t>
    </r>
  </si>
  <si>
    <r>
      <t xml:space="preserve">1   Familiarization with rule requirements </t>
    </r>
    <r>
      <rPr>
        <vertAlign val="superscript"/>
        <sz val="10"/>
        <color theme="1"/>
        <rFont val="Times New Roman"/>
        <family val="1"/>
      </rPr>
      <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</si>
</sst>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
  </numFmts>
  <fonts count="17" x14ac:knownFonts="1">
    <font>
      <sz val="11"/>
      <color theme="1"/>
      <name val="Calibri"/>
      <family val="2"/>
      <scheme val="minor"/>
    </font>
    <font>
      <sz val="11"/>
      <color theme="1"/>
      <name val="Calibri"/>
      <family val="2"/>
      <scheme val="minor"/>
    </font>
    <font>
      <sz val="10"/>
      <color rgb="FF000000"/>
      <name val="Times New Roman"/>
      <family val="1"/>
    </font>
    <font>
      <vertAlign val="superscript"/>
      <sz val="10"/>
      <color rgb="FF000000"/>
      <name val="Times New Roman"/>
      <family val="1"/>
    </font>
    <font>
      <b/>
      <sz val="12"/>
      <color theme="1"/>
      <name val="Times New Roman"/>
      <family val="1"/>
    </font>
    <font>
      <b/>
      <i/>
      <sz val="10"/>
      <color rgb="FF000000"/>
      <name val="Times New Roman"/>
      <family val="1"/>
    </font>
    <font>
      <b/>
      <sz val="10"/>
      <color rgb="FF000000"/>
      <name val="Times New Roman"/>
      <family val="1"/>
    </font>
    <font>
      <sz val="10"/>
      <color theme="1"/>
      <name val="Times New Roman"/>
      <family val="1"/>
    </font>
    <font>
      <vertAlign val="superscript"/>
      <sz val="10"/>
      <color theme="1"/>
      <name val="Times New Roman"/>
      <family val="1"/>
    </font>
    <font>
      <b/>
      <sz val="10"/>
      <color theme="1"/>
      <name val="Times New Roman"/>
      <family val="1"/>
    </font>
    <font>
      <vertAlign val="superscript"/>
      <sz val="12"/>
      <color theme="1"/>
      <name val="Times New Roman"/>
      <family val="1"/>
    </font>
    <font>
      <sz val="9"/>
      <color indexed="81"/>
      <name val="Tahoma"/>
      <family val="2"/>
    </font>
    <font>
      <b/>
      <sz val="9"/>
      <color indexed="81"/>
      <name val="Tahoma"/>
      <family val="2"/>
    </font>
    <font>
      <vertAlign val="superscript"/>
      <sz val="10"/>
      <name val="Times New Roman"/>
      <family val="1"/>
    </font>
    <font>
      <sz val="10"/>
      <name val="Times New Roman"/>
      <family val="1"/>
    </font>
    <font>
      <strike/>
      <sz val="10"/>
      <name val="Times New Roman"/>
      <family val="1"/>
    </font>
    <font>
      <b/>
      <i/>
      <sz val="1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7" fillId="0" borderId="0" xfId="0" applyFont="1"/>
    <xf numFmtId="0" fontId="2" fillId="0" borderId="1" xfId="0" applyFont="1" applyBorder="1" applyAlignment="1">
      <alignment horizontal="center" vertical="top" wrapText="1"/>
    </xf>
    <xf numFmtId="0" fontId="2" fillId="0" borderId="1" xfId="0" applyFont="1" applyBorder="1" applyAlignment="1">
      <alignment wrapText="1"/>
    </xf>
    <xf numFmtId="0" fontId="2" fillId="0" borderId="1" xfId="0" applyFont="1" applyBorder="1" applyAlignment="1">
      <alignment horizontal="center" wrapText="1"/>
    </xf>
    <xf numFmtId="8" fontId="2" fillId="0" borderId="1" xfId="0" applyNumberFormat="1" applyFont="1" applyBorder="1" applyAlignment="1">
      <alignment horizontal="right" wrapText="1"/>
    </xf>
    <xf numFmtId="0" fontId="6" fillId="0" borderId="1" xfId="0" applyFont="1" applyBorder="1" applyAlignment="1">
      <alignment wrapText="1"/>
    </xf>
    <xf numFmtId="6" fontId="6" fillId="0" borderId="1" xfId="0" applyNumberFormat="1" applyFont="1" applyBorder="1" applyAlignment="1">
      <alignment horizontal="right" wrapText="1"/>
    </xf>
    <xf numFmtId="0" fontId="9" fillId="0" borderId="0" xfId="0" applyFont="1"/>
    <xf numFmtId="0" fontId="10" fillId="0" borderId="0" xfId="0" applyFont="1"/>
    <xf numFmtId="0" fontId="8" fillId="0" borderId="0" xfId="0" applyFont="1"/>
    <xf numFmtId="0" fontId="4" fillId="0" borderId="0" xfId="0" applyFont="1"/>
    <xf numFmtId="0" fontId="2" fillId="0" borderId="2" xfId="0" applyFont="1" applyBorder="1" applyAlignment="1">
      <alignment horizontal="center" vertical="top" wrapText="1"/>
    </xf>
    <xf numFmtId="6" fontId="5" fillId="0" borderId="1" xfId="0" applyNumberFormat="1" applyFont="1" applyBorder="1" applyAlignment="1">
      <alignment horizontal="right" wrapText="1"/>
    </xf>
    <xf numFmtId="8" fontId="9" fillId="0" borderId="1" xfId="0" applyNumberFormat="1" applyFont="1" applyBorder="1" applyAlignment="1">
      <alignment wrapText="1"/>
    </xf>
    <xf numFmtId="0" fontId="13" fillId="0" borderId="0" xfId="0" applyFont="1"/>
    <xf numFmtId="164" fontId="16" fillId="0" borderId="1" xfId="1" applyNumberFormat="1" applyFont="1" applyBorder="1"/>
    <xf numFmtId="0" fontId="14" fillId="0" borderId="1" xfId="0" applyFont="1" applyBorder="1" applyAlignment="1">
      <alignment horizontal="center" wrapText="1"/>
    </xf>
    <xf numFmtId="0" fontId="14" fillId="0" borderId="1" xfId="0" applyFont="1" applyBorder="1" applyAlignment="1">
      <alignment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0" fillId="0" borderId="0" xfId="0" applyFont="1" applyAlignment="1">
      <alignment horizontal="left" wrapText="1"/>
    </xf>
    <xf numFmtId="3" fontId="5" fillId="0" borderId="4" xfId="0" applyNumberFormat="1" applyFont="1" applyBorder="1" applyAlignment="1">
      <alignment horizontal="center" wrapText="1"/>
    </xf>
    <xf numFmtId="3" fontId="5" fillId="0" borderId="5" xfId="0" applyNumberFormat="1" applyFont="1" applyBorder="1" applyAlignment="1">
      <alignment horizontal="center" wrapText="1"/>
    </xf>
    <xf numFmtId="3" fontId="5" fillId="0" borderId="6" xfId="0" applyNumberFormat="1" applyFont="1" applyBorder="1" applyAlignment="1">
      <alignment horizont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1" fontId="5" fillId="0" borderId="4" xfId="0" applyNumberFormat="1" applyFont="1" applyBorder="1" applyAlignment="1">
      <alignment horizontal="center" wrapText="1"/>
    </xf>
    <xf numFmtId="1" fontId="5" fillId="0" borderId="5" xfId="0" applyNumberFormat="1" applyFont="1" applyBorder="1" applyAlignment="1">
      <alignment horizontal="center" wrapText="1"/>
    </xf>
    <xf numFmtId="1" fontId="5" fillId="0" borderId="6" xfId="0" applyNumberFormat="1" applyFont="1" applyBorder="1" applyAlignment="1">
      <alignment horizontal="center" wrapText="1"/>
    </xf>
    <xf numFmtId="3" fontId="6" fillId="0" borderId="1" xfId="0" applyNumberFormat="1" applyFont="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tabSelected="1" zoomScale="115" zoomScaleNormal="115" workbookViewId="0"/>
  </sheetViews>
  <sheetFormatPr defaultRowHeight="12.75" x14ac:dyDescent="0.2"/>
  <cols>
    <col min="1" max="1" width="34.28515625" style="1" customWidth="1"/>
    <col min="2" max="9" width="14.5703125" style="1" customWidth="1"/>
    <col min="10" max="16384" width="9.140625" style="1"/>
  </cols>
  <sheetData>
    <row r="1" spans="1:9" x14ac:dyDescent="0.2">
      <c r="A1" s="1" t="s">
        <v>23</v>
      </c>
    </row>
    <row r="3" spans="1:9" x14ac:dyDescent="0.2">
      <c r="F3" s="1">
        <v>103.97</v>
      </c>
      <c r="G3" s="1">
        <v>129.93</v>
      </c>
      <c r="H3" s="1">
        <v>51.79</v>
      </c>
    </row>
    <row r="4" spans="1:9" x14ac:dyDescent="0.2">
      <c r="A4" s="19" t="s">
        <v>0</v>
      </c>
      <c r="B4" s="2" t="s">
        <v>1</v>
      </c>
      <c r="C4" s="2" t="s">
        <v>2</v>
      </c>
      <c r="D4" s="2" t="s">
        <v>4</v>
      </c>
      <c r="E4" s="12" t="s">
        <v>44</v>
      </c>
      <c r="F4" s="2" t="s">
        <v>5</v>
      </c>
      <c r="G4" s="2" t="s">
        <v>46</v>
      </c>
      <c r="H4" s="2" t="s">
        <v>7</v>
      </c>
      <c r="I4" s="2" t="s">
        <v>9</v>
      </c>
    </row>
    <row r="5" spans="1:9" ht="52.5" customHeight="1" x14ac:dyDescent="0.2">
      <c r="A5" s="20"/>
      <c r="B5" s="2" t="s">
        <v>43</v>
      </c>
      <c r="C5" s="2" t="s">
        <v>3</v>
      </c>
      <c r="D5" s="2" t="s">
        <v>48</v>
      </c>
      <c r="E5" s="2" t="s">
        <v>45</v>
      </c>
      <c r="F5" s="2" t="s">
        <v>6</v>
      </c>
      <c r="G5" s="2" t="s">
        <v>47</v>
      </c>
      <c r="H5" s="2" t="s">
        <v>8</v>
      </c>
      <c r="I5" s="2" t="s">
        <v>10</v>
      </c>
    </row>
    <row r="6" spans="1:9" ht="15.75" x14ac:dyDescent="0.2">
      <c r="A6" s="3" t="s">
        <v>67</v>
      </c>
      <c r="B6" s="4">
        <v>4</v>
      </c>
      <c r="C6" s="4">
        <v>1</v>
      </c>
      <c r="D6" s="4">
        <f>B6*C6</f>
        <v>4</v>
      </c>
      <c r="E6" s="4">
        <v>114</v>
      </c>
      <c r="F6" s="4">
        <f>D6*E6</f>
        <v>456</v>
      </c>
      <c r="G6" s="4">
        <f>F6*0.05</f>
        <v>22.8</v>
      </c>
      <c r="H6" s="4">
        <f>F6*0.1</f>
        <v>45.6</v>
      </c>
      <c r="I6" s="5">
        <f>F6*$F$3+G6*$G$3+H6*$H$3</f>
        <v>52734.348000000005</v>
      </c>
    </row>
    <row r="7" spans="1:9" ht="15.75" x14ac:dyDescent="0.2">
      <c r="A7" s="3" t="s">
        <v>11</v>
      </c>
      <c r="B7" s="4">
        <v>8</v>
      </c>
      <c r="C7" s="4">
        <v>1</v>
      </c>
      <c r="D7" s="4">
        <f t="shared" ref="D7:D12" si="0">B7*C7</f>
        <v>8</v>
      </c>
      <c r="E7" s="4">
        <v>114</v>
      </c>
      <c r="F7" s="4">
        <f t="shared" ref="F7:F12" si="1">D7*E7</f>
        <v>912</v>
      </c>
      <c r="G7" s="4">
        <f t="shared" ref="G7:G12" si="2">F7*0.05</f>
        <v>45.6</v>
      </c>
      <c r="H7" s="4">
        <f t="shared" ref="H7:H12" si="3">F7*0.1</f>
        <v>91.2</v>
      </c>
      <c r="I7" s="5">
        <f t="shared" ref="I7:I12" si="4">F7*$F$3+G7*$G$3+H7*$H$3</f>
        <v>105468.69600000001</v>
      </c>
    </row>
    <row r="8" spans="1:9" ht="15.75" x14ac:dyDescent="0.2">
      <c r="A8" s="3" t="s">
        <v>12</v>
      </c>
      <c r="B8" s="4">
        <v>8</v>
      </c>
      <c r="C8" s="4">
        <v>1</v>
      </c>
      <c r="D8" s="4">
        <f t="shared" si="0"/>
        <v>8</v>
      </c>
      <c r="E8" s="4">
        <v>114</v>
      </c>
      <c r="F8" s="4">
        <f t="shared" si="1"/>
        <v>912</v>
      </c>
      <c r="G8" s="4">
        <f t="shared" si="2"/>
        <v>45.6</v>
      </c>
      <c r="H8" s="4">
        <f t="shared" si="3"/>
        <v>91.2</v>
      </c>
      <c r="I8" s="5">
        <f t="shared" si="4"/>
        <v>105468.69600000001</v>
      </c>
    </row>
    <row r="9" spans="1:9" ht="25.5" x14ac:dyDescent="0.2">
      <c r="A9" s="3" t="s">
        <v>13</v>
      </c>
      <c r="B9" s="4">
        <v>1</v>
      </c>
      <c r="C9" s="4">
        <v>0</v>
      </c>
      <c r="D9" s="4">
        <f t="shared" si="0"/>
        <v>0</v>
      </c>
      <c r="E9" s="4">
        <v>0</v>
      </c>
      <c r="F9" s="4">
        <f t="shared" si="1"/>
        <v>0</v>
      </c>
      <c r="G9" s="4">
        <f t="shared" si="2"/>
        <v>0</v>
      </c>
      <c r="H9" s="4">
        <f t="shared" si="3"/>
        <v>0</v>
      </c>
      <c r="I9" s="5">
        <f t="shared" si="4"/>
        <v>0</v>
      </c>
    </row>
    <row r="10" spans="1:9" ht="16.5" customHeight="1" x14ac:dyDescent="0.2">
      <c r="A10" s="3" t="s">
        <v>14</v>
      </c>
      <c r="B10" s="4">
        <v>12</v>
      </c>
      <c r="C10" s="4">
        <v>12</v>
      </c>
      <c r="D10" s="4">
        <f t="shared" si="0"/>
        <v>144</v>
      </c>
      <c r="E10" s="4">
        <v>114</v>
      </c>
      <c r="F10" s="4">
        <f t="shared" si="1"/>
        <v>16416</v>
      </c>
      <c r="G10" s="4">
        <f t="shared" si="2"/>
        <v>820.80000000000007</v>
      </c>
      <c r="H10" s="4">
        <f t="shared" si="3"/>
        <v>1641.6000000000001</v>
      </c>
      <c r="I10" s="5">
        <f t="shared" si="4"/>
        <v>1898436.5279999999</v>
      </c>
    </row>
    <row r="11" spans="1:9" ht="15.75" x14ac:dyDescent="0.2">
      <c r="A11" s="3" t="s">
        <v>15</v>
      </c>
      <c r="B11" s="4">
        <v>8</v>
      </c>
      <c r="C11" s="4">
        <v>12</v>
      </c>
      <c r="D11" s="4">
        <f t="shared" si="0"/>
        <v>96</v>
      </c>
      <c r="E11" s="4">
        <v>114</v>
      </c>
      <c r="F11" s="4">
        <f t="shared" si="1"/>
        <v>10944</v>
      </c>
      <c r="G11" s="4">
        <f t="shared" si="2"/>
        <v>547.20000000000005</v>
      </c>
      <c r="H11" s="4">
        <f t="shared" si="3"/>
        <v>1094.4000000000001</v>
      </c>
      <c r="I11" s="5">
        <f t="shared" si="4"/>
        <v>1265624.352</v>
      </c>
    </row>
    <row r="12" spans="1:9" ht="15.75" x14ac:dyDescent="0.2">
      <c r="A12" s="3" t="s">
        <v>16</v>
      </c>
      <c r="B12" s="4">
        <v>8</v>
      </c>
      <c r="C12" s="4">
        <v>2</v>
      </c>
      <c r="D12" s="4">
        <f t="shared" si="0"/>
        <v>16</v>
      </c>
      <c r="E12" s="4">
        <v>114</v>
      </c>
      <c r="F12" s="4">
        <f t="shared" si="1"/>
        <v>1824</v>
      </c>
      <c r="G12" s="4">
        <f t="shared" si="2"/>
        <v>91.2</v>
      </c>
      <c r="H12" s="4">
        <f t="shared" si="3"/>
        <v>182.4</v>
      </c>
      <c r="I12" s="5">
        <f t="shared" si="4"/>
        <v>210937.39200000002</v>
      </c>
    </row>
    <row r="13" spans="1:9" ht="15" customHeight="1" x14ac:dyDescent="0.25">
      <c r="A13" s="25" t="s">
        <v>17</v>
      </c>
      <c r="B13" s="26"/>
      <c r="C13" s="26"/>
      <c r="D13" s="26"/>
      <c r="E13" s="27"/>
      <c r="F13" s="22">
        <f>SUM(F6:H12)</f>
        <v>36183.599999999999</v>
      </c>
      <c r="G13" s="23"/>
      <c r="H13" s="24"/>
      <c r="I13" s="14">
        <f>SUM(I6:I12)</f>
        <v>3638670.0120000001</v>
      </c>
    </row>
    <row r="14" spans="1:9" ht="15.75" x14ac:dyDescent="0.2">
      <c r="A14" s="3" t="s">
        <v>22</v>
      </c>
      <c r="B14" s="4">
        <v>1</v>
      </c>
      <c r="C14" s="4">
        <v>2</v>
      </c>
      <c r="D14" s="4">
        <f t="shared" ref="D14:D16" si="5">B14*C14</f>
        <v>2</v>
      </c>
      <c r="E14" s="4">
        <v>114</v>
      </c>
      <c r="F14" s="4">
        <f t="shared" ref="F14:F16" si="6">D14*E14</f>
        <v>228</v>
      </c>
      <c r="G14" s="4">
        <f t="shared" ref="G14:G16" si="7">F14*0.05</f>
        <v>11.4</v>
      </c>
      <c r="H14" s="4">
        <f t="shared" ref="H14:H16" si="8">F14*0.1</f>
        <v>22.8</v>
      </c>
      <c r="I14" s="5">
        <f t="shared" ref="I14:I16" si="9">F14*$F$3+G14*$G$3+H14*$H$3</f>
        <v>26367.174000000003</v>
      </c>
    </row>
    <row r="15" spans="1:9" x14ac:dyDescent="0.2">
      <c r="A15" s="3" t="s">
        <v>18</v>
      </c>
      <c r="B15" s="4">
        <v>0.25</v>
      </c>
      <c r="C15" s="4">
        <v>2</v>
      </c>
      <c r="D15" s="4">
        <f t="shared" si="5"/>
        <v>0.5</v>
      </c>
      <c r="E15" s="4">
        <v>114</v>
      </c>
      <c r="F15" s="4">
        <f t="shared" si="6"/>
        <v>57</v>
      </c>
      <c r="G15" s="4">
        <f t="shared" si="7"/>
        <v>2.85</v>
      </c>
      <c r="H15" s="4">
        <f t="shared" si="8"/>
        <v>5.7</v>
      </c>
      <c r="I15" s="5">
        <f t="shared" si="9"/>
        <v>6591.7935000000007</v>
      </c>
    </row>
    <row r="16" spans="1:9" x14ac:dyDescent="0.2">
      <c r="A16" s="3" t="s">
        <v>19</v>
      </c>
      <c r="B16" s="4">
        <v>0</v>
      </c>
      <c r="C16" s="4">
        <v>0</v>
      </c>
      <c r="D16" s="4">
        <f t="shared" si="5"/>
        <v>0</v>
      </c>
      <c r="E16" s="4">
        <v>0</v>
      </c>
      <c r="F16" s="4">
        <f t="shared" si="6"/>
        <v>0</v>
      </c>
      <c r="G16" s="4">
        <f t="shared" si="7"/>
        <v>0</v>
      </c>
      <c r="H16" s="4">
        <f t="shared" si="8"/>
        <v>0</v>
      </c>
      <c r="I16" s="5">
        <f t="shared" si="9"/>
        <v>0</v>
      </c>
    </row>
    <row r="17" spans="1:9" ht="14.25" customHeight="1" x14ac:dyDescent="0.25">
      <c r="A17" s="25" t="s">
        <v>20</v>
      </c>
      <c r="B17" s="26"/>
      <c r="C17" s="26"/>
      <c r="D17" s="26"/>
      <c r="E17" s="27"/>
      <c r="F17" s="31">
        <f>SUM(F14:H16)</f>
        <v>327.75</v>
      </c>
      <c r="G17" s="32"/>
      <c r="H17" s="33"/>
      <c r="I17" s="14">
        <f>SUM(I14:I16)</f>
        <v>32958.967500000006</v>
      </c>
    </row>
    <row r="18" spans="1:9" ht="13.5" customHeight="1" x14ac:dyDescent="0.25">
      <c r="A18" s="28" t="s">
        <v>21</v>
      </c>
      <c r="B18" s="29"/>
      <c r="C18" s="29"/>
      <c r="D18" s="29"/>
      <c r="E18" s="30"/>
      <c r="F18" s="22">
        <f>ROUND(SUM(F13,F17), -2)</f>
        <v>36500</v>
      </c>
      <c r="G18" s="23"/>
      <c r="H18" s="24"/>
      <c r="I18" s="13">
        <f>ROUND(SUM(I17,I13), -4)</f>
        <v>3670000</v>
      </c>
    </row>
    <row r="19" spans="1:9" ht="13.5" customHeight="1" x14ac:dyDescent="0.25">
      <c r="A19" s="28" t="s">
        <v>51</v>
      </c>
      <c r="B19" s="29"/>
      <c r="C19" s="29"/>
      <c r="D19" s="29"/>
      <c r="E19" s="29"/>
      <c r="F19" s="29"/>
      <c r="G19" s="29"/>
      <c r="H19" s="30"/>
      <c r="I19" s="16">
        <f>ROUND(679600, -3)</f>
        <v>680000</v>
      </c>
    </row>
    <row r="20" spans="1:9" ht="13.5" x14ac:dyDescent="0.25">
      <c r="A20" s="28" t="s">
        <v>52</v>
      </c>
      <c r="B20" s="29"/>
      <c r="C20" s="29"/>
      <c r="D20" s="29"/>
      <c r="E20" s="29"/>
      <c r="F20" s="29"/>
      <c r="G20" s="29"/>
      <c r="H20" s="30"/>
      <c r="I20" s="13">
        <f>SUM(I18:I19)</f>
        <v>4350000</v>
      </c>
    </row>
    <row r="22" spans="1:9" x14ac:dyDescent="0.2">
      <c r="A22" s="8" t="s">
        <v>24</v>
      </c>
    </row>
    <row r="23" spans="1:9" ht="33" customHeight="1" x14ac:dyDescent="0.25">
      <c r="A23" s="21" t="s">
        <v>49</v>
      </c>
      <c r="B23" s="21"/>
      <c r="C23" s="21"/>
      <c r="D23" s="21"/>
      <c r="E23" s="21"/>
      <c r="F23" s="21"/>
      <c r="G23" s="21"/>
      <c r="H23" s="21"/>
      <c r="I23" s="21"/>
    </row>
    <row r="24" spans="1:9" ht="47.25" customHeight="1" x14ac:dyDescent="0.25">
      <c r="A24" s="21" t="s">
        <v>50</v>
      </c>
      <c r="B24" s="21"/>
      <c r="C24" s="21"/>
      <c r="D24" s="21"/>
      <c r="E24" s="21"/>
      <c r="F24" s="21"/>
      <c r="G24" s="21"/>
      <c r="H24" s="21"/>
      <c r="I24" s="21"/>
    </row>
    <row r="25" spans="1:9" ht="15.75" x14ac:dyDescent="0.2">
      <c r="A25" s="10" t="s">
        <v>25</v>
      </c>
    </row>
    <row r="26" spans="1:9" ht="15.75" x14ac:dyDescent="0.2">
      <c r="A26" s="10" t="s">
        <v>26</v>
      </c>
    </row>
    <row r="27" spans="1:9" ht="15.75" x14ac:dyDescent="0.2">
      <c r="A27" s="10" t="s">
        <v>27</v>
      </c>
    </row>
    <row r="28" spans="1:9" ht="15.75" x14ac:dyDescent="0.2">
      <c r="A28" s="10" t="s">
        <v>28</v>
      </c>
    </row>
    <row r="29" spans="1:9" ht="15.75" x14ac:dyDescent="0.2">
      <c r="A29" s="10" t="s">
        <v>29</v>
      </c>
    </row>
    <row r="30" spans="1:9" ht="15.75" x14ac:dyDescent="0.2">
      <c r="A30" s="10" t="s">
        <v>30</v>
      </c>
    </row>
  </sheetData>
  <mergeCells count="11">
    <mergeCell ref="A4:A5"/>
    <mergeCell ref="A23:I23"/>
    <mergeCell ref="A24:I24"/>
    <mergeCell ref="F13:H13"/>
    <mergeCell ref="F18:H18"/>
    <mergeCell ref="A13:E13"/>
    <mergeCell ref="A18:E18"/>
    <mergeCell ref="A17:E17"/>
    <mergeCell ref="F17:H17"/>
    <mergeCell ref="A19:H19"/>
    <mergeCell ref="A20:H20"/>
  </mergeCells>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15" zoomScaleNormal="115" workbookViewId="0">
      <selection activeCell="I14" sqref="I14"/>
    </sheetView>
  </sheetViews>
  <sheetFormatPr defaultRowHeight="15" x14ac:dyDescent="0.25"/>
  <cols>
    <col min="1" max="1" width="44" customWidth="1"/>
    <col min="2" max="2" width="11.5703125" customWidth="1"/>
    <col min="3" max="3" width="10.85546875" customWidth="1"/>
    <col min="4" max="5" width="13.140625" customWidth="1"/>
    <col min="6" max="9" width="15.42578125" customWidth="1"/>
  </cols>
  <sheetData>
    <row r="1" spans="1:9" ht="15.75" x14ac:dyDescent="0.25">
      <c r="A1" s="11" t="s">
        <v>31</v>
      </c>
    </row>
    <row r="3" spans="1:9" x14ac:dyDescent="0.25">
      <c r="F3">
        <v>46.67</v>
      </c>
      <c r="G3">
        <v>62.9</v>
      </c>
      <c r="H3">
        <v>25.25</v>
      </c>
    </row>
    <row r="4" spans="1:9" x14ac:dyDescent="0.25">
      <c r="A4" s="19" t="s">
        <v>32</v>
      </c>
      <c r="B4" s="2" t="s">
        <v>33</v>
      </c>
      <c r="C4" s="2" t="s">
        <v>2</v>
      </c>
      <c r="D4" s="2" t="s">
        <v>34</v>
      </c>
      <c r="E4" s="2" t="s">
        <v>35</v>
      </c>
      <c r="F4" s="2" t="s">
        <v>5</v>
      </c>
      <c r="G4" s="2" t="s">
        <v>36</v>
      </c>
      <c r="H4" s="2" t="s">
        <v>7</v>
      </c>
      <c r="I4" s="2" t="s">
        <v>9</v>
      </c>
    </row>
    <row r="5" spans="1:9" ht="60.75" customHeight="1" x14ac:dyDescent="0.25">
      <c r="A5" s="20"/>
      <c r="B5" s="2" t="s">
        <v>53</v>
      </c>
      <c r="C5" s="2" t="s">
        <v>55</v>
      </c>
      <c r="D5" s="2" t="s">
        <v>56</v>
      </c>
      <c r="E5" s="2" t="s">
        <v>58</v>
      </c>
      <c r="F5" s="2" t="s">
        <v>57</v>
      </c>
      <c r="G5" s="2" t="s">
        <v>47</v>
      </c>
      <c r="H5" s="2" t="s">
        <v>59</v>
      </c>
      <c r="I5" s="2" t="s">
        <v>54</v>
      </c>
    </row>
    <row r="6" spans="1:9" ht="16.5" x14ac:dyDescent="0.25">
      <c r="A6" s="18" t="s">
        <v>66</v>
      </c>
      <c r="B6" s="4">
        <v>24</v>
      </c>
      <c r="C6" s="4">
        <v>1</v>
      </c>
      <c r="D6" s="4">
        <f>B6*C6</f>
        <v>24</v>
      </c>
      <c r="E6" s="4">
        <v>4</v>
      </c>
      <c r="F6" s="4">
        <f>D6*E6</f>
        <v>96</v>
      </c>
      <c r="G6" s="4">
        <f>F6*0.05</f>
        <v>4.8000000000000007</v>
      </c>
      <c r="H6" s="4">
        <f>F6*0.1</f>
        <v>9.6000000000000014</v>
      </c>
      <c r="I6" s="5">
        <f>F6*$F$3+G6*$G$3+H6*$H$3</f>
        <v>5024.6399999999994</v>
      </c>
    </row>
    <row r="7" spans="1:9" ht="16.5" x14ac:dyDescent="0.25">
      <c r="A7" s="3" t="s">
        <v>37</v>
      </c>
      <c r="B7" s="4">
        <v>24</v>
      </c>
      <c r="C7" s="17">
        <v>0.2</v>
      </c>
      <c r="D7" s="4">
        <f>B7*C7</f>
        <v>4.8000000000000007</v>
      </c>
      <c r="E7" s="4">
        <v>4</v>
      </c>
      <c r="F7" s="4">
        <f>D7*E7</f>
        <v>19.200000000000003</v>
      </c>
      <c r="G7" s="4">
        <f>F7*0.05</f>
        <v>0.96000000000000019</v>
      </c>
      <c r="H7" s="4">
        <f>F7*0.1</f>
        <v>1.9200000000000004</v>
      </c>
      <c r="I7" s="5">
        <f>F7*$F$3+G7*$G$3+H7*$H$3</f>
        <v>1004.9280000000002</v>
      </c>
    </row>
    <row r="8" spans="1:9" x14ac:dyDescent="0.25">
      <c r="A8" s="3" t="s">
        <v>38</v>
      </c>
      <c r="B8" s="4"/>
      <c r="C8" s="4"/>
      <c r="D8" s="4"/>
      <c r="E8" s="4"/>
      <c r="F8" s="4"/>
      <c r="G8" s="4"/>
      <c r="H8" s="4"/>
      <c r="I8" s="3"/>
    </row>
    <row r="9" spans="1:9" ht="16.5" x14ac:dyDescent="0.25">
      <c r="A9" s="3" t="s">
        <v>39</v>
      </c>
      <c r="B9" s="4">
        <v>8</v>
      </c>
      <c r="C9" s="4">
        <v>1</v>
      </c>
      <c r="D9" s="4">
        <f t="shared" ref="D9:D12" si="0">B9*C9</f>
        <v>8</v>
      </c>
      <c r="E9" s="4">
        <v>4</v>
      </c>
      <c r="F9" s="4">
        <f t="shared" ref="F9:F12" si="1">D9*E9</f>
        <v>32</v>
      </c>
      <c r="G9" s="4">
        <f t="shared" ref="G9:G12" si="2">F9*0.05</f>
        <v>1.6</v>
      </c>
      <c r="H9" s="4">
        <f t="shared" ref="H9:H12" si="3">F9*0.1</f>
        <v>3.2</v>
      </c>
      <c r="I9" s="5">
        <f t="shared" ref="I9:I12" si="4">F9*$F$3+G9*$G$3+H9*$H$3</f>
        <v>1674.88</v>
      </c>
    </row>
    <row r="10" spans="1:9" ht="16.5" x14ac:dyDescent="0.25">
      <c r="A10" s="3" t="s">
        <v>40</v>
      </c>
      <c r="B10" s="4">
        <v>8</v>
      </c>
      <c r="C10" s="4">
        <v>1</v>
      </c>
      <c r="D10" s="4">
        <f t="shared" si="0"/>
        <v>8</v>
      </c>
      <c r="E10" s="4">
        <v>4</v>
      </c>
      <c r="F10" s="4">
        <f t="shared" si="1"/>
        <v>32</v>
      </c>
      <c r="G10" s="4">
        <f t="shared" si="2"/>
        <v>1.6</v>
      </c>
      <c r="H10" s="4">
        <f t="shared" si="3"/>
        <v>3.2</v>
      </c>
      <c r="I10" s="5">
        <f t="shared" si="4"/>
        <v>1674.88</v>
      </c>
    </row>
    <row r="11" spans="1:9" ht="16.5" x14ac:dyDescent="0.25">
      <c r="A11" s="3" t="s">
        <v>41</v>
      </c>
      <c r="B11" s="4">
        <v>8</v>
      </c>
      <c r="C11" s="4">
        <v>1</v>
      </c>
      <c r="D11" s="4">
        <f t="shared" si="0"/>
        <v>8</v>
      </c>
      <c r="E11" s="4">
        <v>4</v>
      </c>
      <c r="F11" s="4">
        <f t="shared" si="1"/>
        <v>32</v>
      </c>
      <c r="G11" s="4">
        <f t="shared" si="2"/>
        <v>1.6</v>
      </c>
      <c r="H11" s="4">
        <f t="shared" si="3"/>
        <v>3.2</v>
      </c>
      <c r="I11" s="5">
        <f t="shared" si="4"/>
        <v>1674.88</v>
      </c>
    </row>
    <row r="12" spans="1:9" ht="16.5" x14ac:dyDescent="0.25">
      <c r="A12" s="3" t="s">
        <v>42</v>
      </c>
      <c r="B12" s="4">
        <v>12</v>
      </c>
      <c r="C12" s="4">
        <v>2</v>
      </c>
      <c r="D12" s="4">
        <f t="shared" si="0"/>
        <v>24</v>
      </c>
      <c r="E12" s="4">
        <v>114</v>
      </c>
      <c r="F12" s="4">
        <f t="shared" si="1"/>
        <v>2736</v>
      </c>
      <c r="G12" s="4">
        <f t="shared" si="2"/>
        <v>136.80000000000001</v>
      </c>
      <c r="H12" s="4">
        <f t="shared" si="3"/>
        <v>273.60000000000002</v>
      </c>
      <c r="I12" s="5">
        <f t="shared" si="4"/>
        <v>143202.24000000002</v>
      </c>
    </row>
    <row r="13" spans="1:9" x14ac:dyDescent="0.25">
      <c r="A13" s="6" t="s">
        <v>21</v>
      </c>
      <c r="B13" s="4"/>
      <c r="C13" s="4"/>
      <c r="D13" s="4"/>
      <c r="E13" s="4"/>
      <c r="F13" s="34">
        <f>ROUND(SUM(F6:H12), -1)</f>
        <v>3390</v>
      </c>
      <c r="G13" s="34"/>
      <c r="H13" s="34"/>
      <c r="I13" s="7">
        <f>ROUND(SUM(I6:I12), -3)</f>
        <v>154000</v>
      </c>
    </row>
    <row r="15" spans="1:9" x14ac:dyDescent="0.25">
      <c r="A15" s="8" t="s">
        <v>24</v>
      </c>
    </row>
    <row r="16" spans="1:9" ht="18.75" x14ac:dyDescent="0.25">
      <c r="A16" s="9" t="s">
        <v>60</v>
      </c>
    </row>
    <row r="17" spans="1:9" ht="47.25" customHeight="1" x14ac:dyDescent="0.25">
      <c r="A17" s="21" t="s">
        <v>61</v>
      </c>
      <c r="B17" s="21"/>
      <c r="C17" s="21"/>
      <c r="D17" s="21"/>
      <c r="E17" s="21"/>
      <c r="F17" s="21"/>
      <c r="G17" s="21"/>
      <c r="H17" s="21"/>
      <c r="I17" s="21"/>
    </row>
    <row r="18" spans="1:9" ht="16.5" x14ac:dyDescent="0.25">
      <c r="A18" s="15" t="s">
        <v>62</v>
      </c>
    </row>
    <row r="19" spans="1:9" ht="16.5" x14ac:dyDescent="0.25">
      <c r="A19" s="15" t="s">
        <v>65</v>
      </c>
    </row>
    <row r="20" spans="1:9" ht="16.5" x14ac:dyDescent="0.25">
      <c r="A20" s="15" t="s">
        <v>63</v>
      </c>
    </row>
    <row r="21" spans="1:9" ht="16.5" x14ac:dyDescent="0.25">
      <c r="A21" s="15" t="s">
        <v>64</v>
      </c>
    </row>
  </sheetData>
  <mergeCells count="3">
    <mergeCell ref="F13:H13"/>
    <mergeCell ref="A4:A5"/>
    <mergeCell ref="A17: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Eastern Research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DWang</dc:creator>
  <cp:lastModifiedBy>Courtney Kerwin</cp:lastModifiedBy>
  <dcterms:created xsi:type="dcterms:W3CDTF">2015-03-09T21:20:20Z</dcterms:created>
  <dcterms:modified xsi:type="dcterms:W3CDTF">2015-09-12T01:14:35Z</dcterms:modified>
</cp:coreProperties>
</file>