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4900" windowHeight="12210"/>
  </bookViews>
  <sheets>
    <sheet name="Burden Table" sheetId="1" r:id="rId1"/>
    <sheet name="Cost Assumptions" sheetId="2" r:id="rId2"/>
    <sheet name="Implementation Assumptions" sheetId="3" r:id="rId3"/>
  </sheets>
  <definedNames>
    <definedName name="_xlnm.Print_Area" localSheetId="0">'Burden Table'!$A$1:$Q$73</definedName>
    <definedName name="_xlnm.Print_Titles" localSheetId="0">'Burden Table'!$2:$3</definedName>
  </definedNames>
  <calcPr calcId="145621"/>
</workbook>
</file>

<file path=xl/calcChain.xml><?xml version="1.0" encoding="utf-8"?>
<calcChain xmlns="http://schemas.openxmlformats.org/spreadsheetml/2006/main">
  <c r="N57" i="1" l="1"/>
  <c r="G57" i="1"/>
  <c r="I57" i="1" s="1"/>
  <c r="O57" i="1" s="1"/>
  <c r="Q57" i="1" s="1"/>
  <c r="N58" i="1"/>
  <c r="G58" i="1"/>
  <c r="I58" i="1" s="1"/>
  <c r="O58" i="1" s="1"/>
  <c r="Q58" i="1" s="1"/>
  <c r="M22" i="1" l="1"/>
  <c r="J22" i="1"/>
  <c r="L22" i="1" s="1"/>
  <c r="G22" i="1"/>
  <c r="I22" i="1" s="1"/>
  <c r="N48" i="1"/>
  <c r="G48" i="1"/>
  <c r="I48" i="1" s="1"/>
  <c r="N47" i="1"/>
  <c r="G47" i="1"/>
  <c r="I47" i="1" s="1"/>
  <c r="J19" i="1"/>
  <c r="L19" i="1" s="1"/>
  <c r="N19" i="1" s="1"/>
  <c r="G19" i="1"/>
  <c r="I19" i="1" s="1"/>
  <c r="J18" i="1"/>
  <c r="L18" i="1" s="1"/>
  <c r="N18" i="1" s="1"/>
  <c r="G18" i="1"/>
  <c r="I18" i="1" s="1"/>
  <c r="J17" i="1"/>
  <c r="L17" i="1" s="1"/>
  <c r="N17" i="1" s="1"/>
  <c r="G17" i="1"/>
  <c r="I17" i="1" s="1"/>
  <c r="J16" i="1"/>
  <c r="L16" i="1" s="1"/>
  <c r="N16" i="1" s="1"/>
  <c r="G16" i="1"/>
  <c r="I16" i="1" s="1"/>
  <c r="J13" i="1"/>
  <c r="L13" i="1" s="1"/>
  <c r="N13" i="1" s="1"/>
  <c r="G13" i="1"/>
  <c r="I13" i="1" s="1"/>
  <c r="J12" i="1"/>
  <c r="L12" i="1" s="1"/>
  <c r="N12" i="1" s="1"/>
  <c r="G12" i="1"/>
  <c r="I12" i="1" s="1"/>
  <c r="J11" i="1"/>
  <c r="L11" i="1" s="1"/>
  <c r="N11" i="1" s="1"/>
  <c r="G11" i="1"/>
  <c r="I11" i="1" s="1"/>
  <c r="L10" i="1"/>
  <c r="N10" i="1" s="1"/>
  <c r="G10" i="1"/>
  <c r="I10" i="1" s="1"/>
  <c r="J61" i="1"/>
  <c r="L61" i="1" s="1"/>
  <c r="N61" i="1" s="1"/>
  <c r="G61" i="1"/>
  <c r="J60" i="1"/>
  <c r="L60" i="1" s="1"/>
  <c r="N60" i="1" s="1"/>
  <c r="G60" i="1"/>
  <c r="M21" i="1"/>
  <c r="J21" i="1"/>
  <c r="L21" i="1" s="1"/>
  <c r="G21" i="1"/>
  <c r="I21" i="1" s="1"/>
  <c r="J15" i="1"/>
  <c r="L15" i="1" s="1"/>
  <c r="N15" i="1" s="1"/>
  <c r="G15" i="1"/>
  <c r="I15" i="1" s="1"/>
  <c r="J9" i="1"/>
  <c r="L9" i="1" s="1"/>
  <c r="N9" i="1" s="1"/>
  <c r="G9" i="1"/>
  <c r="I9" i="1" s="1"/>
  <c r="L8" i="1"/>
  <c r="N8" i="1" s="1"/>
  <c r="I8" i="1"/>
  <c r="H24" i="1"/>
  <c r="E38" i="1"/>
  <c r="D38" i="1"/>
  <c r="N22" i="1" l="1"/>
  <c r="O22" i="1" s="1"/>
  <c r="Q22" i="1" s="1"/>
  <c r="I61" i="1"/>
  <c r="O61" i="1" s="1"/>
  <c r="Q61" i="1" s="1"/>
  <c r="N21" i="1"/>
  <c r="O21" i="1" s="1"/>
  <c r="Q21" i="1" s="1"/>
  <c r="O47" i="1"/>
  <c r="Q47" i="1" s="1"/>
  <c r="I60" i="1"/>
  <c r="O60" i="1" s="1"/>
  <c r="Q60" i="1" s="1"/>
  <c r="O48" i="1"/>
  <c r="Q48" i="1" s="1"/>
  <c r="O9" i="1"/>
  <c r="Q9" i="1" s="1"/>
  <c r="O10" i="1"/>
  <c r="Q10" i="1" s="1"/>
  <c r="O13" i="1"/>
  <c r="Q13" i="1" s="1"/>
  <c r="O16" i="1"/>
  <c r="Q16" i="1" s="1"/>
  <c r="O17" i="1"/>
  <c r="Q17" i="1" s="1"/>
  <c r="O18" i="1"/>
  <c r="Q18" i="1" s="1"/>
  <c r="O19" i="1"/>
  <c r="Q19" i="1" s="1"/>
  <c r="O12" i="1"/>
  <c r="Q12" i="1" s="1"/>
  <c r="O11" i="1"/>
  <c r="Q11" i="1" s="1"/>
  <c r="O15" i="1"/>
  <c r="Q15" i="1" s="1"/>
  <c r="O8" i="1"/>
  <c r="Q8" i="1" s="1"/>
  <c r="L35" i="1"/>
  <c r="N35" i="1" s="1"/>
  <c r="L34" i="1"/>
  <c r="N34" i="1" s="1"/>
  <c r="G35" i="1"/>
  <c r="I35" i="1" s="1"/>
  <c r="G34" i="1"/>
  <c r="I34" i="1" s="1"/>
  <c r="O35" i="1" l="1"/>
  <c r="Q35" i="1" s="1"/>
  <c r="O34" i="1"/>
  <c r="Q34" i="1" s="1"/>
  <c r="G32" i="1"/>
  <c r="I32" i="1" s="1"/>
  <c r="O32" i="1" s="1"/>
  <c r="Q32" i="1" s="1"/>
  <c r="G31" i="1"/>
  <c r="I31" i="1" s="1"/>
  <c r="O31" i="1" s="1"/>
  <c r="Q31" i="1" s="1"/>
  <c r="N6" i="1" l="1"/>
  <c r="G6" i="1"/>
  <c r="I6" i="1" s="1"/>
  <c r="O6" i="1" l="1"/>
  <c r="Q6" i="1" s="1"/>
  <c r="E63" i="1"/>
  <c r="D63" i="1"/>
  <c r="H62" i="1"/>
  <c r="J62" i="1"/>
  <c r="J63" i="1" s="1"/>
  <c r="G62" i="1"/>
  <c r="J24" i="1"/>
  <c r="J23" i="1"/>
  <c r="I62" i="1" l="1"/>
  <c r="L62" i="1"/>
  <c r="N62" i="1" s="1"/>
  <c r="O62" i="1" l="1"/>
  <c r="Q62" i="1" s="1"/>
  <c r="E25" i="1"/>
  <c r="D25" i="1"/>
  <c r="J38" i="1" l="1"/>
  <c r="L7" i="1"/>
  <c r="N7" i="1" s="1"/>
  <c r="I7" i="1"/>
  <c r="O7" i="1" l="1"/>
  <c r="Q7" i="1" s="1"/>
  <c r="H30" i="2"/>
  <c r="F30" i="2"/>
  <c r="H29" i="2"/>
  <c r="F29" i="2"/>
  <c r="H28" i="2"/>
  <c r="F28" i="2"/>
  <c r="H25" i="2"/>
  <c r="F25" i="2"/>
  <c r="H24" i="2"/>
  <c r="F24" i="2"/>
  <c r="I24" i="2" s="1"/>
  <c r="H23" i="2"/>
  <c r="I23" i="2" s="1"/>
  <c r="F23" i="2"/>
  <c r="H20" i="2"/>
  <c r="I20" i="2" s="1"/>
  <c r="F20" i="2"/>
  <c r="H19" i="2"/>
  <c r="I19" i="2" s="1"/>
  <c r="F19" i="2"/>
  <c r="H18" i="2"/>
  <c r="F18" i="2"/>
  <c r="I17" i="2"/>
  <c r="H17" i="2"/>
  <c r="F17" i="2"/>
  <c r="H16" i="2"/>
  <c r="F16" i="2"/>
  <c r="H15" i="2"/>
  <c r="F15" i="2"/>
  <c r="H12" i="2"/>
  <c r="F12" i="2"/>
  <c r="I12" i="2" s="1"/>
  <c r="H11" i="2"/>
  <c r="I11" i="2" s="1"/>
  <c r="F11" i="2"/>
  <c r="H10" i="2"/>
  <c r="I10" i="2" s="1"/>
  <c r="F10" i="2"/>
  <c r="H7" i="2"/>
  <c r="I7" i="2" s="1"/>
  <c r="F7" i="2"/>
  <c r="H6" i="2"/>
  <c r="F6" i="2"/>
  <c r="H5" i="2"/>
  <c r="F5" i="2"/>
  <c r="I5" i="2" s="1"/>
  <c r="H4" i="2"/>
  <c r="F4" i="2"/>
  <c r="H3" i="2"/>
  <c r="F3" i="2"/>
  <c r="L24" i="1"/>
  <c r="G24" i="1"/>
  <c r="L23" i="1"/>
  <c r="G23" i="1"/>
  <c r="L53" i="1"/>
  <c r="N53" i="1" s="1"/>
  <c r="G53" i="1"/>
  <c r="I53" i="1" s="1"/>
  <c r="L43" i="1"/>
  <c r="N43" i="1" s="1"/>
  <c r="G43" i="1"/>
  <c r="I43" i="1" s="1"/>
  <c r="N56" i="1"/>
  <c r="G56" i="1"/>
  <c r="I56" i="1" s="1"/>
  <c r="N55" i="1"/>
  <c r="G55" i="1"/>
  <c r="I55" i="1" s="1"/>
  <c r="G54" i="1"/>
  <c r="I54" i="1" s="1"/>
  <c r="L54" i="1"/>
  <c r="N54" i="1" s="1"/>
  <c r="N45" i="1"/>
  <c r="G45" i="1"/>
  <c r="I45" i="1" s="1"/>
  <c r="N49" i="1"/>
  <c r="G49" i="1"/>
  <c r="I49" i="1" s="1"/>
  <c r="N59" i="1"/>
  <c r="G59" i="1"/>
  <c r="I59" i="1" s="1"/>
  <c r="H37" i="1"/>
  <c r="L36" i="1"/>
  <c r="N36" i="1" s="1"/>
  <c r="G36" i="1"/>
  <c r="I36" i="1" s="1"/>
  <c r="N46" i="1"/>
  <c r="G46" i="1"/>
  <c r="I46" i="1" s="1"/>
  <c r="L30" i="1"/>
  <c r="N30" i="1" s="1"/>
  <c r="G30" i="1"/>
  <c r="I30" i="1" s="1"/>
  <c r="M24" i="1"/>
  <c r="M23" i="1"/>
  <c r="H23" i="1"/>
  <c r="I3" i="2" l="1"/>
  <c r="I34" i="2" s="1"/>
  <c r="I16" i="2"/>
  <c r="I18" i="2"/>
  <c r="I25" i="2"/>
  <c r="I29" i="2"/>
  <c r="I40" i="2" s="1"/>
  <c r="I4" i="2"/>
  <c r="I35" i="2" s="1"/>
  <c r="I6" i="2"/>
  <c r="I37" i="2" s="1"/>
  <c r="I15" i="2"/>
  <c r="I28" i="2"/>
  <c r="I39" i="2" s="1"/>
  <c r="O49" i="1"/>
  <c r="Q49" i="1" s="1"/>
  <c r="O56" i="1"/>
  <c r="Q56" i="1" s="1"/>
  <c r="I30" i="2"/>
  <c r="I41" i="2" s="1"/>
  <c r="O55" i="1"/>
  <c r="Q55" i="1" s="1"/>
  <c r="N24" i="1"/>
  <c r="I23" i="1"/>
  <c r="O30" i="1"/>
  <c r="Q30" i="1" s="1"/>
  <c r="O54" i="1"/>
  <c r="Q54" i="1" s="1"/>
  <c r="O36" i="1"/>
  <c r="Q36" i="1" s="1"/>
  <c r="O45" i="1"/>
  <c r="Q45" i="1" s="1"/>
  <c r="O59" i="1"/>
  <c r="Q59" i="1" s="1"/>
  <c r="O46" i="1"/>
  <c r="Q46" i="1" s="1"/>
  <c r="O53" i="1"/>
  <c r="Q53" i="1" s="1"/>
  <c r="N23" i="1"/>
  <c r="I36" i="2"/>
  <c r="I38" i="2"/>
  <c r="I24" i="1"/>
  <c r="O43" i="1"/>
  <c r="Q43" i="1" s="1"/>
  <c r="O24" i="1" l="1"/>
  <c r="Q24" i="1" s="1"/>
  <c r="O23" i="1"/>
  <c r="J20" i="1"/>
  <c r="J14" i="1"/>
  <c r="J5" i="1"/>
  <c r="L42" i="1" l="1"/>
  <c r="N42" i="1" s="1"/>
  <c r="L41" i="1"/>
  <c r="N41" i="1" s="1"/>
  <c r="L52" i="1"/>
  <c r="N52" i="1" s="1"/>
  <c r="N44" i="1"/>
  <c r="L51" i="1"/>
  <c r="N51" i="1" s="1"/>
  <c r="L50" i="1"/>
  <c r="N50" i="1" s="1"/>
  <c r="G42" i="1"/>
  <c r="I42" i="1" s="1"/>
  <c r="G41" i="1"/>
  <c r="I41" i="1" s="1"/>
  <c r="G50" i="1"/>
  <c r="I50" i="1" s="1"/>
  <c r="O42" i="1" l="1"/>
  <c r="Q42" i="1" s="1"/>
  <c r="O41" i="1"/>
  <c r="Q41" i="1" s="1"/>
  <c r="O50" i="1"/>
  <c r="Q50" i="1" s="1"/>
  <c r="Q23" i="1"/>
  <c r="G33" i="1"/>
  <c r="I33" i="1" s="1"/>
  <c r="L33" i="1"/>
  <c r="N33" i="1" s="1"/>
  <c r="O33" i="1" l="1"/>
  <c r="Q33" i="1" s="1"/>
  <c r="D64" i="1" l="1"/>
  <c r="G52" i="1" l="1"/>
  <c r="I52" i="1" s="1"/>
  <c r="O52" i="1" s="1"/>
  <c r="Q52" i="1" s="1"/>
  <c r="L28" i="1" l="1"/>
  <c r="G28" i="1"/>
  <c r="I28" i="1" s="1"/>
  <c r="E64" i="1"/>
  <c r="I70" i="1" s="1"/>
  <c r="N28" i="1" l="1"/>
  <c r="L14" i="1"/>
  <c r="N14" i="1" s="1"/>
  <c r="G14" i="1"/>
  <c r="G5" i="1"/>
  <c r="I14" i="1" l="1"/>
  <c r="O14" i="1" s="1"/>
  <c r="Q14" i="1" s="1"/>
  <c r="O28" i="1"/>
  <c r="Q28" i="1" s="1"/>
  <c r="L27" i="1"/>
  <c r="L29" i="1"/>
  <c r="L37" i="1"/>
  <c r="N37" i="1" s="1"/>
  <c r="L40" i="1"/>
  <c r="L63" i="1" s="1"/>
  <c r="L20" i="1"/>
  <c r="N20" i="1" s="1"/>
  <c r="L5" i="1"/>
  <c r="N5" i="1" s="1"/>
  <c r="G44" i="1"/>
  <c r="I44" i="1" s="1"/>
  <c r="G51" i="1"/>
  <c r="I51" i="1" s="1"/>
  <c r="O51" i="1" s="1"/>
  <c r="Q51" i="1" s="1"/>
  <c r="G40" i="1"/>
  <c r="G27" i="1"/>
  <c r="G29" i="1"/>
  <c r="I29" i="1" s="1"/>
  <c r="G37" i="1"/>
  <c r="I37" i="1" s="1"/>
  <c r="G20" i="1"/>
  <c r="I20" i="1" s="1"/>
  <c r="I5" i="1"/>
  <c r="G63" i="1" l="1"/>
  <c r="F63" i="1" s="1"/>
  <c r="G25" i="1"/>
  <c r="F25" i="1" s="1"/>
  <c r="G38" i="1"/>
  <c r="F38" i="1" s="1"/>
  <c r="N40" i="1"/>
  <c r="N63" i="1" s="1"/>
  <c r="L38" i="1"/>
  <c r="I25" i="1"/>
  <c r="L25" i="1"/>
  <c r="O44" i="1"/>
  <c r="Q44" i="1" s="1"/>
  <c r="I40" i="1"/>
  <c r="I63" i="1" s="1"/>
  <c r="I27" i="1"/>
  <c r="I38" i="1" s="1"/>
  <c r="O37" i="1"/>
  <c r="Q37" i="1" s="1"/>
  <c r="O5" i="1"/>
  <c r="Q5" i="1" s="1"/>
  <c r="N29" i="1"/>
  <c r="N27" i="1"/>
  <c r="O20" i="1"/>
  <c r="Q20" i="1" s="1"/>
  <c r="H63" i="1" l="1"/>
  <c r="N38" i="1"/>
  <c r="O38" i="1" s="1"/>
  <c r="H38" i="1"/>
  <c r="H25" i="1"/>
  <c r="N25" i="1"/>
  <c r="O40" i="1"/>
  <c r="Q40" i="1" s="1"/>
  <c r="Q63" i="1" s="1"/>
  <c r="O63" i="1"/>
  <c r="G64" i="1"/>
  <c r="F64" i="1" s="1"/>
  <c r="L64" i="1"/>
  <c r="O29" i="1"/>
  <c r="Q29" i="1" s="1"/>
  <c r="O27" i="1"/>
  <c r="Q27" i="1" s="1"/>
  <c r="I64" i="1"/>
  <c r="Q38" i="1" l="1"/>
  <c r="I71" i="1"/>
  <c r="Q25" i="1"/>
  <c r="O25" i="1"/>
  <c r="O64" i="1" s="1"/>
  <c r="H64" i="1"/>
  <c r="N64" i="1"/>
  <c r="M64" i="1" s="1"/>
  <c r="Q64" i="1" l="1"/>
  <c r="I72" i="1"/>
</calcChain>
</file>

<file path=xl/sharedStrings.xml><?xml version="1.0" encoding="utf-8"?>
<sst xmlns="http://schemas.openxmlformats.org/spreadsheetml/2006/main" count="232" uniqueCount="134">
  <si>
    <t>Affected public</t>
  </si>
  <si>
    <t>Estimated number of respondents</t>
  </si>
  <si>
    <t>Frequency of response</t>
  </si>
  <si>
    <t>Provide administrative data</t>
  </si>
  <si>
    <t>Provide cost data</t>
  </si>
  <si>
    <t>Private sector</t>
  </si>
  <si>
    <t>Private sector for-profit business director/manager</t>
  </si>
  <si>
    <t>Private sector not-for-profit agency director/manager</t>
  </si>
  <si>
    <t>Grand total</t>
  </si>
  <si>
    <t>RESPONDENTS</t>
  </si>
  <si>
    <t>NON-RESPONDENTS</t>
  </si>
  <si>
    <t>-</t>
  </si>
  <si>
    <t>State, local, or Tribal agency director/manager</t>
  </si>
  <si>
    <t>State, local, or Tribal agency direct service staff</t>
  </si>
  <si>
    <t>Respondents type</t>
  </si>
  <si>
    <t>Sample size</t>
  </si>
  <si>
    <t>Estimated number of non-respondents</t>
  </si>
  <si>
    <t>Individuals/households</t>
  </si>
  <si>
    <t>State, local, and Tribal government</t>
  </si>
  <si>
    <t>Participant</t>
  </si>
  <si>
    <t>Telephone survey (12-mon follow-up)</t>
  </si>
  <si>
    <t>Telephone survey (36-mon follow-up)</t>
  </si>
  <si>
    <t>In-person interview (round 1)</t>
  </si>
  <si>
    <t>In-person interview (round 2)</t>
  </si>
  <si>
    <t>In-person interview (round 3)</t>
  </si>
  <si>
    <t>Estimate Total Annual Cost to Respondents</t>
  </si>
  <si>
    <t>Business for-not-for profit</t>
  </si>
  <si>
    <t xml:space="preserve"> -</t>
  </si>
  <si>
    <t>Instrument</t>
  </si>
  <si>
    <t>Individuals</t>
  </si>
  <si>
    <t>Total  responses</t>
  </si>
  <si>
    <t>Average time per response (hours)</t>
  </si>
  <si>
    <t>Total Estimated annual burden (hours)</t>
  </si>
  <si>
    <t>Total responses</t>
  </si>
  <si>
    <t>Grand Total burden estimate</t>
  </si>
  <si>
    <t>Assume: 2-3 staff at 5 providers during each visit--15 per site or 150; split evenly between for profit and non profit</t>
  </si>
  <si>
    <t>Assume: 7 grantee staff (state) and 8 local office staff across 2-3 offices</t>
  </si>
  <si>
    <t xml:space="preserve">Implementation Interviews: </t>
  </si>
  <si>
    <t>Admin Data:</t>
  </si>
  <si>
    <t>Assume most data will be part of MIS, but will need to collect some from providers are few sites--estimate no more than 100 providers across the 10 sites will provide us data directly</t>
  </si>
  <si>
    <t>Assume: quarterly collection over three year (12 times); one day per site for admin and a half day per site for providers--each period</t>
  </si>
  <si>
    <t>Focus Group: Maximum hours for each type</t>
  </si>
  <si>
    <t>Case Study</t>
  </si>
  <si>
    <t xml:space="preserve">Focus Group </t>
  </si>
  <si>
    <t>Cost/benefit interviews</t>
  </si>
  <si>
    <t>Time Use Survey</t>
  </si>
  <si>
    <t>In-person interview (round 1) and Cost/benefit interivews</t>
  </si>
  <si>
    <t>Cost/benefit interviews (after visit 1)</t>
  </si>
  <si>
    <t>Respondent Type</t>
  </si>
  <si>
    <r>
      <t xml:space="preserve">Sample size
</t>
    </r>
    <r>
      <rPr>
        <b/>
        <sz val="9"/>
        <color rgb="FFFF0000"/>
        <rFont val="Times New Roman"/>
        <family val="1"/>
      </rPr>
      <t>[# of pilots]</t>
    </r>
  </si>
  <si>
    <r>
      <t xml:space="preserve">Estimated number of respondents
</t>
    </r>
    <r>
      <rPr>
        <b/>
        <sz val="9"/>
        <color rgb="FFFF0000"/>
        <rFont val="Times New Roman"/>
        <family val="1"/>
      </rPr>
      <t>[per pilot]</t>
    </r>
  </si>
  <si>
    <t>Average time per response (minutes)</t>
  </si>
  <si>
    <t>Notes</t>
  </si>
  <si>
    <t>A. Start-Up Interviews (Site Visit #1)</t>
  </si>
  <si>
    <t>1. Pilot Director &amp; Manager</t>
  </si>
  <si>
    <t xml:space="preserve">In-person interview </t>
  </si>
  <si>
    <t>First site visit: conduct cost interviews with (a) grantee pilot lead ("Pilot Director"), grantee pilot manager who oversees day-to-day at grantee-level ("Pilot Manager"), designed liaison to the cost study (typically a finance/accounting person, "Grantee Cost Liaison"), and the managers of each partner/provider agency (assume an average of 20 / grantee (10 of each kind), "Partner Managers").</t>
  </si>
  <si>
    <t>2. Pilot Manager</t>
  </si>
  <si>
    <t>3. Grantee Cost Liaison</t>
  </si>
  <si>
    <t>4a. Partner Managers [for-profit]</t>
  </si>
  <si>
    <t>4b. Partner Managers [not-for-profit]</t>
  </si>
  <si>
    <t xml:space="preserve">B. Data Worksheet Prep </t>
  </si>
  <si>
    <t>1. Grantee Cost Liaison</t>
  </si>
  <si>
    <t>telephone discussion</t>
  </si>
  <si>
    <t xml:space="preserve">Calls prior to sending worksheets for cost data collection (document important changes, review how to complete worksheets etc.); assume twice / year / respondent / grantee; first of these calls happens after site visit and before sending worksheets for the first time. </t>
  </si>
  <si>
    <t>2a. Partner Managers [for-profit]</t>
  </si>
  <si>
    <t>2b. Partner Managers [not-for-profit]</t>
  </si>
  <si>
    <t xml:space="preserve">C. Data Worksheet Completion </t>
  </si>
  <si>
    <t>1a. Grantee Cost Liaison (1st contact)</t>
  </si>
  <si>
    <t>provide cost data</t>
  </si>
  <si>
    <t xml:space="preserve">Time to coordinate completion of worksheets for Grantee Cost Liaison and time to complete worksheets for Provider Managers. Assume that all will take longer the first time, then require less burden thereafter. Collect data quarterly (4 / year for 3 years), for a total of 12 times. </t>
  </si>
  <si>
    <t>1b. Grantee Cost Liaison (subsequent contacts)</t>
  </si>
  <si>
    <t>2a1. Partner Managers (1st contact) [for-profit]</t>
  </si>
  <si>
    <t>2a2. Partner Managers (1st contact) [not-for-profit]</t>
  </si>
  <si>
    <t>2b1. Partner Managers (subsequent contacts) [for-profit]</t>
  </si>
  <si>
    <t>2b2. Partner Managers (subsequent contacts) [not-for-profit]</t>
  </si>
  <si>
    <t>D. Data Worksheet Follow-Up</t>
  </si>
  <si>
    <t xml:space="preserve">Calls after receiving worksheets; follow-up for clarification, correct errors, etc. </t>
  </si>
  <si>
    <t>E. Time Use Survey</t>
  </si>
  <si>
    <t>1. [Government] Frontline Staff</t>
  </si>
  <si>
    <t>provide time-use data</t>
  </si>
  <si>
    <t>Conduct time use surveys once / year for 3 years, for a total of 3 times. Collect time use data from a random sample of 10 SNAP line staff per grantee (responsible for recruitment, eligibility determination, intake, etc,; "[Government] Frontline Staff") and a random sample of 16 partner line staff per grantee (responsible for case management, etc.; "Parnter Frontline Staff").</t>
  </si>
  <si>
    <t>2a. Partner Frontline Staff [for-profit]</t>
  </si>
  <si>
    <t>2b. Partner Frontline Staff [not-for-profit]</t>
  </si>
  <si>
    <t>Total Burden by Respondent Type (Hours)</t>
  </si>
  <si>
    <t>Pilot Director</t>
  </si>
  <si>
    <t>Pilot Manager</t>
  </si>
  <si>
    <t>Grantee Cost Liaison</t>
  </si>
  <si>
    <t>Partner Managers [for-profit]</t>
  </si>
  <si>
    <t>Partner Managers [not-for-profit]</t>
  </si>
  <si>
    <t>[Government] Frontline Staff</t>
  </si>
  <si>
    <t>Partner Frontline Staff [for-profit]</t>
  </si>
  <si>
    <t>Partner Frontline Staff [not-for-profit]</t>
  </si>
  <si>
    <t>Implemenation Study Assumptions</t>
  </si>
  <si>
    <t>Pretest</t>
  </si>
  <si>
    <t>total # of respondents (including participants and non)</t>
  </si>
  <si>
    <t>total # of annual reponses (including participants and non)</t>
  </si>
  <si>
    <t>total annual burden estimates (including participants and non)</t>
  </si>
  <si>
    <t>Subtotal of unique individuals/households</t>
  </si>
  <si>
    <t xml:space="preserve">Hourly Wage rate** </t>
  </si>
  <si>
    <t xml:space="preserve"> -*  </t>
  </si>
  <si>
    <t xml:space="preserve"> - * </t>
  </si>
  <si>
    <t>Subtotal unique State, local, and Tribal government</t>
  </si>
  <si>
    <t>Subtotal unique private/business sector</t>
  </si>
  <si>
    <t>Private sector not-for-profit employer training supervisor</t>
  </si>
  <si>
    <t>Assume 1 employer focus group per site (12 people max per group); 120 particpants for 90 minutes plus 5 for recruiting; 3 minutes for nonparticipants (80)</t>
  </si>
  <si>
    <t>Assume 2 client foucs group per site (12 people max per group); 240 particpants for 90 minutes plus 10 for recruiting; 5 minutes for nonparticipants (960)</t>
  </si>
  <si>
    <t>Assume 4 case studies per site; 40 participants 120 minutes plus 10 minutes for recruiting; 3 local office staff or provider staff per participant (120) for 60 minutes ; 5 minutes for nonrespondents (160)</t>
  </si>
  <si>
    <t xml:space="preserve">Registration Document </t>
  </si>
  <si>
    <t>Consent Document</t>
  </si>
  <si>
    <t>* Nonrespondents are part of the total individuals who completed the registration document.</t>
  </si>
  <si>
    <t>Provide wage data</t>
  </si>
  <si>
    <t>Provide SNAP/Medicaid/TANF data</t>
  </si>
  <si>
    <t>Provide documents for review</t>
  </si>
  <si>
    <t>Complete MOU</t>
  </si>
  <si>
    <t>Provide entry effects data</t>
  </si>
  <si>
    <t>Private sector for-profit direct service staff</t>
  </si>
  <si>
    <t xml:space="preserve">**  Sources: Department of Labor Wage and Hour Division (http://www.dol.gov/whd/minimumwage.htm). Bureau of Labor Statistics, Occupational Employment Statistics Survey, May 2014.  (http://www.bls.gov/oes/current/oes_nat.htm) 
Individuals/Participant: Federal minimum wage. State, local, or Tribal agency director/manager: Average hourly earnings of workers in management occupations; State, local, or Tribal agency direct service staff: Average hourly earnings of workers in community and social services occupations; Private sector for-profit business director/manager: Average hourly earnings of workers in management occupations; Private sector not-for-profit agency director/manager: Average hourly earnings of social and community services managers; Private sector not-for-profit direct service staff : Average hourly earnings of community and social service specialists; </t>
  </si>
  <si>
    <t>Seasonal Postcard</t>
  </si>
  <si>
    <t>Focus Group Confirmation Letter</t>
  </si>
  <si>
    <t>Focus Group Recruitment Email</t>
  </si>
  <si>
    <t>Survey Advance Letter (12-mon follow-up)</t>
  </si>
  <si>
    <t>Survey Reminder Letter (12-mon follow-up)</t>
  </si>
  <si>
    <t>Survey Reminder Postcard (12-mon follow-up)</t>
  </si>
  <si>
    <t>Survey Refusal Letter (12-mon follow-up)</t>
  </si>
  <si>
    <t>Survey Advance Letter (36-mon follow-up)</t>
  </si>
  <si>
    <t>Survey Reminder Letter (36-mon follow-up)</t>
  </si>
  <si>
    <t>Survey Reminder Postcard (36-mon follow-up)</t>
  </si>
  <si>
    <t>Survey Refusalr Letter (36-mon follow-up)</t>
  </si>
  <si>
    <t>Focus Group Recruitment Guide</t>
  </si>
  <si>
    <t>Time Use Survey Reminder Letter</t>
  </si>
  <si>
    <t>Welcome Packet and Study Brochure</t>
  </si>
  <si>
    <t>Time Use Survey Initial Email</t>
  </si>
  <si>
    <t>Focus Group &amp; Information Survey</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</si>
</sst>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8" formatCode="&quot;$&quot;#,##0.00_);[Red]\(&quot;$&quot;#,##0.00\)"/>
    <numFmt numFmtId="44" formatCode="_(&quot;$&quot;* #,##0.00_);_(&quot;$&quot;* \(#,##0.00\);_(&quot;$&quot;* &quot;-&quot;??_);_(@_)"/>
    <numFmt numFmtId="43" formatCode="_(* #,##0.00_);_(* \(#,##0.00\);_(* &quot;-&quot;??_);_(@_)"/>
    <numFmt numFmtId="164" formatCode="_(* #,##0_);_(* \(#,##0\);_(* &quot;-&quot;??_);_(@_)"/>
    <numFmt numFmtId="165" formatCode="&quot;$&quot;#,##0.00"/>
  </numFmts>
  <fonts count="11" x14ac:knownFonts="1">
    <font>
      <sz val="11"/>
      <color theme="1"/>
      <name val="Calibri"/>
      <family val="2"/>
      <scheme val="minor"/>
    </font>
    <font>
      <sz val="9"/>
      <color theme="1"/>
      <name val="Times New Roman"/>
      <family val="1"/>
    </font>
    <font>
      <b/>
      <sz val="9"/>
      <color theme="1"/>
      <name val="Times New Roman"/>
      <family val="1"/>
    </font>
    <font>
      <sz val="11"/>
      <color theme="1"/>
      <name val="Calibri"/>
      <family val="2"/>
      <scheme val="minor"/>
    </font>
    <font>
      <b/>
      <sz val="8"/>
      <name val="Times New Roman"/>
      <family val="1"/>
    </font>
    <font>
      <b/>
      <sz val="9"/>
      <color rgb="FFFF0000"/>
      <name val="Times New Roman"/>
      <family val="1"/>
    </font>
    <font>
      <sz val="8"/>
      <color theme="1"/>
      <name val="Times New Roman"/>
      <family val="1"/>
    </font>
    <font>
      <sz val="8"/>
      <color rgb="FFFF0000"/>
      <name val="Times New Roman"/>
      <family val="1"/>
    </font>
    <font>
      <b/>
      <sz val="8"/>
      <color theme="1"/>
      <name val="Times New Roman"/>
      <family val="1"/>
    </font>
    <font>
      <sz val="8"/>
      <color theme="1"/>
      <name val="Calibri"/>
      <family val="2"/>
      <scheme val="minor"/>
    </font>
    <font>
      <sz val="8"/>
      <name val="Times New Roman"/>
      <family val="1"/>
    </font>
  </fonts>
  <fills count="1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theme="0"/>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diagonal/>
    </border>
  </borders>
  <cellStyleXfs count="3">
    <xf numFmtId="0" fontId="0" fillId="0" borderId="0"/>
    <xf numFmtId="43" fontId="3" fillId="0" borderId="0" applyFont="0" applyFill="0" applyBorder="0" applyAlignment="0" applyProtection="0"/>
    <xf numFmtId="44" fontId="3" fillId="0" borderId="0" applyFont="0" applyFill="0" applyBorder="0" applyAlignment="0" applyProtection="0"/>
  </cellStyleXfs>
  <cellXfs count="171">
    <xf numFmtId="0" fontId="0" fillId="0" borderId="0" xfId="0"/>
    <xf numFmtId="0" fontId="1" fillId="0" borderId="0" xfId="0" applyFont="1" applyAlignment="1">
      <alignment horizontal="left"/>
    </xf>
    <xf numFmtId="0" fontId="4" fillId="0" borderId="9" xfId="0" applyFont="1" applyFill="1" applyBorder="1" applyAlignment="1">
      <alignment horizontal="center" wrapText="1"/>
    </xf>
    <xf numFmtId="0" fontId="2" fillId="0" borderId="0" xfId="0" applyFont="1" applyAlignment="1">
      <alignment horizontal="left"/>
    </xf>
    <xf numFmtId="0" fontId="2" fillId="0" borderId="12" xfId="0" applyFont="1" applyBorder="1" applyAlignment="1">
      <alignment horizontal="center" vertical="center" wrapText="1"/>
    </xf>
    <xf numFmtId="0" fontId="2" fillId="0" borderId="12" xfId="0" applyFont="1" applyBorder="1" applyAlignment="1">
      <alignment horizontal="left" vertical="center" wrapText="1"/>
    </xf>
    <xf numFmtId="0" fontId="2" fillId="0" borderId="12" xfId="0" applyFont="1" applyBorder="1" applyAlignment="1">
      <alignment horizontal="left" vertical="center"/>
    </xf>
    <xf numFmtId="0" fontId="1" fillId="0" borderId="12" xfId="0" applyFont="1" applyBorder="1" applyAlignment="1">
      <alignment horizontal="center" vertical="center"/>
    </xf>
    <xf numFmtId="0" fontId="1" fillId="0" borderId="12" xfId="0" applyFont="1" applyBorder="1" applyAlignment="1">
      <alignment horizontal="left" vertical="center"/>
    </xf>
    <xf numFmtId="0" fontId="1" fillId="0" borderId="12" xfId="0" applyFont="1" applyBorder="1" applyAlignment="1">
      <alignment horizontal="left" vertical="center" wrapText="1"/>
    </xf>
    <xf numFmtId="0" fontId="1" fillId="0" borderId="15" xfId="0" applyFont="1" applyBorder="1" applyAlignment="1">
      <alignment horizontal="left" vertical="center" wrapText="1"/>
    </xf>
    <xf numFmtId="0" fontId="2" fillId="0" borderId="12" xfId="0" applyFont="1" applyBorder="1" applyAlignment="1">
      <alignment horizontal="right" vertical="center"/>
    </xf>
    <xf numFmtId="0" fontId="1" fillId="0" borderId="12" xfId="0" applyFont="1" applyBorder="1" applyAlignment="1">
      <alignment horizontal="right" vertical="center"/>
    </xf>
    <xf numFmtId="0" fontId="6" fillId="0" borderId="0" xfId="0" applyFont="1" applyAlignment="1">
      <alignment horizontal="left"/>
    </xf>
    <xf numFmtId="0" fontId="6" fillId="0" borderId="0" xfId="0" applyFont="1" applyAlignment="1">
      <alignment wrapText="1"/>
    </xf>
    <xf numFmtId="0" fontId="6" fillId="0" borderId="0" xfId="0" applyFont="1"/>
    <xf numFmtId="0" fontId="7" fillId="0" borderId="0" xfId="0" applyFont="1" applyAlignment="1">
      <alignment vertical="top"/>
    </xf>
    <xf numFmtId="0" fontId="6" fillId="0" borderId="9" xfId="0" applyFont="1" applyBorder="1" applyAlignment="1">
      <alignment horizontal="left"/>
    </xf>
    <xf numFmtId="0" fontId="6" fillId="0" borderId="8" xfId="0" applyFont="1" applyBorder="1" applyAlignment="1">
      <alignment horizontal="left"/>
    </xf>
    <xf numFmtId="0" fontId="8" fillId="0" borderId="8" xfId="0" applyFont="1" applyFill="1" applyBorder="1" applyAlignment="1">
      <alignment wrapText="1"/>
    </xf>
    <xf numFmtId="0" fontId="8" fillId="0" borderId="1" xfId="0" applyFont="1" applyBorder="1" applyAlignment="1">
      <alignment horizontal="left"/>
    </xf>
    <xf numFmtId="0" fontId="8" fillId="0" borderId="2" xfId="0" applyFont="1" applyBorder="1" applyAlignment="1">
      <alignment horizontal="center"/>
    </xf>
    <xf numFmtId="0" fontId="8" fillId="0" borderId="2" xfId="0" applyFont="1" applyBorder="1" applyAlignment="1">
      <alignment horizontal="center" wrapText="1"/>
    </xf>
    <xf numFmtId="0" fontId="4" fillId="0" borderId="2" xfId="0" applyFont="1" applyBorder="1" applyAlignment="1">
      <alignment horizontal="center"/>
    </xf>
    <xf numFmtId="0" fontId="8" fillId="0" borderId="8" xfId="0" applyFont="1" applyBorder="1" applyAlignment="1">
      <alignment horizontal="center" wrapText="1"/>
    </xf>
    <xf numFmtId="0" fontId="4" fillId="0" borderId="1" xfId="0" applyFont="1" applyFill="1" applyBorder="1" applyAlignment="1">
      <alignment horizontal="center" wrapText="1"/>
    </xf>
    <xf numFmtId="0" fontId="8" fillId="0" borderId="9" xfId="0" applyFont="1" applyBorder="1" applyAlignment="1">
      <alignment horizontal="center" wrapText="1"/>
    </xf>
    <xf numFmtId="0" fontId="8" fillId="0" borderId="1" xfId="0" applyFont="1" applyBorder="1" applyAlignment="1">
      <alignment wrapText="1"/>
    </xf>
    <xf numFmtId="0" fontId="8" fillId="0" borderId="0" xfId="0" applyFont="1"/>
    <xf numFmtId="0" fontId="6" fillId="0" borderId="4" xfId="0" applyFont="1" applyBorder="1" applyAlignment="1">
      <alignment vertical="top"/>
    </xf>
    <xf numFmtId="0" fontId="6" fillId="0" borderId="4" xfId="0" applyFont="1" applyBorder="1" applyAlignment="1">
      <alignment vertical="top" wrapText="1"/>
    </xf>
    <xf numFmtId="3" fontId="10" fillId="0" borderId="4" xfId="1" applyNumberFormat="1" applyFont="1" applyBorder="1" applyAlignment="1">
      <alignment vertical="top"/>
    </xf>
    <xf numFmtId="3" fontId="10" fillId="0" borderId="4" xfId="0" applyNumberFormat="1" applyFont="1" applyBorder="1" applyAlignment="1">
      <alignment vertical="top"/>
    </xf>
    <xf numFmtId="0" fontId="10" fillId="0" borderId="4" xfId="0" applyNumberFormat="1" applyFont="1" applyBorder="1" applyAlignment="1">
      <alignment vertical="top"/>
    </xf>
    <xf numFmtId="2" fontId="10" fillId="0" borderId="4" xfId="0" applyNumberFormat="1" applyFont="1" applyBorder="1" applyAlignment="1">
      <alignment vertical="top"/>
    </xf>
    <xf numFmtId="39" fontId="10" fillId="0" borderId="5" xfId="1" applyNumberFormat="1" applyFont="1" applyBorder="1" applyAlignment="1">
      <alignment vertical="top"/>
    </xf>
    <xf numFmtId="3" fontId="10" fillId="0" borderId="1" xfId="1" applyNumberFormat="1" applyFont="1" applyBorder="1" applyAlignment="1">
      <alignment horizontal="right" vertical="top"/>
    </xf>
    <xf numFmtId="0" fontId="10" fillId="0" borderId="1" xfId="0" applyNumberFormat="1" applyFont="1" applyBorder="1" applyAlignment="1">
      <alignment horizontal="right" vertical="top"/>
    </xf>
    <xf numFmtId="2" fontId="10" fillId="0" borderId="1" xfId="0" applyNumberFormat="1" applyFont="1" applyBorder="1" applyAlignment="1">
      <alignment horizontal="right" vertical="top"/>
    </xf>
    <xf numFmtId="4" fontId="10" fillId="0" borderId="9" xfId="1" applyNumberFormat="1" applyFont="1" applyBorder="1" applyAlignment="1">
      <alignment horizontal="right" vertical="top"/>
    </xf>
    <xf numFmtId="8" fontId="6" fillId="0" borderId="9" xfId="0" applyNumberFormat="1" applyFont="1" applyBorder="1" applyAlignment="1">
      <alignment vertical="top"/>
    </xf>
    <xf numFmtId="8" fontId="6" fillId="0" borderId="1" xfId="0" applyNumberFormat="1" applyFont="1" applyBorder="1" applyAlignment="1">
      <alignment vertical="top"/>
    </xf>
    <xf numFmtId="0" fontId="6" fillId="9" borderId="4" xfId="0" applyFont="1" applyFill="1" applyBorder="1" applyAlignment="1">
      <alignment vertical="top"/>
    </xf>
    <xf numFmtId="0" fontId="6" fillId="9" borderId="4" xfId="0" applyFont="1" applyFill="1" applyBorder="1" applyAlignment="1">
      <alignment vertical="top" wrapText="1"/>
    </xf>
    <xf numFmtId="3" fontId="10" fillId="9" borderId="4" xfId="1" applyNumberFormat="1" applyFont="1" applyFill="1" applyBorder="1" applyAlignment="1">
      <alignment vertical="top"/>
    </xf>
    <xf numFmtId="3" fontId="10" fillId="9" borderId="4" xfId="0" applyNumberFormat="1" applyFont="1" applyFill="1" applyBorder="1" applyAlignment="1">
      <alignment vertical="top"/>
    </xf>
    <xf numFmtId="0" fontId="10" fillId="9" borderId="4" xfId="0" applyNumberFormat="1" applyFont="1" applyFill="1" applyBorder="1" applyAlignment="1">
      <alignment vertical="top"/>
    </xf>
    <xf numFmtId="2" fontId="10" fillId="9" borderId="4" xfId="0" applyNumberFormat="1" applyFont="1" applyFill="1" applyBorder="1" applyAlignment="1">
      <alignment vertical="top"/>
    </xf>
    <xf numFmtId="39" fontId="10" fillId="9" borderId="5" xfId="1" applyNumberFormat="1" applyFont="1" applyFill="1" applyBorder="1" applyAlignment="1">
      <alignment vertical="top"/>
    </xf>
    <xf numFmtId="3" fontId="10" fillId="9" borderId="1" xfId="1" applyNumberFormat="1" applyFont="1" applyFill="1" applyBorder="1" applyAlignment="1">
      <alignment horizontal="right" vertical="top"/>
    </xf>
    <xf numFmtId="0" fontId="10" fillId="9" borderId="1" xfId="0" applyNumberFormat="1" applyFont="1" applyFill="1" applyBorder="1" applyAlignment="1">
      <alignment horizontal="right" vertical="top"/>
    </xf>
    <xf numFmtId="2" fontId="10" fillId="9" borderId="1" xfId="0" applyNumberFormat="1" applyFont="1" applyFill="1" applyBorder="1" applyAlignment="1">
      <alignment horizontal="right" vertical="top"/>
    </xf>
    <xf numFmtId="4" fontId="10" fillId="9" borderId="9" xfId="1" applyNumberFormat="1" applyFont="1" applyFill="1" applyBorder="1" applyAlignment="1">
      <alignment horizontal="right" vertical="top"/>
    </xf>
    <xf numFmtId="8" fontId="6" fillId="9" borderId="9" xfId="0" applyNumberFormat="1" applyFont="1" applyFill="1" applyBorder="1" applyAlignment="1">
      <alignment vertical="top"/>
    </xf>
    <xf numFmtId="8" fontId="6" fillId="9" borderId="1" xfId="0" applyNumberFormat="1" applyFont="1" applyFill="1" applyBorder="1" applyAlignment="1">
      <alignment vertical="top"/>
    </xf>
    <xf numFmtId="0" fontId="6" fillId="9" borderId="0" xfId="0" applyFont="1" applyFill="1"/>
    <xf numFmtId="0" fontId="10" fillId="9" borderId="4" xfId="0" applyFont="1" applyFill="1" applyBorder="1" applyAlignment="1">
      <alignment vertical="top" wrapText="1"/>
    </xf>
    <xf numFmtId="2" fontId="10" fillId="9" borderId="5" xfId="0" applyNumberFormat="1" applyFont="1" applyFill="1" applyBorder="1" applyAlignment="1">
      <alignment horizontal="right" vertical="top"/>
    </xf>
    <xf numFmtId="2" fontId="10" fillId="9" borderId="6" xfId="0" applyNumberFormat="1" applyFont="1" applyFill="1" applyBorder="1" applyAlignment="1">
      <alignment horizontal="right" vertical="top"/>
    </xf>
    <xf numFmtId="4" fontId="10" fillId="9" borderId="10" xfId="1" applyNumberFormat="1" applyFont="1" applyFill="1" applyBorder="1" applyAlignment="1">
      <alignment horizontal="right" vertical="top"/>
    </xf>
    <xf numFmtId="0" fontId="6" fillId="0" borderId="4" xfId="0" applyFont="1" applyFill="1" applyBorder="1" applyAlignment="1">
      <alignment vertical="top"/>
    </xf>
    <xf numFmtId="0" fontId="10" fillId="0" borderId="4" xfId="0" applyFont="1" applyBorder="1" applyAlignment="1">
      <alignment vertical="top" wrapText="1"/>
    </xf>
    <xf numFmtId="3" fontId="10" fillId="0" borderId="4" xfId="1" applyNumberFormat="1" applyFont="1" applyFill="1" applyBorder="1" applyAlignment="1">
      <alignment vertical="top"/>
    </xf>
    <xf numFmtId="0" fontId="10" fillId="0" borderId="4" xfId="0" applyNumberFormat="1" applyFont="1" applyFill="1" applyBorder="1" applyAlignment="1">
      <alignment vertical="top"/>
    </xf>
    <xf numFmtId="2" fontId="10" fillId="0" borderId="4" xfId="0" applyNumberFormat="1" applyFont="1" applyFill="1" applyBorder="1" applyAlignment="1">
      <alignment vertical="top"/>
    </xf>
    <xf numFmtId="39" fontId="10" fillId="0" borderId="5" xfId="1" applyNumberFormat="1" applyFont="1" applyFill="1" applyBorder="1" applyAlignment="1">
      <alignment vertical="top"/>
    </xf>
    <xf numFmtId="3" fontId="10" fillId="0" borderId="1" xfId="1" applyNumberFormat="1" applyFont="1" applyFill="1" applyBorder="1" applyAlignment="1">
      <alignment horizontal="right" vertical="top"/>
    </xf>
    <xf numFmtId="2" fontId="10" fillId="0" borderId="5" xfId="0" applyNumberFormat="1" applyFont="1" applyFill="1" applyBorder="1" applyAlignment="1">
      <alignment horizontal="right" vertical="top"/>
    </xf>
    <xf numFmtId="2" fontId="10" fillId="0" borderId="6" xfId="0" applyNumberFormat="1" applyFont="1" applyBorder="1" applyAlignment="1">
      <alignment horizontal="right" vertical="top"/>
    </xf>
    <xf numFmtId="4" fontId="10" fillId="0" borderId="10" xfId="1" applyNumberFormat="1" applyFont="1" applyBorder="1" applyAlignment="1">
      <alignment horizontal="right" vertical="top"/>
    </xf>
    <xf numFmtId="8" fontId="6" fillId="0" borderId="9" xfId="0" applyNumberFormat="1" applyFont="1" applyFill="1" applyBorder="1" applyAlignment="1">
      <alignment vertical="top"/>
    </xf>
    <xf numFmtId="0" fontId="6" fillId="0" borderId="0" xfId="0" applyFont="1" applyFill="1"/>
    <xf numFmtId="0" fontId="6" fillId="0" borderId="1" xfId="0" applyFont="1" applyFill="1" applyBorder="1" applyAlignment="1">
      <alignment vertical="top"/>
    </xf>
    <xf numFmtId="164" fontId="8" fillId="0" borderId="4" xfId="1" applyNumberFormat="1" applyFont="1" applyFill="1" applyBorder="1" applyAlignment="1">
      <alignment vertical="top"/>
    </xf>
    <xf numFmtId="2" fontId="8" fillId="0" borderId="4" xfId="0" applyNumberFormat="1" applyFont="1" applyFill="1" applyBorder="1" applyAlignment="1">
      <alignment horizontal="right" vertical="top"/>
    </xf>
    <xf numFmtId="164" fontId="8" fillId="0" borderId="4" xfId="1" applyNumberFormat="1" applyFont="1" applyFill="1" applyBorder="1" applyAlignment="1">
      <alignment horizontal="center" vertical="top"/>
    </xf>
    <xf numFmtId="0" fontId="8" fillId="0" borderId="4" xfId="0" applyFont="1" applyFill="1" applyBorder="1" applyAlignment="1">
      <alignment horizontal="center" vertical="top"/>
    </xf>
    <xf numFmtId="0" fontId="8" fillId="0" borderId="5" xfId="0" applyFont="1" applyFill="1" applyBorder="1" applyAlignment="1">
      <alignment horizontal="center" vertical="top"/>
    </xf>
    <xf numFmtId="164" fontId="8" fillId="0" borderId="1" xfId="1" applyNumberFormat="1" applyFont="1" applyFill="1" applyBorder="1" applyAlignment="1">
      <alignment vertical="top"/>
    </xf>
    <xf numFmtId="0" fontId="6" fillId="0" borderId="9" xfId="0" applyFont="1" applyFill="1" applyBorder="1" applyAlignment="1">
      <alignment horizontal="center"/>
    </xf>
    <xf numFmtId="0" fontId="10" fillId="0" borderId="1" xfId="0" applyFont="1" applyBorder="1" applyAlignment="1">
      <alignment vertical="top" wrapText="1"/>
    </xf>
    <xf numFmtId="0" fontId="10" fillId="0" borderId="4" xfId="0" applyFont="1" applyBorder="1" applyAlignment="1">
      <alignment vertical="top"/>
    </xf>
    <xf numFmtId="3" fontId="10" fillId="0" borderId="3" xfId="1" applyNumberFormat="1" applyFont="1" applyBorder="1" applyAlignment="1">
      <alignment horizontal="right" vertical="top"/>
    </xf>
    <xf numFmtId="0" fontId="10" fillId="0" borderId="3" xfId="0" applyNumberFormat="1" applyFont="1" applyBorder="1" applyAlignment="1">
      <alignment horizontal="right" vertical="top"/>
    </xf>
    <xf numFmtId="2" fontId="10" fillId="0" borderId="3" xfId="0" applyNumberFormat="1" applyFont="1" applyBorder="1" applyAlignment="1">
      <alignment horizontal="right" vertical="top"/>
    </xf>
    <xf numFmtId="4" fontId="10" fillId="0" borderId="11" xfId="1" applyNumberFormat="1" applyFont="1" applyBorder="1" applyAlignment="1">
      <alignment horizontal="right" vertical="top"/>
    </xf>
    <xf numFmtId="165" fontId="6" fillId="0" borderId="11" xfId="0" applyNumberFormat="1" applyFont="1" applyBorder="1" applyAlignment="1">
      <alignment vertical="top"/>
    </xf>
    <xf numFmtId="0" fontId="6" fillId="0" borderId="1" xfId="0" applyFont="1" applyBorder="1" applyAlignment="1">
      <alignment vertical="top" wrapText="1"/>
    </xf>
    <xf numFmtId="0" fontId="6" fillId="0" borderId="1" xfId="0" applyFont="1" applyBorder="1" applyAlignment="1">
      <alignment vertical="top"/>
    </xf>
    <xf numFmtId="0" fontId="6" fillId="0" borderId="4" xfId="0" applyNumberFormat="1" applyFont="1" applyBorder="1" applyAlignment="1">
      <alignment vertical="top"/>
    </xf>
    <xf numFmtId="3" fontId="6" fillId="0" borderId="4" xfId="0" applyNumberFormat="1" applyFont="1" applyBorder="1" applyAlignment="1">
      <alignment vertical="top"/>
    </xf>
    <xf numFmtId="2" fontId="6" fillId="0" borderId="4" xfId="0" applyNumberFormat="1" applyFont="1" applyFill="1" applyBorder="1" applyAlignment="1">
      <alignment vertical="top"/>
    </xf>
    <xf numFmtId="39" fontId="6" fillId="0" borderId="5" xfId="1" applyNumberFormat="1" applyFont="1" applyBorder="1" applyAlignment="1">
      <alignment vertical="top"/>
    </xf>
    <xf numFmtId="3" fontId="6" fillId="0" borderId="1" xfId="1" applyNumberFormat="1" applyFont="1" applyBorder="1" applyAlignment="1">
      <alignment horizontal="right" vertical="top"/>
    </xf>
    <xf numFmtId="0" fontId="6" fillId="0" borderId="1" xfId="0" applyNumberFormat="1" applyFont="1" applyBorder="1" applyAlignment="1">
      <alignment horizontal="right" vertical="top"/>
    </xf>
    <xf numFmtId="2" fontId="6" fillId="0" borderId="1" xfId="0" applyNumberFormat="1" applyFont="1" applyBorder="1" applyAlignment="1">
      <alignment horizontal="right" vertical="top"/>
    </xf>
    <xf numFmtId="4" fontId="6" fillId="0" borderId="9" xfId="1" applyNumberFormat="1" applyFont="1" applyBorder="1" applyAlignment="1">
      <alignment horizontal="right" vertical="top"/>
    </xf>
    <xf numFmtId="3" fontId="8" fillId="0" borderId="4" xfId="0" applyNumberFormat="1" applyFont="1" applyFill="1" applyBorder="1" applyAlignment="1">
      <alignment vertical="top"/>
    </xf>
    <xf numFmtId="4" fontId="8" fillId="0" borderId="1" xfId="0" applyNumberFormat="1" applyFont="1" applyFill="1" applyBorder="1" applyAlignment="1">
      <alignment vertical="top"/>
    </xf>
    <xf numFmtId="1" fontId="8" fillId="0" borderId="1" xfId="1" applyNumberFormat="1" applyFont="1" applyFill="1" applyBorder="1" applyAlignment="1">
      <alignment vertical="top"/>
    </xf>
    <xf numFmtId="4" fontId="8" fillId="0" borderId="9" xfId="0" applyNumberFormat="1" applyFont="1" applyFill="1" applyBorder="1" applyAlignment="1">
      <alignment vertical="top"/>
    </xf>
    <xf numFmtId="0" fontId="6" fillId="0" borderId="9" xfId="0" applyFont="1" applyFill="1" applyBorder="1"/>
    <xf numFmtId="0" fontId="8" fillId="0" borderId="0" xfId="0" applyFont="1" applyFill="1"/>
    <xf numFmtId="0" fontId="6" fillId="0" borderId="2" xfId="0" applyFont="1" applyBorder="1" applyAlignment="1">
      <alignment vertical="top" wrapText="1"/>
    </xf>
    <xf numFmtId="165" fontId="6" fillId="0" borderId="9" xfId="0" applyNumberFormat="1" applyFont="1" applyBorder="1" applyAlignment="1">
      <alignment vertical="top"/>
    </xf>
    <xf numFmtId="0" fontId="6" fillId="9" borderId="4" xfId="0" applyNumberFormat="1" applyFont="1" applyFill="1" applyBorder="1" applyAlignment="1">
      <alignment vertical="top"/>
    </xf>
    <xf numFmtId="3" fontId="6" fillId="9" borderId="4" xfId="0" applyNumberFormat="1" applyFont="1" applyFill="1" applyBorder="1" applyAlignment="1">
      <alignment vertical="top"/>
    </xf>
    <xf numFmtId="2" fontId="6" fillId="9" borderId="4" xfId="0" applyNumberFormat="1" applyFont="1" applyFill="1" applyBorder="1" applyAlignment="1">
      <alignment vertical="top"/>
    </xf>
    <xf numFmtId="39" fontId="6" fillId="9" borderId="5" xfId="1" applyNumberFormat="1" applyFont="1" applyFill="1" applyBorder="1" applyAlignment="1">
      <alignment vertical="top"/>
    </xf>
    <xf numFmtId="3" fontId="6" fillId="9" borderId="1" xfId="1" applyNumberFormat="1" applyFont="1" applyFill="1" applyBorder="1" applyAlignment="1">
      <alignment horizontal="right" vertical="top"/>
    </xf>
    <xf numFmtId="0" fontId="6" fillId="9" borderId="1" xfId="0" applyNumberFormat="1" applyFont="1" applyFill="1" applyBorder="1" applyAlignment="1">
      <alignment horizontal="right" vertical="top"/>
    </xf>
    <xf numFmtId="2" fontId="6" fillId="9" borderId="1" xfId="0" applyNumberFormat="1" applyFont="1" applyFill="1" applyBorder="1" applyAlignment="1">
      <alignment horizontal="right" vertical="top"/>
    </xf>
    <xf numFmtId="4" fontId="6" fillId="9" borderId="9" xfId="1" applyNumberFormat="1" applyFont="1" applyFill="1" applyBorder="1" applyAlignment="1">
      <alignment horizontal="right" vertical="top"/>
    </xf>
    <xf numFmtId="165" fontId="6" fillId="9" borderId="9" xfId="0" applyNumberFormat="1" applyFont="1" applyFill="1" applyBorder="1" applyAlignment="1">
      <alignment vertical="top"/>
    </xf>
    <xf numFmtId="8" fontId="6" fillId="0" borderId="11" xfId="0" applyNumberFormat="1" applyFont="1" applyBorder="1" applyAlignment="1">
      <alignment vertical="top"/>
    </xf>
    <xf numFmtId="0" fontId="10" fillId="0" borderId="4" xfId="0" applyNumberFormat="1" applyFont="1" applyBorder="1" applyAlignment="1">
      <alignment horizontal="right" vertical="top"/>
    </xf>
    <xf numFmtId="1" fontId="8" fillId="0" borderId="4" xfId="1" applyNumberFormat="1" applyFont="1" applyFill="1" applyBorder="1" applyAlignment="1">
      <alignment vertical="top"/>
    </xf>
    <xf numFmtId="44" fontId="8" fillId="0" borderId="4" xfId="2" applyFont="1" applyFill="1" applyBorder="1" applyAlignment="1">
      <alignment vertical="top"/>
    </xf>
    <xf numFmtId="0" fontId="8" fillId="2" borderId="16" xfId="0" applyFont="1" applyFill="1" applyBorder="1" applyAlignment="1">
      <alignment horizontal="left" vertical="top"/>
    </xf>
    <xf numFmtId="164" fontId="8" fillId="2" borderId="19" xfId="0" applyNumberFormat="1" applyFont="1" applyFill="1" applyBorder="1" applyAlignment="1">
      <alignment horizontal="right" vertical="top"/>
    </xf>
    <xf numFmtId="3" fontId="8" fillId="2" borderId="19" xfId="0" applyNumberFormat="1" applyFont="1" applyFill="1" applyBorder="1" applyAlignment="1">
      <alignment horizontal="right" vertical="top"/>
    </xf>
    <xf numFmtId="2" fontId="8" fillId="2" borderId="19" xfId="0" applyNumberFormat="1" applyFont="1" applyFill="1" applyBorder="1" applyAlignment="1">
      <alignment horizontal="right" vertical="top"/>
    </xf>
    <xf numFmtId="4" fontId="8" fillId="2" borderId="20" xfId="0" applyNumberFormat="1" applyFont="1" applyFill="1" applyBorder="1" applyAlignment="1">
      <alignment horizontal="right" vertical="top"/>
    </xf>
    <xf numFmtId="164" fontId="4" fillId="2" borderId="21" xfId="1" applyNumberFormat="1" applyFont="1" applyFill="1" applyBorder="1" applyAlignment="1">
      <alignment horizontal="center" vertical="center"/>
    </xf>
    <xf numFmtId="164" fontId="4" fillId="2" borderId="21" xfId="1" applyNumberFormat="1" applyFont="1" applyFill="1" applyBorder="1" applyAlignment="1">
      <alignment horizontal="right" vertical="top"/>
    </xf>
    <xf numFmtId="43" fontId="4" fillId="2" borderId="21" xfId="0" applyNumberFormat="1" applyFont="1" applyFill="1" applyBorder="1" applyAlignment="1">
      <alignment horizontal="right" vertical="top"/>
    </xf>
    <xf numFmtId="4" fontId="4" fillId="2" borderId="21" xfId="0" applyNumberFormat="1" applyFont="1" applyFill="1" applyBorder="1" applyAlignment="1">
      <alignment horizontal="right" vertical="top"/>
    </xf>
    <xf numFmtId="4" fontId="4" fillId="2" borderId="17" xfId="0" applyNumberFormat="1" applyFont="1" applyFill="1" applyBorder="1" applyAlignment="1">
      <alignment horizontal="right" vertical="top"/>
    </xf>
    <xf numFmtId="0" fontId="6" fillId="2" borderId="17" xfId="0" applyFont="1" applyFill="1" applyBorder="1"/>
    <xf numFmtId="44" fontId="4" fillId="2" borderId="21" xfId="2" applyFont="1" applyFill="1" applyBorder="1" applyAlignment="1">
      <alignment horizontal="right" vertical="top"/>
    </xf>
    <xf numFmtId="0" fontId="8" fillId="0" borderId="20" xfId="0" applyFont="1" applyBorder="1"/>
    <xf numFmtId="0" fontId="6" fillId="0" borderId="0" xfId="0" applyFont="1" applyBorder="1"/>
    <xf numFmtId="0" fontId="6" fillId="0" borderId="0" xfId="0" applyFont="1" applyBorder="1" applyAlignment="1">
      <alignment vertical="top"/>
    </xf>
    <xf numFmtId="1" fontId="6" fillId="0" borderId="0" xfId="0" applyNumberFormat="1" applyFont="1"/>
    <xf numFmtId="2" fontId="6" fillId="0" borderId="0" xfId="0" applyNumberFormat="1" applyFont="1"/>
    <xf numFmtId="0" fontId="6" fillId="0" borderId="0" xfId="0" applyFont="1" applyBorder="1" applyAlignment="1">
      <alignment horizontal="left" wrapText="1"/>
    </xf>
    <xf numFmtId="0" fontId="8" fillId="2" borderId="17" xfId="0" applyFont="1" applyFill="1" applyBorder="1" applyAlignment="1">
      <alignment horizontal="center" vertical="top"/>
    </xf>
    <xf numFmtId="0" fontId="8" fillId="2" borderId="18" xfId="0" applyFont="1" applyFill="1" applyBorder="1" applyAlignment="1">
      <alignment horizontal="center" vertical="top"/>
    </xf>
    <xf numFmtId="0" fontId="4" fillId="4" borderId="9"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2" xfId="0" applyFont="1" applyFill="1" applyBorder="1" applyAlignment="1">
      <alignment horizontal="center" vertical="center"/>
    </xf>
    <xf numFmtId="0" fontId="8" fillId="3" borderId="9" xfId="0" applyFont="1" applyFill="1" applyBorder="1" applyAlignment="1">
      <alignment horizontal="center"/>
    </xf>
    <xf numFmtId="0" fontId="8" fillId="3" borderId="8" xfId="0" applyFont="1" applyFill="1" applyBorder="1" applyAlignment="1">
      <alignment horizontal="center"/>
    </xf>
    <xf numFmtId="0" fontId="8" fillId="3" borderId="2" xfId="0" applyFont="1" applyFill="1" applyBorder="1" applyAlignment="1">
      <alignment horizontal="center"/>
    </xf>
    <xf numFmtId="0" fontId="8" fillId="5" borderId="9" xfId="0" applyFont="1" applyFill="1" applyBorder="1" applyAlignment="1">
      <alignment horizontal="center"/>
    </xf>
    <xf numFmtId="0" fontId="8" fillId="5" borderId="8" xfId="0" applyFont="1" applyFill="1" applyBorder="1" applyAlignment="1">
      <alignment horizontal="center"/>
    </xf>
    <xf numFmtId="0" fontId="8" fillId="5" borderId="2" xfId="0" applyFont="1" applyFill="1" applyBorder="1" applyAlignment="1">
      <alignment horizontal="center"/>
    </xf>
    <xf numFmtId="0" fontId="8" fillId="6" borderId="9" xfId="0" applyFont="1" applyFill="1" applyBorder="1" applyAlignment="1">
      <alignment horizontal="center"/>
    </xf>
    <xf numFmtId="0" fontId="8" fillId="6" borderId="8" xfId="0" applyFont="1" applyFill="1" applyBorder="1" applyAlignment="1">
      <alignment horizontal="center"/>
    </xf>
    <xf numFmtId="0" fontId="8" fillId="6" borderId="2" xfId="0" applyFont="1" applyFill="1" applyBorder="1" applyAlignment="1">
      <alignment horizontal="center"/>
    </xf>
    <xf numFmtId="0" fontId="8" fillId="7" borderId="9" xfId="0" applyFont="1" applyFill="1" applyBorder="1" applyAlignment="1">
      <alignment horizontal="center"/>
    </xf>
    <xf numFmtId="0" fontId="8" fillId="7" borderId="8" xfId="0" applyFont="1" applyFill="1" applyBorder="1" applyAlignment="1">
      <alignment horizontal="center"/>
    </xf>
    <xf numFmtId="0" fontId="8" fillId="7" borderId="2" xfId="0" applyFont="1" applyFill="1" applyBorder="1" applyAlignment="1">
      <alignment horizontal="center"/>
    </xf>
    <xf numFmtId="0" fontId="8" fillId="8" borderId="9" xfId="0" applyFont="1" applyFill="1" applyBorder="1" applyAlignment="1">
      <alignment horizontal="center" vertical="top"/>
    </xf>
    <xf numFmtId="0" fontId="8" fillId="8" borderId="8" xfId="0" applyFont="1" applyFill="1" applyBorder="1" applyAlignment="1">
      <alignment horizontal="center" vertical="top"/>
    </xf>
    <xf numFmtId="0" fontId="8" fillId="8" borderId="2" xfId="0" applyFont="1" applyFill="1" applyBorder="1" applyAlignment="1">
      <alignment horizontal="center" vertical="top"/>
    </xf>
    <xf numFmtId="0" fontId="6" fillId="0" borderId="6"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3" xfId="0" applyFont="1" applyBorder="1" applyAlignment="1">
      <alignment horizontal="left" vertical="top" wrapText="1"/>
    </xf>
    <xf numFmtId="0" fontId="6" fillId="0" borderId="6" xfId="0" applyFont="1" applyFill="1" applyBorder="1" applyAlignment="1">
      <alignment horizontal="center" vertical="top"/>
    </xf>
    <xf numFmtId="0" fontId="6" fillId="0" borderId="7" xfId="0" applyFont="1" applyFill="1" applyBorder="1" applyAlignment="1">
      <alignment horizontal="center" vertical="top"/>
    </xf>
    <xf numFmtId="0" fontId="6" fillId="0" borderId="3" xfId="0" applyFont="1" applyFill="1" applyBorder="1" applyAlignment="1">
      <alignment horizontal="center" vertical="top"/>
    </xf>
    <xf numFmtId="0" fontId="6" fillId="0" borderId="22" xfId="0" applyFont="1" applyBorder="1" applyAlignment="1">
      <alignment horizontal="left"/>
    </xf>
    <xf numFmtId="0" fontId="7" fillId="0" borderId="9" xfId="0" applyFont="1" applyBorder="1" applyAlignment="1">
      <alignment vertical="top"/>
    </xf>
    <xf numFmtId="0" fontId="9" fillId="0" borderId="8" xfId="0" applyFont="1" applyBorder="1" applyAlignment="1"/>
    <xf numFmtId="0" fontId="9" fillId="0" borderId="2" xfId="0" applyFont="1" applyBorder="1" applyAlignment="1"/>
    <xf numFmtId="0" fontId="1" fillId="0" borderId="13" xfId="0" applyFont="1" applyBorder="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cellXfs>
  <cellStyles count="3">
    <cellStyle name="Comma" xfId="1" builtinId="3"/>
    <cellStyle name="Currency" xfId="2" builtinId="4"/>
    <cellStyle name="Normal" xfId="0" builtinId="0"/>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6"/>
  <sheetViews>
    <sheetView showGridLines="0" tabSelected="1" zoomScale="90" zoomScaleNormal="90" zoomScaleSheetLayoutView="120" workbookViewId="0">
      <pane ySplit="3" topLeftCell="A59" activePane="bottomLeft" state="frozen"/>
      <selection pane="bottomLeft" activeCell="J64" sqref="J64"/>
    </sheetView>
  </sheetViews>
  <sheetFormatPr defaultColWidth="13.140625" defaultRowHeight="57.75" customHeight="1" x14ac:dyDescent="0.2"/>
  <cols>
    <col min="1" max="2" width="13.140625" style="13"/>
    <col min="3" max="3" width="13.140625" style="14"/>
    <col min="4" max="9" width="13.140625" style="15"/>
    <col min="10" max="15" width="13.140625" style="16"/>
    <col min="16" max="16384" width="13.140625" style="15"/>
  </cols>
  <sheetData>
    <row r="1" spans="1:17" ht="57.75" customHeight="1" thickBot="1" x14ac:dyDescent="0.25"/>
    <row r="2" spans="1:17" ht="57.75" customHeight="1" thickBot="1" x14ac:dyDescent="0.25">
      <c r="A2" s="17"/>
      <c r="B2" s="18"/>
      <c r="C2" s="19"/>
      <c r="D2" s="141" t="s">
        <v>9</v>
      </c>
      <c r="E2" s="142"/>
      <c r="F2" s="142"/>
      <c r="G2" s="142"/>
      <c r="H2" s="142"/>
      <c r="I2" s="143"/>
      <c r="J2" s="138" t="s">
        <v>10</v>
      </c>
      <c r="K2" s="139"/>
      <c r="L2" s="139"/>
      <c r="M2" s="139"/>
      <c r="N2" s="140"/>
      <c r="O2" s="165"/>
      <c r="P2" s="166"/>
      <c r="Q2" s="167"/>
    </row>
    <row r="3" spans="1:17" s="28" customFormat="1" ht="57.75" customHeight="1" thickBot="1" x14ac:dyDescent="0.2">
      <c r="A3" s="20" t="s">
        <v>0</v>
      </c>
      <c r="B3" s="21" t="s">
        <v>14</v>
      </c>
      <c r="C3" s="22" t="s">
        <v>28</v>
      </c>
      <c r="D3" s="23" t="s">
        <v>15</v>
      </c>
      <c r="E3" s="22" t="s">
        <v>1</v>
      </c>
      <c r="F3" s="22" t="s">
        <v>2</v>
      </c>
      <c r="G3" s="22" t="s">
        <v>30</v>
      </c>
      <c r="H3" s="22" t="s">
        <v>31</v>
      </c>
      <c r="I3" s="24" t="s">
        <v>32</v>
      </c>
      <c r="J3" s="25" t="s">
        <v>16</v>
      </c>
      <c r="K3" s="25" t="s">
        <v>2</v>
      </c>
      <c r="L3" s="25" t="s">
        <v>33</v>
      </c>
      <c r="M3" s="25" t="s">
        <v>31</v>
      </c>
      <c r="N3" s="24" t="s">
        <v>32</v>
      </c>
      <c r="O3" s="2" t="s">
        <v>34</v>
      </c>
      <c r="P3" s="26" t="s">
        <v>99</v>
      </c>
      <c r="Q3" s="27" t="s">
        <v>25</v>
      </c>
    </row>
    <row r="4" spans="1:17" s="28" customFormat="1" ht="57.75" customHeight="1" thickBot="1" x14ac:dyDescent="0.2">
      <c r="A4" s="144" t="s">
        <v>17</v>
      </c>
      <c r="B4" s="145"/>
      <c r="C4" s="145"/>
      <c r="D4" s="145"/>
      <c r="E4" s="145"/>
      <c r="F4" s="145"/>
      <c r="G4" s="145"/>
      <c r="H4" s="145"/>
      <c r="I4" s="145"/>
      <c r="J4" s="145"/>
      <c r="K4" s="145"/>
      <c r="L4" s="145"/>
      <c r="M4" s="145"/>
      <c r="N4" s="145"/>
      <c r="O4" s="145"/>
      <c r="P4" s="145"/>
      <c r="Q4" s="146"/>
    </row>
    <row r="5" spans="1:17" ht="57.75" customHeight="1" thickBot="1" x14ac:dyDescent="0.25">
      <c r="A5" s="158" t="s">
        <v>29</v>
      </c>
      <c r="B5" s="29" t="s">
        <v>19</v>
      </c>
      <c r="C5" s="30" t="s">
        <v>108</v>
      </c>
      <c r="D5" s="31">
        <v>52852</v>
      </c>
      <c r="E5" s="32">
        <v>52852</v>
      </c>
      <c r="F5" s="33">
        <v>1</v>
      </c>
      <c r="G5" s="32">
        <f>SUM(E5*F5)</f>
        <v>52852</v>
      </c>
      <c r="H5" s="34">
        <v>0.2</v>
      </c>
      <c r="I5" s="35">
        <f t="shared" ref="I5:I24" si="0">SUM(G5*H5)</f>
        <v>10570.400000000001</v>
      </c>
      <c r="J5" s="36">
        <f>D5-E5</f>
        <v>0</v>
      </c>
      <c r="K5" s="37">
        <v>0</v>
      </c>
      <c r="L5" s="36">
        <f>SUM(J5*K5)</f>
        <v>0</v>
      </c>
      <c r="M5" s="37">
        <v>0</v>
      </c>
      <c r="N5" s="38">
        <f t="shared" ref="N5:N20" si="1">SUM(L5*M5)</f>
        <v>0</v>
      </c>
      <c r="O5" s="39">
        <f t="shared" ref="O5:O20" si="2">SUM(I5+N5)</f>
        <v>10570.400000000001</v>
      </c>
      <c r="P5" s="40">
        <v>7.25</v>
      </c>
      <c r="Q5" s="41">
        <f>P5*O5</f>
        <v>76635.400000000009</v>
      </c>
    </row>
    <row r="6" spans="1:17" ht="57.75" customHeight="1" thickBot="1" x14ac:dyDescent="0.25">
      <c r="A6" s="159"/>
      <c r="B6" s="29" t="s">
        <v>19</v>
      </c>
      <c r="C6" s="30" t="s">
        <v>109</v>
      </c>
      <c r="D6" s="31">
        <v>52852</v>
      </c>
      <c r="E6" s="31">
        <v>52852</v>
      </c>
      <c r="F6" s="33">
        <v>1</v>
      </c>
      <c r="G6" s="32">
        <f>SUM(E6*F6)</f>
        <v>52852</v>
      </c>
      <c r="H6" s="34">
        <v>0.05</v>
      </c>
      <c r="I6" s="35">
        <f t="shared" si="0"/>
        <v>2642.6000000000004</v>
      </c>
      <c r="J6" s="36">
        <v>0</v>
      </c>
      <c r="K6" s="37">
        <v>0</v>
      </c>
      <c r="L6" s="36">
        <v>0</v>
      </c>
      <c r="M6" s="37">
        <v>0</v>
      </c>
      <c r="N6" s="38">
        <f t="shared" si="1"/>
        <v>0</v>
      </c>
      <c r="O6" s="39">
        <f t="shared" si="2"/>
        <v>2642.6000000000004</v>
      </c>
      <c r="P6" s="40">
        <v>7.25</v>
      </c>
      <c r="Q6" s="41">
        <f>P6*O6</f>
        <v>19158.850000000002</v>
      </c>
    </row>
    <row r="7" spans="1:17" ht="57.75" customHeight="1" thickBot="1" x14ac:dyDescent="0.25">
      <c r="A7" s="159"/>
      <c r="B7" s="29" t="s">
        <v>19</v>
      </c>
      <c r="C7" s="30" t="s">
        <v>94</v>
      </c>
      <c r="D7" s="31">
        <v>18</v>
      </c>
      <c r="E7" s="32">
        <v>9</v>
      </c>
      <c r="F7" s="33">
        <v>1</v>
      </c>
      <c r="G7" s="32">
        <v>9</v>
      </c>
      <c r="H7" s="34">
        <v>0.66</v>
      </c>
      <c r="I7" s="35">
        <f t="shared" si="0"/>
        <v>5.94</v>
      </c>
      <c r="J7" s="36">
        <v>9</v>
      </c>
      <c r="K7" s="37">
        <v>1</v>
      </c>
      <c r="L7" s="36">
        <f t="shared" ref="L7:L20" si="3">SUM(J7*K7)</f>
        <v>9</v>
      </c>
      <c r="M7" s="37">
        <v>0.05</v>
      </c>
      <c r="N7" s="38">
        <f t="shared" si="1"/>
        <v>0.45</v>
      </c>
      <c r="O7" s="39">
        <f t="shared" si="2"/>
        <v>6.3900000000000006</v>
      </c>
      <c r="P7" s="40">
        <v>7.25</v>
      </c>
      <c r="Q7" s="41">
        <f>P7*O7</f>
        <v>46.327500000000001</v>
      </c>
    </row>
    <row r="8" spans="1:17" s="55" customFormat="1" ht="57.75" customHeight="1" thickBot="1" x14ac:dyDescent="0.25">
      <c r="A8" s="159"/>
      <c r="B8" s="42" t="s">
        <v>19</v>
      </c>
      <c r="C8" s="43" t="s">
        <v>131</v>
      </c>
      <c r="D8" s="44">
        <v>25000</v>
      </c>
      <c r="E8" s="45">
        <v>25000</v>
      </c>
      <c r="F8" s="46">
        <v>1</v>
      </c>
      <c r="G8" s="45">
        <v>25000</v>
      </c>
      <c r="H8" s="47">
        <v>0.05</v>
      </c>
      <c r="I8" s="48">
        <f t="shared" ref="I8" si="4">SUM(G8*H8)</f>
        <v>1250</v>
      </c>
      <c r="J8" s="49">
        <v>0</v>
      </c>
      <c r="K8" s="50">
        <v>1</v>
      </c>
      <c r="L8" s="49">
        <f t="shared" si="3"/>
        <v>0</v>
      </c>
      <c r="M8" s="50">
        <v>0.05</v>
      </c>
      <c r="N8" s="51">
        <f t="shared" si="1"/>
        <v>0</v>
      </c>
      <c r="O8" s="52">
        <f t="shared" si="2"/>
        <v>1250</v>
      </c>
      <c r="P8" s="53">
        <v>7.25</v>
      </c>
      <c r="Q8" s="54">
        <f>P8*O8</f>
        <v>9062.5</v>
      </c>
    </row>
    <row r="9" spans="1:17" s="55" customFormat="1" ht="57.75" customHeight="1" thickBot="1" x14ac:dyDescent="0.25">
      <c r="A9" s="159"/>
      <c r="B9" s="42" t="s">
        <v>19</v>
      </c>
      <c r="C9" s="43" t="s">
        <v>118</v>
      </c>
      <c r="D9" s="44">
        <v>25000</v>
      </c>
      <c r="E9" s="45">
        <v>25000</v>
      </c>
      <c r="F9" s="46">
        <v>1</v>
      </c>
      <c r="G9" s="45">
        <f t="shared" ref="G9:G20" si="5">SUM(E9*F9)</f>
        <v>25000</v>
      </c>
      <c r="H9" s="47">
        <v>0.17</v>
      </c>
      <c r="I9" s="48">
        <f t="shared" ref="I9:I10" si="6">SUM(G9*H9)</f>
        <v>4250</v>
      </c>
      <c r="J9" s="49">
        <f t="shared" ref="J9:J24" si="7">D9-E9</f>
        <v>0</v>
      </c>
      <c r="K9" s="50">
        <v>1</v>
      </c>
      <c r="L9" s="49">
        <f t="shared" si="3"/>
        <v>0</v>
      </c>
      <c r="M9" s="50">
        <v>0.05</v>
      </c>
      <c r="N9" s="51">
        <f t="shared" si="1"/>
        <v>0</v>
      </c>
      <c r="O9" s="52">
        <f t="shared" si="2"/>
        <v>4250</v>
      </c>
      <c r="P9" s="53">
        <v>7.25</v>
      </c>
      <c r="Q9" s="54">
        <f t="shared" ref="Q9:Q10" si="8">P9*O9</f>
        <v>30812.5</v>
      </c>
    </row>
    <row r="10" spans="1:17" s="55" customFormat="1" ht="57.75" customHeight="1" thickBot="1" x14ac:dyDescent="0.25">
      <c r="A10" s="159"/>
      <c r="B10" s="42" t="s">
        <v>19</v>
      </c>
      <c r="C10" s="43" t="s">
        <v>121</v>
      </c>
      <c r="D10" s="44">
        <v>25000</v>
      </c>
      <c r="E10" s="45">
        <v>18240</v>
      </c>
      <c r="F10" s="46">
        <v>1</v>
      </c>
      <c r="G10" s="45">
        <f t="shared" si="5"/>
        <v>18240</v>
      </c>
      <c r="H10" s="47">
        <v>3.3000000000000002E-2</v>
      </c>
      <c r="I10" s="48">
        <f t="shared" si="6"/>
        <v>601.92000000000007</v>
      </c>
      <c r="J10" s="49">
        <v>0</v>
      </c>
      <c r="K10" s="50">
        <v>1</v>
      </c>
      <c r="L10" s="49">
        <f t="shared" si="3"/>
        <v>0</v>
      </c>
      <c r="M10" s="50">
        <v>0.05</v>
      </c>
      <c r="N10" s="51">
        <f t="shared" si="1"/>
        <v>0</v>
      </c>
      <c r="O10" s="52">
        <f t="shared" si="2"/>
        <v>601.92000000000007</v>
      </c>
      <c r="P10" s="53">
        <v>7.25</v>
      </c>
      <c r="Q10" s="54">
        <f t="shared" si="8"/>
        <v>4363.92</v>
      </c>
    </row>
    <row r="11" spans="1:17" s="55" customFormat="1" ht="57.75" customHeight="1" thickBot="1" x14ac:dyDescent="0.25">
      <c r="A11" s="159"/>
      <c r="B11" s="42" t="s">
        <v>19</v>
      </c>
      <c r="C11" s="43" t="s">
        <v>122</v>
      </c>
      <c r="D11" s="44">
        <v>12500</v>
      </c>
      <c r="E11" s="45">
        <v>12500</v>
      </c>
      <c r="F11" s="46">
        <v>1</v>
      </c>
      <c r="G11" s="45">
        <f t="shared" si="5"/>
        <v>12500</v>
      </c>
      <c r="H11" s="47">
        <v>3.3000000000000002E-2</v>
      </c>
      <c r="I11" s="48">
        <f t="shared" ref="I11" si="9">SUM(G11*H11)</f>
        <v>412.5</v>
      </c>
      <c r="J11" s="49">
        <f t="shared" si="7"/>
        <v>0</v>
      </c>
      <c r="K11" s="50">
        <v>1</v>
      </c>
      <c r="L11" s="49">
        <f t="shared" si="3"/>
        <v>0</v>
      </c>
      <c r="M11" s="50">
        <v>0.05</v>
      </c>
      <c r="N11" s="51">
        <f t="shared" si="1"/>
        <v>0</v>
      </c>
      <c r="O11" s="52">
        <f t="shared" si="2"/>
        <v>412.5</v>
      </c>
      <c r="P11" s="53">
        <v>7.25</v>
      </c>
      <c r="Q11" s="54">
        <f t="shared" ref="Q11" si="10">P11*O11</f>
        <v>2990.625</v>
      </c>
    </row>
    <row r="12" spans="1:17" s="55" customFormat="1" ht="57.75" customHeight="1" thickBot="1" x14ac:dyDescent="0.25">
      <c r="A12" s="159"/>
      <c r="B12" s="42" t="s">
        <v>19</v>
      </c>
      <c r="C12" s="43" t="s">
        <v>123</v>
      </c>
      <c r="D12" s="44">
        <v>12500</v>
      </c>
      <c r="E12" s="45">
        <v>12500</v>
      </c>
      <c r="F12" s="46">
        <v>1</v>
      </c>
      <c r="G12" s="45">
        <f t="shared" si="5"/>
        <v>12500</v>
      </c>
      <c r="H12" s="47">
        <v>1.67E-2</v>
      </c>
      <c r="I12" s="48">
        <f t="shared" ref="I12" si="11">SUM(G12*H12)</f>
        <v>208.75</v>
      </c>
      <c r="J12" s="49">
        <f t="shared" si="7"/>
        <v>0</v>
      </c>
      <c r="K12" s="50">
        <v>1</v>
      </c>
      <c r="L12" s="49">
        <f t="shared" si="3"/>
        <v>0</v>
      </c>
      <c r="M12" s="50">
        <v>0.05</v>
      </c>
      <c r="N12" s="51">
        <f t="shared" si="1"/>
        <v>0</v>
      </c>
      <c r="O12" s="52">
        <f t="shared" si="2"/>
        <v>208.75</v>
      </c>
      <c r="P12" s="53">
        <v>7.25</v>
      </c>
      <c r="Q12" s="54">
        <f t="shared" ref="Q12" si="12">P12*O12</f>
        <v>1513.4375</v>
      </c>
    </row>
    <row r="13" spans="1:17" s="55" customFormat="1" ht="57.75" customHeight="1" thickBot="1" x14ac:dyDescent="0.25">
      <c r="A13" s="159"/>
      <c r="B13" s="42" t="s">
        <v>19</v>
      </c>
      <c r="C13" s="43" t="s">
        <v>124</v>
      </c>
      <c r="D13" s="44">
        <v>3750</v>
      </c>
      <c r="E13" s="45">
        <v>3750</v>
      </c>
      <c r="F13" s="46">
        <v>1</v>
      </c>
      <c r="G13" s="45">
        <f t="shared" si="5"/>
        <v>3750</v>
      </c>
      <c r="H13" s="47">
        <v>3.3000000000000002E-2</v>
      </c>
      <c r="I13" s="48">
        <f t="shared" ref="I13" si="13">SUM(G13*H13)</f>
        <v>123.75</v>
      </c>
      <c r="J13" s="49">
        <f t="shared" si="7"/>
        <v>0</v>
      </c>
      <c r="K13" s="50">
        <v>1</v>
      </c>
      <c r="L13" s="49">
        <f t="shared" si="3"/>
        <v>0</v>
      </c>
      <c r="M13" s="50">
        <v>0.05</v>
      </c>
      <c r="N13" s="51">
        <f t="shared" si="1"/>
        <v>0</v>
      </c>
      <c r="O13" s="52">
        <f t="shared" si="2"/>
        <v>123.75</v>
      </c>
      <c r="P13" s="53">
        <v>7.25</v>
      </c>
      <c r="Q13" s="54">
        <f t="shared" ref="Q13" si="14">P13*O13</f>
        <v>897.1875</v>
      </c>
    </row>
    <row r="14" spans="1:17" ht="57.75" customHeight="1" thickBot="1" x14ac:dyDescent="0.25">
      <c r="A14" s="159"/>
      <c r="B14" s="29" t="s">
        <v>19</v>
      </c>
      <c r="C14" s="30" t="s">
        <v>20</v>
      </c>
      <c r="D14" s="31">
        <v>25000</v>
      </c>
      <c r="E14" s="32">
        <v>18240</v>
      </c>
      <c r="F14" s="33">
        <v>1</v>
      </c>
      <c r="G14" s="32">
        <f t="shared" si="5"/>
        <v>18240</v>
      </c>
      <c r="H14" s="34">
        <v>0.53</v>
      </c>
      <c r="I14" s="35">
        <f t="shared" si="0"/>
        <v>9667.2000000000007</v>
      </c>
      <c r="J14" s="36">
        <f t="shared" si="7"/>
        <v>6760</v>
      </c>
      <c r="K14" s="37">
        <v>1</v>
      </c>
      <c r="L14" s="36">
        <f t="shared" si="3"/>
        <v>6760</v>
      </c>
      <c r="M14" s="37">
        <v>0.05</v>
      </c>
      <c r="N14" s="38">
        <f t="shared" si="1"/>
        <v>338</v>
      </c>
      <c r="O14" s="39">
        <f t="shared" si="2"/>
        <v>10005.200000000001</v>
      </c>
      <c r="P14" s="40">
        <v>7.25</v>
      </c>
      <c r="Q14" s="41">
        <f t="shared" ref="Q14:Q24" si="15">P14*O14</f>
        <v>72537.700000000012</v>
      </c>
    </row>
    <row r="15" spans="1:17" s="55" customFormat="1" ht="57.75" customHeight="1" thickBot="1" x14ac:dyDescent="0.25">
      <c r="A15" s="159"/>
      <c r="B15" s="42" t="s">
        <v>19</v>
      </c>
      <c r="C15" s="43" t="s">
        <v>118</v>
      </c>
      <c r="D15" s="44">
        <v>18240</v>
      </c>
      <c r="E15" s="45">
        <v>18240</v>
      </c>
      <c r="F15" s="46">
        <v>1</v>
      </c>
      <c r="G15" s="45">
        <f t="shared" si="5"/>
        <v>18240</v>
      </c>
      <c r="H15" s="47">
        <v>1.67E-2</v>
      </c>
      <c r="I15" s="48">
        <f t="shared" ref="I15:I16" si="16">SUM(G15*H15)</f>
        <v>304.608</v>
      </c>
      <c r="J15" s="49">
        <f t="shared" si="7"/>
        <v>0</v>
      </c>
      <c r="K15" s="50">
        <v>1</v>
      </c>
      <c r="L15" s="49">
        <f t="shared" si="3"/>
        <v>0</v>
      </c>
      <c r="M15" s="50">
        <v>0.05</v>
      </c>
      <c r="N15" s="51">
        <f t="shared" si="1"/>
        <v>0</v>
      </c>
      <c r="O15" s="52">
        <f t="shared" si="2"/>
        <v>304.608</v>
      </c>
      <c r="P15" s="53">
        <v>7.25</v>
      </c>
      <c r="Q15" s="54">
        <f t="shared" ref="Q15:Q16" si="17">P15*O15</f>
        <v>2208.4079999999999</v>
      </c>
    </row>
    <row r="16" spans="1:17" s="55" customFormat="1" ht="57.75" customHeight="1" thickBot="1" x14ac:dyDescent="0.25">
      <c r="A16" s="159"/>
      <c r="B16" s="42" t="s">
        <v>19</v>
      </c>
      <c r="C16" s="43" t="s">
        <v>125</v>
      </c>
      <c r="D16" s="44">
        <v>18240</v>
      </c>
      <c r="E16" s="45">
        <v>18240</v>
      </c>
      <c r="F16" s="46">
        <v>1</v>
      </c>
      <c r="G16" s="45">
        <f t="shared" si="5"/>
        <v>18240</v>
      </c>
      <c r="H16" s="47">
        <v>3.3000000000000002E-2</v>
      </c>
      <c r="I16" s="48">
        <f t="shared" si="16"/>
        <v>601.92000000000007</v>
      </c>
      <c r="J16" s="49">
        <f t="shared" si="7"/>
        <v>0</v>
      </c>
      <c r="K16" s="50">
        <v>1</v>
      </c>
      <c r="L16" s="49">
        <f t="shared" si="3"/>
        <v>0</v>
      </c>
      <c r="M16" s="50">
        <v>0.05</v>
      </c>
      <c r="N16" s="51">
        <f t="shared" si="1"/>
        <v>0</v>
      </c>
      <c r="O16" s="52">
        <f t="shared" si="2"/>
        <v>601.92000000000007</v>
      </c>
      <c r="P16" s="53">
        <v>7.25</v>
      </c>
      <c r="Q16" s="54">
        <f t="shared" si="17"/>
        <v>4363.92</v>
      </c>
    </row>
    <row r="17" spans="1:17" s="55" customFormat="1" ht="57.75" customHeight="1" thickBot="1" x14ac:dyDescent="0.25">
      <c r="A17" s="159"/>
      <c r="B17" s="42" t="s">
        <v>19</v>
      </c>
      <c r="C17" s="43" t="s">
        <v>126</v>
      </c>
      <c r="D17" s="44">
        <v>9120</v>
      </c>
      <c r="E17" s="45">
        <v>9120</v>
      </c>
      <c r="F17" s="46">
        <v>1</v>
      </c>
      <c r="G17" s="45">
        <f t="shared" si="5"/>
        <v>9120</v>
      </c>
      <c r="H17" s="47">
        <v>3.3000000000000002E-2</v>
      </c>
      <c r="I17" s="48">
        <f t="shared" ref="I17" si="18">SUM(G17*H17)</f>
        <v>300.96000000000004</v>
      </c>
      <c r="J17" s="49">
        <f t="shared" si="7"/>
        <v>0</v>
      </c>
      <c r="K17" s="50">
        <v>1</v>
      </c>
      <c r="L17" s="49">
        <f t="shared" si="3"/>
        <v>0</v>
      </c>
      <c r="M17" s="50">
        <v>0.05</v>
      </c>
      <c r="N17" s="51">
        <f t="shared" si="1"/>
        <v>0</v>
      </c>
      <c r="O17" s="52">
        <f t="shared" si="2"/>
        <v>300.96000000000004</v>
      </c>
      <c r="P17" s="53">
        <v>7.25</v>
      </c>
      <c r="Q17" s="54">
        <f t="shared" ref="Q17" si="19">P17*O17</f>
        <v>2181.96</v>
      </c>
    </row>
    <row r="18" spans="1:17" s="55" customFormat="1" ht="57.75" customHeight="1" thickBot="1" x14ac:dyDescent="0.25">
      <c r="A18" s="159"/>
      <c r="B18" s="42" t="s">
        <v>19</v>
      </c>
      <c r="C18" s="43" t="s">
        <v>127</v>
      </c>
      <c r="D18" s="44">
        <v>9120</v>
      </c>
      <c r="E18" s="45">
        <v>9120</v>
      </c>
      <c r="F18" s="46">
        <v>1</v>
      </c>
      <c r="G18" s="45">
        <f t="shared" si="5"/>
        <v>9120</v>
      </c>
      <c r="H18" s="47">
        <v>1.67E-2</v>
      </c>
      <c r="I18" s="48">
        <f t="shared" ref="I18" si="20">SUM(G18*H18)</f>
        <v>152.304</v>
      </c>
      <c r="J18" s="49">
        <f t="shared" si="7"/>
        <v>0</v>
      </c>
      <c r="K18" s="50">
        <v>1</v>
      </c>
      <c r="L18" s="49">
        <f t="shared" si="3"/>
        <v>0</v>
      </c>
      <c r="M18" s="50">
        <v>0.05</v>
      </c>
      <c r="N18" s="51">
        <f t="shared" si="1"/>
        <v>0</v>
      </c>
      <c r="O18" s="52">
        <f t="shared" si="2"/>
        <v>152.304</v>
      </c>
      <c r="P18" s="53">
        <v>7.25</v>
      </c>
      <c r="Q18" s="54">
        <f t="shared" ref="Q18" si="21">P18*O18</f>
        <v>1104.204</v>
      </c>
    </row>
    <row r="19" spans="1:17" s="55" customFormat="1" ht="57.75" customHeight="1" thickBot="1" x14ac:dyDescent="0.25">
      <c r="A19" s="159"/>
      <c r="B19" s="42" t="s">
        <v>19</v>
      </c>
      <c r="C19" s="43" t="s">
        <v>128</v>
      </c>
      <c r="D19" s="44">
        <v>2736</v>
      </c>
      <c r="E19" s="45">
        <v>2736</v>
      </c>
      <c r="F19" s="46">
        <v>1</v>
      </c>
      <c r="G19" s="45">
        <f t="shared" si="5"/>
        <v>2736</v>
      </c>
      <c r="H19" s="47">
        <v>3.3000000000000002E-2</v>
      </c>
      <c r="I19" s="48">
        <f t="shared" ref="I19" si="22">SUM(G19*H19)</f>
        <v>90.288000000000011</v>
      </c>
      <c r="J19" s="49">
        <f t="shared" si="7"/>
        <v>0</v>
      </c>
      <c r="K19" s="50">
        <v>1</v>
      </c>
      <c r="L19" s="49">
        <f t="shared" si="3"/>
        <v>0</v>
      </c>
      <c r="M19" s="50">
        <v>0.05</v>
      </c>
      <c r="N19" s="51">
        <f t="shared" si="1"/>
        <v>0</v>
      </c>
      <c r="O19" s="52">
        <f t="shared" si="2"/>
        <v>90.288000000000011</v>
      </c>
      <c r="P19" s="53">
        <v>7.25</v>
      </c>
      <c r="Q19" s="54">
        <f t="shared" ref="Q19" si="23">P19*O19</f>
        <v>654.58800000000008</v>
      </c>
    </row>
    <row r="20" spans="1:17" s="55" customFormat="1" ht="57.75" customHeight="1" thickBot="1" x14ac:dyDescent="0.25">
      <c r="A20" s="159"/>
      <c r="B20" s="42" t="s">
        <v>19</v>
      </c>
      <c r="C20" s="43" t="s">
        <v>21</v>
      </c>
      <c r="D20" s="44">
        <v>18240</v>
      </c>
      <c r="E20" s="45">
        <v>11090</v>
      </c>
      <c r="F20" s="46">
        <v>1</v>
      </c>
      <c r="G20" s="45">
        <f t="shared" si="5"/>
        <v>11090</v>
      </c>
      <c r="H20" s="47">
        <v>0.53</v>
      </c>
      <c r="I20" s="48">
        <f t="shared" si="0"/>
        <v>5877.7000000000007</v>
      </c>
      <c r="J20" s="49">
        <f t="shared" si="7"/>
        <v>7150</v>
      </c>
      <c r="K20" s="50">
        <v>1</v>
      </c>
      <c r="L20" s="49">
        <f t="shared" si="3"/>
        <v>7150</v>
      </c>
      <c r="M20" s="50">
        <v>0.05</v>
      </c>
      <c r="N20" s="51">
        <f t="shared" si="1"/>
        <v>357.5</v>
      </c>
      <c r="O20" s="52">
        <f t="shared" si="2"/>
        <v>6235.2000000000007</v>
      </c>
      <c r="P20" s="53">
        <v>7.25</v>
      </c>
      <c r="Q20" s="54">
        <f t="shared" si="15"/>
        <v>45205.200000000004</v>
      </c>
    </row>
    <row r="21" spans="1:17" s="55" customFormat="1" ht="57.75" customHeight="1" thickBot="1" x14ac:dyDescent="0.25">
      <c r="A21" s="159"/>
      <c r="B21" s="42" t="s">
        <v>19</v>
      </c>
      <c r="C21" s="56" t="s">
        <v>129</v>
      </c>
      <c r="D21" s="44">
        <v>1200</v>
      </c>
      <c r="E21" s="44">
        <v>240</v>
      </c>
      <c r="F21" s="46">
        <v>1</v>
      </c>
      <c r="G21" s="45">
        <f t="shared" ref="G21:G22" si="24">SUM(E21*F21)</f>
        <v>240</v>
      </c>
      <c r="H21" s="47">
        <v>0.16700000000000001</v>
      </c>
      <c r="I21" s="48">
        <f t="shared" si="0"/>
        <v>40.080000000000005</v>
      </c>
      <c r="J21" s="49">
        <f t="shared" si="7"/>
        <v>960</v>
      </c>
      <c r="K21" s="50">
        <v>1</v>
      </c>
      <c r="L21" s="49">
        <f t="shared" ref="L21:L22" si="25">SUM(J21*K21)</f>
        <v>960</v>
      </c>
      <c r="M21" s="57">
        <f>5/60</f>
        <v>8.3333333333333329E-2</v>
      </c>
      <c r="N21" s="58">
        <f t="shared" ref="N21:N22" si="26">SUM(L21*M21)</f>
        <v>80</v>
      </c>
      <c r="O21" s="59">
        <f t="shared" ref="O21:O22" si="27">SUM(I21+N21)</f>
        <v>120.08000000000001</v>
      </c>
      <c r="P21" s="53">
        <v>7.25</v>
      </c>
      <c r="Q21" s="54">
        <f t="shared" si="15"/>
        <v>870.58</v>
      </c>
    </row>
    <row r="22" spans="1:17" s="55" customFormat="1" ht="57.75" customHeight="1" thickBot="1" x14ac:dyDescent="0.25">
      <c r="A22" s="159"/>
      <c r="B22" s="42" t="s">
        <v>19</v>
      </c>
      <c r="C22" s="56" t="s">
        <v>119</v>
      </c>
      <c r="D22" s="44">
        <v>240</v>
      </c>
      <c r="E22" s="44">
        <v>240</v>
      </c>
      <c r="F22" s="46">
        <v>1</v>
      </c>
      <c r="G22" s="45">
        <f t="shared" si="24"/>
        <v>240</v>
      </c>
      <c r="H22" s="47">
        <v>3.3000000000000002E-2</v>
      </c>
      <c r="I22" s="48">
        <f t="shared" ref="I22" si="28">SUM(G22*H22)</f>
        <v>7.92</v>
      </c>
      <c r="J22" s="49">
        <f t="shared" ref="J22" si="29">D22-E22</f>
        <v>0</v>
      </c>
      <c r="K22" s="50">
        <v>1</v>
      </c>
      <c r="L22" s="49">
        <f t="shared" si="25"/>
        <v>0</v>
      </c>
      <c r="M22" s="57">
        <f>5/60</f>
        <v>8.3333333333333329E-2</v>
      </c>
      <c r="N22" s="58">
        <f t="shared" si="26"/>
        <v>0</v>
      </c>
      <c r="O22" s="59">
        <f t="shared" si="27"/>
        <v>7.92</v>
      </c>
      <c r="P22" s="53">
        <v>7.25</v>
      </c>
      <c r="Q22" s="54">
        <f t="shared" ref="Q22" si="30">P22*O22</f>
        <v>57.42</v>
      </c>
    </row>
    <row r="23" spans="1:17" s="71" customFormat="1" ht="57.75" customHeight="1" thickBot="1" x14ac:dyDescent="0.25">
      <c r="A23" s="159"/>
      <c r="B23" s="60" t="s">
        <v>19</v>
      </c>
      <c r="C23" s="61" t="s">
        <v>133</v>
      </c>
      <c r="D23" s="62">
        <v>1200</v>
      </c>
      <c r="E23" s="62">
        <v>240</v>
      </c>
      <c r="F23" s="63">
        <v>1</v>
      </c>
      <c r="G23" s="32">
        <f t="shared" ref="G23:G24" si="31">SUM(E23*F23)</f>
        <v>240</v>
      </c>
      <c r="H23" s="64">
        <f>100/60</f>
        <v>1.6666666666666667</v>
      </c>
      <c r="I23" s="65">
        <f t="shared" si="0"/>
        <v>400</v>
      </c>
      <c r="J23" s="66">
        <f t="shared" si="7"/>
        <v>960</v>
      </c>
      <c r="K23" s="37">
        <v>1</v>
      </c>
      <c r="L23" s="36">
        <f t="shared" ref="L23:L42" si="32">SUM(J23*K23)</f>
        <v>960</v>
      </c>
      <c r="M23" s="67">
        <f>5/60</f>
        <v>8.3333333333333329E-2</v>
      </c>
      <c r="N23" s="68">
        <f t="shared" ref="N23:N24" si="33">SUM(L23*M23)</f>
        <v>80</v>
      </c>
      <c r="O23" s="69">
        <f t="shared" ref="O23:O51" si="34">SUM(I23+N23)</f>
        <v>480</v>
      </c>
      <c r="P23" s="70">
        <v>7.25</v>
      </c>
      <c r="Q23" s="41">
        <f t="shared" si="15"/>
        <v>3480</v>
      </c>
    </row>
    <row r="24" spans="1:17" s="71" customFormat="1" ht="57.75" customHeight="1" thickBot="1" x14ac:dyDescent="0.25">
      <c r="A24" s="160"/>
      <c r="B24" s="72" t="s">
        <v>19</v>
      </c>
      <c r="C24" s="61" t="s">
        <v>42</v>
      </c>
      <c r="D24" s="62">
        <v>200</v>
      </c>
      <c r="E24" s="62">
        <v>40</v>
      </c>
      <c r="F24" s="63">
        <v>1</v>
      </c>
      <c r="G24" s="32">
        <f t="shared" si="31"/>
        <v>40</v>
      </c>
      <c r="H24" s="64">
        <f>100/60</f>
        <v>1.6666666666666667</v>
      </c>
      <c r="I24" s="65">
        <f t="shared" si="0"/>
        <v>66.666666666666671</v>
      </c>
      <c r="J24" s="66">
        <f t="shared" si="7"/>
        <v>160</v>
      </c>
      <c r="K24" s="37">
        <v>1</v>
      </c>
      <c r="L24" s="36">
        <f t="shared" si="32"/>
        <v>160</v>
      </c>
      <c r="M24" s="67">
        <f>5/60</f>
        <v>8.3333333333333329E-2</v>
      </c>
      <c r="N24" s="38">
        <f t="shared" si="33"/>
        <v>13.333333333333332</v>
      </c>
      <c r="O24" s="69">
        <f t="shared" si="34"/>
        <v>80</v>
      </c>
      <c r="P24" s="70">
        <v>7.25</v>
      </c>
      <c r="Q24" s="41">
        <f t="shared" si="15"/>
        <v>580</v>
      </c>
    </row>
    <row r="25" spans="1:17" s="28" customFormat="1" ht="57.75" customHeight="1" thickBot="1" x14ac:dyDescent="0.25">
      <c r="A25" s="153" t="s">
        <v>98</v>
      </c>
      <c r="B25" s="154"/>
      <c r="C25" s="155"/>
      <c r="D25" s="73">
        <f>D5+D7</f>
        <v>52870</v>
      </c>
      <c r="E25" s="73">
        <f>E5+E7</f>
        <v>52861</v>
      </c>
      <c r="F25" s="74">
        <f>SUM(G25/E25)</f>
        <v>5.4907966175441247</v>
      </c>
      <c r="G25" s="73">
        <f>SUM(G5:G24)</f>
        <v>290249</v>
      </c>
      <c r="H25" s="74">
        <f>SUM(I25/G25)</f>
        <v>0.12945955599043121</v>
      </c>
      <c r="I25" s="73">
        <f>SUM(I5:I24)</f>
        <v>37575.506666666668</v>
      </c>
      <c r="J25" s="75" t="s">
        <v>100</v>
      </c>
      <c r="K25" s="76" t="s">
        <v>11</v>
      </c>
      <c r="L25" s="73">
        <f>SUM(L5:L24)</f>
        <v>15999</v>
      </c>
      <c r="M25" s="77" t="s">
        <v>11</v>
      </c>
      <c r="N25" s="78">
        <f>SUM(N5:N24)</f>
        <v>869.28333333333342</v>
      </c>
      <c r="O25" s="78">
        <f>SUM(O5:O24)</f>
        <v>38444.79</v>
      </c>
      <c r="P25" s="79" t="s">
        <v>27</v>
      </c>
      <c r="Q25" s="78">
        <f>SUM(Q5:Q24)</f>
        <v>278724.72750000004</v>
      </c>
    </row>
    <row r="26" spans="1:17" s="28" customFormat="1" ht="57.75" customHeight="1" thickBot="1" x14ac:dyDescent="0.2">
      <c r="A26" s="147" t="s">
        <v>18</v>
      </c>
      <c r="B26" s="148"/>
      <c r="C26" s="148"/>
      <c r="D26" s="148"/>
      <c r="E26" s="148"/>
      <c r="F26" s="148"/>
      <c r="G26" s="148"/>
      <c r="H26" s="148"/>
      <c r="I26" s="148"/>
      <c r="J26" s="148"/>
      <c r="K26" s="148"/>
      <c r="L26" s="148"/>
      <c r="M26" s="148"/>
      <c r="N26" s="148"/>
      <c r="O26" s="148"/>
      <c r="P26" s="148"/>
      <c r="Q26" s="149"/>
    </row>
    <row r="27" spans="1:17" ht="57.75" customHeight="1" thickBot="1" x14ac:dyDescent="0.25">
      <c r="A27" s="156" t="s">
        <v>18</v>
      </c>
      <c r="B27" s="80" t="s">
        <v>12</v>
      </c>
      <c r="C27" s="61" t="s">
        <v>46</v>
      </c>
      <c r="D27" s="81">
        <v>170</v>
      </c>
      <c r="E27" s="81">
        <v>170</v>
      </c>
      <c r="F27" s="33">
        <v>1</v>
      </c>
      <c r="G27" s="32">
        <f t="shared" ref="G27:G37" si="35">SUM(E27*F27)</f>
        <v>170</v>
      </c>
      <c r="H27" s="34">
        <v>1</v>
      </c>
      <c r="I27" s="35">
        <f>SUM(G27*H27)</f>
        <v>170</v>
      </c>
      <c r="J27" s="82">
        <v>0</v>
      </c>
      <c r="K27" s="83">
        <v>0</v>
      </c>
      <c r="L27" s="82">
        <f t="shared" si="32"/>
        <v>0</v>
      </c>
      <c r="M27" s="83">
        <v>0</v>
      </c>
      <c r="N27" s="84">
        <f t="shared" ref="N27:N42" si="36">SUM(L27*M27)</f>
        <v>0</v>
      </c>
      <c r="O27" s="85">
        <f t="shared" si="34"/>
        <v>170</v>
      </c>
      <c r="P27" s="86">
        <v>54.08</v>
      </c>
      <c r="Q27" s="41">
        <f t="shared" ref="Q27:Q37" si="37">P27*O27</f>
        <v>9193.6</v>
      </c>
    </row>
    <row r="28" spans="1:17" ht="57.75" customHeight="1" thickBot="1" x14ac:dyDescent="0.25">
      <c r="A28" s="157"/>
      <c r="B28" s="87" t="s">
        <v>12</v>
      </c>
      <c r="C28" s="61" t="s">
        <v>23</v>
      </c>
      <c r="D28" s="81">
        <v>150</v>
      </c>
      <c r="E28" s="81">
        <v>150</v>
      </c>
      <c r="F28" s="33">
        <v>1</v>
      </c>
      <c r="G28" s="32">
        <f t="shared" ref="G28" si="38">SUM(E28*F28)</f>
        <v>150</v>
      </c>
      <c r="H28" s="34">
        <v>1</v>
      </c>
      <c r="I28" s="35">
        <f>SUM(G28*H28)</f>
        <v>150</v>
      </c>
      <c r="J28" s="36">
        <v>0</v>
      </c>
      <c r="K28" s="37">
        <v>0</v>
      </c>
      <c r="L28" s="36">
        <f t="shared" ref="L28" si="39">SUM(J28*K28)</f>
        <v>0</v>
      </c>
      <c r="M28" s="37">
        <v>0</v>
      </c>
      <c r="N28" s="38">
        <f t="shared" ref="N28" si="40">SUM(L28*M28)</f>
        <v>0</v>
      </c>
      <c r="O28" s="39">
        <f t="shared" ref="O28" si="41">SUM(I28+N28)</f>
        <v>150</v>
      </c>
      <c r="P28" s="86">
        <v>54.08</v>
      </c>
      <c r="Q28" s="41">
        <f t="shared" si="37"/>
        <v>8112</v>
      </c>
    </row>
    <row r="29" spans="1:17" ht="57.75" customHeight="1" thickBot="1" x14ac:dyDescent="0.25">
      <c r="A29" s="157"/>
      <c r="B29" s="87" t="s">
        <v>13</v>
      </c>
      <c r="C29" s="61" t="s">
        <v>24</v>
      </c>
      <c r="D29" s="81">
        <v>150</v>
      </c>
      <c r="E29" s="81">
        <v>150</v>
      </c>
      <c r="F29" s="33">
        <v>1</v>
      </c>
      <c r="G29" s="32">
        <f t="shared" si="35"/>
        <v>150</v>
      </c>
      <c r="H29" s="34">
        <v>1</v>
      </c>
      <c r="I29" s="35">
        <f t="shared" ref="I29:I37" si="42">SUM(G29*H29)</f>
        <v>150</v>
      </c>
      <c r="J29" s="36">
        <v>0</v>
      </c>
      <c r="K29" s="37">
        <v>0</v>
      </c>
      <c r="L29" s="36">
        <f t="shared" si="32"/>
        <v>0</v>
      </c>
      <c r="M29" s="37">
        <v>0</v>
      </c>
      <c r="N29" s="38">
        <f t="shared" si="36"/>
        <v>0</v>
      </c>
      <c r="O29" s="39">
        <f t="shared" si="34"/>
        <v>150</v>
      </c>
      <c r="P29" s="86">
        <v>21.79</v>
      </c>
      <c r="Q29" s="41">
        <f t="shared" si="37"/>
        <v>3268.5</v>
      </c>
    </row>
    <row r="30" spans="1:17" ht="57.75" customHeight="1" thickBot="1" x14ac:dyDescent="0.25">
      <c r="A30" s="157"/>
      <c r="B30" s="87" t="s">
        <v>13</v>
      </c>
      <c r="C30" s="61" t="s">
        <v>42</v>
      </c>
      <c r="D30" s="81">
        <v>10</v>
      </c>
      <c r="E30" s="81">
        <v>10</v>
      </c>
      <c r="F30" s="33">
        <v>1</v>
      </c>
      <c r="G30" s="32">
        <f t="shared" ref="G30:G32" si="43">SUM(E30*F30)</f>
        <v>10</v>
      </c>
      <c r="H30" s="34">
        <v>1</v>
      </c>
      <c r="I30" s="35">
        <f t="shared" ref="I30:I32" si="44">SUM(G30*H30)</f>
        <v>10</v>
      </c>
      <c r="J30" s="36">
        <v>0</v>
      </c>
      <c r="K30" s="37">
        <v>0</v>
      </c>
      <c r="L30" s="36">
        <f t="shared" ref="L30" si="45">SUM(J30*K30)</f>
        <v>0</v>
      </c>
      <c r="M30" s="37">
        <v>0</v>
      </c>
      <c r="N30" s="38">
        <f t="shared" ref="N30" si="46">SUM(L30*M30)</f>
        <v>0</v>
      </c>
      <c r="O30" s="39">
        <f t="shared" ref="O30" si="47">SUM(I30+N30)</f>
        <v>10</v>
      </c>
      <c r="P30" s="86">
        <v>21.79</v>
      </c>
      <c r="Q30" s="41">
        <f t="shared" si="37"/>
        <v>217.89999999999998</v>
      </c>
    </row>
    <row r="31" spans="1:17" ht="57.75" customHeight="1" thickBot="1" x14ac:dyDescent="0.25">
      <c r="A31" s="157"/>
      <c r="B31" s="87" t="s">
        <v>13</v>
      </c>
      <c r="C31" s="61" t="s">
        <v>113</v>
      </c>
      <c r="D31" s="81">
        <v>10</v>
      </c>
      <c r="E31" s="81">
        <v>10</v>
      </c>
      <c r="F31" s="33">
        <v>4</v>
      </c>
      <c r="G31" s="32">
        <f t="shared" si="43"/>
        <v>40</v>
      </c>
      <c r="H31" s="34">
        <v>0.25</v>
      </c>
      <c r="I31" s="35">
        <f t="shared" si="44"/>
        <v>10</v>
      </c>
      <c r="J31" s="36">
        <v>0</v>
      </c>
      <c r="K31" s="37">
        <v>0</v>
      </c>
      <c r="L31" s="36">
        <v>0</v>
      </c>
      <c r="M31" s="37">
        <v>0</v>
      </c>
      <c r="N31" s="38">
        <v>0</v>
      </c>
      <c r="O31" s="39">
        <f t="shared" ref="O31" si="48">SUM(I31+N31)</f>
        <v>10</v>
      </c>
      <c r="P31" s="86">
        <v>21.79</v>
      </c>
      <c r="Q31" s="41">
        <f t="shared" ref="Q31" si="49">P31*O31</f>
        <v>217.89999999999998</v>
      </c>
    </row>
    <row r="32" spans="1:17" ht="57.75" customHeight="1" thickBot="1" x14ac:dyDescent="0.25">
      <c r="A32" s="157"/>
      <c r="B32" s="87" t="s">
        <v>13</v>
      </c>
      <c r="C32" s="61" t="s">
        <v>114</v>
      </c>
      <c r="D32" s="81">
        <v>10</v>
      </c>
      <c r="E32" s="81">
        <v>10</v>
      </c>
      <c r="F32" s="33">
        <v>1</v>
      </c>
      <c r="G32" s="32">
        <f t="shared" si="43"/>
        <v>10</v>
      </c>
      <c r="H32" s="34">
        <v>1</v>
      </c>
      <c r="I32" s="35">
        <f t="shared" si="44"/>
        <v>10</v>
      </c>
      <c r="J32" s="36">
        <v>0</v>
      </c>
      <c r="K32" s="37">
        <v>0</v>
      </c>
      <c r="L32" s="36">
        <v>0</v>
      </c>
      <c r="M32" s="37">
        <v>0</v>
      </c>
      <c r="N32" s="38">
        <v>0</v>
      </c>
      <c r="O32" s="39">
        <f t="shared" ref="O32" si="50">SUM(I32+N32)</f>
        <v>10</v>
      </c>
      <c r="P32" s="86">
        <v>21.79</v>
      </c>
      <c r="Q32" s="41">
        <f t="shared" ref="Q32" si="51">P32*O32</f>
        <v>217.89999999999998</v>
      </c>
    </row>
    <row r="33" spans="1:17" ht="57.75" customHeight="1" thickBot="1" x14ac:dyDescent="0.25">
      <c r="A33" s="157"/>
      <c r="B33" s="87" t="s">
        <v>12</v>
      </c>
      <c r="C33" s="30" t="s">
        <v>111</v>
      </c>
      <c r="D33" s="81">
        <v>10</v>
      </c>
      <c r="E33" s="81">
        <v>10</v>
      </c>
      <c r="F33" s="33">
        <v>5</v>
      </c>
      <c r="G33" s="32">
        <f t="shared" si="35"/>
        <v>50</v>
      </c>
      <c r="H33" s="64">
        <v>2.5</v>
      </c>
      <c r="I33" s="35">
        <f t="shared" si="42"/>
        <v>125</v>
      </c>
      <c r="J33" s="36">
        <v>0</v>
      </c>
      <c r="K33" s="37">
        <v>0</v>
      </c>
      <c r="L33" s="36">
        <f t="shared" si="32"/>
        <v>0</v>
      </c>
      <c r="M33" s="37">
        <v>0</v>
      </c>
      <c r="N33" s="38">
        <f t="shared" si="36"/>
        <v>0</v>
      </c>
      <c r="O33" s="39">
        <f t="shared" si="34"/>
        <v>125</v>
      </c>
      <c r="P33" s="86">
        <v>54.08</v>
      </c>
      <c r="Q33" s="41">
        <f t="shared" si="37"/>
        <v>6760</v>
      </c>
    </row>
    <row r="34" spans="1:17" ht="57.75" customHeight="1" thickBot="1" x14ac:dyDescent="0.25">
      <c r="A34" s="157"/>
      <c r="B34" s="87" t="s">
        <v>12</v>
      </c>
      <c r="C34" s="30" t="s">
        <v>112</v>
      </c>
      <c r="D34" s="81">
        <v>10</v>
      </c>
      <c r="E34" s="81">
        <v>10</v>
      </c>
      <c r="F34" s="33">
        <v>20</v>
      </c>
      <c r="G34" s="32">
        <f t="shared" si="35"/>
        <v>200</v>
      </c>
      <c r="H34" s="64">
        <v>2.5</v>
      </c>
      <c r="I34" s="35">
        <f t="shared" si="42"/>
        <v>500</v>
      </c>
      <c r="J34" s="36">
        <v>0</v>
      </c>
      <c r="K34" s="37">
        <v>0</v>
      </c>
      <c r="L34" s="36">
        <f t="shared" ref="L34:L35" si="52">SUM(J34*K34)</f>
        <v>0</v>
      </c>
      <c r="M34" s="37">
        <v>0</v>
      </c>
      <c r="N34" s="38">
        <f t="shared" ref="N34:N35" si="53">SUM(L34*M34)</f>
        <v>0</v>
      </c>
      <c r="O34" s="39">
        <f t="shared" ref="O34:O35" si="54">SUM(I34+N34)</f>
        <v>500</v>
      </c>
      <c r="P34" s="86">
        <v>54.08</v>
      </c>
      <c r="Q34" s="41">
        <f t="shared" si="37"/>
        <v>27040</v>
      </c>
    </row>
    <row r="35" spans="1:17" ht="57.75" customHeight="1" thickBot="1" x14ac:dyDescent="0.25">
      <c r="A35" s="157"/>
      <c r="B35" s="87" t="s">
        <v>12</v>
      </c>
      <c r="C35" s="30" t="s">
        <v>115</v>
      </c>
      <c r="D35" s="81">
        <v>10</v>
      </c>
      <c r="E35" s="81">
        <v>10</v>
      </c>
      <c r="F35" s="33">
        <v>2</v>
      </c>
      <c r="G35" s="32">
        <f t="shared" si="35"/>
        <v>20</v>
      </c>
      <c r="H35" s="64">
        <v>2.5</v>
      </c>
      <c r="I35" s="35">
        <f t="shared" si="42"/>
        <v>50</v>
      </c>
      <c r="J35" s="36">
        <v>0</v>
      </c>
      <c r="K35" s="37">
        <v>0</v>
      </c>
      <c r="L35" s="36">
        <f t="shared" si="52"/>
        <v>0</v>
      </c>
      <c r="M35" s="37">
        <v>0</v>
      </c>
      <c r="N35" s="38">
        <f t="shared" si="53"/>
        <v>0</v>
      </c>
      <c r="O35" s="39">
        <f t="shared" si="54"/>
        <v>50</v>
      </c>
      <c r="P35" s="86">
        <v>54.08</v>
      </c>
      <c r="Q35" s="41">
        <f t="shared" si="37"/>
        <v>2704</v>
      </c>
    </row>
    <row r="36" spans="1:17" ht="57.75" customHeight="1" thickBot="1" x14ac:dyDescent="0.25">
      <c r="A36" s="157"/>
      <c r="B36" s="87" t="s">
        <v>12</v>
      </c>
      <c r="C36" s="30" t="s">
        <v>47</v>
      </c>
      <c r="D36" s="81">
        <v>10</v>
      </c>
      <c r="E36" s="81">
        <v>10</v>
      </c>
      <c r="F36" s="33">
        <v>19</v>
      </c>
      <c r="G36" s="32">
        <f t="shared" si="35"/>
        <v>190</v>
      </c>
      <c r="H36" s="64">
        <v>1</v>
      </c>
      <c r="I36" s="35">
        <f t="shared" si="42"/>
        <v>190</v>
      </c>
      <c r="J36" s="36">
        <v>0</v>
      </c>
      <c r="K36" s="37">
        <v>0</v>
      </c>
      <c r="L36" s="36">
        <f t="shared" ref="L36" si="55">SUM(J36*K36)</f>
        <v>0</v>
      </c>
      <c r="M36" s="37">
        <v>0</v>
      </c>
      <c r="N36" s="38">
        <f t="shared" ref="N36" si="56">SUM(L36*M36)</f>
        <v>0</v>
      </c>
      <c r="O36" s="39">
        <f t="shared" ref="O36" si="57">SUM(I36+N36)</f>
        <v>190</v>
      </c>
      <c r="P36" s="86">
        <v>54.08</v>
      </c>
      <c r="Q36" s="41">
        <f t="shared" si="37"/>
        <v>10275.199999999999</v>
      </c>
    </row>
    <row r="37" spans="1:17" ht="57.75" customHeight="1" thickBot="1" x14ac:dyDescent="0.25">
      <c r="A37" s="157"/>
      <c r="B37" s="87" t="s">
        <v>12</v>
      </c>
      <c r="C37" s="30" t="s">
        <v>4</v>
      </c>
      <c r="D37" s="29">
        <v>10</v>
      </c>
      <c r="E37" s="88">
        <v>10</v>
      </c>
      <c r="F37" s="89">
        <v>11</v>
      </c>
      <c r="G37" s="90">
        <f t="shared" si="35"/>
        <v>110</v>
      </c>
      <c r="H37" s="91">
        <f>120/60</f>
        <v>2</v>
      </c>
      <c r="I37" s="92">
        <f t="shared" si="42"/>
        <v>220</v>
      </c>
      <c r="J37" s="93">
        <v>0</v>
      </c>
      <c r="K37" s="94">
        <v>0</v>
      </c>
      <c r="L37" s="93">
        <f t="shared" si="32"/>
        <v>0</v>
      </c>
      <c r="M37" s="94">
        <v>0</v>
      </c>
      <c r="N37" s="95">
        <f t="shared" si="36"/>
        <v>0</v>
      </c>
      <c r="O37" s="96">
        <f t="shared" si="34"/>
        <v>220</v>
      </c>
      <c r="P37" s="86">
        <v>54.08</v>
      </c>
      <c r="Q37" s="41">
        <f t="shared" si="37"/>
        <v>11897.6</v>
      </c>
    </row>
    <row r="38" spans="1:17" s="28" customFormat="1" ht="57.75" customHeight="1" thickBot="1" x14ac:dyDescent="0.25">
      <c r="A38" s="153" t="s">
        <v>102</v>
      </c>
      <c r="B38" s="154"/>
      <c r="C38" s="155"/>
      <c r="D38" s="73">
        <f>D27+D33+D37</f>
        <v>190</v>
      </c>
      <c r="E38" s="73">
        <f>E27+E33+E37</f>
        <v>190</v>
      </c>
      <c r="F38" s="74">
        <f>SUM(G38/E38)</f>
        <v>5.7894736842105265</v>
      </c>
      <c r="G38" s="97">
        <f>SUM(G27:G37)</f>
        <v>1100</v>
      </c>
      <c r="H38" s="74">
        <f>SUM(I38/G38)</f>
        <v>1.4409090909090909</v>
      </c>
      <c r="I38" s="98">
        <f>SUM(I27:I37)</f>
        <v>1585</v>
      </c>
      <c r="J38" s="99">
        <f>SUM(J27:J37)</f>
        <v>0</v>
      </c>
      <c r="K38" s="76" t="s">
        <v>11</v>
      </c>
      <c r="L38" s="99">
        <f>SUM(L27:L37)</f>
        <v>0</v>
      </c>
      <c r="M38" s="77" t="s">
        <v>11</v>
      </c>
      <c r="N38" s="98">
        <f>SUM(N27:N37)</f>
        <v>0</v>
      </c>
      <c r="O38" s="100">
        <f>SUM(I38+N38)</f>
        <v>1585</v>
      </c>
      <c r="P38" s="101"/>
      <c r="Q38" s="78">
        <f>SUM(Q27:Q37)</f>
        <v>79904.600000000006</v>
      </c>
    </row>
    <row r="39" spans="1:17" s="102" customFormat="1" ht="57.75" customHeight="1" thickBot="1" x14ac:dyDescent="0.2">
      <c r="A39" s="150" t="s">
        <v>26</v>
      </c>
      <c r="B39" s="151"/>
      <c r="C39" s="151"/>
      <c r="D39" s="151"/>
      <c r="E39" s="151"/>
      <c r="F39" s="151"/>
      <c r="G39" s="151"/>
      <c r="H39" s="151"/>
      <c r="I39" s="151"/>
      <c r="J39" s="151"/>
      <c r="K39" s="151"/>
      <c r="L39" s="151"/>
      <c r="M39" s="151"/>
      <c r="N39" s="151"/>
      <c r="O39" s="151"/>
      <c r="P39" s="151"/>
      <c r="Q39" s="152"/>
    </row>
    <row r="40" spans="1:17" ht="57.75" customHeight="1" thickBot="1" x14ac:dyDescent="0.25">
      <c r="A40" s="161" t="s">
        <v>5</v>
      </c>
      <c r="B40" s="103" t="s">
        <v>6</v>
      </c>
      <c r="C40" s="61" t="s">
        <v>22</v>
      </c>
      <c r="D40" s="81">
        <v>75</v>
      </c>
      <c r="E40" s="81">
        <v>75</v>
      </c>
      <c r="F40" s="33">
        <v>1</v>
      </c>
      <c r="G40" s="32">
        <f t="shared" ref="G40:G62" si="58">SUM(E40*F40)</f>
        <v>75</v>
      </c>
      <c r="H40" s="34">
        <v>1</v>
      </c>
      <c r="I40" s="35">
        <f t="shared" ref="I40:I62" si="59">SUM(G40*H40)</f>
        <v>75</v>
      </c>
      <c r="J40" s="36">
        <v>0</v>
      </c>
      <c r="K40" s="37">
        <v>0</v>
      </c>
      <c r="L40" s="36">
        <f t="shared" si="32"/>
        <v>0</v>
      </c>
      <c r="M40" s="37">
        <v>0</v>
      </c>
      <c r="N40" s="38">
        <f t="shared" si="36"/>
        <v>0</v>
      </c>
      <c r="O40" s="39">
        <f>SUM(I40+N40)</f>
        <v>75</v>
      </c>
      <c r="P40" s="86">
        <v>54.08</v>
      </c>
      <c r="Q40" s="41">
        <f t="shared" ref="Q40:Q61" si="60">P40*O40</f>
        <v>4056</v>
      </c>
    </row>
    <row r="41" spans="1:17" ht="57.75" customHeight="1" thickBot="1" x14ac:dyDescent="0.25">
      <c r="A41" s="162"/>
      <c r="B41" s="103" t="s">
        <v>6</v>
      </c>
      <c r="C41" s="61" t="s">
        <v>23</v>
      </c>
      <c r="D41" s="81">
        <v>75</v>
      </c>
      <c r="E41" s="81">
        <v>75</v>
      </c>
      <c r="F41" s="33">
        <v>1</v>
      </c>
      <c r="G41" s="32">
        <f t="shared" si="58"/>
        <v>75</v>
      </c>
      <c r="H41" s="34">
        <v>1</v>
      </c>
      <c r="I41" s="35">
        <f t="shared" si="59"/>
        <v>75</v>
      </c>
      <c r="J41" s="36">
        <v>0</v>
      </c>
      <c r="K41" s="37">
        <v>0</v>
      </c>
      <c r="L41" s="36">
        <f t="shared" si="32"/>
        <v>0</v>
      </c>
      <c r="M41" s="37">
        <v>0</v>
      </c>
      <c r="N41" s="38">
        <f t="shared" si="36"/>
        <v>0</v>
      </c>
      <c r="O41" s="39">
        <f t="shared" ref="O41:O42" si="61">SUM(I41+N41)</f>
        <v>75</v>
      </c>
      <c r="P41" s="86">
        <v>54.08</v>
      </c>
      <c r="Q41" s="41">
        <f t="shared" si="60"/>
        <v>4056</v>
      </c>
    </row>
    <row r="42" spans="1:17" ht="57.75" customHeight="1" thickBot="1" x14ac:dyDescent="0.25">
      <c r="A42" s="162"/>
      <c r="B42" s="103" t="s">
        <v>6</v>
      </c>
      <c r="C42" s="61" t="s">
        <v>24</v>
      </c>
      <c r="D42" s="81">
        <v>75</v>
      </c>
      <c r="E42" s="81">
        <v>75</v>
      </c>
      <c r="F42" s="33">
        <v>1</v>
      </c>
      <c r="G42" s="32">
        <f t="shared" si="58"/>
        <v>75</v>
      </c>
      <c r="H42" s="34">
        <v>1</v>
      </c>
      <c r="I42" s="35">
        <f t="shared" si="59"/>
        <v>75</v>
      </c>
      <c r="J42" s="36">
        <v>0</v>
      </c>
      <c r="K42" s="37">
        <v>0</v>
      </c>
      <c r="L42" s="36">
        <f t="shared" si="32"/>
        <v>0</v>
      </c>
      <c r="M42" s="37">
        <v>0</v>
      </c>
      <c r="N42" s="38">
        <f t="shared" si="36"/>
        <v>0</v>
      </c>
      <c r="O42" s="39">
        <f t="shared" si="61"/>
        <v>75</v>
      </c>
      <c r="P42" s="104">
        <v>54.08</v>
      </c>
      <c r="Q42" s="41">
        <f t="shared" si="60"/>
        <v>4056</v>
      </c>
    </row>
    <row r="43" spans="1:17" ht="57.75" customHeight="1" thickBot="1" x14ac:dyDescent="0.25">
      <c r="A43" s="162"/>
      <c r="B43" s="103" t="s">
        <v>6</v>
      </c>
      <c r="C43" s="61" t="s">
        <v>42</v>
      </c>
      <c r="D43" s="81">
        <v>55</v>
      </c>
      <c r="E43" s="81">
        <v>55</v>
      </c>
      <c r="F43" s="33">
        <v>1</v>
      </c>
      <c r="G43" s="32">
        <f t="shared" si="58"/>
        <v>55</v>
      </c>
      <c r="H43" s="34">
        <v>1</v>
      </c>
      <c r="I43" s="35">
        <f t="shared" si="59"/>
        <v>55</v>
      </c>
      <c r="J43" s="36">
        <v>0</v>
      </c>
      <c r="K43" s="37">
        <v>0</v>
      </c>
      <c r="L43" s="36">
        <f t="shared" ref="L43" si="62">SUM(J43*K43)</f>
        <v>0</v>
      </c>
      <c r="M43" s="37">
        <v>0</v>
      </c>
      <c r="N43" s="38">
        <f t="shared" ref="N43" si="63">SUM(L43*M43)</f>
        <v>0</v>
      </c>
      <c r="O43" s="39">
        <f t="shared" ref="O43" si="64">SUM(I43+N43)</f>
        <v>55</v>
      </c>
      <c r="P43" s="104">
        <v>54.08</v>
      </c>
      <c r="Q43" s="41">
        <f t="shared" si="60"/>
        <v>2974.4</v>
      </c>
    </row>
    <row r="44" spans="1:17" ht="57.75" customHeight="1" thickBot="1" x14ac:dyDescent="0.25">
      <c r="A44" s="162"/>
      <c r="B44" s="30" t="s">
        <v>6</v>
      </c>
      <c r="C44" s="30" t="s">
        <v>3</v>
      </c>
      <c r="D44" s="81">
        <v>50</v>
      </c>
      <c r="E44" s="81">
        <v>50</v>
      </c>
      <c r="F44" s="33">
        <v>12</v>
      </c>
      <c r="G44" s="32">
        <f t="shared" si="58"/>
        <v>600</v>
      </c>
      <c r="H44" s="64">
        <v>4</v>
      </c>
      <c r="I44" s="35">
        <f t="shared" si="59"/>
        <v>2400</v>
      </c>
      <c r="J44" s="36">
        <v>0</v>
      </c>
      <c r="K44" s="37">
        <v>0</v>
      </c>
      <c r="L44" s="36">
        <v>0</v>
      </c>
      <c r="M44" s="37">
        <v>0</v>
      </c>
      <c r="N44" s="38">
        <f t="shared" ref="N44:N49" si="65">SUM(L44*M44)</f>
        <v>0</v>
      </c>
      <c r="O44" s="39">
        <f t="shared" si="34"/>
        <v>2400</v>
      </c>
      <c r="P44" s="104">
        <v>54.08</v>
      </c>
      <c r="Q44" s="41">
        <f t="shared" si="60"/>
        <v>129792</v>
      </c>
    </row>
    <row r="45" spans="1:17" ht="57.75" customHeight="1" thickBot="1" x14ac:dyDescent="0.25">
      <c r="A45" s="162"/>
      <c r="B45" s="30" t="s">
        <v>6</v>
      </c>
      <c r="C45" s="30" t="s">
        <v>44</v>
      </c>
      <c r="D45" s="81">
        <v>100</v>
      </c>
      <c r="E45" s="81">
        <v>100</v>
      </c>
      <c r="F45" s="33">
        <v>20</v>
      </c>
      <c r="G45" s="32">
        <f t="shared" si="58"/>
        <v>2000</v>
      </c>
      <c r="H45" s="64">
        <v>0.5</v>
      </c>
      <c r="I45" s="35">
        <f t="shared" si="59"/>
        <v>1000</v>
      </c>
      <c r="J45" s="36">
        <v>0</v>
      </c>
      <c r="K45" s="37">
        <v>0</v>
      </c>
      <c r="L45" s="36">
        <v>0</v>
      </c>
      <c r="M45" s="37">
        <v>0</v>
      </c>
      <c r="N45" s="38">
        <f t="shared" si="65"/>
        <v>0</v>
      </c>
      <c r="O45" s="39">
        <f t="shared" ref="O45" si="66">SUM(I45+N45)</f>
        <v>1000</v>
      </c>
      <c r="P45" s="104">
        <v>54.08</v>
      </c>
      <c r="Q45" s="41">
        <f t="shared" si="60"/>
        <v>54080</v>
      </c>
    </row>
    <row r="46" spans="1:17" ht="57.75" customHeight="1" thickBot="1" x14ac:dyDescent="0.25">
      <c r="A46" s="162"/>
      <c r="B46" s="30" t="s">
        <v>6</v>
      </c>
      <c r="C46" s="30" t="s">
        <v>4</v>
      </c>
      <c r="D46" s="29">
        <v>10</v>
      </c>
      <c r="E46" s="29">
        <v>100</v>
      </c>
      <c r="F46" s="89">
        <v>11</v>
      </c>
      <c r="G46" s="90">
        <f t="shared" si="58"/>
        <v>1100</v>
      </c>
      <c r="H46" s="91">
        <v>1</v>
      </c>
      <c r="I46" s="92">
        <f t="shared" si="59"/>
        <v>1100</v>
      </c>
      <c r="J46" s="93">
        <v>0</v>
      </c>
      <c r="K46" s="94">
        <v>0</v>
      </c>
      <c r="L46" s="93">
        <v>0</v>
      </c>
      <c r="M46" s="94">
        <v>0</v>
      </c>
      <c r="N46" s="95">
        <f t="shared" si="65"/>
        <v>0</v>
      </c>
      <c r="O46" s="96">
        <f t="shared" ref="O46:O49" si="67">SUM(I46+N46)</f>
        <v>1100</v>
      </c>
      <c r="P46" s="104">
        <v>54.08</v>
      </c>
      <c r="Q46" s="41">
        <f t="shared" si="60"/>
        <v>59488</v>
      </c>
    </row>
    <row r="47" spans="1:17" s="55" customFormat="1" ht="57.75" customHeight="1" thickBot="1" x14ac:dyDescent="0.25">
      <c r="A47" s="162"/>
      <c r="B47" s="43" t="s">
        <v>116</v>
      </c>
      <c r="C47" s="43" t="s">
        <v>132</v>
      </c>
      <c r="D47" s="42">
        <v>80</v>
      </c>
      <c r="E47" s="42">
        <v>80</v>
      </c>
      <c r="F47" s="105">
        <v>3</v>
      </c>
      <c r="G47" s="106">
        <f t="shared" ref="G47" si="68">SUM(E47*F47)</f>
        <v>240</v>
      </c>
      <c r="H47" s="107">
        <v>1.67E-2</v>
      </c>
      <c r="I47" s="108">
        <f t="shared" ref="I47" si="69">SUM(G47*H47)</f>
        <v>4.008</v>
      </c>
      <c r="J47" s="109">
        <v>0</v>
      </c>
      <c r="K47" s="110">
        <v>0</v>
      </c>
      <c r="L47" s="109">
        <v>0</v>
      </c>
      <c r="M47" s="110">
        <v>0</v>
      </c>
      <c r="N47" s="111">
        <f t="shared" si="65"/>
        <v>0</v>
      </c>
      <c r="O47" s="112">
        <f t="shared" ref="O47" si="70">SUM(I47+N47)</f>
        <v>4.008</v>
      </c>
      <c r="P47" s="113">
        <v>21.03</v>
      </c>
      <c r="Q47" s="54">
        <f t="shared" ref="Q47" si="71">P47*O47</f>
        <v>84.288240000000002</v>
      </c>
    </row>
    <row r="48" spans="1:17" s="55" customFormat="1" ht="57.75" customHeight="1" thickBot="1" x14ac:dyDescent="0.25">
      <c r="A48" s="162"/>
      <c r="B48" s="43" t="s">
        <v>116</v>
      </c>
      <c r="C48" s="43" t="s">
        <v>130</v>
      </c>
      <c r="D48" s="42">
        <v>40</v>
      </c>
      <c r="E48" s="42">
        <v>40</v>
      </c>
      <c r="F48" s="105">
        <v>3</v>
      </c>
      <c r="G48" s="106">
        <f t="shared" ref="G48" si="72">SUM(E48*F48)</f>
        <v>120</v>
      </c>
      <c r="H48" s="107">
        <v>3.3000000000000002E-2</v>
      </c>
      <c r="I48" s="108">
        <f t="shared" ref="I48" si="73">SUM(G48*H48)</f>
        <v>3.96</v>
      </c>
      <c r="J48" s="109">
        <v>0</v>
      </c>
      <c r="K48" s="110">
        <v>0</v>
      </c>
      <c r="L48" s="109">
        <v>0</v>
      </c>
      <c r="M48" s="110">
        <v>0</v>
      </c>
      <c r="N48" s="111">
        <f t="shared" si="65"/>
        <v>0</v>
      </c>
      <c r="O48" s="112">
        <f t="shared" ref="O48" si="74">SUM(I48+N48)</f>
        <v>3.96</v>
      </c>
      <c r="P48" s="113">
        <v>21.03</v>
      </c>
      <c r="Q48" s="54">
        <f t="shared" ref="Q48" si="75">P48*O48</f>
        <v>83.278800000000004</v>
      </c>
    </row>
    <row r="49" spans="1:17" ht="57.75" customHeight="1" thickBot="1" x14ac:dyDescent="0.25">
      <c r="A49" s="162"/>
      <c r="B49" s="30" t="s">
        <v>116</v>
      </c>
      <c r="C49" s="30" t="s">
        <v>45</v>
      </c>
      <c r="D49" s="29">
        <v>80</v>
      </c>
      <c r="E49" s="29">
        <v>80</v>
      </c>
      <c r="F49" s="89">
        <v>3</v>
      </c>
      <c r="G49" s="90">
        <f t="shared" si="58"/>
        <v>240</v>
      </c>
      <c r="H49" s="91">
        <v>0.33</v>
      </c>
      <c r="I49" s="92">
        <f t="shared" si="59"/>
        <v>79.2</v>
      </c>
      <c r="J49" s="93">
        <v>0</v>
      </c>
      <c r="K49" s="94">
        <v>0</v>
      </c>
      <c r="L49" s="93">
        <v>0</v>
      </c>
      <c r="M49" s="94">
        <v>0</v>
      </c>
      <c r="N49" s="95">
        <f t="shared" si="65"/>
        <v>0</v>
      </c>
      <c r="O49" s="96">
        <f t="shared" si="67"/>
        <v>79.2</v>
      </c>
      <c r="P49" s="104">
        <v>21.03</v>
      </c>
      <c r="Q49" s="41">
        <f t="shared" si="60"/>
        <v>1665.5760000000002</v>
      </c>
    </row>
    <row r="50" spans="1:17" ht="57.75" customHeight="1" thickBot="1" x14ac:dyDescent="0.25">
      <c r="A50" s="162"/>
      <c r="B50" s="30" t="s">
        <v>7</v>
      </c>
      <c r="C50" s="61" t="s">
        <v>22</v>
      </c>
      <c r="D50" s="81">
        <v>75</v>
      </c>
      <c r="E50" s="81">
        <v>75</v>
      </c>
      <c r="F50" s="33">
        <v>1</v>
      </c>
      <c r="G50" s="32">
        <f t="shared" si="58"/>
        <v>75</v>
      </c>
      <c r="H50" s="34">
        <v>1</v>
      </c>
      <c r="I50" s="35">
        <f t="shared" si="59"/>
        <v>75</v>
      </c>
      <c r="J50" s="36">
        <v>0</v>
      </c>
      <c r="K50" s="37">
        <v>0</v>
      </c>
      <c r="L50" s="36">
        <f t="shared" ref="L50:L51" si="76">SUM(J50*K50)</f>
        <v>0</v>
      </c>
      <c r="M50" s="37">
        <v>0</v>
      </c>
      <c r="N50" s="38">
        <f t="shared" ref="N50:N51" si="77">SUM(L50*M50)</f>
        <v>0</v>
      </c>
      <c r="O50" s="39">
        <f t="shared" ref="O50" si="78">SUM(I50+N50)</f>
        <v>75</v>
      </c>
      <c r="P50" s="114">
        <v>32.56</v>
      </c>
      <c r="Q50" s="41">
        <f t="shared" si="60"/>
        <v>2442</v>
      </c>
    </row>
    <row r="51" spans="1:17" ht="57.75" customHeight="1" thickBot="1" x14ac:dyDescent="0.25">
      <c r="A51" s="162"/>
      <c r="B51" s="30" t="s">
        <v>7</v>
      </c>
      <c r="C51" s="61" t="s">
        <v>23</v>
      </c>
      <c r="D51" s="81">
        <v>75</v>
      </c>
      <c r="E51" s="81">
        <v>75</v>
      </c>
      <c r="F51" s="33">
        <v>1</v>
      </c>
      <c r="G51" s="32">
        <f t="shared" si="58"/>
        <v>75</v>
      </c>
      <c r="H51" s="34">
        <v>1</v>
      </c>
      <c r="I51" s="35">
        <f t="shared" si="59"/>
        <v>75</v>
      </c>
      <c r="J51" s="36">
        <v>0</v>
      </c>
      <c r="K51" s="37">
        <v>0</v>
      </c>
      <c r="L51" s="36">
        <f t="shared" si="76"/>
        <v>0</v>
      </c>
      <c r="M51" s="37">
        <v>0</v>
      </c>
      <c r="N51" s="38">
        <f t="shared" si="77"/>
        <v>0</v>
      </c>
      <c r="O51" s="39">
        <f t="shared" si="34"/>
        <v>75</v>
      </c>
      <c r="P51" s="114">
        <v>32.56</v>
      </c>
      <c r="Q51" s="41">
        <f t="shared" si="60"/>
        <v>2442</v>
      </c>
    </row>
    <row r="52" spans="1:17" ht="57.75" customHeight="1" thickBot="1" x14ac:dyDescent="0.25">
      <c r="A52" s="162"/>
      <c r="B52" s="30" t="s">
        <v>7</v>
      </c>
      <c r="C52" s="61" t="s">
        <v>24</v>
      </c>
      <c r="D52" s="81">
        <v>75</v>
      </c>
      <c r="E52" s="81">
        <v>75</v>
      </c>
      <c r="F52" s="33">
        <v>1</v>
      </c>
      <c r="G52" s="32">
        <f t="shared" si="58"/>
        <v>75</v>
      </c>
      <c r="H52" s="34">
        <v>1</v>
      </c>
      <c r="I52" s="35">
        <f t="shared" si="59"/>
        <v>75</v>
      </c>
      <c r="J52" s="36">
        <v>0</v>
      </c>
      <c r="K52" s="37">
        <v>0</v>
      </c>
      <c r="L52" s="36">
        <f t="shared" ref="L52:L54" si="79">SUM(J52*K52)</f>
        <v>0</v>
      </c>
      <c r="M52" s="37">
        <v>0</v>
      </c>
      <c r="N52" s="38">
        <f t="shared" ref="N52:N54" si="80">SUM(L52*M52)</f>
        <v>0</v>
      </c>
      <c r="O52" s="39">
        <f t="shared" ref="O52:O57" si="81">SUM(I52+N52)</f>
        <v>75</v>
      </c>
      <c r="P52" s="114">
        <v>32.56</v>
      </c>
      <c r="Q52" s="41">
        <f t="shared" si="60"/>
        <v>2442</v>
      </c>
    </row>
    <row r="53" spans="1:17" ht="57.75" customHeight="1" thickBot="1" x14ac:dyDescent="0.25">
      <c r="A53" s="162"/>
      <c r="B53" s="30" t="s">
        <v>7</v>
      </c>
      <c r="C53" s="61" t="s">
        <v>42</v>
      </c>
      <c r="D53" s="81">
        <v>55</v>
      </c>
      <c r="E53" s="81">
        <v>55</v>
      </c>
      <c r="F53" s="33">
        <v>1</v>
      </c>
      <c r="G53" s="32">
        <f t="shared" si="58"/>
        <v>55</v>
      </c>
      <c r="H53" s="34">
        <v>1</v>
      </c>
      <c r="I53" s="35">
        <f t="shared" si="59"/>
        <v>55</v>
      </c>
      <c r="J53" s="36">
        <v>0</v>
      </c>
      <c r="K53" s="37">
        <v>0</v>
      </c>
      <c r="L53" s="36">
        <f t="shared" si="79"/>
        <v>0</v>
      </c>
      <c r="M53" s="37">
        <v>0</v>
      </c>
      <c r="N53" s="38">
        <f t="shared" si="80"/>
        <v>0</v>
      </c>
      <c r="O53" s="39">
        <f t="shared" si="81"/>
        <v>55</v>
      </c>
      <c r="P53" s="114">
        <v>32.56</v>
      </c>
      <c r="Q53" s="41">
        <f t="shared" si="60"/>
        <v>1790.8000000000002</v>
      </c>
    </row>
    <row r="54" spans="1:17" ht="57.75" customHeight="1" thickBot="1" x14ac:dyDescent="0.25">
      <c r="A54" s="162"/>
      <c r="B54" s="30" t="s">
        <v>7</v>
      </c>
      <c r="C54" s="30" t="s">
        <v>3</v>
      </c>
      <c r="D54" s="81">
        <v>50</v>
      </c>
      <c r="E54" s="81">
        <v>50</v>
      </c>
      <c r="F54" s="33">
        <v>12</v>
      </c>
      <c r="G54" s="32">
        <f t="shared" si="58"/>
        <v>600</v>
      </c>
      <c r="H54" s="64">
        <v>4</v>
      </c>
      <c r="I54" s="35">
        <f t="shared" si="59"/>
        <v>2400</v>
      </c>
      <c r="J54" s="36">
        <v>0</v>
      </c>
      <c r="K54" s="37">
        <v>0</v>
      </c>
      <c r="L54" s="36">
        <f t="shared" si="79"/>
        <v>0</v>
      </c>
      <c r="M54" s="37">
        <v>0</v>
      </c>
      <c r="N54" s="38">
        <f t="shared" si="80"/>
        <v>0</v>
      </c>
      <c r="O54" s="39">
        <f t="shared" si="81"/>
        <v>2400</v>
      </c>
      <c r="P54" s="114">
        <v>32.56</v>
      </c>
      <c r="Q54" s="41">
        <f t="shared" si="60"/>
        <v>78144</v>
      </c>
    </row>
    <row r="55" spans="1:17" ht="57.75" customHeight="1" thickBot="1" x14ac:dyDescent="0.25">
      <c r="A55" s="162"/>
      <c r="B55" s="30" t="s">
        <v>7</v>
      </c>
      <c r="C55" s="30" t="s">
        <v>44</v>
      </c>
      <c r="D55" s="81">
        <v>100</v>
      </c>
      <c r="E55" s="81">
        <v>100</v>
      </c>
      <c r="F55" s="33">
        <v>20</v>
      </c>
      <c r="G55" s="32">
        <f t="shared" si="58"/>
        <v>2000</v>
      </c>
      <c r="H55" s="64">
        <v>0.5</v>
      </c>
      <c r="I55" s="35">
        <f t="shared" si="59"/>
        <v>1000</v>
      </c>
      <c r="J55" s="36">
        <v>0</v>
      </c>
      <c r="K55" s="37">
        <v>0</v>
      </c>
      <c r="L55" s="36">
        <v>0</v>
      </c>
      <c r="M55" s="37">
        <v>0</v>
      </c>
      <c r="N55" s="38">
        <f>SUM(L55*M55)</f>
        <v>0</v>
      </c>
      <c r="O55" s="39">
        <f t="shared" si="81"/>
        <v>1000</v>
      </c>
      <c r="P55" s="114">
        <v>32.56</v>
      </c>
      <c r="Q55" s="41">
        <f t="shared" si="60"/>
        <v>32560.000000000004</v>
      </c>
    </row>
    <row r="56" spans="1:17" ht="57.75" customHeight="1" thickBot="1" x14ac:dyDescent="0.25">
      <c r="A56" s="162"/>
      <c r="B56" s="30" t="s">
        <v>7</v>
      </c>
      <c r="C56" s="30" t="s">
        <v>4</v>
      </c>
      <c r="D56" s="29">
        <v>100</v>
      </c>
      <c r="E56" s="29">
        <v>100</v>
      </c>
      <c r="F56" s="89">
        <v>11</v>
      </c>
      <c r="G56" s="90">
        <f t="shared" si="58"/>
        <v>1100</v>
      </c>
      <c r="H56" s="91">
        <v>1</v>
      </c>
      <c r="I56" s="92">
        <f t="shared" si="59"/>
        <v>1100</v>
      </c>
      <c r="J56" s="93">
        <v>0</v>
      </c>
      <c r="K56" s="94">
        <v>0</v>
      </c>
      <c r="L56" s="93">
        <v>0</v>
      </c>
      <c r="M56" s="94">
        <v>0</v>
      </c>
      <c r="N56" s="95">
        <f>SUM(L56*M56)</f>
        <v>0</v>
      </c>
      <c r="O56" s="96">
        <f t="shared" si="81"/>
        <v>1100</v>
      </c>
      <c r="P56" s="114">
        <v>32.56</v>
      </c>
      <c r="Q56" s="41">
        <f t="shared" si="60"/>
        <v>35816</v>
      </c>
    </row>
    <row r="57" spans="1:17" s="55" customFormat="1" ht="57.75" customHeight="1" thickBot="1" x14ac:dyDescent="0.25">
      <c r="A57" s="162"/>
      <c r="B57" s="43" t="s">
        <v>116</v>
      </c>
      <c r="C57" s="43" t="s">
        <v>132</v>
      </c>
      <c r="D57" s="42">
        <v>80</v>
      </c>
      <c r="E57" s="42">
        <v>80</v>
      </c>
      <c r="F57" s="105">
        <v>3</v>
      </c>
      <c r="G57" s="106">
        <f t="shared" si="58"/>
        <v>240</v>
      </c>
      <c r="H57" s="107">
        <v>1.67E-2</v>
      </c>
      <c r="I57" s="108">
        <f t="shared" si="59"/>
        <v>4.008</v>
      </c>
      <c r="J57" s="109">
        <v>0</v>
      </c>
      <c r="K57" s="110">
        <v>0</v>
      </c>
      <c r="L57" s="109">
        <v>0</v>
      </c>
      <c r="M57" s="110">
        <v>0</v>
      </c>
      <c r="N57" s="111">
        <f t="shared" ref="N57" si="82">SUM(L57*M57)</f>
        <v>0</v>
      </c>
      <c r="O57" s="112">
        <f t="shared" si="81"/>
        <v>4.008</v>
      </c>
      <c r="P57" s="113">
        <v>21.03</v>
      </c>
      <c r="Q57" s="54">
        <f t="shared" si="60"/>
        <v>84.288240000000002</v>
      </c>
    </row>
    <row r="58" spans="1:17" s="55" customFormat="1" ht="57.75" customHeight="1" thickBot="1" x14ac:dyDescent="0.25">
      <c r="A58" s="162"/>
      <c r="B58" s="43" t="s">
        <v>116</v>
      </c>
      <c r="C58" s="43" t="s">
        <v>130</v>
      </c>
      <c r="D58" s="42">
        <v>40</v>
      </c>
      <c r="E58" s="42">
        <v>40</v>
      </c>
      <c r="F58" s="105">
        <v>3</v>
      </c>
      <c r="G58" s="106">
        <f t="shared" ref="G58" si="83">SUM(E58*F58)</f>
        <v>120</v>
      </c>
      <c r="H58" s="107">
        <v>3.3000000000000002E-2</v>
      </c>
      <c r="I58" s="108">
        <f t="shared" ref="I58" si="84">SUM(G58*H58)</f>
        <v>3.96</v>
      </c>
      <c r="J58" s="109">
        <v>0</v>
      </c>
      <c r="K58" s="110">
        <v>0</v>
      </c>
      <c r="L58" s="109">
        <v>0</v>
      </c>
      <c r="M58" s="110">
        <v>0</v>
      </c>
      <c r="N58" s="111">
        <f t="shared" ref="N58" si="85">SUM(L58*M58)</f>
        <v>0</v>
      </c>
      <c r="O58" s="112">
        <f t="shared" ref="O58" si="86">SUM(I58+N58)</f>
        <v>3.96</v>
      </c>
      <c r="P58" s="113">
        <v>21.03</v>
      </c>
      <c r="Q58" s="54">
        <f t="shared" ref="Q58" si="87">P58*O58</f>
        <v>83.278800000000004</v>
      </c>
    </row>
    <row r="59" spans="1:17" ht="57.75" customHeight="1" thickBot="1" x14ac:dyDescent="0.25">
      <c r="A59" s="162"/>
      <c r="B59" s="30" t="s">
        <v>7</v>
      </c>
      <c r="C59" s="30" t="s">
        <v>45</v>
      </c>
      <c r="D59" s="29">
        <v>80</v>
      </c>
      <c r="E59" s="29">
        <v>80</v>
      </c>
      <c r="F59" s="89">
        <v>3</v>
      </c>
      <c r="G59" s="90">
        <f t="shared" si="58"/>
        <v>240</v>
      </c>
      <c r="H59" s="91">
        <v>0.33</v>
      </c>
      <c r="I59" s="92">
        <f t="shared" si="59"/>
        <v>79.2</v>
      </c>
      <c r="J59" s="93">
        <v>0</v>
      </c>
      <c r="K59" s="94">
        <v>0</v>
      </c>
      <c r="L59" s="93">
        <v>0</v>
      </c>
      <c r="M59" s="94">
        <v>0</v>
      </c>
      <c r="N59" s="95">
        <f>SUM(L59*M59)</f>
        <v>0</v>
      </c>
      <c r="O59" s="96">
        <f t="shared" ref="O59:O62" si="88">SUM(I59+N59)</f>
        <v>79.2</v>
      </c>
      <c r="P59" s="114">
        <v>32.56</v>
      </c>
      <c r="Q59" s="41">
        <f t="shared" si="60"/>
        <v>2578.7520000000004</v>
      </c>
    </row>
    <row r="60" spans="1:17" ht="57.75" customHeight="1" thickBot="1" x14ac:dyDescent="0.25">
      <c r="A60" s="162"/>
      <c r="B60" s="30" t="s">
        <v>104</v>
      </c>
      <c r="C60" s="30" t="s">
        <v>120</v>
      </c>
      <c r="D60" s="81">
        <v>200</v>
      </c>
      <c r="E60" s="81">
        <v>120</v>
      </c>
      <c r="F60" s="33">
        <v>1</v>
      </c>
      <c r="G60" s="32">
        <f t="shared" ref="G60:G61" si="89">SUM(E60*F60)</f>
        <v>120</v>
      </c>
      <c r="H60" s="64">
        <v>1.67E-2</v>
      </c>
      <c r="I60" s="35">
        <f t="shared" ref="I60:I61" si="90">SUM(G60*H60)</f>
        <v>2.004</v>
      </c>
      <c r="J60" s="36">
        <f>D60-E60</f>
        <v>80</v>
      </c>
      <c r="K60" s="115">
        <v>1</v>
      </c>
      <c r="L60" s="36">
        <f t="shared" ref="L60:L61" si="91">SUM(J60*K60)</f>
        <v>80</v>
      </c>
      <c r="M60" s="37">
        <v>0.05</v>
      </c>
      <c r="N60" s="38">
        <f t="shared" ref="N60:N61" si="92">SUM(L60*M60)</f>
        <v>4</v>
      </c>
      <c r="O60" s="39">
        <f t="shared" ref="O60:O61" si="93">SUM(I60+N60)</f>
        <v>6.0039999999999996</v>
      </c>
      <c r="P60" s="86">
        <v>21.03</v>
      </c>
      <c r="Q60" s="41">
        <f t="shared" si="60"/>
        <v>126.26411999999999</v>
      </c>
    </row>
    <row r="61" spans="1:17" ht="57.75" customHeight="1" thickBot="1" x14ac:dyDescent="0.25">
      <c r="A61" s="162"/>
      <c r="B61" s="30" t="s">
        <v>104</v>
      </c>
      <c r="C61" s="30" t="s">
        <v>119</v>
      </c>
      <c r="D61" s="81">
        <v>200</v>
      </c>
      <c r="E61" s="81">
        <v>120</v>
      </c>
      <c r="F61" s="33">
        <v>1</v>
      </c>
      <c r="G61" s="32">
        <f t="shared" si="89"/>
        <v>120</v>
      </c>
      <c r="H61" s="64">
        <v>3.3000000000000002E-2</v>
      </c>
      <c r="I61" s="35">
        <f t="shared" si="90"/>
        <v>3.96</v>
      </c>
      <c r="J61" s="36">
        <f>D61-E61</f>
        <v>80</v>
      </c>
      <c r="K61" s="115">
        <v>1</v>
      </c>
      <c r="L61" s="36">
        <f t="shared" si="91"/>
        <v>80</v>
      </c>
      <c r="M61" s="37">
        <v>0.05</v>
      </c>
      <c r="N61" s="38">
        <f t="shared" si="92"/>
        <v>4</v>
      </c>
      <c r="O61" s="39">
        <f t="shared" si="93"/>
        <v>7.96</v>
      </c>
      <c r="P61" s="86">
        <v>21.03</v>
      </c>
      <c r="Q61" s="41">
        <f t="shared" si="60"/>
        <v>167.39879999999999</v>
      </c>
    </row>
    <row r="62" spans="1:17" ht="57.75" customHeight="1" thickBot="1" x14ac:dyDescent="0.25">
      <c r="A62" s="163"/>
      <c r="B62" s="30" t="s">
        <v>104</v>
      </c>
      <c r="C62" s="30" t="s">
        <v>43</v>
      </c>
      <c r="D62" s="81">
        <v>200</v>
      </c>
      <c r="E62" s="81">
        <v>120</v>
      </c>
      <c r="F62" s="33">
        <v>1</v>
      </c>
      <c r="G62" s="32">
        <f t="shared" si="58"/>
        <v>120</v>
      </c>
      <c r="H62" s="64">
        <f>95/60</f>
        <v>1.5833333333333333</v>
      </c>
      <c r="I62" s="35">
        <f t="shared" si="59"/>
        <v>190</v>
      </c>
      <c r="J62" s="36">
        <f>D62-E62</f>
        <v>80</v>
      </c>
      <c r="K62" s="115">
        <v>1</v>
      </c>
      <c r="L62" s="36">
        <f t="shared" ref="L62" si="94">SUM(J62*K62)</f>
        <v>80</v>
      </c>
      <c r="M62" s="37">
        <v>0.05</v>
      </c>
      <c r="N62" s="38">
        <f t="shared" ref="N62" si="95">SUM(L62*M62)</f>
        <v>4</v>
      </c>
      <c r="O62" s="39">
        <f t="shared" si="88"/>
        <v>194</v>
      </c>
      <c r="P62" s="86">
        <v>21.03</v>
      </c>
      <c r="Q62" s="41">
        <f t="shared" ref="Q62" si="96">P62*O62</f>
        <v>4079.82</v>
      </c>
    </row>
    <row r="63" spans="1:17" s="28" customFormat="1" ht="57.75" customHeight="1" thickBot="1" x14ac:dyDescent="0.2">
      <c r="A63" s="153" t="s">
        <v>103</v>
      </c>
      <c r="B63" s="154"/>
      <c r="C63" s="155"/>
      <c r="D63" s="73">
        <f>SUM('Burden Table'!D45,'Burden Table'!D43,'Burden Table'!D44,'Burden Table'!D53,'Burden Table'!D54,'Burden Table'!D55,D62,D59,D49)</f>
        <v>770</v>
      </c>
      <c r="E63" s="73">
        <f>SUM('Burden Table'!E45,'Burden Table'!E43,'Burden Table'!E44,'Burden Table'!E53,'Burden Table'!E54,'Burden Table'!E55,E62,E59,E49)</f>
        <v>690</v>
      </c>
      <c r="F63" s="74">
        <f>SUM(G63/E63)</f>
        <v>13.797101449275363</v>
      </c>
      <c r="G63" s="73">
        <f>SUM(G40:G62)</f>
        <v>9520</v>
      </c>
      <c r="H63" s="74">
        <f>SUM(I63/G63)</f>
        <v>1.0430987394957982</v>
      </c>
      <c r="I63" s="73">
        <f>SUM(I40:I62)</f>
        <v>9930.2999999999993</v>
      </c>
      <c r="J63" s="116">
        <f>SUM(J40:J62)</f>
        <v>240</v>
      </c>
      <c r="K63" s="76" t="s">
        <v>11</v>
      </c>
      <c r="L63" s="116">
        <f>SUM(L40:L62)</f>
        <v>240</v>
      </c>
      <c r="M63" s="77" t="s">
        <v>11</v>
      </c>
      <c r="N63" s="116">
        <f>SUM(N40:N62)</f>
        <v>12</v>
      </c>
      <c r="O63" s="100">
        <f>SUM(I63+N63)</f>
        <v>9942.2999999999993</v>
      </c>
      <c r="P63" s="77" t="s">
        <v>11</v>
      </c>
      <c r="Q63" s="117">
        <f>SUM(Q40:Q62)</f>
        <v>423092.14500000002</v>
      </c>
    </row>
    <row r="64" spans="1:17" s="130" customFormat="1" ht="57.75" customHeight="1" x14ac:dyDescent="0.2">
      <c r="A64" s="118"/>
      <c r="B64" s="136" t="s">
        <v>8</v>
      </c>
      <c r="C64" s="137"/>
      <c r="D64" s="119">
        <f>SUM(D25+D38+D63)</f>
        <v>53830</v>
      </c>
      <c r="E64" s="120">
        <f>SUM(E25+E38+E63)</f>
        <v>53741</v>
      </c>
      <c r="F64" s="121">
        <f>SUM(G64/E64)</f>
        <v>5.5985002139893192</v>
      </c>
      <c r="G64" s="120">
        <f>SUM(G25+G38+G63)</f>
        <v>300869</v>
      </c>
      <c r="H64" s="121">
        <f>SUM(I64/G64)</f>
        <v>0.16316339226263479</v>
      </c>
      <c r="I64" s="122">
        <f>SUM(I25+I38+I63)</f>
        <v>49090.806666666671</v>
      </c>
      <c r="J64" s="123" t="s">
        <v>101</v>
      </c>
      <c r="K64" s="121">
        <v>1</v>
      </c>
      <c r="L64" s="124">
        <f>SUM(L25+L38+L63)</f>
        <v>16239</v>
      </c>
      <c r="M64" s="125">
        <f>SUM(N64/L64)</f>
        <v>5.4269556828211926E-2</v>
      </c>
      <c r="N64" s="126">
        <f>SUM(N25+N38+N63)</f>
        <v>881.28333333333342</v>
      </c>
      <c r="O64" s="127">
        <f>SUM(O25+O38+O63)</f>
        <v>49972.09</v>
      </c>
      <c r="P64" s="128"/>
      <c r="Q64" s="129">
        <f>SUM(Q25+Q38+Q63)</f>
        <v>781721.47250000003</v>
      </c>
    </row>
    <row r="65" spans="1:17" s="131" customFormat="1" ht="23.25" customHeight="1" x14ac:dyDescent="0.2">
      <c r="A65" s="164" t="s">
        <v>110</v>
      </c>
      <c r="B65" s="164"/>
      <c r="C65" s="164"/>
      <c r="D65" s="164"/>
      <c r="E65" s="164"/>
      <c r="F65" s="164"/>
      <c r="G65" s="164"/>
      <c r="J65" s="132"/>
      <c r="K65" s="132"/>
      <c r="L65" s="132"/>
      <c r="M65" s="132"/>
      <c r="N65" s="132"/>
      <c r="O65" s="132"/>
    </row>
    <row r="66" spans="1:17" ht="57.75" customHeight="1" x14ac:dyDescent="0.2">
      <c r="A66" s="135" t="s">
        <v>117</v>
      </c>
      <c r="B66" s="135"/>
      <c r="C66" s="135"/>
      <c r="D66" s="135"/>
      <c r="E66" s="135"/>
      <c r="F66" s="135"/>
      <c r="G66" s="135"/>
      <c r="H66" s="135"/>
      <c r="I66" s="135"/>
      <c r="J66" s="135"/>
      <c r="K66" s="135"/>
      <c r="L66" s="135"/>
      <c r="M66" s="135"/>
      <c r="N66" s="135"/>
      <c r="O66" s="135"/>
      <c r="P66" s="135"/>
      <c r="Q66" s="135"/>
    </row>
    <row r="70" spans="1:17" ht="57.75" customHeight="1" x14ac:dyDescent="0.2">
      <c r="D70" s="15" t="s">
        <v>95</v>
      </c>
      <c r="I70" s="133">
        <f>E64</f>
        <v>53741</v>
      </c>
    </row>
    <row r="71" spans="1:17" ht="57.75" customHeight="1" x14ac:dyDescent="0.2">
      <c r="D71" s="15" t="s">
        <v>96</v>
      </c>
      <c r="I71" s="133">
        <f>SUM(G64+L64)</f>
        <v>317108</v>
      </c>
    </row>
    <row r="72" spans="1:17" ht="57.75" customHeight="1" x14ac:dyDescent="0.2">
      <c r="D72" s="15" t="s">
        <v>97</v>
      </c>
      <c r="I72" s="134">
        <f>SUM(I64+N64)</f>
        <v>49972.090000000004</v>
      </c>
    </row>
    <row r="74" spans="1:17" ht="57.75" customHeight="1" x14ac:dyDescent="0.2">
      <c r="B74" s="15"/>
    </row>
    <row r="75" spans="1:17" ht="57.75" customHeight="1" x14ac:dyDescent="0.2">
      <c r="B75" s="15"/>
    </row>
    <row r="76" spans="1:17" ht="57.75" customHeight="1" x14ac:dyDescent="0.2">
      <c r="B76" s="15"/>
    </row>
    <row r="77" spans="1:17" ht="57.75" customHeight="1" x14ac:dyDescent="0.2">
      <c r="B77" s="15"/>
    </row>
    <row r="78" spans="1:17" ht="57.75" customHeight="1" x14ac:dyDescent="0.2">
      <c r="B78" s="15"/>
    </row>
    <row r="79" spans="1:17" ht="57.75" customHeight="1" x14ac:dyDescent="0.2">
      <c r="B79" s="15"/>
    </row>
    <row r="80" spans="1:17" ht="57.75" customHeight="1" x14ac:dyDescent="0.2">
      <c r="B80" s="15"/>
    </row>
    <row r="81" spans="2:2" ht="57.75" customHeight="1" x14ac:dyDescent="0.2">
      <c r="B81" s="15"/>
    </row>
    <row r="82" spans="2:2" ht="57.75" customHeight="1" x14ac:dyDescent="0.2">
      <c r="B82" s="15"/>
    </row>
    <row r="83" spans="2:2" ht="57.75" customHeight="1" x14ac:dyDescent="0.2">
      <c r="B83" s="15"/>
    </row>
    <row r="84" spans="2:2" ht="57.75" customHeight="1" x14ac:dyDescent="0.2">
      <c r="B84" s="15"/>
    </row>
    <row r="85" spans="2:2" ht="57.75" customHeight="1" x14ac:dyDescent="0.2">
      <c r="B85" s="15"/>
    </row>
    <row r="86" spans="2:2" ht="57.75" customHeight="1" x14ac:dyDescent="0.2">
      <c r="B86" s="15"/>
    </row>
  </sheetData>
  <mergeCells count="15">
    <mergeCell ref="A66:Q66"/>
    <mergeCell ref="B64:C64"/>
    <mergeCell ref="J2:N2"/>
    <mergeCell ref="D2:I2"/>
    <mergeCell ref="A4:Q4"/>
    <mergeCell ref="A26:Q26"/>
    <mergeCell ref="A39:Q39"/>
    <mergeCell ref="A63:C63"/>
    <mergeCell ref="A25:C25"/>
    <mergeCell ref="A38:C38"/>
    <mergeCell ref="A27:A37"/>
    <mergeCell ref="A5:A24"/>
    <mergeCell ref="A40:A62"/>
    <mergeCell ref="A65:G65"/>
    <mergeCell ref="O2:Q2"/>
  </mergeCells>
  <pageMargins left="0.25" right="0.25" top="0.75" bottom="0.75" header="0.3" footer="0.3"/>
  <pageSetup paperSize="5"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workbookViewId="0">
      <selection activeCell="F24" sqref="F24"/>
    </sheetView>
  </sheetViews>
  <sheetFormatPr defaultColWidth="9.140625" defaultRowHeight="12" x14ac:dyDescent="0.25"/>
  <cols>
    <col min="1" max="1" width="44.140625" style="8" bestFit="1" customWidth="1"/>
    <col min="2" max="2" width="16" style="7" bestFit="1" customWidth="1"/>
    <col min="3" max="9" width="15" style="7" customWidth="1"/>
    <col min="10" max="10" width="2" style="8" customWidth="1"/>
    <col min="11" max="11" width="97.28515625" style="9" customWidth="1"/>
    <col min="12" max="13" width="9.140625" style="8"/>
    <col min="14" max="16384" width="9.140625" style="7"/>
  </cols>
  <sheetData>
    <row r="1" spans="1:13" s="4" customFormat="1" ht="36" x14ac:dyDescent="0.25">
      <c r="A1" s="4" t="s">
        <v>48</v>
      </c>
      <c r="B1" s="4" t="s">
        <v>28</v>
      </c>
      <c r="C1" s="4" t="s">
        <v>49</v>
      </c>
      <c r="D1" s="4" t="s">
        <v>50</v>
      </c>
      <c r="E1" s="4" t="s">
        <v>2</v>
      </c>
      <c r="F1" s="4" t="s">
        <v>30</v>
      </c>
      <c r="G1" s="4" t="s">
        <v>51</v>
      </c>
      <c r="H1" s="4" t="s">
        <v>31</v>
      </c>
      <c r="I1" s="4" t="s">
        <v>32</v>
      </c>
      <c r="J1" s="5"/>
      <c r="K1" s="4" t="s">
        <v>52</v>
      </c>
      <c r="L1" s="5"/>
      <c r="M1" s="5"/>
    </row>
    <row r="2" spans="1:13" x14ac:dyDescent="0.25">
      <c r="A2" s="6" t="s">
        <v>53</v>
      </c>
    </row>
    <row r="3" spans="1:13" ht="12" customHeight="1" x14ac:dyDescent="0.25">
      <c r="A3" s="8" t="s">
        <v>54</v>
      </c>
      <c r="B3" s="7" t="s">
        <v>55</v>
      </c>
      <c r="C3" s="7">
        <v>10</v>
      </c>
      <c r="D3" s="7">
        <v>1</v>
      </c>
      <c r="E3" s="7">
        <v>1</v>
      </c>
      <c r="F3" s="7">
        <f>C3*D3*E3</f>
        <v>10</v>
      </c>
      <c r="G3" s="7">
        <v>60</v>
      </c>
      <c r="H3" s="7">
        <f>G3/60</f>
        <v>1</v>
      </c>
      <c r="I3" s="7">
        <f>H3*F3</f>
        <v>10</v>
      </c>
      <c r="K3" s="168" t="s">
        <v>56</v>
      </c>
    </row>
    <row r="4" spans="1:13" x14ac:dyDescent="0.25">
      <c r="A4" s="8" t="s">
        <v>57</v>
      </c>
      <c r="B4" s="7" t="s">
        <v>55</v>
      </c>
      <c r="C4" s="7">
        <v>10</v>
      </c>
      <c r="D4" s="7">
        <v>1</v>
      </c>
      <c r="E4" s="7">
        <v>1</v>
      </c>
      <c r="F4" s="7">
        <f t="shared" ref="F4:F30" si="0">C4*D4*E4</f>
        <v>10</v>
      </c>
      <c r="G4" s="7">
        <v>60</v>
      </c>
      <c r="H4" s="7">
        <f t="shared" ref="H4:H30" si="1">G4/60</f>
        <v>1</v>
      </c>
      <c r="I4" s="7">
        <f t="shared" ref="I4:I25" si="2">H4*F4</f>
        <v>10</v>
      </c>
      <c r="K4" s="169"/>
    </row>
    <row r="5" spans="1:13" x14ac:dyDescent="0.25">
      <c r="A5" s="8" t="s">
        <v>58</v>
      </c>
      <c r="B5" s="7" t="s">
        <v>55</v>
      </c>
      <c r="C5" s="7">
        <v>10</v>
      </c>
      <c r="D5" s="7">
        <v>1</v>
      </c>
      <c r="E5" s="7">
        <v>1</v>
      </c>
      <c r="F5" s="7">
        <f t="shared" si="0"/>
        <v>10</v>
      </c>
      <c r="G5" s="7">
        <v>90</v>
      </c>
      <c r="H5" s="7">
        <f t="shared" si="1"/>
        <v>1.5</v>
      </c>
      <c r="I5" s="7">
        <f t="shared" si="2"/>
        <v>15</v>
      </c>
      <c r="K5" s="169"/>
    </row>
    <row r="6" spans="1:13" x14ac:dyDescent="0.25">
      <c r="A6" s="8" t="s">
        <v>59</v>
      </c>
      <c r="B6" s="7" t="s">
        <v>55</v>
      </c>
      <c r="C6" s="7">
        <v>10</v>
      </c>
      <c r="D6" s="7">
        <v>10</v>
      </c>
      <c r="E6" s="7">
        <v>1</v>
      </c>
      <c r="F6" s="7">
        <f t="shared" si="0"/>
        <v>100</v>
      </c>
      <c r="G6" s="7">
        <v>45</v>
      </c>
      <c r="H6" s="7">
        <f t="shared" si="1"/>
        <v>0.75</v>
      </c>
      <c r="I6" s="7">
        <f t="shared" si="2"/>
        <v>75</v>
      </c>
      <c r="K6" s="169"/>
    </row>
    <row r="7" spans="1:13" x14ac:dyDescent="0.25">
      <c r="A7" s="8" t="s">
        <v>60</v>
      </c>
      <c r="B7" s="7" t="s">
        <v>55</v>
      </c>
      <c r="C7" s="7">
        <v>10</v>
      </c>
      <c r="D7" s="7">
        <v>10</v>
      </c>
      <c r="E7" s="7">
        <v>1</v>
      </c>
      <c r="F7" s="7">
        <f t="shared" si="0"/>
        <v>100</v>
      </c>
      <c r="G7" s="7">
        <v>45</v>
      </c>
      <c r="H7" s="7">
        <f t="shared" si="1"/>
        <v>0.75</v>
      </c>
      <c r="I7" s="7">
        <f t="shared" si="2"/>
        <v>75</v>
      </c>
      <c r="K7" s="170"/>
    </row>
    <row r="9" spans="1:13" x14ac:dyDescent="0.25">
      <c r="A9" s="6" t="s">
        <v>61</v>
      </c>
    </row>
    <row r="10" spans="1:13" ht="12" customHeight="1" x14ac:dyDescent="0.25">
      <c r="A10" s="8" t="s">
        <v>62</v>
      </c>
      <c r="B10" s="7" t="s">
        <v>63</v>
      </c>
      <c r="C10" s="7">
        <v>10</v>
      </c>
      <c r="D10" s="7">
        <v>1</v>
      </c>
      <c r="E10" s="7">
        <v>6</v>
      </c>
      <c r="F10" s="7">
        <f t="shared" si="0"/>
        <v>60</v>
      </c>
      <c r="G10" s="7">
        <v>30</v>
      </c>
      <c r="H10" s="7">
        <f t="shared" si="1"/>
        <v>0.5</v>
      </c>
      <c r="I10" s="7">
        <f t="shared" si="2"/>
        <v>30</v>
      </c>
      <c r="K10" s="168" t="s">
        <v>64</v>
      </c>
    </row>
    <row r="11" spans="1:13" x14ac:dyDescent="0.25">
      <c r="A11" s="8" t="s">
        <v>65</v>
      </c>
      <c r="B11" s="7" t="s">
        <v>63</v>
      </c>
      <c r="C11" s="7">
        <v>10</v>
      </c>
      <c r="D11" s="7">
        <v>10</v>
      </c>
      <c r="E11" s="7">
        <v>6</v>
      </c>
      <c r="F11" s="7">
        <f t="shared" si="0"/>
        <v>600</v>
      </c>
      <c r="G11" s="7">
        <v>30</v>
      </c>
      <c r="H11" s="7">
        <f t="shared" si="1"/>
        <v>0.5</v>
      </c>
      <c r="I11" s="7">
        <f t="shared" si="2"/>
        <v>300</v>
      </c>
      <c r="K11" s="169"/>
    </row>
    <row r="12" spans="1:13" x14ac:dyDescent="0.25">
      <c r="A12" s="8" t="s">
        <v>66</v>
      </c>
      <c r="B12" s="7" t="s">
        <v>63</v>
      </c>
      <c r="C12" s="7">
        <v>10</v>
      </c>
      <c r="D12" s="7">
        <v>10</v>
      </c>
      <c r="E12" s="7">
        <v>6</v>
      </c>
      <c r="F12" s="7">
        <f t="shared" si="0"/>
        <v>600</v>
      </c>
      <c r="G12" s="7">
        <v>30</v>
      </c>
      <c r="H12" s="7">
        <f t="shared" si="1"/>
        <v>0.5</v>
      </c>
      <c r="I12" s="7">
        <f t="shared" si="2"/>
        <v>300</v>
      </c>
      <c r="K12" s="170"/>
    </row>
    <row r="14" spans="1:13" x14ac:dyDescent="0.25">
      <c r="A14" s="6" t="s">
        <v>67</v>
      </c>
    </row>
    <row r="15" spans="1:13" ht="12" customHeight="1" x14ac:dyDescent="0.25">
      <c r="A15" s="8" t="s">
        <v>68</v>
      </c>
      <c r="B15" s="7" t="s">
        <v>69</v>
      </c>
      <c r="C15" s="7">
        <v>10</v>
      </c>
      <c r="D15" s="7">
        <v>1</v>
      </c>
      <c r="E15" s="7">
        <v>1</v>
      </c>
      <c r="F15" s="7">
        <f t="shared" si="0"/>
        <v>10</v>
      </c>
      <c r="G15" s="7">
        <v>180</v>
      </c>
      <c r="H15" s="7">
        <f t="shared" si="1"/>
        <v>3</v>
      </c>
      <c r="I15" s="7">
        <f t="shared" si="2"/>
        <v>30</v>
      </c>
      <c r="K15" s="168" t="s">
        <v>70</v>
      </c>
    </row>
    <row r="16" spans="1:13" x14ac:dyDescent="0.25">
      <c r="A16" s="8" t="s">
        <v>71</v>
      </c>
      <c r="B16" s="7" t="s">
        <v>69</v>
      </c>
      <c r="C16" s="7">
        <v>10</v>
      </c>
      <c r="D16" s="7">
        <v>1</v>
      </c>
      <c r="E16" s="7">
        <v>11</v>
      </c>
      <c r="F16" s="7">
        <f t="shared" si="0"/>
        <v>110</v>
      </c>
      <c r="G16" s="7">
        <v>120</v>
      </c>
      <c r="H16" s="7">
        <f t="shared" si="1"/>
        <v>2</v>
      </c>
      <c r="I16" s="7">
        <f t="shared" si="2"/>
        <v>220</v>
      </c>
      <c r="K16" s="169"/>
    </row>
    <row r="17" spans="1:11" x14ac:dyDescent="0.25">
      <c r="A17" s="8" t="s">
        <v>72</v>
      </c>
      <c r="B17" s="7" t="s">
        <v>69</v>
      </c>
      <c r="C17" s="7">
        <v>10</v>
      </c>
      <c r="D17" s="7">
        <v>10</v>
      </c>
      <c r="E17" s="7">
        <v>1</v>
      </c>
      <c r="F17" s="7">
        <f t="shared" si="0"/>
        <v>100</v>
      </c>
      <c r="G17" s="7">
        <v>90</v>
      </c>
      <c r="H17" s="7">
        <f t="shared" si="1"/>
        <v>1.5</v>
      </c>
      <c r="I17" s="7">
        <f t="shared" si="2"/>
        <v>150</v>
      </c>
      <c r="K17" s="169"/>
    </row>
    <row r="18" spans="1:11" x14ac:dyDescent="0.25">
      <c r="A18" s="8" t="s">
        <v>73</v>
      </c>
      <c r="B18" s="7" t="s">
        <v>69</v>
      </c>
      <c r="C18" s="7">
        <v>10</v>
      </c>
      <c r="D18" s="7">
        <v>10</v>
      </c>
      <c r="E18" s="7">
        <v>1</v>
      </c>
      <c r="F18" s="7">
        <f t="shared" si="0"/>
        <v>100</v>
      </c>
      <c r="G18" s="7">
        <v>90</v>
      </c>
      <c r="H18" s="7">
        <f t="shared" si="1"/>
        <v>1.5</v>
      </c>
      <c r="I18" s="7">
        <f t="shared" si="2"/>
        <v>150</v>
      </c>
      <c r="K18" s="169"/>
    </row>
    <row r="19" spans="1:11" x14ac:dyDescent="0.25">
      <c r="A19" s="8" t="s">
        <v>74</v>
      </c>
      <c r="B19" s="7" t="s">
        <v>69</v>
      </c>
      <c r="C19" s="7">
        <v>10</v>
      </c>
      <c r="D19" s="7">
        <v>10</v>
      </c>
      <c r="E19" s="7">
        <v>11</v>
      </c>
      <c r="F19" s="7">
        <f t="shared" si="0"/>
        <v>1100</v>
      </c>
      <c r="G19" s="7">
        <v>60</v>
      </c>
      <c r="H19" s="7">
        <f t="shared" si="1"/>
        <v>1</v>
      </c>
      <c r="I19" s="7">
        <f t="shared" si="2"/>
        <v>1100</v>
      </c>
      <c r="K19" s="169"/>
    </row>
    <row r="20" spans="1:11" x14ac:dyDescent="0.25">
      <c r="A20" s="8" t="s">
        <v>75</v>
      </c>
      <c r="B20" s="7" t="s">
        <v>69</v>
      </c>
      <c r="C20" s="7">
        <v>10</v>
      </c>
      <c r="D20" s="7">
        <v>10</v>
      </c>
      <c r="E20" s="7">
        <v>11</v>
      </c>
      <c r="F20" s="7">
        <f t="shared" si="0"/>
        <v>1100</v>
      </c>
      <c r="G20" s="7">
        <v>60</v>
      </c>
      <c r="H20" s="7">
        <f t="shared" si="1"/>
        <v>1</v>
      </c>
      <c r="I20" s="7">
        <f t="shared" si="2"/>
        <v>1100</v>
      </c>
      <c r="K20" s="170"/>
    </row>
    <row r="22" spans="1:11" x14ac:dyDescent="0.25">
      <c r="A22" s="6" t="s">
        <v>76</v>
      </c>
    </row>
    <row r="23" spans="1:11" x14ac:dyDescent="0.25">
      <c r="A23" s="8" t="s">
        <v>62</v>
      </c>
      <c r="B23" s="7" t="s">
        <v>63</v>
      </c>
      <c r="C23" s="7">
        <v>10</v>
      </c>
      <c r="D23" s="7">
        <v>1</v>
      </c>
      <c r="E23" s="7">
        <v>12</v>
      </c>
      <c r="F23" s="7">
        <f t="shared" si="0"/>
        <v>120</v>
      </c>
      <c r="G23" s="7">
        <v>60</v>
      </c>
      <c r="H23" s="7">
        <f t="shared" si="1"/>
        <v>1</v>
      </c>
      <c r="I23" s="7">
        <f t="shared" si="2"/>
        <v>120</v>
      </c>
      <c r="K23" s="168" t="s">
        <v>77</v>
      </c>
    </row>
    <row r="24" spans="1:11" x14ac:dyDescent="0.25">
      <c r="A24" s="8" t="s">
        <v>65</v>
      </c>
      <c r="B24" s="7" t="s">
        <v>63</v>
      </c>
      <c r="C24" s="7">
        <v>10</v>
      </c>
      <c r="D24" s="7">
        <v>10</v>
      </c>
      <c r="E24" s="7">
        <v>12</v>
      </c>
      <c r="F24" s="7">
        <f t="shared" si="0"/>
        <v>1200</v>
      </c>
      <c r="G24" s="7">
        <v>30</v>
      </c>
      <c r="H24" s="7">
        <f t="shared" si="1"/>
        <v>0.5</v>
      </c>
      <c r="I24" s="7">
        <f t="shared" si="2"/>
        <v>600</v>
      </c>
      <c r="K24" s="169"/>
    </row>
    <row r="25" spans="1:11" x14ac:dyDescent="0.25">
      <c r="A25" s="8" t="s">
        <v>66</v>
      </c>
      <c r="B25" s="7" t="s">
        <v>63</v>
      </c>
      <c r="C25" s="7">
        <v>10</v>
      </c>
      <c r="D25" s="7">
        <v>10</v>
      </c>
      <c r="E25" s="7">
        <v>12</v>
      </c>
      <c r="F25" s="7">
        <f t="shared" si="0"/>
        <v>1200</v>
      </c>
      <c r="G25" s="7">
        <v>30</v>
      </c>
      <c r="H25" s="7">
        <f t="shared" si="1"/>
        <v>0.5</v>
      </c>
      <c r="I25" s="7">
        <f t="shared" si="2"/>
        <v>600</v>
      </c>
      <c r="K25" s="170"/>
    </row>
    <row r="27" spans="1:11" x14ac:dyDescent="0.25">
      <c r="A27" s="6" t="s">
        <v>78</v>
      </c>
    </row>
    <row r="28" spans="1:11" ht="12" customHeight="1" x14ac:dyDescent="0.25">
      <c r="A28" s="8" t="s">
        <v>79</v>
      </c>
      <c r="B28" s="7" t="s">
        <v>80</v>
      </c>
      <c r="C28" s="7">
        <v>10</v>
      </c>
      <c r="D28" s="7">
        <v>10</v>
      </c>
      <c r="E28" s="7">
        <v>3</v>
      </c>
      <c r="F28" s="7">
        <f>C28*D28*E28</f>
        <v>300</v>
      </c>
      <c r="G28" s="7">
        <v>20</v>
      </c>
      <c r="H28" s="7">
        <f t="shared" si="1"/>
        <v>0.33333333333333331</v>
      </c>
      <c r="I28" s="7">
        <f t="shared" ref="I28:I30" si="3">H28*F28</f>
        <v>100</v>
      </c>
      <c r="K28" s="168" t="s">
        <v>81</v>
      </c>
    </row>
    <row r="29" spans="1:11" x14ac:dyDescent="0.25">
      <c r="A29" s="8" t="s">
        <v>82</v>
      </c>
      <c r="B29" s="7" t="s">
        <v>80</v>
      </c>
      <c r="C29" s="7">
        <v>10</v>
      </c>
      <c r="D29" s="7">
        <v>8</v>
      </c>
      <c r="E29" s="7">
        <v>3</v>
      </c>
      <c r="F29" s="7">
        <f t="shared" si="0"/>
        <v>240</v>
      </c>
      <c r="G29" s="7">
        <v>20</v>
      </c>
      <c r="H29" s="7">
        <f t="shared" si="1"/>
        <v>0.33333333333333331</v>
      </c>
      <c r="I29" s="7">
        <f t="shared" si="3"/>
        <v>80</v>
      </c>
      <c r="K29" s="169"/>
    </row>
    <row r="30" spans="1:11" x14ac:dyDescent="0.25">
      <c r="A30" s="8" t="s">
        <v>83</v>
      </c>
      <c r="B30" s="7" t="s">
        <v>80</v>
      </c>
      <c r="C30" s="7">
        <v>10</v>
      </c>
      <c r="D30" s="7">
        <v>8</v>
      </c>
      <c r="E30" s="7">
        <v>3</v>
      </c>
      <c r="F30" s="7">
        <f t="shared" si="0"/>
        <v>240</v>
      </c>
      <c r="G30" s="7">
        <v>20</v>
      </c>
      <c r="H30" s="7">
        <f t="shared" si="1"/>
        <v>0.33333333333333331</v>
      </c>
      <c r="I30" s="7">
        <f t="shared" si="3"/>
        <v>80</v>
      </c>
      <c r="K30" s="170"/>
    </row>
    <row r="31" spans="1:11" x14ac:dyDescent="0.25">
      <c r="K31" s="10"/>
    </row>
    <row r="33" spans="1:9" x14ac:dyDescent="0.25">
      <c r="A33" s="7"/>
      <c r="H33" s="11" t="s">
        <v>84</v>
      </c>
    </row>
    <row r="34" spans="1:9" x14ac:dyDescent="0.25">
      <c r="A34" s="7"/>
      <c r="H34" s="12" t="s">
        <v>85</v>
      </c>
      <c r="I34" s="7">
        <f>I3</f>
        <v>10</v>
      </c>
    </row>
    <row r="35" spans="1:9" x14ac:dyDescent="0.25">
      <c r="A35" s="7"/>
      <c r="H35" s="12" t="s">
        <v>86</v>
      </c>
      <c r="I35" s="7">
        <f>I4</f>
        <v>10</v>
      </c>
    </row>
    <row r="36" spans="1:9" x14ac:dyDescent="0.25">
      <c r="A36" s="7"/>
      <c r="H36" s="12" t="s">
        <v>87</v>
      </c>
      <c r="I36" s="7">
        <f>SUM(I5,I10,I15,I16,I23)</f>
        <v>415</v>
      </c>
    </row>
    <row r="37" spans="1:9" x14ac:dyDescent="0.25">
      <c r="A37" s="7"/>
      <c r="H37" s="12" t="s">
        <v>88</v>
      </c>
      <c r="I37" s="7">
        <f>SUM(I6,I11,I17,I19,I24)</f>
        <v>2225</v>
      </c>
    </row>
    <row r="38" spans="1:9" x14ac:dyDescent="0.25">
      <c r="A38" s="7"/>
      <c r="H38" s="12" t="s">
        <v>89</v>
      </c>
      <c r="I38" s="7">
        <f>SUM(I7,I12,I18,I20,I25)</f>
        <v>2225</v>
      </c>
    </row>
    <row r="39" spans="1:9" x14ac:dyDescent="0.25">
      <c r="A39" s="7"/>
      <c r="H39" s="12" t="s">
        <v>90</v>
      </c>
      <c r="I39" s="7">
        <f>I28</f>
        <v>100</v>
      </c>
    </row>
    <row r="40" spans="1:9" x14ac:dyDescent="0.25">
      <c r="A40" s="7"/>
      <c r="H40" s="12" t="s">
        <v>91</v>
      </c>
      <c r="I40" s="7">
        <f>I29</f>
        <v>80</v>
      </c>
    </row>
    <row r="41" spans="1:9" x14ac:dyDescent="0.25">
      <c r="H41" s="12" t="s">
        <v>92</v>
      </c>
      <c r="I41" s="7">
        <f>I30</f>
        <v>80</v>
      </c>
    </row>
  </sheetData>
  <mergeCells count="5">
    <mergeCell ref="K3:K7"/>
    <mergeCell ref="K10:K12"/>
    <mergeCell ref="K15:K20"/>
    <mergeCell ref="K23:K25"/>
    <mergeCell ref="K28:K3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topLeftCell="A4" workbookViewId="0">
      <selection activeCell="A16" sqref="A16"/>
    </sheetView>
  </sheetViews>
  <sheetFormatPr defaultRowHeight="15" x14ac:dyDescent="0.25"/>
  <sheetData>
    <row r="1" spans="1:1" x14ac:dyDescent="0.25">
      <c r="A1" t="s">
        <v>93</v>
      </c>
    </row>
    <row r="3" spans="1:1" x14ac:dyDescent="0.25">
      <c r="A3" s="3" t="s">
        <v>37</v>
      </c>
    </row>
    <row r="4" spans="1:1" x14ac:dyDescent="0.25">
      <c r="A4" s="1" t="s">
        <v>36</v>
      </c>
    </row>
    <row r="5" spans="1:1" x14ac:dyDescent="0.25">
      <c r="A5" s="1" t="s">
        <v>35</v>
      </c>
    </row>
    <row r="6" spans="1:1" x14ac:dyDescent="0.25">
      <c r="A6" s="1"/>
    </row>
    <row r="7" spans="1:1" x14ac:dyDescent="0.25">
      <c r="A7" s="3" t="s">
        <v>38</v>
      </c>
    </row>
    <row r="8" spans="1:1" x14ac:dyDescent="0.25">
      <c r="A8" s="1" t="s">
        <v>40</v>
      </c>
    </row>
    <row r="9" spans="1:1" x14ac:dyDescent="0.25">
      <c r="A9" s="1" t="s">
        <v>39</v>
      </c>
    </row>
    <row r="10" spans="1:1" x14ac:dyDescent="0.25">
      <c r="A10" s="1"/>
    </row>
    <row r="11" spans="1:1" x14ac:dyDescent="0.25">
      <c r="A11" s="1"/>
    </row>
    <row r="12" spans="1:1" x14ac:dyDescent="0.25">
      <c r="A12" s="3" t="s">
        <v>41</v>
      </c>
    </row>
    <row r="13" spans="1:1" x14ac:dyDescent="0.25">
      <c r="A13" s="1" t="s">
        <v>106</v>
      </c>
    </row>
    <row r="14" spans="1:1" x14ac:dyDescent="0.25">
      <c r="A14" s="1" t="s">
        <v>105</v>
      </c>
    </row>
    <row r="15" spans="1:1" x14ac:dyDescent="0.25">
      <c r="A15" s="1" t="s">
        <v>107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Burden Table</vt:lpstr>
      <vt:lpstr>Cost Assumptions</vt:lpstr>
      <vt:lpstr>Implementation Assumptions</vt:lpstr>
      <vt:lpstr>'Burden Table'!Print_Area</vt:lpstr>
      <vt:lpstr>'Burden Table'!Print_Titles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Dean, Wesley - FNS</cp:lastModifiedBy>
  <cp:lastPrinted>2015-08-31T18:20:16Z</cp:lastPrinted>
  <dcterms:created xsi:type="dcterms:W3CDTF">2014-11-27T00:00:56Z</dcterms:created>
  <dcterms:modified xsi:type="dcterms:W3CDTF">2015-11-08T06:13:05Z</dcterms:modified>
</cp:coreProperties>
</file>