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-165" yWindow="45" windowWidth="17490" windowHeight="7410" tabRatio="500"/>
  </bookViews>
  <sheets>
    <sheet name="RecordKeeping" sheetId="8" r:id="rId1"/>
    <sheet name="Reporting" sheetId="27" r:id="rId2"/>
    <sheet name="60 day Summ" sheetId="28" r:id="rId3"/>
    <sheet name="Burden Summary" sheetId="4" r:id="rId4"/>
    <sheet name="Notes" sheetId="29" r:id="rId5"/>
  </sheets>
  <definedNames>
    <definedName name="_xlnm._FilterDatabase" localSheetId="0" hidden="1">RecordKeeping!$A$3:$N$19</definedName>
    <definedName name="_xlnm._FilterDatabase" localSheetId="1" hidden="1">Reporting!$A$3:$N$16</definedName>
    <definedName name="_xlnm.Print_Area" localSheetId="2">'60 day Summ'!$B$2:$C$9</definedName>
    <definedName name="_xlnm.Print_Area" localSheetId="3">'Burden Summary'!$A$1:$F$14</definedName>
    <definedName name="_xlnm.Print_Area" localSheetId="0">RecordKeeping!$A$1:$N$27</definedName>
    <definedName name="_xlnm.Print_Area" localSheetId="1">Reporting!$A$1:$N$24</definedName>
  </definedNames>
  <calcPr calcId="145621"/>
</workbook>
</file>

<file path=xl/calcChain.xml><?xml version="1.0" encoding="utf-8"?>
<calcChain xmlns="http://schemas.openxmlformats.org/spreadsheetml/2006/main">
  <c r="C13" i="4" l="1"/>
  <c r="E13" i="4"/>
  <c r="C5" i="4"/>
  <c r="C10" i="4"/>
  <c r="E6" i="4"/>
  <c r="E5" i="4"/>
  <c r="I13" i="8" l="1"/>
  <c r="D23" i="8"/>
  <c r="D24" i="8"/>
  <c r="N5" i="27"/>
  <c r="E19" i="8"/>
  <c r="F19" i="8" s="1"/>
  <c r="F15" i="8"/>
  <c r="F11" i="8"/>
  <c r="H18" i="8"/>
  <c r="E15" i="8"/>
  <c r="G13" i="8" l="1"/>
  <c r="G10" i="8"/>
  <c r="F12" i="27"/>
  <c r="H12" i="27"/>
  <c r="F15" i="27"/>
  <c r="M8" i="27" l="1"/>
  <c r="D30" i="27"/>
  <c r="D22" i="27"/>
  <c r="D21" i="27"/>
  <c r="D19" i="27"/>
  <c r="I10" i="27"/>
  <c r="G6" i="27"/>
  <c r="E12" i="27" l="1"/>
  <c r="E8" i="27"/>
  <c r="E15" i="27"/>
  <c r="B12" i="4" s="1"/>
  <c r="E18" i="8" l="1"/>
  <c r="K18" i="8"/>
  <c r="L18" i="8"/>
  <c r="M18" i="8"/>
  <c r="J18" i="8"/>
  <c r="B7" i="4" l="1"/>
  <c r="F18" i="8"/>
  <c r="B6" i="4"/>
  <c r="E11" i="8"/>
  <c r="M12" i="27"/>
  <c r="E22" i="8" l="1"/>
  <c r="J15" i="27"/>
  <c r="B10" i="4" l="1"/>
  <c r="G5" i="8"/>
  <c r="G8" i="8" l="1"/>
  <c r="I5" i="8"/>
  <c r="N5" i="8" s="1"/>
  <c r="G6" i="8"/>
  <c r="I6" i="8" s="1"/>
  <c r="G7" i="8"/>
  <c r="I7" i="8" s="1"/>
  <c r="G9" i="8"/>
  <c r="I9" i="8" s="1"/>
  <c r="I8" i="8" l="1"/>
  <c r="N8" i="8" s="1"/>
  <c r="I18" i="8"/>
  <c r="F7" i="4" s="1"/>
  <c r="G18" i="8"/>
  <c r="G5" i="27"/>
  <c r="I5" i="27" s="1"/>
  <c r="N6" i="27"/>
  <c r="G10" i="27"/>
  <c r="N13" i="8"/>
  <c r="G14" i="8"/>
  <c r="J15" i="8"/>
  <c r="K15" i="8"/>
  <c r="L15" i="8"/>
  <c r="M15" i="8"/>
  <c r="J30" i="27"/>
  <c r="D29" i="27"/>
  <c r="J29" i="27" s="1"/>
  <c r="D28" i="27"/>
  <c r="J28" i="27" s="1"/>
  <c r="D27" i="27"/>
  <c r="J27" i="27" s="1"/>
  <c r="D26" i="27"/>
  <c r="J26" i="27" s="1"/>
  <c r="D25" i="27"/>
  <c r="J25" i="27" s="1"/>
  <c r="D24" i="27"/>
  <c r="J24" i="27" s="1"/>
  <c r="D23" i="27"/>
  <c r="J23" i="27" s="1"/>
  <c r="J22" i="27"/>
  <c r="J21" i="27"/>
  <c r="D20" i="27"/>
  <c r="J20" i="27" s="1"/>
  <c r="N18" i="27"/>
  <c r="M18" i="27"/>
  <c r="L18" i="27"/>
  <c r="K18" i="27"/>
  <c r="J18" i="27"/>
  <c r="I18" i="27"/>
  <c r="H18" i="27"/>
  <c r="G18" i="27"/>
  <c r="F18" i="27"/>
  <c r="E18" i="27"/>
  <c r="D18" i="27"/>
  <c r="M15" i="27"/>
  <c r="L15" i="27"/>
  <c r="K15" i="27"/>
  <c r="L12" i="27"/>
  <c r="K12" i="27"/>
  <c r="J12" i="27"/>
  <c r="G11" i="27"/>
  <c r="I11" i="27" s="1"/>
  <c r="N11" i="27" s="1"/>
  <c r="L8" i="27"/>
  <c r="K8" i="27"/>
  <c r="J8" i="27"/>
  <c r="G7" i="27"/>
  <c r="I7" i="27" s="1"/>
  <c r="N7" i="27" s="1"/>
  <c r="D21" i="8"/>
  <c r="E21" i="8"/>
  <c r="D31" i="8"/>
  <c r="E31" i="8" s="1"/>
  <c r="D32" i="8"/>
  <c r="E32" i="8" s="1"/>
  <c r="D33" i="8"/>
  <c r="E33" i="8" s="1"/>
  <c r="D28" i="8"/>
  <c r="E28" i="8" s="1"/>
  <c r="D29" i="8"/>
  <c r="E29" i="8" s="1"/>
  <c r="D30" i="8"/>
  <c r="E30" i="8" s="1"/>
  <c r="H21" i="8"/>
  <c r="D26" i="8"/>
  <c r="F26" i="8" s="1"/>
  <c r="D27" i="8"/>
  <c r="E27" i="8" s="1"/>
  <c r="F23" i="8"/>
  <c r="F24" i="8"/>
  <c r="D25" i="8"/>
  <c r="E25" i="8" s="1"/>
  <c r="D22" i="8"/>
  <c r="F21" i="8"/>
  <c r="G21" i="8"/>
  <c r="I21" i="8"/>
  <c r="J21" i="8"/>
  <c r="K21" i="8"/>
  <c r="L21" i="8"/>
  <c r="M21" i="8"/>
  <c r="N21" i="8"/>
  <c r="J11" i="8"/>
  <c r="K11" i="8"/>
  <c r="L11" i="8"/>
  <c r="M11" i="8"/>
  <c r="B5" i="4"/>
  <c r="N9" i="8"/>
  <c r="N7" i="8"/>
  <c r="N6" i="8"/>
  <c r="I14" i="8" l="1"/>
  <c r="N14" i="8" s="1"/>
  <c r="N15" i="8" s="1"/>
  <c r="G15" i="8"/>
  <c r="I10" i="8"/>
  <c r="N10" i="8" s="1"/>
  <c r="N18" i="8"/>
  <c r="D7" i="4"/>
  <c r="I12" i="27"/>
  <c r="G12" i="27"/>
  <c r="D11" i="4" s="1"/>
  <c r="B11" i="4"/>
  <c r="B13" i="4" s="1"/>
  <c r="E19" i="27"/>
  <c r="L19" i="27"/>
  <c r="L31" i="27" s="1"/>
  <c r="M19" i="27"/>
  <c r="M31" i="27" s="1"/>
  <c r="K19" i="27"/>
  <c r="K31" i="27" s="1"/>
  <c r="M16" i="27"/>
  <c r="M22" i="8"/>
  <c r="M34" i="8" s="1"/>
  <c r="K22" i="8"/>
  <c r="K34" i="8" s="1"/>
  <c r="L22" i="8"/>
  <c r="L34" i="8" s="1"/>
  <c r="J16" i="27"/>
  <c r="D6" i="4"/>
  <c r="L16" i="27"/>
  <c r="E16" i="27"/>
  <c r="K16" i="27"/>
  <c r="G19" i="27"/>
  <c r="F19" i="27" s="1"/>
  <c r="H30" i="8"/>
  <c r="J30" i="8"/>
  <c r="F30" i="8"/>
  <c r="I29" i="8"/>
  <c r="J28" i="8"/>
  <c r="H33" i="8"/>
  <c r="H32" i="8"/>
  <c r="J31" i="8"/>
  <c r="H23" i="8"/>
  <c r="G22" i="8"/>
  <c r="F22" i="8" s="1"/>
  <c r="G23" i="8"/>
  <c r="I23" i="8"/>
  <c r="J24" i="8"/>
  <c r="L19" i="8"/>
  <c r="G24" i="8"/>
  <c r="H24" i="8"/>
  <c r="I24" i="8"/>
  <c r="J22" i="8"/>
  <c r="J23" i="8"/>
  <c r="N24" i="8"/>
  <c r="N30" i="8"/>
  <c r="I30" i="8"/>
  <c r="G30" i="8"/>
  <c r="N29" i="8"/>
  <c r="G29" i="8"/>
  <c r="N28" i="8"/>
  <c r="H28" i="8"/>
  <c r="J33" i="8"/>
  <c r="F33" i="8"/>
  <c r="J32" i="8"/>
  <c r="F32" i="8"/>
  <c r="N31" i="8"/>
  <c r="H31" i="8"/>
  <c r="F31" i="8"/>
  <c r="G27" i="8"/>
  <c r="I28" i="8"/>
  <c r="G28" i="8"/>
  <c r="J29" i="8"/>
  <c r="H29" i="8"/>
  <c r="F29" i="8"/>
  <c r="F28" i="8"/>
  <c r="H27" i="8"/>
  <c r="I27" i="8"/>
  <c r="J27" i="8"/>
  <c r="N27" i="8"/>
  <c r="H26" i="8"/>
  <c r="J26" i="8"/>
  <c r="G26" i="8"/>
  <c r="I26" i="8"/>
  <c r="N26" i="8"/>
  <c r="G25" i="8"/>
  <c r="H25" i="8"/>
  <c r="I25" i="8"/>
  <c r="J25" i="8"/>
  <c r="N25" i="8"/>
  <c r="G15" i="27"/>
  <c r="G8" i="27"/>
  <c r="F8" i="27" s="1"/>
  <c r="J19" i="27"/>
  <c r="J31" i="27" s="1"/>
  <c r="E20" i="27"/>
  <c r="G20" i="27"/>
  <c r="I20" i="27"/>
  <c r="E21" i="27"/>
  <c r="G21" i="27"/>
  <c r="I21" i="27"/>
  <c r="N21" i="27"/>
  <c r="E22" i="27"/>
  <c r="G22" i="27"/>
  <c r="I22" i="27"/>
  <c r="N22" i="27"/>
  <c r="E23" i="27"/>
  <c r="G23" i="27"/>
  <c r="I23" i="27"/>
  <c r="N23" i="27"/>
  <c r="E24" i="27"/>
  <c r="G24" i="27"/>
  <c r="I24" i="27"/>
  <c r="N24" i="27"/>
  <c r="E25" i="27"/>
  <c r="G25" i="27"/>
  <c r="I25" i="27"/>
  <c r="N25" i="27"/>
  <c r="E26" i="27"/>
  <c r="G26" i="27"/>
  <c r="I26" i="27"/>
  <c r="N26" i="27"/>
  <c r="E27" i="27"/>
  <c r="G27" i="27"/>
  <c r="I27" i="27"/>
  <c r="N27" i="27"/>
  <c r="E28" i="27"/>
  <c r="G28" i="27"/>
  <c r="I28" i="27"/>
  <c r="N28" i="27"/>
  <c r="E29" i="27"/>
  <c r="G29" i="27"/>
  <c r="I29" i="27"/>
  <c r="N29" i="27"/>
  <c r="E30" i="27"/>
  <c r="G30" i="27"/>
  <c r="I30" i="27"/>
  <c r="N30" i="27"/>
  <c r="F20" i="27"/>
  <c r="H20" i="27"/>
  <c r="F21" i="27"/>
  <c r="H21" i="27"/>
  <c r="F22" i="27"/>
  <c r="H22" i="27"/>
  <c r="F23" i="27"/>
  <c r="H23" i="27"/>
  <c r="F24" i="27"/>
  <c r="H24" i="27"/>
  <c r="F25" i="27"/>
  <c r="H25" i="27"/>
  <c r="F26" i="27"/>
  <c r="H26" i="27"/>
  <c r="F27" i="27"/>
  <c r="H27" i="27"/>
  <c r="F28" i="27"/>
  <c r="H28" i="27"/>
  <c r="F29" i="27"/>
  <c r="H29" i="27"/>
  <c r="F30" i="27"/>
  <c r="H30" i="27"/>
  <c r="N33" i="8"/>
  <c r="I33" i="8"/>
  <c r="G33" i="8"/>
  <c r="N32" i="8"/>
  <c r="I32" i="8"/>
  <c r="G32" i="8"/>
  <c r="I31" i="8"/>
  <c r="G31" i="8"/>
  <c r="M19" i="8"/>
  <c r="K19" i="8"/>
  <c r="E26" i="8"/>
  <c r="E24" i="8"/>
  <c r="E23" i="8"/>
  <c r="F27" i="8"/>
  <c r="F25" i="8"/>
  <c r="B8" i="4"/>
  <c r="G11" i="8"/>
  <c r="I11" i="8"/>
  <c r="H11" i="8" s="1"/>
  <c r="N23" i="8"/>
  <c r="I22" i="8" l="1"/>
  <c r="H22" i="8" s="1"/>
  <c r="H34" i="8" s="1"/>
  <c r="I15" i="8"/>
  <c r="N10" i="27"/>
  <c r="N12" i="27" s="1"/>
  <c r="C6" i="4"/>
  <c r="F11" i="4"/>
  <c r="E11" i="4"/>
  <c r="G16" i="27"/>
  <c r="F16" i="27" s="1"/>
  <c r="C11" i="4"/>
  <c r="B14" i="4"/>
  <c r="D12" i="4"/>
  <c r="C3" i="28"/>
  <c r="F31" i="27"/>
  <c r="D10" i="4"/>
  <c r="F5" i="4"/>
  <c r="D5" i="4"/>
  <c r="D8" i="4" s="1"/>
  <c r="N22" i="8"/>
  <c r="N34" i="8" s="1"/>
  <c r="G34" i="8"/>
  <c r="J34" i="8"/>
  <c r="F34" i="8"/>
  <c r="E34" i="8"/>
  <c r="G31" i="27"/>
  <c r="I8" i="27"/>
  <c r="H8" i="27" s="1"/>
  <c r="I19" i="27"/>
  <c r="H19" i="27" s="1"/>
  <c r="I15" i="27"/>
  <c r="F12" i="4" s="1"/>
  <c r="N15" i="27"/>
  <c r="I19" i="8"/>
  <c r="H19" i="8" s="1"/>
  <c r="N11" i="8"/>
  <c r="N19" i="8" s="1"/>
  <c r="G19" i="8"/>
  <c r="F6" i="4" l="1"/>
  <c r="F8" i="4" s="1"/>
  <c r="E8" i="4" s="1"/>
  <c r="H15" i="8"/>
  <c r="I34" i="8"/>
  <c r="I16" i="27"/>
  <c r="H16" i="27" s="1"/>
  <c r="D13" i="4"/>
  <c r="D14" i="4" s="1"/>
  <c r="C8" i="4"/>
  <c r="H15" i="27"/>
  <c r="E31" i="27"/>
  <c r="I31" i="27"/>
  <c r="H31" i="27"/>
  <c r="F10" i="4"/>
  <c r="F13" i="4" s="1"/>
  <c r="E10" i="4"/>
  <c r="C5" i="28"/>
  <c r="C4" i="28" s="1"/>
  <c r="N19" i="27"/>
  <c r="N8" i="27"/>
  <c r="N16" i="27" s="1"/>
  <c r="C9" i="28" s="1"/>
  <c r="N20" i="27"/>
  <c r="C7" i="28" l="1"/>
  <c r="C6" i="28" s="1"/>
  <c r="C14" i="4"/>
  <c r="F14" i="4"/>
  <c r="E14" i="4" s="1"/>
  <c r="N31" i="27"/>
  <c r="J19" i="8"/>
  <c r="C8" i="28" s="1"/>
</calcChain>
</file>

<file path=xl/comments1.xml><?xml version="1.0" encoding="utf-8"?>
<comments xmlns="http://schemas.openxmlformats.org/spreadsheetml/2006/main">
  <authors>
    <author>sweeks</author>
  </authors>
  <commentList>
    <comment ref="E5" authorId="0">
      <text>
        <r>
          <rPr>
            <b/>
            <sz val="9"/>
            <color indexed="81"/>
            <rFont val="Tahoma"/>
            <family val="2"/>
          </rPr>
          <t>Source: NDB
54 State Agencies</t>
        </r>
      </text>
    </comment>
    <comment ref="F5" authorId="0">
      <text>
        <r>
          <rPr>
            <b/>
            <sz val="9"/>
            <color indexed="81"/>
            <rFont val="Tahoma"/>
            <family val="2"/>
          </rPr>
          <t>Avg per SA of 3879 total institutions
Source: NDB</t>
        </r>
      </text>
    </comment>
    <comment ref="F6" authorId="0">
      <text>
        <r>
          <rPr>
            <b/>
            <sz val="8"/>
            <color indexed="81"/>
            <rFont val="Tahoma"/>
            <family val="2"/>
          </rPr>
          <t>Average SFAs per SA participating in the milk program receiving an administrative review.</t>
        </r>
      </text>
    </comment>
    <comment ref="F8" authorId="0">
      <text>
        <r>
          <rPr>
            <b/>
            <sz val="8"/>
            <color indexed="81"/>
            <rFont val="Tahoma"/>
            <family val="2"/>
          </rPr>
          <t>Average Number of Institutions per SA * 12 months =862</t>
        </r>
      </text>
    </comment>
    <comment ref="F9" authorId="0">
      <text>
        <r>
          <rPr>
            <b/>
            <sz val="8"/>
            <color indexed="81"/>
            <rFont val="Tahoma"/>
            <family val="2"/>
          </rPr>
          <t>Avg of 2 per SA have corrective action</t>
        </r>
      </text>
    </comment>
    <comment ref="E13" authorId="0">
      <text>
        <r>
          <rPr>
            <b/>
            <sz val="9"/>
            <color indexed="81"/>
            <rFont val="Tahoma"/>
            <family val="2"/>
          </rPr>
          <t>Source: NDB
2931 SFAs &amp; RCCIs
498 CCIs
450 Camps</t>
        </r>
      </text>
    </comment>
    <comment ref="F13" authorId="0">
      <text>
        <r>
          <rPr>
            <b/>
            <sz val="8"/>
            <color indexed="81"/>
            <rFont val="Tahoma"/>
            <family val="2"/>
          </rPr>
          <t>monthly for SFAs (10 months)</t>
        </r>
      </text>
    </comment>
    <comment ref="E14" authorId="0">
      <text>
        <r>
          <rPr>
            <b/>
            <sz val="9"/>
            <color indexed="81"/>
            <rFont val="Tahoma"/>
            <family val="2"/>
          </rPr>
          <t>Source: NDB
2931 SFAs &amp; RCCIs</t>
        </r>
      </text>
    </comment>
  </commentList>
</comments>
</file>

<file path=xl/comments2.xml><?xml version="1.0" encoding="utf-8"?>
<comments xmlns="http://schemas.openxmlformats.org/spreadsheetml/2006/main">
  <authors>
    <author>CS</author>
    <author>sweeks</author>
  </authors>
  <commentList>
    <comment ref="A1" authorId="0">
      <text>
        <r>
          <rPr>
            <b/>
            <sz val="9"/>
            <color indexed="81"/>
            <rFont val="Tahoma"/>
            <charset val="1"/>
          </rPr>
          <t>CS:  There are additional comments concerning the Excel Burden charts in the Supporting Statement, in A.12.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E5" authorId="1">
      <text>
        <r>
          <rPr>
            <b/>
            <sz val="9"/>
            <color indexed="81"/>
            <rFont val="Tahoma"/>
            <family val="2"/>
          </rPr>
          <t>Source: SAE
54 State Agencies</t>
        </r>
      </text>
    </comment>
    <comment ref="N8" authorId="0">
      <text>
        <r>
          <rPr>
            <b/>
            <sz val="9"/>
            <color indexed="81"/>
            <rFont val="Tahoma"/>
            <charset val="1"/>
          </rPr>
          <t>CS: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E10" authorId="1">
      <text>
        <r>
          <rPr>
            <b/>
            <sz val="9"/>
            <color indexed="81"/>
            <rFont val="Tahoma"/>
            <family val="2"/>
          </rPr>
          <t>NDB:</t>
        </r>
        <r>
          <rPr>
            <sz val="9"/>
            <color indexed="81"/>
            <rFont val="Tahoma"/>
            <family val="2"/>
          </rPr>
          <t xml:space="preserve">
2931 SFAs &amp; RCCIs
498 CCIs
450 Camps</t>
        </r>
      </text>
    </comment>
  </commentList>
</comments>
</file>

<file path=xl/sharedStrings.xml><?xml version="1.0" encoding="utf-8"?>
<sst xmlns="http://schemas.openxmlformats.org/spreadsheetml/2006/main" count="145" uniqueCount="94">
  <si>
    <t>Prgm Rule</t>
  </si>
  <si>
    <t>CFR Citation</t>
  </si>
  <si>
    <t>Title</t>
  </si>
  <si>
    <t>Form Number</t>
  </si>
  <si>
    <t>Estimated # Record-keepers</t>
  </si>
  <si>
    <t>Records Per Recordkeeper</t>
  </si>
  <si>
    <t>Total Annual Records</t>
  </si>
  <si>
    <t>Estimated Avg. # of Hours Per Record</t>
  </si>
  <si>
    <t xml:space="preserve">Estimated Total Hours            </t>
  </si>
  <si>
    <t>Due to an Adjustment</t>
  </si>
  <si>
    <t>Total Difference</t>
  </si>
  <si>
    <t>Justification</t>
  </si>
  <si>
    <t xml:space="preserve">State Agency Level </t>
  </si>
  <si>
    <t xml:space="preserve">Recordkeeping </t>
  </si>
  <si>
    <t>A</t>
  </si>
  <si>
    <t>B</t>
  </si>
  <si>
    <t>C = (A*B)</t>
  </si>
  <si>
    <t>D</t>
  </si>
  <si>
    <t>E= (C*D)</t>
  </si>
  <si>
    <t>F</t>
  </si>
  <si>
    <t>G =E-F</t>
  </si>
  <si>
    <t xml:space="preserve"> </t>
  </si>
  <si>
    <t>Estimated # Respondents</t>
  </si>
  <si>
    <t>Responses Per Respondent</t>
  </si>
  <si>
    <t>Total Annual Responses (Col. BxC)</t>
  </si>
  <si>
    <t>Estimated Avg. # of Hours Per Response</t>
  </si>
  <si>
    <t>Estimated Total Hours (Col. DxE)</t>
  </si>
  <si>
    <t xml:space="preserve">Data Validation - List </t>
  </si>
  <si>
    <t>Responses per Respondents</t>
  </si>
  <si>
    <t xml:space="preserve">Recordkeeping Total </t>
  </si>
  <si>
    <t xml:space="preserve">Reporting </t>
  </si>
  <si>
    <t xml:space="preserve">Reporting Total </t>
  </si>
  <si>
    <t>State Agency Level Total</t>
  </si>
  <si>
    <t>State Agency Level</t>
  </si>
  <si>
    <t xml:space="preserve">Total </t>
  </si>
  <si>
    <t>"Please un-hide the colums 40-47 for more data"</t>
  </si>
  <si>
    <t>TOTAL NO. RESPONDENTS</t>
  </si>
  <si>
    <t>AVERAGE NO. RESPONSES PER RESPONDENT</t>
  </si>
  <si>
    <t>TOTAL ANNUAL RESPONSES</t>
  </si>
  <si>
    <t>AVERAGE HOURS PER RESPONSE</t>
  </si>
  <si>
    <t xml:space="preserve"> Total Reporting Burden</t>
  </si>
  <si>
    <t xml:space="preserve"> Total Recordkeeping Burden</t>
  </si>
  <si>
    <t>Current OMB Approved Burden Hrs</t>
  </si>
  <si>
    <t>This is the Current OMB Approved Burden Hrs column 'J'</t>
  </si>
  <si>
    <t>TOTAL BURDEN FOR (Title)</t>
  </si>
  <si>
    <t xml:space="preserve">Date </t>
  </si>
  <si>
    <t xml:space="preserve">Comments </t>
  </si>
  <si>
    <t xml:space="preserve">User Initials </t>
  </si>
  <si>
    <t xml:space="preserve">SW </t>
  </si>
  <si>
    <t xml:space="preserve">SUMMARY OF BURDEN RECORDKEEPING &amp; REPORTING </t>
  </si>
  <si>
    <t>215.11(c)(1)</t>
  </si>
  <si>
    <t>Due to Program Change - Proposed Rule</t>
  </si>
  <si>
    <t>SA maintains applications submitted by, and agreements executed with, SFAs and sponsors.</t>
  </si>
  <si>
    <t>Milk</t>
  </si>
  <si>
    <t>Compliance with procurement requirements</t>
  </si>
  <si>
    <t>Due to Authorizing Statute</t>
  </si>
  <si>
    <t xml:space="preserve">Due to Program Change - </t>
  </si>
  <si>
    <t>215.5(a)</t>
  </si>
  <si>
    <t>215.11(c)(2)</t>
  </si>
  <si>
    <t>215.13(a)</t>
  </si>
  <si>
    <t>Grant Closeout Reports</t>
  </si>
  <si>
    <t>SFA must submit to SA an application and agreement to operate the SMP.</t>
  </si>
  <si>
    <t>Institution Level</t>
  </si>
  <si>
    <t>Institution Level Total</t>
  </si>
  <si>
    <t>Site Level</t>
  </si>
  <si>
    <t xml:space="preserve">Site Level Total </t>
  </si>
  <si>
    <t>CURRENT OMB INVENTORY FOR PART 215</t>
  </si>
  <si>
    <t>This is a DRAFT of the Special Milk Program Burden doc using the redesigned template</t>
  </si>
  <si>
    <t xml:space="preserve">Site Level </t>
  </si>
  <si>
    <t>Site Level Total</t>
  </si>
  <si>
    <t>TOTAL BURDEN HOURS FOR PART 215 WITH REVISION</t>
  </si>
  <si>
    <t>DIFFERENCE (NEW BURDEN REQUESTED WITH  REVISION)</t>
  </si>
  <si>
    <t>Burden reduction for renewal.  Need to eliminate burden associated with the FNS-10 and FNS-777 to not duplicate burden in those ICRs.</t>
  </si>
  <si>
    <t>A-133 Audit, Audit Plan, and Management Evaluations including records of the receipt and expenditure of funds under the Program.</t>
  </si>
  <si>
    <t>Removed duplicate burden at site level; regulatory language puts burden of information collection at insitution level</t>
  </si>
  <si>
    <t>BB</t>
  </si>
  <si>
    <t>revised notice to incorporate PRAB comments; returned to PRAB 1.12.12</t>
  </si>
  <si>
    <t>OMB Control #0584-0005 - Burden Summary - 7 CFR Part 215, Special Milk Program Regulations</t>
  </si>
  <si>
    <t xml:space="preserve">Add total number of recordkeepers to the total annual responses.  </t>
  </si>
  <si>
    <t>215.14a</t>
  </si>
  <si>
    <t>Child Nutrition Program</t>
  </si>
  <si>
    <t>Regulation</t>
  </si>
  <si>
    <t>§215.7</t>
  </si>
  <si>
    <t>SA requests funds to pay SMP claims.</t>
  </si>
  <si>
    <t>OMB A - 133 Audits, OIG audits, SA visits . Burden determined negligible during last renewal, but wasn't noted in the burden chart.</t>
  </si>
  <si>
    <t>§215.13(a)-(b)</t>
  </si>
  <si>
    <t>SA maintains Program records as necessary to support the reimbursement payments and reports.</t>
  </si>
  <si>
    <t>SA submits quarterly report (FNS-777).  THIS BURDEN WAS TRANSFERRED TO THE FPRS ICR.</t>
  </si>
  <si>
    <t>SA maintains all records of action taken on disallowed claims.</t>
  </si>
  <si>
    <t>215.11(b)</t>
  </si>
  <si>
    <t>SA maintains documentation of compliance reviews, site visits and Program assistance.</t>
  </si>
  <si>
    <t>SFA maintains Program records to support claims.</t>
  </si>
  <si>
    <t>Burden corrections for renewal.</t>
  </si>
  <si>
    <t>Removing FNS-66B form from this collection. Any data collected for the SMP by the ROAP will be part of the ICR #0584-0284. No change in burden chart needed since it was calculated regardless of being reported to a SA or a FNSRO.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</si>
</sst>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3" formatCode="_(* #,##0.00_);_(* \(#,##0.00\);_(* &quot;-&quot;??_);_(@_)"/>
    <numFmt numFmtId="164" formatCode="#,##0.000"/>
    <numFmt numFmtId="165" formatCode="_(* #,##0.000_);_(* \(#,##0.000\);_(* &quot;-&quot;??_);_(@_)"/>
    <numFmt numFmtId="166" formatCode="_(* #,##0_);_(* \(#,##0\);_(* &quot;-&quot;??_);_(@_)"/>
    <numFmt numFmtId="167" formatCode="_(* #,##0.0_);_(* \(#,##0.0\);_(* &quot;-&quot;??_);_(@_)"/>
    <numFmt numFmtId="168" formatCode="m/d/yy;@"/>
    <numFmt numFmtId="169" formatCode="#,##0.0000"/>
    <numFmt numFmtId="170" formatCode="#,##0.0000_);\(#,##0.0000\)"/>
    <numFmt numFmtId="171" formatCode="#,##0.00000_);\(#,##0.00000\)"/>
    <numFmt numFmtId="172" formatCode="0.000"/>
    <numFmt numFmtId="173" formatCode="0.00000"/>
    <numFmt numFmtId="174" formatCode="#,##0.0_);\(#,##0.0\)"/>
  </numFmts>
  <fonts count="3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mbria"/>
      <family val="1"/>
      <scheme val="major"/>
    </font>
    <font>
      <sz val="8"/>
      <color indexed="8"/>
      <name val="Cambria"/>
      <family val="1"/>
      <scheme val="major"/>
    </font>
    <font>
      <sz val="10"/>
      <color indexed="9"/>
      <name val="Cambria"/>
      <family val="1"/>
      <scheme val="major"/>
    </font>
    <font>
      <sz val="10"/>
      <color indexed="8"/>
      <name val="Cambria"/>
      <family val="1"/>
      <scheme val="major"/>
    </font>
    <font>
      <sz val="12"/>
      <color indexed="8"/>
      <name val="Cambria"/>
      <family val="1"/>
      <scheme val="major"/>
    </font>
    <font>
      <sz val="10"/>
      <color indexed="8"/>
      <name val="Calibri"/>
      <family val="2"/>
      <scheme val="minor"/>
    </font>
    <font>
      <b/>
      <sz val="20"/>
      <color theme="1"/>
      <name val="Cambria"/>
      <family val="1"/>
      <scheme val="major"/>
    </font>
    <font>
      <b/>
      <sz val="9"/>
      <name val="Arial"/>
      <family val="2"/>
    </font>
    <font>
      <sz val="9"/>
      <name val="Arial"/>
      <family val="2"/>
    </font>
    <font>
      <sz val="9"/>
      <name val="Calibri"/>
      <family val="2"/>
      <scheme val="minor"/>
    </font>
    <font>
      <b/>
      <sz val="12"/>
      <color indexed="8"/>
      <name val="Cambria"/>
      <family val="1"/>
      <scheme val="major"/>
    </font>
    <font>
      <sz val="11"/>
      <color indexed="8"/>
      <name val="Cambria"/>
      <family val="1"/>
      <scheme val="major"/>
    </font>
    <font>
      <sz val="8"/>
      <name val="Cambria"/>
      <family val="1"/>
      <scheme val="major"/>
    </font>
    <font>
      <b/>
      <sz val="12"/>
      <name val="Cambria"/>
      <family val="1"/>
      <scheme val="major"/>
    </font>
    <font>
      <b/>
      <sz val="12"/>
      <name val="Calibri"/>
      <family val="2"/>
      <scheme val="minor"/>
    </font>
    <font>
      <b/>
      <sz val="14"/>
      <color indexed="8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1"/>
      <name val="Calibri"/>
      <family val="2"/>
      <scheme val="minor"/>
    </font>
    <font>
      <b/>
      <sz val="11"/>
      <color theme="3" tint="-0.249977111117893"/>
      <name val="Calibri"/>
      <family val="2"/>
      <scheme val="minor"/>
    </font>
    <font>
      <sz val="10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  <font>
      <b/>
      <sz val="8"/>
      <color indexed="81"/>
      <name val="Tahoma"/>
      <family val="2"/>
    </font>
    <font>
      <b/>
      <sz val="9"/>
      <color indexed="81"/>
      <name val="Tahoma"/>
      <family val="2"/>
    </font>
    <font>
      <sz val="12"/>
      <color theme="0"/>
      <name val="Cambria"/>
      <family val="1"/>
      <scheme val="major"/>
    </font>
    <font>
      <b/>
      <sz val="10.5"/>
      <color indexed="8"/>
      <name val="Cambria"/>
      <family val="1"/>
      <scheme val="major"/>
    </font>
    <font>
      <sz val="11"/>
      <color rgb="FF9C0006"/>
      <name val="Calibri"/>
      <family val="2"/>
      <scheme val="minor"/>
    </font>
    <font>
      <sz val="9"/>
      <color indexed="81"/>
      <name val="Tahoma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1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7CE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0" fontId="2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35" fillId="17" borderId="0" applyNumberFormat="0" applyBorder="0" applyAlignment="0" applyProtection="0"/>
  </cellStyleXfs>
  <cellXfs count="197">
    <xf numFmtId="0" fontId="0" fillId="0" borderId="0" xfId="0"/>
    <xf numFmtId="0" fontId="5" fillId="0" borderId="0" xfId="1" applyFont="1"/>
    <xf numFmtId="0" fontId="4" fillId="0" borderId="0" xfId="4" applyFont="1" applyAlignment="1">
      <alignment horizontal="center"/>
    </xf>
    <xf numFmtId="0" fontId="4" fillId="0" borderId="0" xfId="4" applyFont="1" applyAlignment="1">
      <alignment horizontal="center" vertical="center" wrapText="1"/>
    </xf>
    <xf numFmtId="0" fontId="3" fillId="0" borderId="0" xfId="4"/>
    <xf numFmtId="43" fontId="0" fillId="0" borderId="0" xfId="0" applyNumberFormat="1"/>
    <xf numFmtId="0" fontId="0" fillId="0" borderId="0" xfId="0" applyFill="1"/>
    <xf numFmtId="0" fontId="12" fillId="2" borderId="2" xfId="1" applyFont="1" applyFill="1" applyBorder="1" applyAlignment="1" applyProtection="1">
      <alignment horizontal="center" vertical="center" wrapText="1"/>
    </xf>
    <xf numFmtId="0" fontId="14" fillId="0" borderId="8" xfId="4" applyFont="1" applyBorder="1" applyAlignment="1">
      <alignment horizontal="center"/>
    </xf>
    <xf numFmtId="0" fontId="14" fillId="0" borderId="9" xfId="4" applyFont="1" applyBorder="1" applyAlignment="1">
      <alignment horizontal="center"/>
    </xf>
    <xf numFmtId="0" fontId="15" fillId="0" borderId="9" xfId="4" applyFont="1" applyBorder="1" applyAlignment="1">
      <alignment horizontal="center"/>
    </xf>
    <xf numFmtId="0" fontId="16" fillId="0" borderId="9" xfId="4" applyFont="1" applyBorder="1" applyAlignment="1" applyProtection="1">
      <alignment horizontal="center"/>
    </xf>
    <xf numFmtId="0" fontId="16" fillId="0" borderId="10" xfId="4" applyFont="1" applyBorder="1" applyAlignment="1" applyProtection="1">
      <alignment horizontal="center"/>
    </xf>
    <xf numFmtId="0" fontId="12" fillId="6" borderId="11" xfId="1" applyFont="1" applyFill="1" applyBorder="1" applyAlignment="1" applyProtection="1">
      <alignment horizontal="center" vertical="center" wrapText="1"/>
    </xf>
    <xf numFmtId="0" fontId="12" fillId="6" borderId="1" xfId="1" applyFont="1" applyFill="1" applyBorder="1" applyAlignment="1" applyProtection="1">
      <alignment horizontal="center" vertical="center" wrapText="1"/>
    </xf>
    <xf numFmtId="0" fontId="12" fillId="6" borderId="12" xfId="1" applyFont="1" applyFill="1" applyBorder="1" applyAlignment="1" applyProtection="1">
      <alignment horizontal="center" vertical="center" wrapText="1"/>
    </xf>
    <xf numFmtId="0" fontId="12" fillId="4" borderId="11" xfId="1" applyFont="1" applyFill="1" applyBorder="1" applyAlignment="1" applyProtection="1">
      <alignment horizontal="center" vertical="center" wrapText="1"/>
    </xf>
    <xf numFmtId="0" fontId="12" fillId="4" borderId="1" xfId="1" applyFont="1" applyFill="1" applyBorder="1" applyAlignment="1" applyProtection="1">
      <alignment horizontal="center" vertical="center" wrapText="1"/>
    </xf>
    <xf numFmtId="0" fontId="12" fillId="4" borderId="12" xfId="1" applyFont="1" applyFill="1" applyBorder="1" applyAlignment="1" applyProtection="1">
      <alignment horizontal="center" vertical="center" wrapText="1"/>
    </xf>
    <xf numFmtId="165" fontId="0" fillId="0" borderId="0" xfId="0" applyNumberFormat="1"/>
    <xf numFmtId="164" fontId="0" fillId="0" borderId="0" xfId="0" applyNumberFormat="1"/>
    <xf numFmtId="0" fontId="1" fillId="9" borderId="20" xfId="0" applyFont="1" applyFill="1" applyBorder="1" applyAlignment="1">
      <alignment horizontal="center"/>
    </xf>
    <xf numFmtId="0" fontId="0" fillId="9" borderId="21" xfId="0" applyFill="1" applyBorder="1"/>
    <xf numFmtId="0" fontId="0" fillId="9" borderId="22" xfId="0" applyFill="1" applyBorder="1"/>
    <xf numFmtId="0" fontId="0" fillId="9" borderId="21" xfId="0" applyFill="1" applyBorder="1" applyAlignment="1">
      <alignment horizontal="center"/>
    </xf>
    <xf numFmtId="0" fontId="12" fillId="2" borderId="0" xfId="1" applyFont="1" applyFill="1" applyBorder="1" applyAlignment="1" applyProtection="1">
      <alignment horizontal="center" vertical="center" wrapText="1"/>
    </xf>
    <xf numFmtId="0" fontId="0" fillId="9" borderId="21" xfId="0" applyFont="1" applyFill="1" applyBorder="1" applyAlignment="1">
      <alignment horizontal="center"/>
    </xf>
    <xf numFmtId="43" fontId="6" fillId="9" borderId="13" xfId="3" applyFont="1" applyFill="1" applyBorder="1" applyAlignment="1" applyProtection="1">
      <alignment horizontal="center" vertical="center"/>
    </xf>
    <xf numFmtId="43" fontId="6" fillId="9" borderId="14" xfId="3" applyFont="1" applyFill="1" applyBorder="1" applyAlignment="1" applyProtection="1">
      <alignment vertical="center" wrapText="1"/>
    </xf>
    <xf numFmtId="43" fontId="21" fillId="9" borderId="15" xfId="3" applyFont="1" applyFill="1" applyBorder="1" applyAlignment="1" applyProtection="1">
      <alignment horizontal="right" vertical="center"/>
    </xf>
    <xf numFmtId="43" fontId="6" fillId="9" borderId="15" xfId="3" applyFont="1" applyFill="1" applyBorder="1" applyAlignment="1" applyProtection="1">
      <alignment horizontal="center" vertical="center"/>
    </xf>
    <xf numFmtId="0" fontId="24" fillId="6" borderId="27" xfId="0" applyFont="1" applyFill="1" applyBorder="1" applyAlignment="1">
      <alignment horizontal="center" vertical="center" wrapText="1"/>
    </xf>
    <xf numFmtId="0" fontId="24" fillId="6" borderId="28" xfId="0" applyFont="1" applyFill="1" applyBorder="1" applyAlignment="1">
      <alignment horizontal="center" vertical="center" wrapText="1"/>
    </xf>
    <xf numFmtId="0" fontId="24" fillId="6" borderId="29" xfId="0" applyFont="1" applyFill="1" applyBorder="1" applyAlignment="1">
      <alignment horizontal="center" vertical="center" wrapText="1"/>
    </xf>
    <xf numFmtId="167" fontId="23" fillId="13" borderId="0" xfId="0" applyNumberFormat="1" applyFont="1" applyFill="1" applyBorder="1"/>
    <xf numFmtId="167" fontId="23" fillId="13" borderId="24" xfId="0" applyNumberFormat="1" applyFont="1" applyFill="1" applyBorder="1"/>
    <xf numFmtId="0" fontId="1" fillId="0" borderId="0" xfId="0" applyFont="1"/>
    <xf numFmtId="0" fontId="24" fillId="11" borderId="27" xfId="0" applyFont="1" applyFill="1" applyBorder="1" applyAlignment="1">
      <alignment horizontal="center" vertical="center" wrapText="1"/>
    </xf>
    <xf numFmtId="0" fontId="24" fillId="11" borderId="28" xfId="0" applyFont="1" applyFill="1" applyBorder="1" applyAlignment="1">
      <alignment horizontal="center" vertical="center" wrapText="1"/>
    </xf>
    <xf numFmtId="0" fontId="24" fillId="11" borderId="29" xfId="0" applyFont="1" applyFill="1" applyBorder="1" applyAlignment="1">
      <alignment horizontal="center" vertical="center" wrapText="1"/>
    </xf>
    <xf numFmtId="0" fontId="0" fillId="0" borderId="31" xfId="0" applyBorder="1"/>
    <xf numFmtId="3" fontId="25" fillId="0" borderId="32" xfId="0" applyNumberFormat="1" applyFont="1" applyBorder="1" applyAlignment="1">
      <alignment horizontal="right"/>
    </xf>
    <xf numFmtId="0" fontId="25" fillId="0" borderId="32" xfId="0" applyFont="1" applyBorder="1" applyAlignment="1">
      <alignment horizontal="right"/>
    </xf>
    <xf numFmtId="0" fontId="25" fillId="0" borderId="17" xfId="0" applyFont="1" applyBorder="1" applyAlignment="1"/>
    <xf numFmtId="0" fontId="26" fillId="13" borderId="23" xfId="0" applyFont="1" applyFill="1" applyBorder="1" applyAlignment="1">
      <alignment horizontal="left"/>
    </xf>
    <xf numFmtId="0" fontId="1" fillId="0" borderId="1" xfId="0" applyFont="1" applyBorder="1"/>
    <xf numFmtId="0" fontId="0" fillId="0" borderId="21" xfId="0" applyBorder="1"/>
    <xf numFmtId="0" fontId="0" fillId="0" borderId="22" xfId="0" applyBorder="1"/>
    <xf numFmtId="0" fontId="27" fillId="0" borderId="8" xfId="0" applyFont="1" applyBorder="1" applyAlignment="1">
      <alignment horizontal="center"/>
    </xf>
    <xf numFmtId="0" fontId="27" fillId="0" borderId="20" xfId="0" applyFont="1" applyBorder="1" applyAlignment="1">
      <alignment horizontal="center"/>
    </xf>
    <xf numFmtId="0" fontId="27" fillId="0" borderId="0" xfId="0" applyFont="1"/>
    <xf numFmtId="168" fontId="0" fillId="0" borderId="23" xfId="0" applyNumberFormat="1" applyBorder="1"/>
    <xf numFmtId="168" fontId="0" fillId="0" borderId="33" xfId="0" applyNumberFormat="1" applyBorder="1"/>
    <xf numFmtId="3" fontId="0" fillId="0" borderId="1" xfId="0" applyNumberFormat="1" applyFill="1" applyBorder="1" applyAlignment="1">
      <alignment vertical="center"/>
    </xf>
    <xf numFmtId="0" fontId="0" fillId="0" borderId="1" xfId="0" applyBorder="1" applyAlignment="1">
      <alignment vertical="center"/>
    </xf>
    <xf numFmtId="0" fontId="6" fillId="0" borderId="11" xfId="3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3" applyNumberFormat="1" applyFont="1" applyFill="1" applyBorder="1" applyAlignment="1" applyProtection="1">
      <alignment horizontal="center" vertical="center" wrapText="1"/>
      <protection locked="0"/>
    </xf>
    <xf numFmtId="37" fontId="5" fillId="0" borderId="1" xfId="3" applyNumberFormat="1" applyFont="1" applyFill="1" applyBorder="1" applyAlignment="1" applyProtection="1">
      <alignment vertical="center"/>
      <protection locked="0"/>
    </xf>
    <xf numFmtId="37" fontId="5" fillId="12" borderId="1" xfId="3" applyNumberFormat="1" applyFont="1" applyFill="1" applyBorder="1" applyAlignment="1" applyProtection="1">
      <alignment vertical="center"/>
    </xf>
    <xf numFmtId="3" fontId="5" fillId="0" borderId="1" xfId="3" applyNumberFormat="1" applyFont="1" applyFill="1" applyBorder="1" applyAlignment="1" applyProtection="1">
      <alignment vertical="center"/>
      <protection locked="0"/>
    </xf>
    <xf numFmtId="3" fontId="5" fillId="12" borderId="1" xfId="3" applyNumberFormat="1" applyFont="1" applyFill="1" applyBorder="1" applyAlignment="1" applyProtection="1">
      <alignment vertical="center"/>
    </xf>
    <xf numFmtId="37" fontId="5" fillId="0" borderId="1" xfId="3" applyNumberFormat="1" applyFont="1" applyFill="1" applyBorder="1" applyAlignment="1" applyProtection="1">
      <alignment vertical="center"/>
    </xf>
    <xf numFmtId="2" fontId="5" fillId="0" borderId="1" xfId="3" applyNumberFormat="1" applyFont="1" applyFill="1" applyBorder="1" applyAlignment="1" applyProtection="1">
      <alignment vertical="center"/>
      <protection locked="0"/>
    </xf>
    <xf numFmtId="2" fontId="5" fillId="12" borderId="1" xfId="3" applyNumberFormat="1" applyFont="1" applyFill="1" applyBorder="1" applyAlignment="1" applyProtection="1">
      <alignment vertical="center"/>
    </xf>
    <xf numFmtId="3" fontId="5" fillId="0" borderId="12" xfId="3" applyNumberFormat="1" applyFont="1" applyFill="1" applyBorder="1" applyAlignment="1" applyProtection="1">
      <alignment vertical="center"/>
    </xf>
    <xf numFmtId="3" fontId="5" fillId="12" borderId="12" xfId="3" applyNumberFormat="1" applyFont="1" applyFill="1" applyBorder="1" applyAlignment="1" applyProtection="1">
      <alignment vertical="center"/>
    </xf>
    <xf numFmtId="3" fontId="6" fillId="9" borderId="15" xfId="3" applyNumberFormat="1" applyFont="1" applyFill="1" applyBorder="1" applyProtection="1"/>
    <xf numFmtId="3" fontId="6" fillId="9" borderId="16" xfId="3" applyNumberFormat="1" applyFont="1" applyFill="1" applyBorder="1" applyProtection="1"/>
    <xf numFmtId="2" fontId="6" fillId="9" borderId="15" xfId="3" applyNumberFormat="1" applyFont="1" applyFill="1" applyBorder="1" applyProtection="1"/>
    <xf numFmtId="37" fontId="6" fillId="9" borderId="15" xfId="3" applyNumberFormat="1" applyFont="1" applyFill="1" applyBorder="1" applyProtection="1"/>
    <xf numFmtId="3" fontId="0" fillId="0" borderId="2" xfId="0" applyNumberFormat="1" applyFill="1" applyBorder="1" applyAlignment="1">
      <alignment vertical="center"/>
    </xf>
    <xf numFmtId="3" fontId="30" fillId="0" borderId="1" xfId="3" applyNumberFormat="1" applyFont="1" applyFill="1" applyBorder="1" applyAlignment="1" applyProtection="1">
      <alignment vertical="center"/>
      <protection locked="0"/>
    </xf>
    <xf numFmtId="3" fontId="5" fillId="0" borderId="1" xfId="3" applyNumberFormat="1" applyFont="1" applyFill="1" applyBorder="1" applyAlignment="1" applyProtection="1">
      <alignment vertical="center"/>
    </xf>
    <xf numFmtId="0" fontId="30" fillId="0" borderId="1" xfId="0" applyNumberFormat="1" applyFont="1" applyFill="1" applyBorder="1" applyAlignment="1">
      <alignment horizontal="left" vertical="center"/>
    </xf>
    <xf numFmtId="0" fontId="30" fillId="0" borderId="1" xfId="0" applyNumberFormat="1" applyFont="1" applyFill="1" applyBorder="1" applyAlignment="1">
      <alignment vertical="center" wrapText="1"/>
    </xf>
    <xf numFmtId="0" fontId="26" fillId="0" borderId="1" xfId="3" applyNumberFormat="1" applyFont="1" applyFill="1" applyBorder="1" applyAlignment="1" applyProtection="1">
      <alignment horizontal="center" vertical="center" wrapText="1"/>
      <protection locked="0"/>
    </xf>
    <xf numFmtId="0" fontId="30" fillId="15" borderId="1" xfId="0" applyNumberFormat="1" applyFont="1" applyFill="1" applyBorder="1" applyAlignment="1">
      <alignment horizontal="left" vertical="center"/>
    </xf>
    <xf numFmtId="0" fontId="0" fillId="0" borderId="1" xfId="0" applyNumberFormat="1" applyFill="1" applyBorder="1" applyAlignment="1">
      <alignment vertical="center"/>
    </xf>
    <xf numFmtId="0" fontId="30" fillId="0" borderId="1" xfId="0" applyNumberFormat="1" applyFont="1" applyFill="1" applyBorder="1" applyAlignment="1">
      <alignment horizontal="left" vertical="center" wrapText="1"/>
    </xf>
    <xf numFmtId="0" fontId="28" fillId="0" borderId="1" xfId="0" applyNumberFormat="1" applyFont="1" applyFill="1" applyBorder="1" applyAlignment="1">
      <alignment horizontal="left" vertical="center"/>
    </xf>
    <xf numFmtId="0" fontId="28" fillId="0" borderId="1" xfId="0" applyNumberFormat="1" applyFont="1" applyFill="1" applyBorder="1" applyAlignment="1">
      <alignment vertical="center" wrapText="1"/>
    </xf>
    <xf numFmtId="0" fontId="28" fillId="0" borderId="1" xfId="0" applyNumberFormat="1" applyFont="1" applyBorder="1" applyAlignment="1">
      <alignment horizontal="left" vertical="center" wrapText="1"/>
    </xf>
    <xf numFmtId="0" fontId="6" fillId="9" borderId="13" xfId="3" applyNumberFormat="1" applyFont="1" applyFill="1" applyBorder="1" applyAlignment="1" applyProtection="1">
      <alignment horizontal="center" vertical="center"/>
    </xf>
    <xf numFmtId="0" fontId="6" fillId="9" borderId="14" xfId="3" applyNumberFormat="1" applyFont="1" applyFill="1" applyBorder="1" applyAlignment="1" applyProtection="1">
      <alignment vertical="center" wrapText="1"/>
    </xf>
    <xf numFmtId="0" fontId="21" fillId="9" borderId="15" xfId="3" applyNumberFormat="1" applyFont="1" applyFill="1" applyBorder="1" applyAlignment="1" applyProtection="1">
      <alignment horizontal="right" vertical="center"/>
    </xf>
    <xf numFmtId="0" fontId="6" fillId="9" borderId="15" xfId="3" applyNumberFormat="1" applyFont="1" applyFill="1" applyBorder="1" applyAlignment="1" applyProtection="1">
      <alignment horizontal="center" vertical="center"/>
    </xf>
    <xf numFmtId="37" fontId="23" fillId="13" borderId="0" xfId="0" applyNumberFormat="1" applyFont="1" applyFill="1" applyBorder="1"/>
    <xf numFmtId="37" fontId="23" fillId="13" borderId="24" xfId="0" applyNumberFormat="1" applyFont="1" applyFill="1" applyBorder="1"/>
    <xf numFmtId="3" fontId="1" fillId="0" borderId="1" xfId="0" applyNumberFormat="1" applyFont="1" applyBorder="1"/>
    <xf numFmtId="2" fontId="1" fillId="0" borderId="1" xfId="0" applyNumberFormat="1" applyFont="1" applyBorder="1"/>
    <xf numFmtId="3" fontId="29" fillId="0" borderId="1" xfId="0" applyNumberFormat="1" applyFont="1" applyFill="1" applyBorder="1" applyAlignment="1" applyProtection="1">
      <alignment vertical="center"/>
      <protection locked="0"/>
    </xf>
    <xf numFmtId="2" fontId="29" fillId="0" borderId="1" xfId="0" applyNumberFormat="1" applyFont="1" applyFill="1" applyBorder="1" applyAlignment="1" applyProtection="1">
      <alignment vertical="center"/>
      <protection locked="0"/>
    </xf>
    <xf numFmtId="2" fontId="30" fillId="0" borderId="1" xfId="0" applyNumberFormat="1" applyFont="1" applyFill="1" applyBorder="1" applyAlignment="1" applyProtection="1">
      <alignment vertical="center" wrapText="1"/>
      <protection locked="0"/>
    </xf>
    <xf numFmtId="0" fontId="6" fillId="12" borderId="11" xfId="3" applyNumberFormat="1" applyFont="1" applyFill="1" applyBorder="1" applyAlignment="1" applyProtection="1">
      <alignment horizontal="center" vertical="center" wrapText="1"/>
    </xf>
    <xf numFmtId="0" fontId="5" fillId="12" borderId="2" xfId="3" applyNumberFormat="1" applyFont="1" applyFill="1" applyBorder="1" applyAlignment="1" applyProtection="1">
      <alignment vertical="center" wrapText="1"/>
    </xf>
    <xf numFmtId="0" fontId="21" fillId="12" borderId="1" xfId="3" applyNumberFormat="1" applyFont="1" applyFill="1" applyBorder="1" applyAlignment="1" applyProtection="1">
      <alignment horizontal="right" vertical="center" wrapText="1"/>
    </xf>
    <xf numFmtId="0" fontId="6" fillId="12" borderId="1" xfId="3" applyNumberFormat="1" applyFont="1" applyFill="1" applyBorder="1" applyAlignment="1" applyProtection="1">
      <alignment horizontal="center" vertical="center" wrapText="1"/>
    </xf>
    <xf numFmtId="0" fontId="0" fillId="0" borderId="1" xfId="0" applyFill="1" applyBorder="1" applyAlignment="1" applyProtection="1">
      <alignment vertical="center"/>
      <protection locked="0"/>
    </xf>
    <xf numFmtId="3" fontId="0" fillId="0" borderId="1" xfId="0" applyNumberFormat="1" applyFill="1" applyBorder="1" applyAlignment="1" applyProtection="1">
      <alignment vertical="center"/>
      <protection locked="0"/>
    </xf>
    <xf numFmtId="0" fontId="5" fillId="0" borderId="1" xfId="3" applyNumberFormat="1" applyFont="1" applyFill="1" applyBorder="1" applyAlignment="1" applyProtection="1">
      <alignment vertical="center" wrapText="1"/>
    </xf>
    <xf numFmtId="2" fontId="0" fillId="0" borderId="1" xfId="0" applyNumberFormat="1" applyFill="1" applyBorder="1" applyAlignment="1" applyProtection="1">
      <alignment vertical="center"/>
      <protection locked="0"/>
    </xf>
    <xf numFmtId="3" fontId="5" fillId="11" borderId="1" xfId="3" applyNumberFormat="1" applyFont="1" applyFill="1" applyBorder="1" applyAlignment="1" applyProtection="1">
      <alignment vertical="center"/>
    </xf>
    <xf numFmtId="2" fontId="5" fillId="11" borderId="1" xfId="3" applyNumberFormat="1" applyFont="1" applyFill="1" applyBorder="1" applyAlignment="1" applyProtection="1">
      <alignment vertical="center"/>
    </xf>
    <xf numFmtId="3" fontId="23" fillId="0" borderId="1" xfId="3" applyNumberFormat="1" applyFont="1" applyFill="1" applyBorder="1" applyAlignment="1" applyProtection="1">
      <alignment vertical="center"/>
      <protection locked="0"/>
    </xf>
    <xf numFmtId="3" fontId="23" fillId="0" borderId="12" xfId="3" applyNumberFormat="1" applyFont="1" applyFill="1" applyBorder="1" applyAlignment="1" applyProtection="1">
      <alignment vertical="center"/>
    </xf>
    <xf numFmtId="3" fontId="5" fillId="11" borderId="12" xfId="3" applyNumberFormat="1" applyFont="1" applyFill="1" applyBorder="1" applyAlignment="1" applyProtection="1">
      <alignment vertical="center"/>
    </xf>
    <xf numFmtId="3" fontId="30" fillId="0" borderId="12" xfId="3" applyNumberFormat="1" applyFont="1" applyFill="1" applyBorder="1" applyAlignment="1" applyProtection="1">
      <alignment vertical="center"/>
    </xf>
    <xf numFmtId="3" fontId="29" fillId="0" borderId="1" xfId="0" applyNumberFormat="1" applyFont="1" applyBorder="1" applyAlignment="1" applyProtection="1">
      <alignment vertical="center"/>
      <protection locked="0"/>
    </xf>
    <xf numFmtId="0" fontId="30" fillId="0" borderId="1" xfId="0" applyFont="1" applyBorder="1" applyAlignment="1" applyProtection="1">
      <alignment horizontal="left" vertical="center" wrapText="1"/>
    </xf>
    <xf numFmtId="0" fontId="30" fillId="0" borderId="1" xfId="0" applyFont="1" applyBorder="1" applyAlignment="1" applyProtection="1">
      <alignment vertical="center" wrapText="1"/>
    </xf>
    <xf numFmtId="0" fontId="29" fillId="0" borderId="1" xfId="0" applyFont="1" applyBorder="1" applyAlignment="1" applyProtection="1">
      <alignment vertical="center"/>
    </xf>
    <xf numFmtId="0" fontId="30" fillId="0" borderId="1" xfId="0" applyNumberFormat="1" applyFont="1" applyBorder="1" applyAlignment="1" applyProtection="1">
      <alignment vertical="center" wrapText="1" readingOrder="1"/>
    </xf>
    <xf numFmtId="0" fontId="30" fillId="0" borderId="1" xfId="0" applyFont="1" applyBorder="1" applyAlignment="1" applyProtection="1">
      <alignment horizontal="left" vertical="center"/>
    </xf>
    <xf numFmtId="0" fontId="30" fillId="0" borderId="1" xfId="0" applyNumberFormat="1" applyFont="1" applyFill="1" applyBorder="1" applyAlignment="1" applyProtection="1">
      <alignment vertical="center" wrapText="1" readingOrder="1"/>
    </xf>
    <xf numFmtId="0" fontId="6" fillId="11" borderId="11" xfId="3" applyNumberFormat="1" applyFont="1" applyFill="1" applyBorder="1" applyAlignment="1" applyProtection="1">
      <alignment horizontal="center" vertical="center" wrapText="1"/>
    </xf>
    <xf numFmtId="0" fontId="5" fillId="11" borderId="2" xfId="3" applyNumberFormat="1" applyFont="1" applyFill="1" applyBorder="1" applyAlignment="1" applyProtection="1">
      <alignment vertical="center" wrapText="1"/>
    </xf>
    <xf numFmtId="0" fontId="21" fillId="11" borderId="1" xfId="3" applyNumberFormat="1" applyFont="1" applyFill="1" applyBorder="1" applyAlignment="1" applyProtection="1">
      <alignment horizontal="right" vertical="center" wrapText="1"/>
    </xf>
    <xf numFmtId="0" fontId="6" fillId="11" borderId="1" xfId="3" applyNumberFormat="1" applyFont="1" applyFill="1" applyBorder="1" applyAlignment="1" applyProtection="1">
      <alignment horizontal="center" vertical="center" wrapText="1"/>
    </xf>
    <xf numFmtId="2" fontId="29" fillId="0" borderId="1" xfId="0" applyNumberFormat="1" applyFont="1" applyBorder="1" applyAlignment="1" applyProtection="1">
      <alignment vertical="center"/>
      <protection locked="0"/>
    </xf>
    <xf numFmtId="3" fontId="0" fillId="0" borderId="34" xfId="0" applyNumberFormat="1" applyBorder="1" applyAlignment="1" applyProtection="1">
      <alignment vertical="center"/>
      <protection locked="0"/>
    </xf>
    <xf numFmtId="0" fontId="30" fillId="0" borderId="1" xfId="0" applyNumberFormat="1" applyFont="1" applyFill="1" applyBorder="1" applyAlignment="1" applyProtection="1">
      <alignment horizontal="left" vertical="center"/>
    </xf>
    <xf numFmtId="0" fontId="5" fillId="0" borderId="2" xfId="3" applyNumberFormat="1" applyFont="1" applyFill="1" applyBorder="1" applyAlignment="1" applyProtection="1">
      <alignment horizontal="left" vertical="center" wrapText="1"/>
    </xf>
    <xf numFmtId="0" fontId="23" fillId="15" borderId="1" xfId="0" applyFont="1" applyFill="1" applyBorder="1" applyAlignment="1" applyProtection="1">
      <alignment vertical="center" wrapText="1"/>
    </xf>
    <xf numFmtId="0" fontId="11" fillId="0" borderId="3" xfId="0" applyFont="1" applyFill="1" applyBorder="1" applyAlignment="1" applyProtection="1">
      <alignment vertical="center"/>
    </xf>
    <xf numFmtId="0" fontId="9" fillId="0" borderId="0" xfId="0" applyFont="1" applyFill="1" applyBorder="1" applyProtection="1"/>
    <xf numFmtId="0" fontId="7" fillId="0" borderId="7" xfId="0" applyFont="1" applyFill="1" applyBorder="1" applyProtection="1"/>
    <xf numFmtId="0" fontId="10" fillId="2" borderId="4" xfId="0" applyFont="1" applyFill="1" applyBorder="1" applyAlignment="1" applyProtection="1">
      <alignment horizontal="center" vertical="center" wrapText="1"/>
    </xf>
    <xf numFmtId="0" fontId="17" fillId="7" borderId="0" xfId="0" applyFont="1" applyFill="1" applyBorder="1" applyAlignment="1" applyProtection="1">
      <alignment horizontal="center" vertical="center" wrapText="1"/>
    </xf>
    <xf numFmtId="0" fontId="8" fillId="7" borderId="0" xfId="0" applyFont="1" applyFill="1" applyBorder="1" applyAlignment="1" applyProtection="1">
      <alignment horizontal="center" vertical="center" wrapText="1"/>
    </xf>
    <xf numFmtId="0" fontId="10" fillId="0" borderId="0" xfId="0" applyFont="1" applyBorder="1" applyAlignment="1" applyProtection="1">
      <alignment vertical="center"/>
    </xf>
    <xf numFmtId="166" fontId="10" fillId="0" borderId="0" xfId="3" applyNumberFormat="1" applyFont="1" applyBorder="1" applyAlignment="1" applyProtection="1">
      <alignment vertical="center"/>
    </xf>
    <xf numFmtId="166" fontId="10" fillId="0" borderId="0" xfId="3" applyNumberFormat="1" applyFont="1" applyFill="1" applyBorder="1" applyAlignment="1" applyProtection="1">
      <alignment vertical="center"/>
    </xf>
    <xf numFmtId="0" fontId="10" fillId="0" borderId="0" xfId="0" applyFont="1" applyBorder="1" applyAlignment="1" applyProtection="1">
      <alignment horizontal="left" vertical="center"/>
    </xf>
    <xf numFmtId="166" fontId="10" fillId="0" borderId="4" xfId="3" applyNumberFormat="1" applyFont="1" applyFill="1" applyBorder="1" applyAlignment="1" applyProtection="1">
      <alignment vertical="center"/>
    </xf>
    <xf numFmtId="0" fontId="18" fillId="0" borderId="0" xfId="0" applyFont="1" applyBorder="1" applyAlignment="1" applyProtection="1">
      <alignment horizontal="right" vertical="center"/>
    </xf>
    <xf numFmtId="0" fontId="20" fillId="8" borderId="0" xfId="0" applyFont="1" applyFill="1" applyBorder="1" applyAlignment="1" applyProtection="1">
      <alignment horizontal="center" vertical="center" wrapText="1"/>
    </xf>
    <xf numFmtId="0" fontId="19" fillId="8" borderId="0" xfId="0" applyFont="1" applyFill="1" applyBorder="1" applyAlignment="1" applyProtection="1">
      <alignment horizontal="center" vertical="center" wrapText="1"/>
    </xf>
    <xf numFmtId="0" fontId="10" fillId="10" borderId="0" xfId="0" applyFont="1" applyFill="1" applyBorder="1" applyAlignment="1" applyProtection="1">
      <alignment horizontal="left" vertical="center"/>
    </xf>
    <xf numFmtId="166" fontId="10" fillId="10" borderId="0" xfId="3" applyNumberFormat="1" applyFont="1" applyFill="1" applyBorder="1" applyAlignment="1" applyProtection="1">
      <alignment vertical="center"/>
    </xf>
    <xf numFmtId="0" fontId="10" fillId="5" borderId="0" xfId="0" applyFont="1" applyFill="1" applyBorder="1" applyAlignment="1" applyProtection="1">
      <alignment horizontal="left" vertical="center"/>
    </xf>
    <xf numFmtId="166" fontId="10" fillId="5" borderId="0" xfId="3" applyNumberFormat="1" applyFont="1" applyFill="1" applyBorder="1" applyAlignment="1" applyProtection="1">
      <alignment vertical="center"/>
    </xf>
    <xf numFmtId="0" fontId="10" fillId="6" borderId="0" xfId="0" applyFont="1" applyFill="1" applyBorder="1" applyAlignment="1" applyProtection="1">
      <alignment vertical="center"/>
    </xf>
    <xf numFmtId="166" fontId="10" fillId="6" borderId="4" xfId="3" applyNumberFormat="1" applyFont="1" applyFill="1" applyBorder="1" applyAlignment="1" applyProtection="1">
      <alignment vertical="center"/>
    </xf>
    <xf numFmtId="37" fontId="5" fillId="11" borderId="1" xfId="3" applyNumberFormat="1" applyFont="1" applyFill="1" applyBorder="1" applyAlignment="1" applyProtection="1">
      <alignment vertical="center"/>
    </xf>
    <xf numFmtId="37" fontId="30" fillId="0" borderId="1" xfId="3" applyNumberFormat="1" applyFont="1" applyFill="1" applyBorder="1" applyAlignment="1" applyProtection="1">
      <alignment vertical="center"/>
    </xf>
    <xf numFmtId="3" fontId="0" fillId="0" borderId="1" xfId="0" applyNumberFormat="1" applyBorder="1"/>
    <xf numFmtId="0" fontId="23" fillId="0" borderId="1" xfId="3" applyNumberFormat="1" applyFont="1" applyFill="1" applyBorder="1" applyAlignment="1" applyProtection="1">
      <alignment vertical="center" wrapText="1"/>
    </xf>
    <xf numFmtId="0" fontId="6" fillId="0" borderId="1" xfId="3" applyNumberFormat="1" applyFont="1" applyFill="1" applyBorder="1" applyAlignment="1" applyProtection="1">
      <alignment horizontal="center" vertical="center" wrapText="1"/>
    </xf>
    <xf numFmtId="3" fontId="2" fillId="16" borderId="1" xfId="0" applyNumberFormat="1" applyFont="1" applyFill="1" applyBorder="1" applyAlignment="1" applyProtection="1">
      <alignment vertical="center"/>
      <protection locked="0"/>
    </xf>
    <xf numFmtId="3" fontId="0" fillId="16" borderId="1" xfId="0" applyNumberFormat="1" applyFill="1" applyBorder="1" applyAlignment="1" applyProtection="1">
      <alignment vertical="center"/>
      <protection locked="0"/>
    </xf>
    <xf numFmtId="0" fontId="5" fillId="0" borderId="1" xfId="3" applyNumberFormat="1" applyFont="1" applyFill="1" applyBorder="1" applyAlignment="1" applyProtection="1">
      <alignment horizontal="center" vertical="center" wrapText="1"/>
      <protection locked="0"/>
    </xf>
    <xf numFmtId="4" fontId="29" fillId="0" borderId="1" xfId="0" applyNumberFormat="1" applyFont="1" applyBorder="1" applyAlignment="1" applyProtection="1">
      <alignment vertical="center"/>
      <protection locked="0"/>
    </xf>
    <xf numFmtId="39" fontId="6" fillId="9" borderId="15" xfId="3" applyNumberFormat="1" applyFont="1" applyFill="1" applyBorder="1" applyProtection="1"/>
    <xf numFmtId="39" fontId="10" fillId="0" borderId="0" xfId="3" applyNumberFormat="1" applyFont="1" applyFill="1" applyBorder="1" applyAlignment="1" applyProtection="1">
      <alignment vertical="center"/>
    </xf>
    <xf numFmtId="169" fontId="25" fillId="0" borderId="32" xfId="0" applyNumberFormat="1" applyFont="1" applyBorder="1" applyAlignment="1">
      <alignment horizontal="right"/>
    </xf>
    <xf numFmtId="0" fontId="33" fillId="3" borderId="4" xfId="0" applyFont="1" applyFill="1" applyBorder="1" applyAlignment="1" applyProtection="1">
      <alignment horizontal="left" vertical="center"/>
    </xf>
    <xf numFmtId="166" fontId="33" fillId="3" borderId="4" xfId="3" applyNumberFormat="1" applyFont="1" applyFill="1" applyBorder="1" applyAlignment="1" applyProtection="1">
      <alignment vertical="center"/>
    </xf>
    <xf numFmtId="170" fontId="33" fillId="3" borderId="4" xfId="3" applyNumberFormat="1" applyFont="1" applyFill="1" applyBorder="1" applyAlignment="1" applyProtection="1">
      <alignment vertical="center"/>
    </xf>
    <xf numFmtId="39" fontId="5" fillId="11" borderId="1" xfId="3" applyNumberFormat="1" applyFont="1" applyFill="1" applyBorder="1" applyAlignment="1" applyProtection="1">
      <alignment vertical="center"/>
    </xf>
    <xf numFmtId="4" fontId="0" fillId="0" borderId="1" xfId="0" applyNumberFormat="1" applyBorder="1"/>
    <xf numFmtId="4" fontId="1" fillId="0" borderId="1" xfId="0" applyNumberFormat="1" applyFont="1" applyBorder="1"/>
    <xf numFmtId="171" fontId="23" fillId="13" borderId="0" xfId="0" applyNumberFormat="1" applyFont="1" applyFill="1" applyBorder="1"/>
    <xf numFmtId="172" fontId="23" fillId="13" borderId="0" xfId="0" applyNumberFormat="1" applyFont="1" applyFill="1" applyBorder="1"/>
    <xf numFmtId="173" fontId="23" fillId="13" borderId="0" xfId="0" applyNumberFormat="1" applyFont="1" applyFill="1" applyBorder="1"/>
    <xf numFmtId="0" fontId="3" fillId="0" borderId="0" xfId="4" applyBorder="1" applyProtection="1"/>
    <xf numFmtId="43" fontId="3" fillId="0" borderId="0" xfId="4" applyNumberFormat="1" applyBorder="1" applyProtection="1"/>
    <xf numFmtId="166" fontId="2" fillId="0" borderId="0" xfId="4" applyNumberFormat="1" applyFont="1" applyBorder="1" applyProtection="1"/>
    <xf numFmtId="0" fontId="29" fillId="0" borderId="1" xfId="0" applyNumberFormat="1" applyFont="1" applyFill="1" applyBorder="1" applyAlignment="1">
      <alignment vertical="center" wrapText="1" readingOrder="1"/>
    </xf>
    <xf numFmtId="0" fontId="0" fillId="0" borderId="21" xfId="0" applyFill="1" applyBorder="1"/>
    <xf numFmtId="39" fontId="5" fillId="0" borderId="1" xfId="3" applyNumberFormat="1" applyFont="1" applyFill="1" applyBorder="1" applyAlignment="1" applyProtection="1">
      <alignment vertical="center"/>
    </xf>
    <xf numFmtId="166" fontId="0" fillId="0" borderId="0" xfId="0" applyNumberFormat="1"/>
    <xf numFmtId="0" fontId="30" fillId="0" borderId="34" xfId="0" applyFont="1" applyFill="1" applyBorder="1" applyAlignment="1" applyProtection="1">
      <alignment horizontal="left" vertical="center"/>
    </xf>
    <xf numFmtId="0" fontId="5" fillId="0" borderId="34" xfId="3" applyNumberFormat="1" applyFont="1" applyFill="1" applyBorder="1" applyAlignment="1" applyProtection="1">
      <alignment vertical="center" wrapText="1"/>
    </xf>
    <xf numFmtId="2" fontId="5" fillId="0" borderId="1" xfId="3" applyNumberFormat="1" applyFont="1" applyFill="1" applyBorder="1" applyAlignment="1" applyProtection="1">
      <alignment vertical="center"/>
    </xf>
    <xf numFmtId="0" fontId="35" fillId="17" borderId="0" xfId="8"/>
    <xf numFmtId="174" fontId="5" fillId="0" borderId="1" xfId="3" applyNumberFormat="1" applyFont="1" applyFill="1" applyBorder="1" applyAlignment="1" applyProtection="1">
      <alignment vertical="center"/>
    </xf>
    <xf numFmtId="4" fontId="5" fillId="0" borderId="1" xfId="3" applyNumberFormat="1" applyFont="1" applyFill="1" applyBorder="1" applyAlignment="1" applyProtection="1">
      <alignment vertical="center"/>
    </xf>
    <xf numFmtId="4" fontId="6" fillId="9" borderId="15" xfId="3" applyNumberFormat="1" applyFont="1" applyFill="1" applyBorder="1" applyProtection="1"/>
    <xf numFmtId="39" fontId="10" fillId="0" borderId="0" xfId="3" applyNumberFormat="1" applyFont="1" applyBorder="1" applyAlignment="1" applyProtection="1">
      <alignment vertical="center"/>
    </xf>
    <xf numFmtId="39" fontId="10" fillId="10" borderId="0" xfId="3" applyNumberFormat="1" applyFont="1" applyFill="1" applyBorder="1" applyAlignment="1" applyProtection="1">
      <alignment vertical="center"/>
    </xf>
    <xf numFmtId="39" fontId="10" fillId="5" borderId="0" xfId="3" applyNumberFormat="1" applyFont="1" applyFill="1" applyBorder="1" applyAlignment="1" applyProtection="1">
      <alignment vertical="center"/>
    </xf>
    <xf numFmtId="39" fontId="10" fillId="0" borderId="0" xfId="3" applyNumberFormat="1" applyFont="1" applyFill="1" applyBorder="1" applyAlignment="1" applyProtection="1">
      <alignment horizontal="right" vertical="center"/>
    </xf>
    <xf numFmtId="0" fontId="13" fillId="0" borderId="17" xfId="0" applyFont="1" applyBorder="1" applyAlignment="1">
      <alignment horizontal="center"/>
    </xf>
    <xf numFmtId="0" fontId="13" fillId="0" borderId="18" xfId="0" applyFont="1" applyBorder="1" applyAlignment="1">
      <alignment horizontal="center"/>
    </xf>
    <xf numFmtId="0" fontId="13" fillId="0" borderId="19" xfId="0" applyFont="1" applyBorder="1" applyAlignment="1">
      <alignment horizontal="center"/>
    </xf>
    <xf numFmtId="0" fontId="22" fillId="9" borderId="25" xfId="1" applyFont="1" applyFill="1" applyBorder="1" applyAlignment="1" applyProtection="1">
      <alignment horizontal="center" vertical="center" wrapText="1"/>
    </xf>
    <xf numFmtId="0" fontId="22" fillId="9" borderId="6" xfId="1" applyFont="1" applyFill="1" applyBorder="1" applyAlignment="1" applyProtection="1">
      <alignment horizontal="center" vertical="center" wrapText="1"/>
    </xf>
    <xf numFmtId="0" fontId="22" fillId="9" borderId="26" xfId="1" applyFont="1" applyFill="1" applyBorder="1" applyAlignment="1" applyProtection="1">
      <alignment horizontal="center" vertical="center" wrapText="1"/>
    </xf>
    <xf numFmtId="0" fontId="30" fillId="15" borderId="34" xfId="0" applyNumberFormat="1" applyFont="1" applyFill="1" applyBorder="1" applyAlignment="1" applyProtection="1">
      <alignment vertical="center" wrapText="1" readingOrder="1"/>
    </xf>
    <xf numFmtId="0" fontId="30" fillId="15" borderId="35" xfId="0" applyNumberFormat="1" applyFont="1" applyFill="1" applyBorder="1" applyAlignment="1" applyProtection="1">
      <alignment vertical="center" wrapText="1" readingOrder="1"/>
    </xf>
    <xf numFmtId="0" fontId="30" fillId="0" borderId="34" xfId="0" applyFont="1" applyBorder="1" applyAlignment="1" applyProtection="1">
      <alignment vertical="center"/>
    </xf>
    <xf numFmtId="0" fontId="30" fillId="0" borderId="35" xfId="0" applyFont="1" applyBorder="1" applyAlignment="1" applyProtection="1">
      <alignment vertical="center"/>
    </xf>
    <xf numFmtId="0" fontId="25" fillId="14" borderId="17" xfId="0" applyFont="1" applyFill="1" applyBorder="1" applyAlignment="1">
      <alignment horizontal="center"/>
    </xf>
    <xf numFmtId="0" fontId="25" fillId="14" borderId="30" xfId="0" applyFont="1" applyFill="1" applyBorder="1" applyAlignment="1">
      <alignment horizontal="center"/>
    </xf>
    <xf numFmtId="0" fontId="34" fillId="0" borderId="5" xfId="0" applyFont="1" applyFill="1" applyBorder="1" applyAlignment="1">
      <alignment horizontal="center" vertical="center" wrapText="1"/>
    </xf>
    <xf numFmtId="0" fontId="34" fillId="0" borderId="6" xfId="0" applyFont="1" applyFill="1" applyBorder="1" applyAlignment="1">
      <alignment horizontal="center" vertical="center" wrapText="1"/>
    </xf>
    <xf numFmtId="0" fontId="34" fillId="0" borderId="2" xfId="0" applyFont="1" applyFill="1" applyBorder="1" applyAlignment="1">
      <alignment horizontal="center" vertical="center" wrapText="1"/>
    </xf>
  </cellXfs>
  <cellStyles count="9">
    <cellStyle name="Bad" xfId="8" builtinId="27"/>
    <cellStyle name="Comma 2" xfId="3"/>
    <cellStyle name="Comma 2 2" xfId="6"/>
    <cellStyle name="Comma 3" xfId="2"/>
    <cellStyle name="Comma 3 2" xfId="5"/>
    <cellStyle name="Normal" xfId="0" builtinId="0"/>
    <cellStyle name="Normal 2" xfId="1"/>
    <cellStyle name="Normal 3" xfId="4"/>
    <cellStyle name="Normal 3 2" xfId="7"/>
  </cellStyles>
  <dxfs count="14">
    <dxf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numFmt numFmtId="168" formatCode="m/d/yy;@"/>
    </dxf>
    <dxf>
      <font>
        <b/>
        <strike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alignment horizontal="center" vertical="bottom" textRotation="0" wrapText="0" relativeIndent="0" justifyLastLine="0" shrinkToFit="0" readingOrder="0"/>
    </dxf>
    <dxf>
      <numFmt numFmtId="166" formatCode="_(* #,##0_);_(* \(#,##0\);_(* &quot;-&quot;??_);_(@_)"/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fill>
        <patternFill>
          <fgColor indexed="64"/>
        </patternFill>
      </fill>
      <alignment textRotation="0" relativeIndent="0" justifyLastLine="0" shrinkToFit="0" readingOrder="0"/>
      <protection locked="1" hidden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mbria"/>
        <scheme val="maj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relativeIndent="0" justifyLastLine="0" shrinkToFit="0" readingOrder="0"/>
      <protection locked="1" hidden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95250</xdr:colOff>
      <xdr:row>7</xdr:row>
      <xdr:rowOff>129887</xdr:rowOff>
    </xdr:from>
    <xdr:to>
      <xdr:col>3</xdr:col>
      <xdr:colOff>554182</xdr:colOff>
      <xdr:row>7</xdr:row>
      <xdr:rowOff>129887</xdr:rowOff>
    </xdr:to>
    <xdr:cxnSp macro="">
      <xdr:nvCxnSpPr>
        <xdr:cNvPr id="3" name="Straight Connector 2"/>
        <xdr:cNvCxnSpPr/>
      </xdr:nvCxnSpPr>
      <xdr:spPr>
        <a:xfrm>
          <a:off x="6173932" y="1575955"/>
          <a:ext cx="458932" cy="0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tables/table1.xml><?xml version="1.0" encoding="utf-8"?>
<table xmlns="http://schemas.openxmlformats.org/spreadsheetml/2006/main" id="2" name="Table2" displayName="Table2" ref="A3:F15" totalsRowShown="0" headerRowDxfId="13" dataDxfId="11" headerRowBorderDxfId="12" tableBorderDxfId="10">
  <tableColumns count="6">
    <tableColumn id="1" name=" " dataDxfId="9"/>
    <tableColumn id="2" name="Estimated # Respondents" dataDxfId="8"/>
    <tableColumn id="3" name="Responses Per Respondent" dataDxfId="7"/>
    <tableColumn id="4" name="Total Annual Responses (Col. BxC)" dataDxfId="6"/>
    <tableColumn id="5" name="Estimated Avg. # of Hours Per Response" dataDxfId="5"/>
    <tableColumn id="6" name="Estimated Total Hours (Col. DxE)" dataDxfId="4"/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id="6" name="Table6" displayName="Table6" ref="A1:C66" totalsRowShown="0" headerRowDxfId="3">
  <autoFilter ref="A1:C66"/>
  <tableColumns count="3">
    <tableColumn id="1" name="Date " dataDxfId="2"/>
    <tableColumn id="2" name="User Initials " dataDxfId="1"/>
    <tableColumn id="3" name="Comments " dataDxfId="0"/>
  </tableColumns>
  <tableStyleInfo name="TableStyleDark1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>
    <tabColor theme="3" tint="0.39997558519241921"/>
    <pageSetUpPr fitToPage="1"/>
  </sheetPr>
  <dimension ref="A1:R34"/>
  <sheetViews>
    <sheetView tabSelected="1" zoomScaleNormal="100" workbookViewId="0">
      <selection sqref="A1:N1"/>
    </sheetView>
  </sheetViews>
  <sheetFormatPr defaultRowHeight="15" outlineLevelCol="1" x14ac:dyDescent="0.25"/>
  <cols>
    <col min="1" max="1" width="12.28515625" bestFit="1" customWidth="1"/>
    <col min="2" max="2" width="11.42578125" customWidth="1"/>
    <col min="3" max="3" width="42.140625" customWidth="1"/>
    <col min="4" max="4" width="12.85546875" bestFit="1" customWidth="1"/>
    <col min="5" max="5" width="15.7109375" bestFit="1" customWidth="1"/>
    <col min="6" max="6" width="17" bestFit="1" customWidth="1"/>
    <col min="7" max="7" width="13" bestFit="1" customWidth="1"/>
    <col min="8" max="8" width="14.5703125" bestFit="1" customWidth="1"/>
    <col min="9" max="9" width="13.140625" customWidth="1"/>
    <col min="10" max="10" width="16.5703125" customWidth="1"/>
    <col min="11" max="11" width="12.85546875" hidden="1" customWidth="1" outlineLevel="1"/>
    <col min="12" max="12" width="13" hidden="1" customWidth="1" outlineLevel="1"/>
    <col min="13" max="13" width="10.7109375" hidden="1" customWidth="1" outlineLevel="1"/>
    <col min="14" max="14" width="13" customWidth="1" collapsed="1"/>
    <col min="15" max="15" width="16.42578125" hidden="1" customWidth="1" outlineLevel="1"/>
    <col min="16" max="16" width="9.140625" collapsed="1"/>
    <col min="17" max="17" width="20.42578125" hidden="1" customWidth="1" outlineLevel="1"/>
    <col min="18" max="18" width="9.140625" collapsed="1"/>
    <col min="64" max="64" width="8.7109375" customWidth="1"/>
  </cols>
  <sheetData>
    <row r="1" spans="1:17" ht="30.75" customHeight="1" thickBot="1" x14ac:dyDescent="0.45">
      <c r="A1" s="182" t="s">
        <v>13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  <c r="N1" s="184"/>
    </row>
    <row r="2" spans="1:17" ht="24" customHeight="1" thickBot="1" x14ac:dyDescent="0.35">
      <c r="A2" s="8"/>
      <c r="B2" s="9"/>
      <c r="C2" s="9"/>
      <c r="D2" s="10"/>
      <c r="E2" s="11" t="s">
        <v>14</v>
      </c>
      <c r="F2" s="11" t="s">
        <v>15</v>
      </c>
      <c r="G2" s="11" t="s">
        <v>16</v>
      </c>
      <c r="H2" s="11" t="s">
        <v>17</v>
      </c>
      <c r="I2" s="11" t="s">
        <v>18</v>
      </c>
      <c r="J2" s="11" t="s">
        <v>19</v>
      </c>
      <c r="K2" s="11"/>
      <c r="L2" s="11"/>
      <c r="M2" s="11"/>
      <c r="N2" s="12" t="s">
        <v>20</v>
      </c>
      <c r="O2" s="3"/>
      <c r="P2" s="2"/>
    </row>
    <row r="3" spans="1:17" ht="55.9" thickBot="1" x14ac:dyDescent="0.35">
      <c r="A3" s="16" t="s">
        <v>80</v>
      </c>
      <c r="B3" s="17" t="s">
        <v>1</v>
      </c>
      <c r="C3" s="17" t="s">
        <v>81</v>
      </c>
      <c r="D3" s="17" t="s">
        <v>3</v>
      </c>
      <c r="E3" s="17" t="s">
        <v>4</v>
      </c>
      <c r="F3" s="17" t="s">
        <v>5</v>
      </c>
      <c r="G3" s="17" t="s">
        <v>6</v>
      </c>
      <c r="H3" s="17" t="s">
        <v>7</v>
      </c>
      <c r="I3" s="17" t="s">
        <v>8</v>
      </c>
      <c r="J3" s="17" t="s">
        <v>42</v>
      </c>
      <c r="K3" s="17" t="s">
        <v>55</v>
      </c>
      <c r="L3" s="17" t="s">
        <v>51</v>
      </c>
      <c r="M3" s="17" t="s">
        <v>9</v>
      </c>
      <c r="N3" s="18" t="s">
        <v>10</v>
      </c>
      <c r="O3" s="7" t="s">
        <v>11</v>
      </c>
      <c r="P3" s="1"/>
      <c r="Q3" s="21" t="s">
        <v>27</v>
      </c>
    </row>
    <row r="4" spans="1:17" ht="18.600000000000001" thickBot="1" x14ac:dyDescent="0.35">
      <c r="A4" s="185" t="s">
        <v>33</v>
      </c>
      <c r="B4" s="186"/>
      <c r="C4" s="186"/>
      <c r="D4" s="186"/>
      <c r="E4" s="186"/>
      <c r="F4" s="186"/>
      <c r="G4" s="186"/>
      <c r="H4" s="186"/>
      <c r="I4" s="186"/>
      <c r="J4" s="186"/>
      <c r="K4" s="186"/>
      <c r="L4" s="186"/>
      <c r="M4" s="186"/>
      <c r="N4" s="187"/>
      <c r="O4" s="25"/>
      <c r="P4" s="1"/>
      <c r="Q4" s="21"/>
    </row>
    <row r="5" spans="1:17" ht="33" customHeight="1" x14ac:dyDescent="0.3">
      <c r="A5" s="55" t="s">
        <v>53</v>
      </c>
      <c r="B5" s="108">
        <v>215.7</v>
      </c>
      <c r="C5" s="109" t="s">
        <v>52</v>
      </c>
      <c r="D5" s="110"/>
      <c r="E5" s="107">
        <v>54</v>
      </c>
      <c r="F5" s="151">
        <v>71.83</v>
      </c>
      <c r="G5" s="61">
        <f>+E5*F5</f>
        <v>3878.8199999999997</v>
      </c>
      <c r="H5" s="118">
        <v>0.1</v>
      </c>
      <c r="I5" s="173">
        <f t="shared" ref="I5:I6" si="0">+G5*H5</f>
        <v>387.88200000000001</v>
      </c>
      <c r="J5" s="144">
        <v>3202</v>
      </c>
      <c r="K5" s="71"/>
      <c r="L5" s="71"/>
      <c r="M5" s="71">
        <v>1456</v>
      </c>
      <c r="N5" s="106">
        <f>+I5-J5</f>
        <v>-2814.1179999999999</v>
      </c>
      <c r="Q5" s="21"/>
    </row>
    <row r="6" spans="1:17" ht="28.9" x14ac:dyDescent="0.3">
      <c r="A6" s="55" t="s">
        <v>53</v>
      </c>
      <c r="B6" s="109" t="s">
        <v>89</v>
      </c>
      <c r="C6" s="111" t="s">
        <v>90</v>
      </c>
      <c r="D6" s="110"/>
      <c r="E6" s="107">
        <v>54</v>
      </c>
      <c r="F6" s="151">
        <v>5</v>
      </c>
      <c r="G6" s="61">
        <f t="shared" ref="G6:G10" si="1">+E6*F6</f>
        <v>270</v>
      </c>
      <c r="H6" s="118">
        <v>0.2</v>
      </c>
      <c r="I6" s="173">
        <f t="shared" si="0"/>
        <v>54</v>
      </c>
      <c r="J6" s="144">
        <v>741</v>
      </c>
      <c r="K6" s="71"/>
      <c r="L6" s="71"/>
      <c r="M6" s="71">
        <v>1830</v>
      </c>
      <c r="N6" s="106">
        <f t="shared" ref="N6:N14" si="2">+I6-J6</f>
        <v>-687</v>
      </c>
      <c r="Q6" s="24" t="s">
        <v>53</v>
      </c>
    </row>
    <row r="7" spans="1:17" ht="60" customHeight="1" x14ac:dyDescent="0.25">
      <c r="A7" s="55" t="s">
        <v>53</v>
      </c>
      <c r="B7" s="190" t="s">
        <v>50</v>
      </c>
      <c r="C7" s="188" t="s">
        <v>86</v>
      </c>
      <c r="D7" s="110"/>
      <c r="E7" s="107">
        <v>54</v>
      </c>
      <c r="F7" s="151">
        <v>24</v>
      </c>
      <c r="G7" s="61">
        <f t="shared" si="1"/>
        <v>1296</v>
      </c>
      <c r="H7" s="91">
        <v>0.1</v>
      </c>
      <c r="I7" s="173">
        <f>+G7*H7</f>
        <v>129.6</v>
      </c>
      <c r="J7" s="144">
        <v>125</v>
      </c>
      <c r="K7" s="71"/>
      <c r="L7" s="71"/>
      <c r="M7" s="71">
        <v>-7</v>
      </c>
      <c r="N7" s="106">
        <f t="shared" si="2"/>
        <v>4.5999999999999943</v>
      </c>
      <c r="Q7" s="24"/>
    </row>
    <row r="8" spans="1:17" x14ac:dyDescent="0.25">
      <c r="A8" s="55" t="s">
        <v>53</v>
      </c>
      <c r="B8" s="191"/>
      <c r="C8" s="189"/>
      <c r="D8" s="110"/>
      <c r="E8" s="107">
        <v>54</v>
      </c>
      <c r="F8" s="151">
        <v>862</v>
      </c>
      <c r="G8" s="61">
        <f t="shared" si="1"/>
        <v>46548</v>
      </c>
      <c r="H8" s="91">
        <v>0.1</v>
      </c>
      <c r="I8" s="173">
        <f t="shared" ref="I8:I9" si="3">+G8*H8</f>
        <v>4654.8</v>
      </c>
      <c r="J8" s="144">
        <v>5080</v>
      </c>
      <c r="K8" s="71"/>
      <c r="L8" s="71"/>
      <c r="M8" s="71">
        <v>-7475</v>
      </c>
      <c r="N8" s="106">
        <f>+I8-J8</f>
        <v>-425.19999999999982</v>
      </c>
      <c r="Q8" s="24"/>
    </row>
    <row r="9" spans="1:17" ht="28.9" x14ac:dyDescent="0.3">
      <c r="A9" s="55" t="s">
        <v>53</v>
      </c>
      <c r="B9" s="112">
        <v>215.12</v>
      </c>
      <c r="C9" s="113" t="s">
        <v>88</v>
      </c>
      <c r="D9" s="110"/>
      <c r="E9" s="107">
        <v>54</v>
      </c>
      <c r="F9" s="107">
        <v>2</v>
      </c>
      <c r="G9" s="61">
        <f t="shared" si="1"/>
        <v>108</v>
      </c>
      <c r="H9" s="118">
        <v>0.33</v>
      </c>
      <c r="I9" s="173">
        <f t="shared" si="3"/>
        <v>35.64</v>
      </c>
      <c r="J9" s="144">
        <v>36</v>
      </c>
      <c r="K9" s="71"/>
      <c r="L9" s="71"/>
      <c r="M9" s="71">
        <v>-1218</v>
      </c>
      <c r="N9" s="106">
        <f>+I9-J9</f>
        <v>-0.35999999999999943</v>
      </c>
      <c r="Q9" s="22"/>
    </row>
    <row r="10" spans="1:17" ht="53.25" customHeight="1" x14ac:dyDescent="0.3">
      <c r="A10" s="55" t="s">
        <v>53</v>
      </c>
      <c r="B10" s="171" t="s">
        <v>59</v>
      </c>
      <c r="C10" s="146" t="s">
        <v>73</v>
      </c>
      <c r="D10" s="147"/>
      <c r="E10" s="107">
        <v>54</v>
      </c>
      <c r="F10" s="107">
        <v>1</v>
      </c>
      <c r="G10" s="61">
        <f t="shared" si="1"/>
        <v>54</v>
      </c>
      <c r="H10" s="118">
        <v>0.26</v>
      </c>
      <c r="I10" s="173">
        <f>+G10*H10</f>
        <v>14.040000000000001</v>
      </c>
      <c r="J10" s="61">
        <v>14</v>
      </c>
      <c r="K10" s="59"/>
      <c r="L10" s="59"/>
      <c r="M10" s="59">
        <v>-2376</v>
      </c>
      <c r="N10" s="64">
        <f t="shared" ref="N10" si="4">+I10-J10</f>
        <v>4.0000000000000924E-2</v>
      </c>
      <c r="Q10" s="22"/>
    </row>
    <row r="11" spans="1:17" ht="15.6" x14ac:dyDescent="0.3">
      <c r="A11" s="114"/>
      <c r="B11" s="115"/>
      <c r="C11" s="116" t="s">
        <v>32</v>
      </c>
      <c r="D11" s="117"/>
      <c r="E11" s="143">
        <f>+MAX(E5:E10)</f>
        <v>54</v>
      </c>
      <c r="F11" s="158">
        <f>IF(E11=0,0,G11/E11)</f>
        <v>965.83</v>
      </c>
      <c r="G11" s="143">
        <f>SUM(G5:G10)</f>
        <v>52154.82</v>
      </c>
      <c r="H11" s="102">
        <f>IF(G11=0,0,I11/G11)</f>
        <v>0.10115962436453621</v>
      </c>
      <c r="I11" s="143">
        <f t="shared" ref="I11:N11" si="5">SUM(I5:I10)</f>
        <v>5275.9620000000004</v>
      </c>
      <c r="J11" s="143">
        <f t="shared" si="5"/>
        <v>9198</v>
      </c>
      <c r="K11" s="101">
        <f t="shared" si="5"/>
        <v>0</v>
      </c>
      <c r="L11" s="101">
        <f t="shared" si="5"/>
        <v>0</v>
      </c>
      <c r="M11" s="101">
        <f t="shared" si="5"/>
        <v>-7790</v>
      </c>
      <c r="N11" s="105">
        <f t="shared" si="5"/>
        <v>-3922.038</v>
      </c>
      <c r="Q11" s="22"/>
    </row>
    <row r="12" spans="1:17" ht="18.75" customHeight="1" x14ac:dyDescent="0.3">
      <c r="A12" s="185" t="s">
        <v>62</v>
      </c>
      <c r="B12" s="186"/>
      <c r="C12" s="186"/>
      <c r="D12" s="186"/>
      <c r="E12" s="186"/>
      <c r="F12" s="186"/>
      <c r="G12" s="186"/>
      <c r="H12" s="186"/>
      <c r="I12" s="186"/>
      <c r="J12" s="186"/>
      <c r="K12" s="186"/>
      <c r="L12" s="186"/>
      <c r="M12" s="186"/>
      <c r="N12" s="187"/>
      <c r="O12" s="25"/>
      <c r="P12" s="1"/>
      <c r="Q12" s="22"/>
    </row>
    <row r="13" spans="1:17" ht="38.25" customHeight="1" x14ac:dyDescent="0.3">
      <c r="A13" s="55" t="s">
        <v>53</v>
      </c>
      <c r="B13" s="108">
        <v>215.7</v>
      </c>
      <c r="C13" s="172" t="s">
        <v>91</v>
      </c>
      <c r="D13" s="150"/>
      <c r="E13" s="59">
        <v>3879</v>
      </c>
      <c r="F13" s="59">
        <v>10</v>
      </c>
      <c r="G13" s="72">
        <f>+E13*F13</f>
        <v>38790</v>
      </c>
      <c r="H13" s="62">
        <v>0.2</v>
      </c>
      <c r="I13" s="176">
        <f t="shared" ref="I13:I14" si="6">+G13*H13</f>
        <v>7758</v>
      </c>
      <c r="J13" s="72">
        <v>0</v>
      </c>
      <c r="K13" s="59"/>
      <c r="L13" s="59"/>
      <c r="M13" s="59">
        <v>-1515</v>
      </c>
      <c r="N13" s="64">
        <f t="shared" si="2"/>
        <v>7758</v>
      </c>
      <c r="Q13" s="22"/>
    </row>
    <row r="14" spans="1:17" ht="14.45" x14ac:dyDescent="0.3">
      <c r="A14" s="55" t="s">
        <v>53</v>
      </c>
      <c r="B14" s="120" t="s">
        <v>79</v>
      </c>
      <c r="C14" s="99" t="s">
        <v>54</v>
      </c>
      <c r="D14" s="56"/>
      <c r="E14" s="59">
        <v>2931</v>
      </c>
      <c r="F14" s="59">
        <v>1</v>
      </c>
      <c r="G14" s="72">
        <f>+E14*F14</f>
        <v>2931</v>
      </c>
      <c r="H14" s="62">
        <v>0.2</v>
      </c>
      <c r="I14" s="176">
        <f t="shared" si="6"/>
        <v>586.20000000000005</v>
      </c>
      <c r="J14" s="72">
        <v>5569</v>
      </c>
      <c r="K14" s="59"/>
      <c r="L14" s="59"/>
      <c r="M14" s="59">
        <v>-411</v>
      </c>
      <c r="N14" s="64">
        <f t="shared" si="2"/>
        <v>-4982.8</v>
      </c>
      <c r="Q14" s="22"/>
    </row>
    <row r="15" spans="1:17" ht="15.6" x14ac:dyDescent="0.3">
      <c r="A15" s="114"/>
      <c r="B15" s="115"/>
      <c r="C15" s="116" t="s">
        <v>63</v>
      </c>
      <c r="D15" s="117"/>
      <c r="E15" s="101">
        <f>+MAX(E13:E14)</f>
        <v>3879</v>
      </c>
      <c r="F15" s="102">
        <f>IF(E15=0,0,G15/E15)</f>
        <v>10.755607115235886</v>
      </c>
      <c r="G15" s="101">
        <f>SUM(G13:G14)</f>
        <v>41721</v>
      </c>
      <c r="H15" s="102">
        <f>IF(G15=0,0,I15/G15)</f>
        <v>0.2</v>
      </c>
      <c r="I15" s="101">
        <f t="shared" ref="I15:N15" si="7">SUM(I13:I14)</f>
        <v>8344.2000000000007</v>
      </c>
      <c r="J15" s="101">
        <f t="shared" si="7"/>
        <v>5569</v>
      </c>
      <c r="K15" s="101">
        <f t="shared" si="7"/>
        <v>0</v>
      </c>
      <c r="L15" s="101">
        <f t="shared" si="7"/>
        <v>0</v>
      </c>
      <c r="M15" s="101">
        <f t="shared" si="7"/>
        <v>-1926</v>
      </c>
      <c r="N15" s="105">
        <f t="shared" si="7"/>
        <v>2775.2</v>
      </c>
      <c r="Q15" s="22"/>
    </row>
    <row r="16" spans="1:17" ht="18.75" x14ac:dyDescent="0.25">
      <c r="A16" s="185" t="s">
        <v>68</v>
      </c>
      <c r="B16" s="186"/>
      <c r="C16" s="186"/>
      <c r="D16" s="186"/>
      <c r="E16" s="186"/>
      <c r="F16" s="186"/>
      <c r="G16" s="186"/>
      <c r="H16" s="186"/>
      <c r="I16" s="186"/>
      <c r="J16" s="186"/>
      <c r="K16" s="186"/>
      <c r="L16" s="186"/>
      <c r="M16" s="186"/>
      <c r="N16" s="187"/>
      <c r="O16" s="25"/>
      <c r="P16" s="1"/>
      <c r="Q16" s="22"/>
    </row>
    <row r="17" spans="1:17" x14ac:dyDescent="0.25">
      <c r="A17" s="55"/>
      <c r="B17" s="121"/>
      <c r="C17" s="122"/>
      <c r="D17" s="54"/>
      <c r="E17" s="107"/>
      <c r="F17" s="107"/>
      <c r="G17" s="72"/>
      <c r="H17" s="107"/>
      <c r="I17" s="72"/>
      <c r="J17" s="103"/>
      <c r="K17" s="103"/>
      <c r="L17" s="103"/>
      <c r="M17" s="103"/>
      <c r="N17" s="104"/>
      <c r="Q17" s="22"/>
    </row>
    <row r="18" spans="1:17" ht="16.5" thickBot="1" x14ac:dyDescent="0.3">
      <c r="A18" s="114"/>
      <c r="B18" s="115"/>
      <c r="C18" s="116" t="s">
        <v>69</v>
      </c>
      <c r="D18" s="117"/>
      <c r="E18" s="101">
        <f>+MAX(E17:E17)</f>
        <v>0</v>
      </c>
      <c r="F18" s="101">
        <f>IF(E18=0,0,G18/E18)</f>
        <v>0</v>
      </c>
      <c r="G18" s="101">
        <f>SUM(G17:G17)</f>
        <v>0</v>
      </c>
      <c r="H18" s="101">
        <f>IF(G18=0,0,I18/G18)</f>
        <v>0</v>
      </c>
      <c r="I18" s="101">
        <f t="shared" ref="I18:N18" si="8">SUM(I17:I17)</f>
        <v>0</v>
      </c>
      <c r="J18" s="101">
        <f t="shared" si="8"/>
        <v>0</v>
      </c>
      <c r="K18" s="101">
        <f t="shared" si="8"/>
        <v>0</v>
      </c>
      <c r="L18" s="101">
        <f t="shared" si="8"/>
        <v>0</v>
      </c>
      <c r="M18" s="101">
        <f t="shared" si="8"/>
        <v>0</v>
      </c>
      <c r="N18" s="105">
        <f t="shared" si="8"/>
        <v>0</v>
      </c>
      <c r="Q18" s="23"/>
    </row>
    <row r="19" spans="1:17" ht="25.5" customHeight="1" thickBot="1" x14ac:dyDescent="0.3">
      <c r="A19" s="27"/>
      <c r="B19" s="28"/>
      <c r="C19" s="29" t="s">
        <v>41</v>
      </c>
      <c r="D19" s="30"/>
      <c r="E19" s="66">
        <f>SUM(E11,E15,E18)</f>
        <v>3933</v>
      </c>
      <c r="F19" s="177">
        <f>IF(E19=0,0,G19/E19)</f>
        <v>23.868756674294435</v>
      </c>
      <c r="G19" s="66">
        <f>+G11+G15+G18</f>
        <v>93875.82</v>
      </c>
      <c r="H19" s="177">
        <f>I19/G19</f>
        <v>0.14508700962612098</v>
      </c>
      <c r="I19" s="66">
        <f t="shared" ref="I19:N19" si="9">+I11+I15+I18</f>
        <v>13620.162</v>
      </c>
      <c r="J19" s="66">
        <f t="shared" si="9"/>
        <v>14767</v>
      </c>
      <c r="K19" s="66">
        <f t="shared" si="9"/>
        <v>0</v>
      </c>
      <c r="L19" s="66">
        <f t="shared" si="9"/>
        <v>0</v>
      </c>
      <c r="M19" s="66">
        <f t="shared" si="9"/>
        <v>-9716</v>
      </c>
      <c r="N19" s="67">
        <f t="shared" si="9"/>
        <v>-1146.8380000000002</v>
      </c>
      <c r="Q19" s="6"/>
    </row>
    <row r="20" spans="1:17" ht="15.75" thickBot="1" x14ac:dyDescent="0.3">
      <c r="C20" s="6"/>
      <c r="Q20" s="6"/>
    </row>
    <row r="21" spans="1:17" ht="50.25" customHeight="1" x14ac:dyDescent="0.25">
      <c r="C21" s="6"/>
      <c r="D21" s="37" t="str">
        <f>+A3</f>
        <v>Child Nutrition Program</v>
      </c>
      <c r="E21" s="38" t="str">
        <f t="shared" ref="E21:N21" si="10">+E3</f>
        <v>Estimated # Record-keepers</v>
      </c>
      <c r="F21" s="38" t="str">
        <f t="shared" si="10"/>
        <v>Records Per Recordkeeper</v>
      </c>
      <c r="G21" s="38" t="str">
        <f t="shared" si="10"/>
        <v>Total Annual Records</v>
      </c>
      <c r="H21" s="38" t="str">
        <f t="shared" si="10"/>
        <v>Estimated Avg. # of Hours Per Record</v>
      </c>
      <c r="I21" s="38" t="str">
        <f t="shared" si="10"/>
        <v xml:space="preserve">Estimated Total Hours            </v>
      </c>
      <c r="J21" s="38" t="str">
        <f t="shared" si="10"/>
        <v>Current OMB Approved Burden Hrs</v>
      </c>
      <c r="K21" s="38" t="str">
        <f t="shared" si="10"/>
        <v>Due to Authorizing Statute</v>
      </c>
      <c r="L21" s="38" t="str">
        <f t="shared" si="10"/>
        <v>Due to Program Change - Proposed Rule</v>
      </c>
      <c r="M21" s="38" t="str">
        <f t="shared" si="10"/>
        <v>Due to an Adjustment</v>
      </c>
      <c r="N21" s="39" t="str">
        <f t="shared" si="10"/>
        <v>Total Difference</v>
      </c>
      <c r="Q21" s="6"/>
    </row>
    <row r="22" spans="1:17" x14ac:dyDescent="0.25">
      <c r="C22" s="6"/>
      <c r="D22" s="44" t="str">
        <f>+Q6</f>
        <v>Milk</v>
      </c>
      <c r="E22" s="86">
        <f>+SUM($E$11+$E$15+$E$18)</f>
        <v>3933</v>
      </c>
      <c r="F22" s="161">
        <f>G22/E22</f>
        <v>23.868756674294435</v>
      </c>
      <c r="G22" s="86">
        <f t="shared" ref="G22:G33" si="11">+SUMIF($A$5:$A$18,D22,($G$5:$G$18))</f>
        <v>93875.82</v>
      </c>
      <c r="H22" s="162">
        <f>I22/G22</f>
        <v>0.14508700962612098</v>
      </c>
      <c r="I22" s="86">
        <f t="shared" ref="I22:I33" si="12">+SUMIF($A$5:$A$18,D22,($I$5:$I$18))</f>
        <v>13620.162</v>
      </c>
      <c r="J22" s="86">
        <f t="shared" ref="J22:J33" si="13">+SUMIF($A$5:$A$18,D22,($J$5:$J$18))</f>
        <v>14767</v>
      </c>
      <c r="K22" s="86">
        <f>+SUMIF($A$5:$A$18,$D$22,($K$5:$K$18))</f>
        <v>0</v>
      </c>
      <c r="L22" s="86">
        <f>+SUMIF($A$5:$A$18,$D$22,($L$5:$L$18))</f>
        <v>0</v>
      </c>
      <c r="M22" s="86">
        <f>+SUMIF($A$5:$A$18,$D$22,($M$5:$M$18))</f>
        <v>-9716</v>
      </c>
      <c r="N22" s="87">
        <f t="shared" ref="N22:N33" si="14">+SUMIF($A$5:$A$18,D22,($N$5:$N$18))</f>
        <v>-1146.8380000000002</v>
      </c>
      <c r="Q22" s="6"/>
    </row>
    <row r="23" spans="1:17" x14ac:dyDescent="0.25">
      <c r="C23" s="6"/>
      <c r="D23" s="44">
        <f>+Q7</f>
        <v>0</v>
      </c>
      <c r="E23" s="34">
        <f t="shared" ref="E23:E33" si="15">+SUMIF($A$5:$A$18,D23,($E$5:$E$18))</f>
        <v>0</v>
      </c>
      <c r="F23" s="34">
        <f t="shared" ref="F23:F33" si="16">+SUMIF($A$5:$A$18,D23,($F$5:$F$18))</f>
        <v>0</v>
      </c>
      <c r="G23" s="34">
        <f t="shared" si="11"/>
        <v>0</v>
      </c>
      <c r="H23" s="34">
        <f t="shared" ref="H23:H33" si="17">+SUMIF($A$5:$A$18,D23,($H$5:$H$18))</f>
        <v>0</v>
      </c>
      <c r="I23" s="34">
        <f t="shared" si="12"/>
        <v>0</v>
      </c>
      <c r="J23" s="34">
        <f t="shared" si="13"/>
        <v>0</v>
      </c>
      <c r="K23" s="34"/>
      <c r="L23" s="34"/>
      <c r="M23" s="34"/>
      <c r="N23" s="35">
        <f t="shared" si="14"/>
        <v>0</v>
      </c>
      <c r="Q23" s="6"/>
    </row>
    <row r="24" spans="1:17" x14ac:dyDescent="0.25">
      <c r="C24" s="6"/>
      <c r="D24" s="44">
        <f>+Q8</f>
        <v>0</v>
      </c>
      <c r="E24" s="34">
        <f t="shared" si="15"/>
        <v>0</v>
      </c>
      <c r="F24" s="34">
        <f t="shared" si="16"/>
        <v>0</v>
      </c>
      <c r="G24" s="34">
        <f t="shared" si="11"/>
        <v>0</v>
      </c>
      <c r="H24" s="34">
        <f t="shared" si="17"/>
        <v>0</v>
      </c>
      <c r="I24" s="34">
        <f t="shared" si="12"/>
        <v>0</v>
      </c>
      <c r="J24" s="34">
        <f t="shared" si="13"/>
        <v>0</v>
      </c>
      <c r="K24" s="34"/>
      <c r="L24" s="34"/>
      <c r="M24" s="34"/>
      <c r="N24" s="35">
        <f t="shared" si="14"/>
        <v>0</v>
      </c>
      <c r="Q24" s="6"/>
    </row>
    <row r="25" spans="1:17" x14ac:dyDescent="0.25">
      <c r="C25" s="6"/>
      <c r="D25" s="44">
        <f>+Q9</f>
        <v>0</v>
      </c>
      <c r="E25" s="34">
        <f t="shared" si="15"/>
        <v>0</v>
      </c>
      <c r="F25" s="34">
        <f t="shared" si="16"/>
        <v>0</v>
      </c>
      <c r="G25" s="34">
        <f t="shared" si="11"/>
        <v>0</v>
      </c>
      <c r="H25" s="34">
        <f t="shared" si="17"/>
        <v>0</v>
      </c>
      <c r="I25" s="34">
        <f t="shared" si="12"/>
        <v>0</v>
      </c>
      <c r="J25" s="34">
        <f t="shared" si="13"/>
        <v>0</v>
      </c>
      <c r="K25" s="34"/>
      <c r="L25" s="34"/>
      <c r="M25" s="34"/>
      <c r="N25" s="35">
        <f t="shared" si="14"/>
        <v>0</v>
      </c>
      <c r="P25" s="36" t="s">
        <v>35</v>
      </c>
      <c r="Q25" s="6"/>
    </row>
    <row r="26" spans="1:17" ht="14.45" hidden="1" x14ac:dyDescent="0.3">
      <c r="C26" s="6"/>
      <c r="D26" s="44">
        <f>+Q10</f>
        <v>0</v>
      </c>
      <c r="E26" s="34">
        <f t="shared" si="15"/>
        <v>0</v>
      </c>
      <c r="F26" s="34">
        <f t="shared" si="16"/>
        <v>0</v>
      </c>
      <c r="G26" s="34">
        <f t="shared" si="11"/>
        <v>0</v>
      </c>
      <c r="H26" s="34">
        <f t="shared" si="17"/>
        <v>0</v>
      </c>
      <c r="I26" s="34">
        <f t="shared" si="12"/>
        <v>0</v>
      </c>
      <c r="J26" s="34">
        <f t="shared" si="13"/>
        <v>0</v>
      </c>
      <c r="K26" s="34"/>
      <c r="L26" s="34"/>
      <c r="M26" s="34"/>
      <c r="N26" s="35">
        <f t="shared" si="14"/>
        <v>0</v>
      </c>
      <c r="Q26" s="6"/>
    </row>
    <row r="27" spans="1:17" ht="14.45" hidden="1" x14ac:dyDescent="0.3">
      <c r="C27" s="6"/>
      <c r="D27" s="44" t="e">
        <f>+#REF!</f>
        <v>#REF!</v>
      </c>
      <c r="E27" s="34">
        <f t="shared" si="15"/>
        <v>0</v>
      </c>
      <c r="F27" s="34">
        <f t="shared" si="16"/>
        <v>0</v>
      </c>
      <c r="G27" s="34">
        <f t="shared" si="11"/>
        <v>0</v>
      </c>
      <c r="H27" s="34">
        <f t="shared" si="17"/>
        <v>0</v>
      </c>
      <c r="I27" s="34">
        <f t="shared" si="12"/>
        <v>0</v>
      </c>
      <c r="J27" s="34">
        <f t="shared" si="13"/>
        <v>0</v>
      </c>
      <c r="K27" s="34"/>
      <c r="L27" s="34"/>
      <c r="M27" s="34"/>
      <c r="N27" s="35">
        <f t="shared" si="14"/>
        <v>0</v>
      </c>
    </row>
    <row r="28" spans="1:17" ht="14.45" hidden="1" x14ac:dyDescent="0.3">
      <c r="D28" s="44" t="e">
        <f>+#REF!</f>
        <v>#REF!</v>
      </c>
      <c r="E28" s="34">
        <f t="shared" si="15"/>
        <v>0</v>
      </c>
      <c r="F28" s="34">
        <f t="shared" si="16"/>
        <v>0</v>
      </c>
      <c r="G28" s="34">
        <f t="shared" si="11"/>
        <v>0</v>
      </c>
      <c r="H28" s="34">
        <f t="shared" si="17"/>
        <v>0</v>
      </c>
      <c r="I28" s="34">
        <f t="shared" si="12"/>
        <v>0</v>
      </c>
      <c r="J28" s="34">
        <f t="shared" si="13"/>
        <v>0</v>
      </c>
      <c r="K28" s="34"/>
      <c r="L28" s="34"/>
      <c r="M28" s="34"/>
      <c r="N28" s="35">
        <f t="shared" si="14"/>
        <v>0</v>
      </c>
    </row>
    <row r="29" spans="1:17" ht="14.45" hidden="1" x14ac:dyDescent="0.3">
      <c r="D29" s="44">
        <f>+Q11</f>
        <v>0</v>
      </c>
      <c r="E29" s="34">
        <f t="shared" si="15"/>
        <v>0</v>
      </c>
      <c r="F29" s="34">
        <f t="shared" si="16"/>
        <v>0</v>
      </c>
      <c r="G29" s="34">
        <f t="shared" si="11"/>
        <v>0</v>
      </c>
      <c r="H29" s="34">
        <f t="shared" si="17"/>
        <v>0</v>
      </c>
      <c r="I29" s="34">
        <f t="shared" si="12"/>
        <v>0</v>
      </c>
      <c r="J29" s="34">
        <f t="shared" si="13"/>
        <v>0</v>
      </c>
      <c r="K29" s="34"/>
      <c r="L29" s="34"/>
      <c r="M29" s="34"/>
      <c r="N29" s="35">
        <f t="shared" si="14"/>
        <v>0</v>
      </c>
    </row>
    <row r="30" spans="1:17" ht="14.45" hidden="1" x14ac:dyDescent="0.3">
      <c r="D30" s="44">
        <f>+Q12</f>
        <v>0</v>
      </c>
      <c r="E30" s="34">
        <f t="shared" si="15"/>
        <v>0</v>
      </c>
      <c r="F30" s="34">
        <f t="shared" si="16"/>
        <v>0</v>
      </c>
      <c r="G30" s="34">
        <f t="shared" si="11"/>
        <v>0</v>
      </c>
      <c r="H30" s="34">
        <f t="shared" si="17"/>
        <v>0</v>
      </c>
      <c r="I30" s="34">
        <f t="shared" si="12"/>
        <v>0</v>
      </c>
      <c r="J30" s="34">
        <f t="shared" si="13"/>
        <v>0</v>
      </c>
      <c r="K30" s="34"/>
      <c r="L30" s="34"/>
      <c r="M30" s="34"/>
      <c r="N30" s="35">
        <f t="shared" si="14"/>
        <v>0</v>
      </c>
    </row>
    <row r="31" spans="1:17" ht="14.45" hidden="1" x14ac:dyDescent="0.3">
      <c r="D31" s="44" t="e">
        <f>+#REF!</f>
        <v>#REF!</v>
      </c>
      <c r="E31" s="34">
        <f t="shared" si="15"/>
        <v>0</v>
      </c>
      <c r="F31" s="34">
        <f t="shared" si="16"/>
        <v>0</v>
      </c>
      <c r="G31" s="34">
        <f t="shared" si="11"/>
        <v>0</v>
      </c>
      <c r="H31" s="34">
        <f t="shared" si="17"/>
        <v>0</v>
      </c>
      <c r="I31" s="34">
        <f t="shared" si="12"/>
        <v>0</v>
      </c>
      <c r="J31" s="34">
        <f t="shared" si="13"/>
        <v>0</v>
      </c>
      <c r="K31" s="34"/>
      <c r="L31" s="34"/>
      <c r="M31" s="34"/>
      <c r="N31" s="35">
        <f t="shared" si="14"/>
        <v>0</v>
      </c>
    </row>
    <row r="32" spans="1:17" ht="14.45" hidden="1" x14ac:dyDescent="0.3">
      <c r="D32" s="44" t="e">
        <f>+#REF!</f>
        <v>#REF!</v>
      </c>
      <c r="E32" s="34">
        <f t="shared" si="15"/>
        <v>0</v>
      </c>
      <c r="F32" s="34">
        <f t="shared" si="16"/>
        <v>0</v>
      </c>
      <c r="G32" s="34">
        <f t="shared" si="11"/>
        <v>0</v>
      </c>
      <c r="H32" s="34">
        <f t="shared" si="17"/>
        <v>0</v>
      </c>
      <c r="I32" s="34">
        <f t="shared" si="12"/>
        <v>0</v>
      </c>
      <c r="J32" s="34">
        <f t="shared" si="13"/>
        <v>0</v>
      </c>
      <c r="K32" s="34"/>
      <c r="L32" s="34"/>
      <c r="M32" s="34"/>
      <c r="N32" s="35">
        <f t="shared" si="14"/>
        <v>0</v>
      </c>
    </row>
    <row r="33" spans="4:14" x14ac:dyDescent="0.25">
      <c r="D33" s="44">
        <f>+Q13</f>
        <v>0</v>
      </c>
      <c r="E33" s="34">
        <f t="shared" si="15"/>
        <v>0</v>
      </c>
      <c r="F33" s="34">
        <f t="shared" si="16"/>
        <v>0</v>
      </c>
      <c r="G33" s="34">
        <f t="shared" si="11"/>
        <v>0</v>
      </c>
      <c r="H33" s="34">
        <f t="shared" si="17"/>
        <v>0</v>
      </c>
      <c r="I33" s="34">
        <f t="shared" si="12"/>
        <v>0</v>
      </c>
      <c r="J33" s="34">
        <f t="shared" si="13"/>
        <v>0</v>
      </c>
      <c r="K33" s="34"/>
      <c r="L33" s="34"/>
      <c r="M33" s="34"/>
      <c r="N33" s="35">
        <f t="shared" si="14"/>
        <v>0</v>
      </c>
    </row>
    <row r="34" spans="4:14" x14ac:dyDescent="0.25">
      <c r="D34" s="45" t="s">
        <v>34</v>
      </c>
      <c r="E34" s="145">
        <f>SUM(E22:E33)</f>
        <v>3933</v>
      </c>
      <c r="F34" s="159">
        <f t="shared" ref="F34:N34" si="18">SUM(F22:F33)</f>
        <v>23.868756674294435</v>
      </c>
      <c r="G34" s="145">
        <f t="shared" si="18"/>
        <v>93875.82</v>
      </c>
      <c r="H34" s="159">
        <f t="shared" si="18"/>
        <v>0.14508700962612098</v>
      </c>
      <c r="I34" s="145">
        <f t="shared" si="18"/>
        <v>13620.162</v>
      </c>
      <c r="J34" s="145">
        <f t="shared" si="18"/>
        <v>14767</v>
      </c>
      <c r="K34" s="145">
        <f t="shared" si="18"/>
        <v>0</v>
      </c>
      <c r="L34" s="145">
        <f t="shared" si="18"/>
        <v>0</v>
      </c>
      <c r="M34" s="145">
        <f t="shared" si="18"/>
        <v>-9716</v>
      </c>
      <c r="N34" s="145">
        <f t="shared" si="18"/>
        <v>-1146.8380000000002</v>
      </c>
    </row>
  </sheetData>
  <sheetProtection selectLockedCells="1"/>
  <autoFilter ref="A3:N19"/>
  <dataConsolidate/>
  <mergeCells count="6">
    <mergeCell ref="A1:N1"/>
    <mergeCell ref="A4:N4"/>
    <mergeCell ref="A12:N12"/>
    <mergeCell ref="A16:N16"/>
    <mergeCell ref="C7:C8"/>
    <mergeCell ref="B7:B8"/>
  </mergeCells>
  <dataValidations count="1">
    <dataValidation type="list" allowBlank="1" showInputMessage="1" showErrorMessage="1" sqref="A17:A18 A5:A11 A13:A15">
      <formula1>$Q$6:$Q$17</formula1>
    </dataValidation>
  </dataValidations>
  <printOptions horizontalCentered="1"/>
  <pageMargins left="0.7" right="0.7" top="0.75" bottom="0.75" header="0.3" footer="0.3"/>
  <pageSetup scale="60" orientation="landscape" r:id="rId1"/>
  <headerFooter>
    <oddHeader>&amp;COMB Control #0584-0005 
&amp;"-,Bold"&amp;12Food and Nutrition Service 7 CFR Part 215 - Special Milk Program (SMP)</oddHeader>
  </headerFooter>
  <ignoredErrors>
    <ignoredError sqref="G15:H15 G19:H19 G22 G11:H11 G18:H18" formula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F31"/>
  <sheetViews>
    <sheetView zoomScale="85" zoomScaleNormal="85" workbookViewId="0">
      <pane xSplit="15" ySplit="4" topLeftCell="P5" activePane="bottomRight" state="frozen"/>
      <selection activeCell="I9" sqref="I9"/>
      <selection pane="topRight" activeCell="I9" sqref="I9"/>
      <selection pane="bottomLeft" activeCell="I9" sqref="I9"/>
      <selection pane="bottomRight" sqref="A1:N1"/>
    </sheetView>
  </sheetViews>
  <sheetFormatPr defaultRowHeight="15" outlineLevelCol="1" x14ac:dyDescent="0.25"/>
  <cols>
    <col min="1" max="1" width="15.28515625" bestFit="1" customWidth="1"/>
    <col min="2" max="2" width="11.140625" customWidth="1"/>
    <col min="3" max="3" width="42.140625" customWidth="1"/>
    <col min="4" max="4" width="12.85546875" bestFit="1" customWidth="1"/>
    <col min="5" max="5" width="15.7109375" bestFit="1" customWidth="1"/>
    <col min="6" max="6" width="17" bestFit="1" customWidth="1"/>
    <col min="7" max="7" width="13" bestFit="1" customWidth="1"/>
    <col min="8" max="8" width="14.5703125" bestFit="1" customWidth="1"/>
    <col min="9" max="9" width="13.140625" customWidth="1"/>
    <col min="10" max="10" width="16.5703125" customWidth="1"/>
    <col min="11" max="11" width="12.85546875" customWidth="1" outlineLevel="1"/>
    <col min="12" max="12" width="13" customWidth="1" outlineLevel="1"/>
    <col min="13" max="13" width="12.28515625" customWidth="1" outlineLevel="1"/>
    <col min="14" max="14" width="13" customWidth="1"/>
    <col min="15" max="15" width="16.42578125" customWidth="1" outlineLevel="1"/>
    <col min="17" max="17" width="20.42578125" customWidth="1" outlineLevel="1"/>
    <col min="64" max="64" width="8.7109375" customWidth="1"/>
  </cols>
  <sheetData>
    <row r="1" spans="1:32" ht="30.75" customHeight="1" thickBot="1" x14ac:dyDescent="0.45">
      <c r="A1" s="182" t="s">
        <v>30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  <c r="N1" s="184"/>
    </row>
    <row r="2" spans="1:32" ht="24" customHeight="1" thickBot="1" x14ac:dyDescent="0.35">
      <c r="A2" s="8"/>
      <c r="B2" s="9"/>
      <c r="C2" s="9"/>
      <c r="D2" s="10"/>
      <c r="E2" s="11" t="s">
        <v>14</v>
      </c>
      <c r="F2" s="11" t="s">
        <v>15</v>
      </c>
      <c r="G2" s="11" t="s">
        <v>16</v>
      </c>
      <c r="H2" s="11" t="s">
        <v>17</v>
      </c>
      <c r="I2" s="11" t="s">
        <v>18</v>
      </c>
      <c r="J2" s="11" t="s">
        <v>19</v>
      </c>
      <c r="K2" s="11"/>
      <c r="L2" s="11"/>
      <c r="M2" s="11"/>
      <c r="N2" s="12" t="s">
        <v>20</v>
      </c>
      <c r="O2" s="3"/>
      <c r="P2" s="2"/>
    </row>
    <row r="3" spans="1:32" ht="42" thickBot="1" x14ac:dyDescent="0.35">
      <c r="A3" s="13" t="s">
        <v>0</v>
      </c>
      <c r="B3" s="14" t="s">
        <v>1</v>
      </c>
      <c r="C3" s="14" t="s">
        <v>2</v>
      </c>
      <c r="D3" s="14" t="s">
        <v>3</v>
      </c>
      <c r="E3" s="14" t="s">
        <v>22</v>
      </c>
      <c r="F3" s="14" t="s">
        <v>28</v>
      </c>
      <c r="G3" s="14" t="s">
        <v>6</v>
      </c>
      <c r="H3" s="14" t="s">
        <v>25</v>
      </c>
      <c r="I3" s="14" t="s">
        <v>8</v>
      </c>
      <c r="J3" s="14" t="s">
        <v>42</v>
      </c>
      <c r="K3" s="14" t="s">
        <v>55</v>
      </c>
      <c r="L3" s="14" t="s">
        <v>56</v>
      </c>
      <c r="M3" s="14" t="s">
        <v>9</v>
      </c>
      <c r="N3" s="15" t="s">
        <v>10</v>
      </c>
      <c r="O3" s="7" t="s">
        <v>11</v>
      </c>
      <c r="P3" s="1"/>
      <c r="Q3" s="21" t="s">
        <v>27</v>
      </c>
    </row>
    <row r="4" spans="1:32" ht="18.600000000000001" thickBot="1" x14ac:dyDescent="0.35">
      <c r="A4" s="185" t="s">
        <v>33</v>
      </c>
      <c r="B4" s="186"/>
      <c r="C4" s="186"/>
      <c r="D4" s="186"/>
      <c r="E4" s="186"/>
      <c r="F4" s="186"/>
      <c r="G4" s="186"/>
      <c r="H4" s="186"/>
      <c r="I4" s="186"/>
      <c r="J4" s="186"/>
      <c r="K4" s="186"/>
      <c r="L4" s="186"/>
      <c r="M4" s="186"/>
      <c r="N4" s="187"/>
      <c r="O4" s="25"/>
      <c r="P4" s="1"/>
      <c r="Q4" s="21" t="s">
        <v>53</v>
      </c>
    </row>
    <row r="5" spans="1:32" ht="14.25" customHeight="1" x14ac:dyDescent="0.3">
      <c r="A5" s="55" t="s">
        <v>53</v>
      </c>
      <c r="B5" s="73" t="s">
        <v>57</v>
      </c>
      <c r="C5" s="74" t="s">
        <v>83</v>
      </c>
      <c r="D5" s="75"/>
      <c r="E5" s="107">
        <v>54</v>
      </c>
      <c r="F5" s="90">
        <v>24</v>
      </c>
      <c r="G5" s="72">
        <f t="shared" ref="G5:G11" si="0">+E5*F5</f>
        <v>1296</v>
      </c>
      <c r="H5" s="91">
        <v>0.25</v>
      </c>
      <c r="I5" s="169">
        <f>+G5*H5</f>
        <v>324</v>
      </c>
      <c r="J5" s="70">
        <v>428</v>
      </c>
      <c r="K5" s="71"/>
      <c r="L5" s="148"/>
      <c r="M5" s="149">
        <v>-104</v>
      </c>
      <c r="N5" s="64">
        <f t="shared" ref="N5:N11" si="1">+I5-J5</f>
        <v>-104</v>
      </c>
      <c r="Q5" s="21"/>
    </row>
    <row r="6" spans="1:32" ht="28.9" x14ac:dyDescent="0.3">
      <c r="A6" s="55" t="s">
        <v>53</v>
      </c>
      <c r="B6" s="76" t="s">
        <v>58</v>
      </c>
      <c r="C6" s="74" t="s">
        <v>87</v>
      </c>
      <c r="D6" s="77"/>
      <c r="E6" s="90">
        <v>54</v>
      </c>
      <c r="F6" s="90">
        <v>0</v>
      </c>
      <c r="G6" s="72">
        <f>+E6*F6</f>
        <v>0</v>
      </c>
      <c r="H6" s="92">
        <v>0</v>
      </c>
      <c r="I6" s="61">
        <v>0</v>
      </c>
      <c r="J6" s="70">
        <v>311</v>
      </c>
      <c r="K6" s="71"/>
      <c r="L6" s="149"/>
      <c r="M6" s="149">
        <v>-311</v>
      </c>
      <c r="N6" s="64">
        <f t="shared" si="1"/>
        <v>-311</v>
      </c>
      <c r="Q6" s="26"/>
      <c r="AF6" s="174"/>
    </row>
    <row r="7" spans="1:32" ht="14.45" x14ac:dyDescent="0.3">
      <c r="A7" s="55" t="s">
        <v>53</v>
      </c>
      <c r="B7" s="78">
        <v>215.16</v>
      </c>
      <c r="C7" s="99" t="s">
        <v>60</v>
      </c>
      <c r="D7" s="56"/>
      <c r="E7" s="59">
        <v>0</v>
      </c>
      <c r="F7" s="59">
        <v>0</v>
      </c>
      <c r="G7" s="72">
        <f t="shared" si="0"/>
        <v>0</v>
      </c>
      <c r="H7" s="62">
        <v>0</v>
      </c>
      <c r="I7" s="61">
        <f t="shared" ref="I7" si="2">+G7*H7</f>
        <v>0</v>
      </c>
      <c r="J7" s="72">
        <v>156</v>
      </c>
      <c r="K7" s="59"/>
      <c r="L7" s="59"/>
      <c r="M7" s="59">
        <v>-156</v>
      </c>
      <c r="N7" s="64">
        <f t="shared" si="1"/>
        <v>-156</v>
      </c>
      <c r="Q7" s="22"/>
    </row>
    <row r="8" spans="1:32" ht="15.6" x14ac:dyDescent="0.3">
      <c r="A8" s="93"/>
      <c r="B8" s="94"/>
      <c r="C8" s="95" t="s">
        <v>32</v>
      </c>
      <c r="D8" s="96"/>
      <c r="E8" s="60">
        <f>+MAX(E5:E7)</f>
        <v>54</v>
      </c>
      <c r="F8" s="63">
        <f>IF(E8=0,0,G8/E8)</f>
        <v>24</v>
      </c>
      <c r="G8" s="60">
        <f>SUM(G5:G7)</f>
        <v>1296</v>
      </c>
      <c r="H8" s="63">
        <f>IF(G8=0,0,I8/G8)</f>
        <v>0.25</v>
      </c>
      <c r="I8" s="58">
        <f t="shared" ref="I8:N8" si="3">SUM(I5:I7)</f>
        <v>324</v>
      </c>
      <c r="J8" s="60">
        <f t="shared" si="3"/>
        <v>895</v>
      </c>
      <c r="K8" s="60">
        <f t="shared" si="3"/>
        <v>0</v>
      </c>
      <c r="L8" s="60">
        <f t="shared" si="3"/>
        <v>0</v>
      </c>
      <c r="M8" s="60">
        <f t="shared" si="3"/>
        <v>-571</v>
      </c>
      <c r="N8" s="65">
        <f t="shared" si="3"/>
        <v>-571</v>
      </c>
      <c r="Q8" s="22"/>
    </row>
    <row r="9" spans="1:32" ht="18.75" customHeight="1" x14ac:dyDescent="0.3">
      <c r="A9" s="185" t="s">
        <v>62</v>
      </c>
      <c r="B9" s="186"/>
      <c r="C9" s="186"/>
      <c r="D9" s="186"/>
      <c r="E9" s="186"/>
      <c r="F9" s="186"/>
      <c r="G9" s="186"/>
      <c r="H9" s="186"/>
      <c r="I9" s="186"/>
      <c r="J9" s="186"/>
      <c r="K9" s="186"/>
      <c r="L9" s="186"/>
      <c r="M9" s="186"/>
      <c r="N9" s="187"/>
      <c r="O9" s="25"/>
      <c r="P9" s="1"/>
      <c r="Q9" s="22"/>
    </row>
    <row r="10" spans="1:32" s="6" customFormat="1" ht="30" x14ac:dyDescent="0.25">
      <c r="A10" s="55" t="s">
        <v>53</v>
      </c>
      <c r="B10" s="79" t="s">
        <v>82</v>
      </c>
      <c r="C10" s="167" t="s">
        <v>61</v>
      </c>
      <c r="D10" s="56"/>
      <c r="E10" s="98">
        <v>3879</v>
      </c>
      <c r="F10" s="98">
        <v>1</v>
      </c>
      <c r="G10" s="53">
        <f>E10*F10</f>
        <v>3879</v>
      </c>
      <c r="H10" s="100">
        <v>0.25</v>
      </c>
      <c r="I10" s="175">
        <f>+G10*H10</f>
        <v>969.75</v>
      </c>
      <c r="J10" s="70">
        <v>15</v>
      </c>
      <c r="K10" s="59"/>
      <c r="L10" s="59"/>
      <c r="M10" s="59">
        <v>955</v>
      </c>
      <c r="N10" s="64">
        <f t="shared" si="1"/>
        <v>954.75</v>
      </c>
      <c r="Q10" s="168"/>
    </row>
    <row r="11" spans="1:32" ht="55.5" customHeight="1" x14ac:dyDescent="0.25">
      <c r="A11" s="55" t="s">
        <v>53</v>
      </c>
      <c r="B11" s="79" t="s">
        <v>85</v>
      </c>
      <c r="C11" s="99" t="s">
        <v>84</v>
      </c>
      <c r="D11" s="56"/>
      <c r="E11" s="57">
        <v>0</v>
      </c>
      <c r="F11" s="59">
        <v>0</v>
      </c>
      <c r="G11" s="61">
        <f t="shared" si="0"/>
        <v>0</v>
      </c>
      <c r="H11" s="62">
        <v>0</v>
      </c>
      <c r="I11" s="61">
        <f t="shared" ref="I11" si="4">+G11*H11</f>
        <v>0</v>
      </c>
      <c r="J11" s="72">
        <v>5569</v>
      </c>
      <c r="K11" s="59"/>
      <c r="L11" s="59"/>
      <c r="M11" s="59">
        <v>-5569</v>
      </c>
      <c r="N11" s="64">
        <f t="shared" si="1"/>
        <v>-5569</v>
      </c>
      <c r="Q11" s="22"/>
    </row>
    <row r="12" spans="1:32" ht="15.6" x14ac:dyDescent="0.3">
      <c r="A12" s="93"/>
      <c r="B12" s="94"/>
      <c r="C12" s="95" t="s">
        <v>63</v>
      </c>
      <c r="D12" s="96"/>
      <c r="E12" s="58">
        <f>MAX(E10:E11)</f>
        <v>3879</v>
      </c>
      <c r="F12" s="63">
        <f>IF(E12=0,0,G12/E12)</f>
        <v>1</v>
      </c>
      <c r="G12" s="58">
        <f>SUM(G10:G11)</f>
        <v>3879</v>
      </c>
      <c r="H12" s="63">
        <f>IF(G12=0,0,I12/G12)</f>
        <v>0.25</v>
      </c>
      <c r="I12" s="58">
        <f t="shared" ref="I12:N12" si="5">SUM(I10:I11)</f>
        <v>969.75</v>
      </c>
      <c r="J12" s="60">
        <f t="shared" si="5"/>
        <v>5584</v>
      </c>
      <c r="K12" s="60">
        <f t="shared" si="5"/>
        <v>0</v>
      </c>
      <c r="L12" s="60">
        <f t="shared" si="5"/>
        <v>0</v>
      </c>
      <c r="M12" s="60">
        <f t="shared" si="5"/>
        <v>-4614</v>
      </c>
      <c r="N12" s="65">
        <f t="shared" si="5"/>
        <v>-4614.25</v>
      </c>
      <c r="Q12" s="22"/>
    </row>
    <row r="13" spans="1:32" ht="18" x14ac:dyDescent="0.3">
      <c r="A13" s="185" t="s">
        <v>64</v>
      </c>
      <c r="B13" s="186"/>
      <c r="C13" s="186"/>
      <c r="D13" s="186"/>
      <c r="E13" s="186"/>
      <c r="F13" s="186"/>
      <c r="G13" s="186"/>
      <c r="H13" s="186"/>
      <c r="I13" s="186"/>
      <c r="J13" s="186"/>
      <c r="K13" s="186"/>
      <c r="L13" s="186"/>
      <c r="M13" s="186"/>
      <c r="N13" s="187"/>
      <c r="O13" s="25"/>
      <c r="P13" s="1"/>
      <c r="Q13" s="22"/>
    </row>
    <row r="14" spans="1:32" ht="14.45" x14ac:dyDescent="0.3">
      <c r="A14" s="55" t="s">
        <v>53</v>
      </c>
      <c r="B14" s="81"/>
      <c r="C14" s="80"/>
      <c r="D14" s="56"/>
      <c r="E14" s="119"/>
      <c r="F14" s="62"/>
      <c r="G14" s="53"/>
      <c r="H14" s="97"/>
      <c r="I14" s="53"/>
      <c r="J14" s="72"/>
      <c r="K14" s="59"/>
      <c r="L14" s="59"/>
      <c r="M14" s="59"/>
      <c r="N14" s="64"/>
      <c r="Q14" s="22"/>
    </row>
    <row r="15" spans="1:32" ht="16.149999999999999" thickBot="1" x14ac:dyDescent="0.35">
      <c r="A15" s="93"/>
      <c r="B15" s="94"/>
      <c r="C15" s="95" t="s">
        <v>65</v>
      </c>
      <c r="D15" s="96"/>
      <c r="E15" s="58">
        <f>SUM(E14:E14)</f>
        <v>0</v>
      </c>
      <c r="F15" s="58">
        <f>IF(E15=0,0,G15/E15)</f>
        <v>0</v>
      </c>
      <c r="G15" s="58">
        <f>SUM(G14:G14)</f>
        <v>0</v>
      </c>
      <c r="H15" s="60">
        <f>IF(G15=0,0,I15/G15)</f>
        <v>0</v>
      </c>
      <c r="I15" s="60">
        <f t="shared" ref="I15:N15" si="6">SUM(I14:I14)</f>
        <v>0</v>
      </c>
      <c r="J15" s="60">
        <f t="shared" si="6"/>
        <v>0</v>
      </c>
      <c r="K15" s="60">
        <f t="shared" si="6"/>
        <v>0</v>
      </c>
      <c r="L15" s="60">
        <f t="shared" si="6"/>
        <v>0</v>
      </c>
      <c r="M15" s="60">
        <f t="shared" si="6"/>
        <v>0</v>
      </c>
      <c r="N15" s="65">
        <f t="shared" si="6"/>
        <v>0</v>
      </c>
      <c r="Q15" s="23"/>
    </row>
    <row r="16" spans="1:32" ht="25.5" customHeight="1" thickBot="1" x14ac:dyDescent="0.35">
      <c r="A16" s="82"/>
      <c r="B16" s="83"/>
      <c r="C16" s="84" t="s">
        <v>40</v>
      </c>
      <c r="D16" s="85"/>
      <c r="E16" s="69">
        <f>+E8+E12+E15</f>
        <v>3933</v>
      </c>
      <c r="F16" s="152">
        <f>IF(E16=0,0,G16/E16)</f>
        <v>1.3157894736842106</v>
      </c>
      <c r="G16" s="69">
        <f>+G8+G12+G15</f>
        <v>5175</v>
      </c>
      <c r="H16" s="68">
        <f>IF(G16=0,0,I16/G16)</f>
        <v>0.25</v>
      </c>
      <c r="I16" s="66">
        <f t="shared" ref="I16:N16" si="7">+I8+I12+I15</f>
        <v>1293.75</v>
      </c>
      <c r="J16" s="66">
        <f t="shared" si="7"/>
        <v>6479</v>
      </c>
      <c r="K16" s="66">
        <f t="shared" si="7"/>
        <v>0</v>
      </c>
      <c r="L16" s="66">
        <f t="shared" si="7"/>
        <v>0</v>
      </c>
      <c r="M16" s="66">
        <f t="shared" si="7"/>
        <v>-5185</v>
      </c>
      <c r="N16" s="67">
        <f t="shared" si="7"/>
        <v>-5185.25</v>
      </c>
      <c r="Q16" s="6"/>
    </row>
    <row r="17" spans="3:17" thickBot="1" x14ac:dyDescent="0.35">
      <c r="C17" s="6"/>
      <c r="Q17" s="6"/>
    </row>
    <row r="18" spans="3:17" ht="50.25" customHeight="1" x14ac:dyDescent="0.3">
      <c r="C18" s="6"/>
      <c r="D18" s="31" t="str">
        <f>+A3</f>
        <v>Prgm Rule</v>
      </c>
      <c r="E18" s="32" t="str">
        <f t="shared" ref="E18:N18" si="8">+E3</f>
        <v>Estimated # Respondents</v>
      </c>
      <c r="F18" s="32" t="str">
        <f t="shared" si="8"/>
        <v>Responses per Respondents</v>
      </c>
      <c r="G18" s="32" t="str">
        <f t="shared" si="8"/>
        <v>Total Annual Records</v>
      </c>
      <c r="H18" s="32" t="str">
        <f t="shared" si="8"/>
        <v>Estimated Avg. # of Hours Per Response</v>
      </c>
      <c r="I18" s="32" t="str">
        <f t="shared" si="8"/>
        <v xml:space="preserve">Estimated Total Hours            </v>
      </c>
      <c r="J18" s="32" t="str">
        <f t="shared" si="8"/>
        <v>Current OMB Approved Burden Hrs</v>
      </c>
      <c r="K18" s="32" t="str">
        <f t="shared" si="8"/>
        <v>Due to Authorizing Statute</v>
      </c>
      <c r="L18" s="32" t="str">
        <f t="shared" si="8"/>
        <v xml:space="preserve">Due to Program Change - </v>
      </c>
      <c r="M18" s="32" t="str">
        <f t="shared" si="8"/>
        <v>Due to an Adjustment</v>
      </c>
      <c r="N18" s="33" t="str">
        <f t="shared" si="8"/>
        <v>Total Difference</v>
      </c>
      <c r="Q18" s="6"/>
    </row>
    <row r="19" spans="3:17" ht="14.45" x14ac:dyDescent="0.3">
      <c r="C19" s="6"/>
      <c r="D19" s="44" t="str">
        <f>+Q4</f>
        <v>Milk</v>
      </c>
      <c r="E19" s="86">
        <f>+SUM($E$8+$E$12+$E$15)</f>
        <v>3933</v>
      </c>
      <c r="F19" s="161">
        <f>IF(E19=0,0,G19/E19)</f>
        <v>1.3157894736842106</v>
      </c>
      <c r="G19" s="86">
        <f t="shared" ref="G19:G30" si="9">+SUMIF($A$5:$A$15,D19,($G$5:$G$15))</f>
        <v>5175</v>
      </c>
      <c r="H19" s="163">
        <f>IF(G19=0,0,I19/G19)</f>
        <v>0.25</v>
      </c>
      <c r="I19" s="86">
        <f t="shared" ref="I19:I30" si="10">+SUMIF($A$5:$A$15,D19,($I$5:$I$15))</f>
        <v>1293.75</v>
      </c>
      <c r="J19" s="86">
        <f t="shared" ref="J19:J30" si="11">+SUMIF($A$5:$A$15,D19,($J$5:$J$15))</f>
        <v>6479</v>
      </c>
      <c r="K19" s="86">
        <f>+SUMIF($A$5:$A$15,$D$19,($K$5:$K$15))</f>
        <v>0</v>
      </c>
      <c r="L19" s="86">
        <f>+SUMIF($A$5:$A$15,$D$19,($L$5:$L$15))</f>
        <v>0</v>
      </c>
      <c r="M19" s="86">
        <f>+SUMIF($A$5:$A$15,$D$19,($M$5:$M$15))</f>
        <v>-5185</v>
      </c>
      <c r="N19" s="87">
        <f t="shared" ref="N19:N30" si="12">+SUMIF($A$5:$A$15,D19,($N$5:$N$15))</f>
        <v>-5185.25</v>
      </c>
      <c r="Q19" s="6"/>
    </row>
    <row r="20" spans="3:17" ht="14.45" x14ac:dyDescent="0.3">
      <c r="C20" s="6"/>
      <c r="D20" s="44">
        <f>+Q6</f>
        <v>0</v>
      </c>
      <c r="E20" s="34">
        <f t="shared" ref="E20:E30" si="13">+SUMIF($A$5:$A$15,D20,($E$5:$E$15))</f>
        <v>0</v>
      </c>
      <c r="F20" s="34">
        <f t="shared" ref="F20:F30" si="14">+SUMIF($A$5:$A$15,D20,($F$5:$F$15))</f>
        <v>0</v>
      </c>
      <c r="G20" s="34">
        <f t="shared" si="9"/>
        <v>0</v>
      </c>
      <c r="H20" s="34">
        <f t="shared" ref="H20:H30" si="15">+SUMIF($A$5:$A$15,D20,($H$5:$H$15))</f>
        <v>0</v>
      </c>
      <c r="I20" s="34">
        <f t="shared" si="10"/>
        <v>0</v>
      </c>
      <c r="J20" s="34">
        <f t="shared" si="11"/>
        <v>0</v>
      </c>
      <c r="K20" s="34"/>
      <c r="L20" s="34"/>
      <c r="M20" s="34"/>
      <c r="N20" s="35">
        <f t="shared" si="12"/>
        <v>0</v>
      </c>
      <c r="Q20" s="6"/>
    </row>
    <row r="21" spans="3:17" ht="14.45" x14ac:dyDescent="0.3">
      <c r="C21" s="6"/>
      <c r="D21" s="44">
        <f>+Q5</f>
        <v>0</v>
      </c>
      <c r="E21" s="34">
        <f t="shared" si="13"/>
        <v>0</v>
      </c>
      <c r="F21" s="34">
        <f t="shared" si="14"/>
        <v>0</v>
      </c>
      <c r="G21" s="34">
        <f t="shared" si="9"/>
        <v>0</v>
      </c>
      <c r="H21" s="34">
        <f t="shared" si="15"/>
        <v>0</v>
      </c>
      <c r="I21" s="34">
        <f t="shared" si="10"/>
        <v>0</v>
      </c>
      <c r="J21" s="34">
        <f t="shared" si="11"/>
        <v>0</v>
      </c>
      <c r="K21" s="34"/>
      <c r="L21" s="34"/>
      <c r="M21" s="34"/>
      <c r="N21" s="35">
        <f t="shared" si="12"/>
        <v>0</v>
      </c>
      <c r="Q21" s="6"/>
    </row>
    <row r="22" spans="3:17" ht="14.45" x14ac:dyDescent="0.3">
      <c r="C22" s="6"/>
      <c r="D22" s="44">
        <f>+Q6</f>
        <v>0</v>
      </c>
      <c r="E22" s="34">
        <f t="shared" si="13"/>
        <v>0</v>
      </c>
      <c r="F22" s="34">
        <f t="shared" si="14"/>
        <v>0</v>
      </c>
      <c r="G22" s="34">
        <f t="shared" si="9"/>
        <v>0</v>
      </c>
      <c r="H22" s="34">
        <f t="shared" si="15"/>
        <v>0</v>
      </c>
      <c r="I22" s="34">
        <f t="shared" si="10"/>
        <v>0</v>
      </c>
      <c r="J22" s="34">
        <f t="shared" si="11"/>
        <v>0</v>
      </c>
      <c r="K22" s="34"/>
      <c r="L22" s="34"/>
      <c r="M22" s="34"/>
      <c r="N22" s="35">
        <f t="shared" si="12"/>
        <v>0</v>
      </c>
      <c r="P22" s="36" t="s">
        <v>35</v>
      </c>
      <c r="Q22" s="6"/>
    </row>
    <row r="23" spans="3:17" ht="14.45" hidden="1" x14ac:dyDescent="0.3">
      <c r="C23" s="6"/>
      <c r="D23" s="44">
        <f>+Q7</f>
        <v>0</v>
      </c>
      <c r="E23" s="34">
        <f t="shared" si="13"/>
        <v>0</v>
      </c>
      <c r="F23" s="34">
        <f t="shared" si="14"/>
        <v>0</v>
      </c>
      <c r="G23" s="34">
        <f t="shared" si="9"/>
        <v>0</v>
      </c>
      <c r="H23" s="34">
        <f t="shared" si="15"/>
        <v>0</v>
      </c>
      <c r="I23" s="34">
        <f t="shared" si="10"/>
        <v>0</v>
      </c>
      <c r="J23" s="34">
        <f t="shared" si="11"/>
        <v>0</v>
      </c>
      <c r="K23" s="34"/>
      <c r="L23" s="34"/>
      <c r="M23" s="34"/>
      <c r="N23" s="35">
        <f t="shared" si="12"/>
        <v>0</v>
      </c>
      <c r="Q23" s="6"/>
    </row>
    <row r="24" spans="3:17" ht="14.45" hidden="1" x14ac:dyDescent="0.3">
      <c r="C24" s="6"/>
      <c r="D24" s="44" t="e">
        <f>+#REF!</f>
        <v>#REF!</v>
      </c>
      <c r="E24" s="34">
        <f t="shared" si="13"/>
        <v>0</v>
      </c>
      <c r="F24" s="34">
        <f t="shared" si="14"/>
        <v>0</v>
      </c>
      <c r="G24" s="34">
        <f t="shared" si="9"/>
        <v>0</v>
      </c>
      <c r="H24" s="34">
        <f t="shared" si="15"/>
        <v>0</v>
      </c>
      <c r="I24" s="34">
        <f t="shared" si="10"/>
        <v>0</v>
      </c>
      <c r="J24" s="34">
        <f t="shared" si="11"/>
        <v>0</v>
      </c>
      <c r="K24" s="34"/>
      <c r="L24" s="34"/>
      <c r="M24" s="34"/>
      <c r="N24" s="35">
        <f t="shared" si="12"/>
        <v>0</v>
      </c>
    </row>
    <row r="25" spans="3:17" ht="14.45" hidden="1" x14ac:dyDescent="0.3">
      <c r="D25" s="44" t="e">
        <f>+#REF!</f>
        <v>#REF!</v>
      </c>
      <c r="E25" s="34">
        <f t="shared" si="13"/>
        <v>0</v>
      </c>
      <c r="F25" s="34">
        <f t="shared" si="14"/>
        <v>0</v>
      </c>
      <c r="G25" s="34">
        <f t="shared" si="9"/>
        <v>0</v>
      </c>
      <c r="H25" s="34">
        <f t="shared" si="15"/>
        <v>0</v>
      </c>
      <c r="I25" s="34">
        <f t="shared" si="10"/>
        <v>0</v>
      </c>
      <c r="J25" s="34">
        <f t="shared" si="11"/>
        <v>0</v>
      </c>
      <c r="K25" s="34"/>
      <c r="L25" s="34"/>
      <c r="M25" s="34"/>
      <c r="N25" s="35">
        <f t="shared" si="12"/>
        <v>0</v>
      </c>
    </row>
    <row r="26" spans="3:17" ht="14.45" hidden="1" x14ac:dyDescent="0.3">
      <c r="D26" s="44">
        <f>+Q8</f>
        <v>0</v>
      </c>
      <c r="E26" s="34">
        <f t="shared" si="13"/>
        <v>0</v>
      </c>
      <c r="F26" s="34">
        <f t="shared" si="14"/>
        <v>0</v>
      </c>
      <c r="G26" s="34">
        <f t="shared" si="9"/>
        <v>0</v>
      </c>
      <c r="H26" s="34">
        <f t="shared" si="15"/>
        <v>0</v>
      </c>
      <c r="I26" s="34">
        <f t="shared" si="10"/>
        <v>0</v>
      </c>
      <c r="J26" s="34">
        <f t="shared" si="11"/>
        <v>0</v>
      </c>
      <c r="K26" s="34"/>
      <c r="L26" s="34"/>
      <c r="M26" s="34"/>
      <c r="N26" s="35">
        <f t="shared" si="12"/>
        <v>0</v>
      </c>
    </row>
    <row r="27" spans="3:17" ht="14.45" hidden="1" x14ac:dyDescent="0.3">
      <c r="D27" s="44">
        <f>+Q9</f>
        <v>0</v>
      </c>
      <c r="E27" s="34">
        <f t="shared" si="13"/>
        <v>0</v>
      </c>
      <c r="F27" s="34">
        <f t="shared" si="14"/>
        <v>0</v>
      </c>
      <c r="G27" s="34">
        <f t="shared" si="9"/>
        <v>0</v>
      </c>
      <c r="H27" s="34">
        <f t="shared" si="15"/>
        <v>0</v>
      </c>
      <c r="I27" s="34">
        <f t="shared" si="10"/>
        <v>0</v>
      </c>
      <c r="J27" s="34">
        <f t="shared" si="11"/>
        <v>0</v>
      </c>
      <c r="K27" s="34"/>
      <c r="L27" s="34"/>
      <c r="M27" s="34"/>
      <c r="N27" s="35">
        <f t="shared" si="12"/>
        <v>0</v>
      </c>
    </row>
    <row r="28" spans="3:17" ht="14.45" hidden="1" x14ac:dyDescent="0.3">
      <c r="D28" s="44" t="e">
        <f>+#REF!</f>
        <v>#REF!</v>
      </c>
      <c r="E28" s="34">
        <f t="shared" si="13"/>
        <v>0</v>
      </c>
      <c r="F28" s="34">
        <f t="shared" si="14"/>
        <v>0</v>
      </c>
      <c r="G28" s="34">
        <f t="shared" si="9"/>
        <v>0</v>
      </c>
      <c r="H28" s="34">
        <f t="shared" si="15"/>
        <v>0</v>
      </c>
      <c r="I28" s="34">
        <f t="shared" si="10"/>
        <v>0</v>
      </c>
      <c r="J28" s="34">
        <f t="shared" si="11"/>
        <v>0</v>
      </c>
      <c r="K28" s="34"/>
      <c r="L28" s="34"/>
      <c r="M28" s="34"/>
      <c r="N28" s="35">
        <f t="shared" si="12"/>
        <v>0</v>
      </c>
    </row>
    <row r="29" spans="3:17" ht="14.45" hidden="1" x14ac:dyDescent="0.3">
      <c r="D29" s="44">
        <f>+Q10</f>
        <v>0</v>
      </c>
      <c r="E29" s="34">
        <f t="shared" si="13"/>
        <v>0</v>
      </c>
      <c r="F29" s="34">
        <f t="shared" si="14"/>
        <v>0</v>
      </c>
      <c r="G29" s="34">
        <f t="shared" si="9"/>
        <v>0</v>
      </c>
      <c r="H29" s="34">
        <f t="shared" si="15"/>
        <v>0</v>
      </c>
      <c r="I29" s="34">
        <f t="shared" si="10"/>
        <v>0</v>
      </c>
      <c r="J29" s="34">
        <f t="shared" si="11"/>
        <v>0</v>
      </c>
      <c r="K29" s="34"/>
      <c r="L29" s="34"/>
      <c r="M29" s="34"/>
      <c r="N29" s="35">
        <f t="shared" si="12"/>
        <v>0</v>
      </c>
    </row>
    <row r="30" spans="3:17" ht="14.45" x14ac:dyDescent="0.3">
      <c r="D30" s="44">
        <f>+Q7</f>
        <v>0</v>
      </c>
      <c r="E30" s="34">
        <f t="shared" si="13"/>
        <v>0</v>
      </c>
      <c r="F30" s="34">
        <f t="shared" si="14"/>
        <v>0</v>
      </c>
      <c r="G30" s="34">
        <f t="shared" si="9"/>
        <v>0</v>
      </c>
      <c r="H30" s="34">
        <f t="shared" si="15"/>
        <v>0</v>
      </c>
      <c r="I30" s="34">
        <f t="shared" si="10"/>
        <v>0</v>
      </c>
      <c r="J30" s="34">
        <f t="shared" si="11"/>
        <v>0</v>
      </c>
      <c r="K30" s="34"/>
      <c r="L30" s="34"/>
      <c r="M30" s="34"/>
      <c r="N30" s="35">
        <f t="shared" si="12"/>
        <v>0</v>
      </c>
    </row>
    <row r="31" spans="3:17" ht="14.45" x14ac:dyDescent="0.3">
      <c r="D31" s="45" t="s">
        <v>34</v>
      </c>
      <c r="E31" s="88">
        <f>SUM(E19:E30)</f>
        <v>3933</v>
      </c>
      <c r="F31" s="160">
        <f t="shared" ref="F31:N31" si="16">SUM(F19:F30)</f>
        <v>1.3157894736842106</v>
      </c>
      <c r="G31" s="88">
        <f t="shared" si="16"/>
        <v>5175</v>
      </c>
      <c r="H31" s="89">
        <f t="shared" si="16"/>
        <v>0.25</v>
      </c>
      <c r="I31" s="88">
        <f t="shared" si="16"/>
        <v>1293.75</v>
      </c>
      <c r="J31" s="88">
        <f t="shared" si="16"/>
        <v>6479</v>
      </c>
      <c r="K31" s="88">
        <f t="shared" si="16"/>
        <v>0</v>
      </c>
      <c r="L31" s="88">
        <f t="shared" si="16"/>
        <v>0</v>
      </c>
      <c r="M31" s="88">
        <f t="shared" si="16"/>
        <v>-5185</v>
      </c>
      <c r="N31" s="88">
        <f t="shared" si="16"/>
        <v>-5185.25</v>
      </c>
    </row>
  </sheetData>
  <sheetProtection selectLockedCells="1"/>
  <autoFilter ref="A3:N16"/>
  <dataConsolidate/>
  <mergeCells count="4">
    <mergeCell ref="A1:N1"/>
    <mergeCell ref="A4:N4"/>
    <mergeCell ref="A9:N9"/>
    <mergeCell ref="A13:N13"/>
  </mergeCells>
  <dataValidations count="1">
    <dataValidation type="list" allowBlank="1" showInputMessage="1" showErrorMessage="1" sqref="A5:A8 A10:A12 A14:A15">
      <formula1>$Q$6:$Q$14</formula1>
    </dataValidation>
  </dataValidations>
  <printOptions horizontalCentered="1"/>
  <pageMargins left="0.7" right="0.7" top="0.75" bottom="0.75" header="0.3" footer="0.3"/>
  <pageSetup scale="55" orientation="landscape" r:id="rId1"/>
  <headerFooter>
    <oddHeader>&amp;COMB Control #0584-0005 
&amp;"-,Bold"&amp;16Food and Nutrition 7 CFR Part 215 - Special Milk Program (SMP)</oddHeader>
  </headerFooter>
  <ignoredErrors>
    <ignoredError sqref="G8 G19" formula="1"/>
  </ignoredError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B1:E9"/>
  <sheetViews>
    <sheetView zoomScale="110" zoomScaleNormal="110" workbookViewId="0"/>
  </sheetViews>
  <sheetFormatPr defaultRowHeight="15" x14ac:dyDescent="0.25"/>
  <cols>
    <col min="1" max="1" width="1.28515625" customWidth="1"/>
    <col min="2" max="2" width="75" bestFit="1" customWidth="1"/>
    <col min="3" max="3" width="10.5703125" customWidth="1"/>
  </cols>
  <sheetData>
    <row r="1" spans="2:5" thickBot="1" x14ac:dyDescent="0.35">
      <c r="C1" s="40"/>
    </row>
    <row r="2" spans="2:5" ht="16.149999999999999" thickBot="1" x14ac:dyDescent="0.35">
      <c r="B2" s="192" t="s">
        <v>49</v>
      </c>
      <c r="C2" s="193"/>
    </row>
    <row r="3" spans="2:5" ht="16.149999999999999" thickBot="1" x14ac:dyDescent="0.35">
      <c r="B3" s="43" t="s">
        <v>36</v>
      </c>
      <c r="C3" s="41">
        <f>(+RecordKeeping!E19+Reporting!E16)/2</f>
        <v>3933</v>
      </c>
    </row>
    <row r="4" spans="2:5" ht="16.149999999999999" thickBot="1" x14ac:dyDescent="0.35">
      <c r="B4" s="43" t="s">
        <v>37</v>
      </c>
      <c r="C4" s="154">
        <f>+C5/C3</f>
        <v>25.184546147978644</v>
      </c>
    </row>
    <row r="5" spans="2:5" ht="16.149999999999999" thickBot="1" x14ac:dyDescent="0.35">
      <c r="B5" s="43" t="s">
        <v>38</v>
      </c>
      <c r="C5" s="41">
        <f>+RecordKeeping!G19+Reporting!G16</f>
        <v>99050.82</v>
      </c>
    </row>
    <row r="6" spans="2:5" ht="16.149999999999999" thickBot="1" x14ac:dyDescent="0.35">
      <c r="B6" s="43" t="s">
        <v>39</v>
      </c>
      <c r="C6" s="42">
        <f>+C7/C5</f>
        <v>0.15056828403843603</v>
      </c>
    </row>
    <row r="7" spans="2:5" ht="16.149999999999999" thickBot="1" x14ac:dyDescent="0.35">
      <c r="B7" s="43" t="s">
        <v>70</v>
      </c>
      <c r="C7" s="41">
        <f>+RecordKeeping!I19+Reporting!I16</f>
        <v>14913.912</v>
      </c>
    </row>
    <row r="8" spans="2:5" ht="16.149999999999999" thickBot="1" x14ac:dyDescent="0.35">
      <c r="B8" s="43" t="s">
        <v>66</v>
      </c>
      <c r="C8" s="41">
        <f>+RecordKeeping!J19+Reporting!J16</f>
        <v>21246</v>
      </c>
      <c r="E8" s="36" t="s">
        <v>43</v>
      </c>
    </row>
    <row r="9" spans="2:5" ht="16.149999999999999" thickBot="1" x14ac:dyDescent="0.35">
      <c r="B9" s="43" t="s">
        <v>71</v>
      </c>
      <c r="C9" s="41">
        <f>+RecordKeeping!N19+Reporting!N16</f>
        <v>-6332.0879999999997</v>
      </c>
    </row>
  </sheetData>
  <sheetProtection sheet="1" objects="1" scenarios="1" selectLockedCells="1"/>
  <mergeCells count="1">
    <mergeCell ref="B2:C2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FFFF00"/>
    <pageSetUpPr fitToPage="1"/>
  </sheetPr>
  <dimension ref="A1:G24"/>
  <sheetViews>
    <sheetView workbookViewId="0">
      <selection sqref="A1:F1"/>
    </sheetView>
  </sheetViews>
  <sheetFormatPr defaultRowHeight="15" x14ac:dyDescent="0.25"/>
  <cols>
    <col min="1" max="1" width="28.7109375" bestFit="1" customWidth="1"/>
    <col min="2" max="2" width="12.28515625" bestFit="1" customWidth="1"/>
    <col min="3" max="3" width="13.7109375" bestFit="1" customWidth="1"/>
    <col min="4" max="4" width="18.85546875" bestFit="1" customWidth="1"/>
    <col min="5" max="5" width="18.5703125" bestFit="1" customWidth="1"/>
    <col min="6" max="6" width="15" bestFit="1" customWidth="1"/>
  </cols>
  <sheetData>
    <row r="1" spans="1:7" ht="14.45" x14ac:dyDescent="0.3">
      <c r="A1" s="194" t="s">
        <v>77</v>
      </c>
      <c r="B1" s="195"/>
      <c r="C1" s="195"/>
      <c r="D1" s="195"/>
      <c r="E1" s="195"/>
      <c r="F1" s="196"/>
    </row>
    <row r="2" spans="1:7" ht="13.5" customHeight="1" x14ac:dyDescent="0.3">
      <c r="A2" s="123"/>
      <c r="B2" s="124"/>
      <c r="C2" s="124"/>
      <c r="D2" s="124"/>
      <c r="E2" s="124"/>
      <c r="F2" s="125"/>
    </row>
    <row r="3" spans="1:7" ht="48" customHeight="1" x14ac:dyDescent="0.3">
      <c r="A3" s="126" t="s">
        <v>21</v>
      </c>
      <c r="B3" s="126" t="s">
        <v>22</v>
      </c>
      <c r="C3" s="126" t="s">
        <v>23</v>
      </c>
      <c r="D3" s="126" t="s">
        <v>24</v>
      </c>
      <c r="E3" s="126" t="s">
        <v>25</v>
      </c>
      <c r="F3" s="126" t="s">
        <v>26</v>
      </c>
    </row>
    <row r="4" spans="1:7" x14ac:dyDescent="0.3">
      <c r="A4" s="127" t="s">
        <v>13</v>
      </c>
      <c r="B4" s="128"/>
      <c r="C4" s="128"/>
      <c r="D4" s="128"/>
      <c r="E4" s="128"/>
      <c r="F4" s="128"/>
    </row>
    <row r="5" spans="1:7" ht="19.5" customHeight="1" x14ac:dyDescent="0.3">
      <c r="A5" s="129" t="s">
        <v>12</v>
      </c>
      <c r="B5" s="130">
        <f>+RecordKeeping!E11</f>
        <v>54</v>
      </c>
      <c r="C5" s="153">
        <f>+RecordKeeping!F11</f>
        <v>965.83</v>
      </c>
      <c r="D5" s="130">
        <f>+RecordKeeping!G11</f>
        <v>52154.82</v>
      </c>
      <c r="E5" s="178">
        <f>+RecordKeeping!H11</f>
        <v>0.10115962436453621</v>
      </c>
      <c r="F5" s="130">
        <f>+RecordKeeping!I11</f>
        <v>5275.9620000000004</v>
      </c>
      <c r="G5" s="19"/>
    </row>
    <row r="6" spans="1:7" ht="19.5" customHeight="1" x14ac:dyDescent="0.3">
      <c r="A6" s="132" t="s">
        <v>62</v>
      </c>
      <c r="B6" s="131">
        <f>+RecordKeeping!E15</f>
        <v>3879</v>
      </c>
      <c r="C6" s="181">
        <f>+RecordKeeping!F15</f>
        <v>10.755607115235886</v>
      </c>
      <c r="D6" s="130">
        <f>+RecordKeeping!G15</f>
        <v>41721</v>
      </c>
      <c r="E6" s="178">
        <f>+RecordKeeping!H15</f>
        <v>0.2</v>
      </c>
      <c r="F6" s="130">
        <f>+RecordKeeping!I15</f>
        <v>8344.2000000000007</v>
      </c>
      <c r="G6" s="20"/>
    </row>
    <row r="7" spans="1:7" ht="19.5" customHeight="1" x14ac:dyDescent="0.3">
      <c r="A7" s="132" t="s">
        <v>64</v>
      </c>
      <c r="B7" s="133">
        <f>+RecordKeeping!E18</f>
        <v>0</v>
      </c>
      <c r="C7" s="133"/>
      <c r="D7" s="133">
        <f>+RecordKeeping!G18</f>
        <v>0</v>
      </c>
      <c r="E7" s="133"/>
      <c r="F7" s="133">
        <f>+RecordKeeping!I18</f>
        <v>0</v>
      </c>
      <c r="G7" s="20"/>
    </row>
    <row r="8" spans="1:7" ht="19.5" customHeight="1" x14ac:dyDescent="0.3">
      <c r="A8" s="134" t="s">
        <v>29</v>
      </c>
      <c r="B8" s="131">
        <f>SUBTOTAL(109,B4:B7)</f>
        <v>3933</v>
      </c>
      <c r="C8" s="153">
        <f>D8/B8</f>
        <v>23.868756674294435</v>
      </c>
      <c r="D8" s="131">
        <f t="shared" ref="D8:F8" si="0">SUBTOTAL(109,D4:D7)</f>
        <v>93875.82</v>
      </c>
      <c r="E8" s="153">
        <f>F8/D8</f>
        <v>0.14508700962612098</v>
      </c>
      <c r="F8" s="131">
        <f t="shared" si="0"/>
        <v>13620.162</v>
      </c>
      <c r="G8" s="20"/>
    </row>
    <row r="9" spans="1:7" x14ac:dyDescent="0.3">
      <c r="A9" s="135" t="s">
        <v>30</v>
      </c>
      <c r="B9" s="136"/>
      <c r="C9" s="136"/>
      <c r="D9" s="136"/>
      <c r="E9" s="136"/>
      <c r="F9" s="136"/>
    </row>
    <row r="10" spans="1:7" ht="19.5" customHeight="1" x14ac:dyDescent="0.3">
      <c r="A10" s="137" t="s">
        <v>12</v>
      </c>
      <c r="B10" s="138">
        <f>+Reporting!E8</f>
        <v>54</v>
      </c>
      <c r="C10" s="179">
        <f>+Reporting!F8</f>
        <v>24</v>
      </c>
      <c r="D10" s="138">
        <f>+Reporting!G8</f>
        <v>1296</v>
      </c>
      <c r="E10" s="179">
        <f>+Reporting!H8</f>
        <v>0.25</v>
      </c>
      <c r="F10" s="138">
        <f>+Reporting!I8</f>
        <v>324</v>
      </c>
      <c r="G10" s="20"/>
    </row>
    <row r="11" spans="1:7" ht="19.5" customHeight="1" x14ac:dyDescent="0.3">
      <c r="A11" s="139" t="s">
        <v>62</v>
      </c>
      <c r="B11" s="140">
        <f>+Reporting!E12</f>
        <v>3879</v>
      </c>
      <c r="C11" s="180">
        <f>+Reporting!F12</f>
        <v>1</v>
      </c>
      <c r="D11" s="140">
        <f>+Reporting!G12</f>
        <v>3879</v>
      </c>
      <c r="E11" s="180">
        <f>+Reporting!H12</f>
        <v>0.25</v>
      </c>
      <c r="F11" s="140">
        <f>+Reporting!I12</f>
        <v>969.75</v>
      </c>
      <c r="G11" s="20"/>
    </row>
    <row r="12" spans="1:7" ht="19.5" customHeight="1" x14ac:dyDescent="0.3">
      <c r="A12" s="141" t="s">
        <v>64</v>
      </c>
      <c r="B12" s="142">
        <f>+Reporting!E15</f>
        <v>0</v>
      </c>
      <c r="C12" s="142"/>
      <c r="D12" s="142">
        <f>+Reporting!G15</f>
        <v>0</v>
      </c>
      <c r="E12" s="142"/>
      <c r="F12" s="142">
        <f>+Reporting!I15</f>
        <v>0</v>
      </c>
      <c r="G12" s="19"/>
    </row>
    <row r="13" spans="1:7" ht="19.5" customHeight="1" x14ac:dyDescent="0.3">
      <c r="A13" s="134" t="s">
        <v>31</v>
      </c>
      <c r="B13" s="131">
        <f t="shared" ref="B13" si="1">SUBTOTAL(109,B9:B12)</f>
        <v>3933</v>
      </c>
      <c r="C13" s="153">
        <f>D13/B13</f>
        <v>1.3157894736842106</v>
      </c>
      <c r="D13" s="131">
        <f>SUBTOTAL(109,D9:D12)</f>
        <v>5175</v>
      </c>
      <c r="E13" s="153">
        <f>F13/D13</f>
        <v>0.25</v>
      </c>
      <c r="F13" s="131">
        <f t="shared" ref="F13" si="2">SUBTOTAL(109,F9:F12)</f>
        <v>1293.75</v>
      </c>
      <c r="G13" s="20"/>
    </row>
    <row r="14" spans="1:7" ht="19.5" customHeight="1" x14ac:dyDescent="0.3">
      <c r="A14" s="155" t="s">
        <v>44</v>
      </c>
      <c r="B14" s="156">
        <f>+(B8+B13)/2</f>
        <v>3933</v>
      </c>
      <c r="C14" s="157">
        <f>+D14/B14</f>
        <v>25.184546147978644</v>
      </c>
      <c r="D14" s="156">
        <f>SUM(D8,D13)</f>
        <v>99050.82</v>
      </c>
      <c r="E14" s="157">
        <f>+F14/D14</f>
        <v>0.15056828403843603</v>
      </c>
      <c r="F14" s="156">
        <f t="shared" ref="F14" si="3">+F8+F13</f>
        <v>14913.912</v>
      </c>
      <c r="G14" s="19"/>
    </row>
    <row r="15" spans="1:7" x14ac:dyDescent="0.25">
      <c r="A15" s="164" t="s">
        <v>78</v>
      </c>
      <c r="B15" s="164"/>
      <c r="C15" s="165"/>
      <c r="D15" s="164"/>
      <c r="E15" s="164"/>
      <c r="F15" s="166"/>
      <c r="G15" s="4"/>
    </row>
    <row r="16" spans="1:7" ht="14.45" x14ac:dyDescent="0.3">
      <c r="D16" s="5"/>
    </row>
    <row r="24" spans="3:3" ht="14.45" x14ac:dyDescent="0.3">
      <c r="C24" s="170"/>
    </row>
  </sheetData>
  <sheetProtection selectLockedCells="1"/>
  <mergeCells count="1">
    <mergeCell ref="A1:F1"/>
  </mergeCells>
  <printOptions horizontalCentered="1"/>
  <pageMargins left="0.7" right="0.7" top="0.75" bottom="0.75" header="0.3" footer="0.3"/>
  <pageSetup scale="84" orientation="portrait" r:id="rId1"/>
  <ignoredErrors>
    <ignoredError sqref="E13 C13 C8 E8 D14" formula="1"/>
  </ignoredErrors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C68"/>
  <sheetViews>
    <sheetView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C7" sqref="C7"/>
    </sheetView>
  </sheetViews>
  <sheetFormatPr defaultRowHeight="15" x14ac:dyDescent="0.25"/>
  <cols>
    <col min="1" max="1" width="10.140625" bestFit="1" customWidth="1"/>
    <col min="2" max="2" width="18.28515625" customWidth="1"/>
    <col min="3" max="3" width="124.28515625" bestFit="1" customWidth="1"/>
  </cols>
  <sheetData>
    <row r="1" spans="1:3" s="50" customFormat="1" ht="14.45" x14ac:dyDescent="0.3">
      <c r="A1" s="48" t="s">
        <v>45</v>
      </c>
      <c r="B1" s="49" t="s">
        <v>47</v>
      </c>
      <c r="C1" s="49" t="s">
        <v>46</v>
      </c>
    </row>
    <row r="2" spans="1:3" ht="14.45" x14ac:dyDescent="0.3">
      <c r="A2" s="51">
        <v>40848</v>
      </c>
      <c r="B2" s="46" t="s">
        <v>48</v>
      </c>
      <c r="C2" s="46" t="s">
        <v>67</v>
      </c>
    </row>
    <row r="3" spans="1:3" ht="14.45" x14ac:dyDescent="0.3">
      <c r="A3" s="51">
        <v>40849</v>
      </c>
      <c r="B3" s="46" t="s">
        <v>48</v>
      </c>
      <c r="C3" s="46" t="s">
        <v>72</v>
      </c>
    </row>
    <row r="4" spans="1:3" ht="14.45" x14ac:dyDescent="0.3">
      <c r="A4" s="51">
        <v>40869</v>
      </c>
      <c r="B4" s="46" t="s">
        <v>75</v>
      </c>
      <c r="C4" s="46" t="s">
        <v>74</v>
      </c>
    </row>
    <row r="5" spans="1:3" ht="14.45" x14ac:dyDescent="0.3">
      <c r="A5" s="51">
        <v>40919</v>
      </c>
      <c r="B5" s="46" t="s">
        <v>75</v>
      </c>
      <c r="C5" s="46" t="s">
        <v>76</v>
      </c>
    </row>
    <row r="6" spans="1:3" ht="14.45" x14ac:dyDescent="0.3">
      <c r="A6" s="51">
        <v>42083</v>
      </c>
      <c r="B6" s="46" t="s">
        <v>48</v>
      </c>
      <c r="C6" s="46" t="s">
        <v>92</v>
      </c>
    </row>
    <row r="7" spans="1:3" ht="14.45" x14ac:dyDescent="0.3">
      <c r="A7" s="51">
        <v>42292</v>
      </c>
      <c r="B7" s="46" t="s">
        <v>48</v>
      </c>
      <c r="C7" s="46" t="s">
        <v>93</v>
      </c>
    </row>
    <row r="8" spans="1:3" ht="14.45" x14ac:dyDescent="0.3">
      <c r="A8" s="51"/>
      <c r="B8" s="46"/>
      <c r="C8" s="46"/>
    </row>
    <row r="9" spans="1:3" ht="14.45" x14ac:dyDescent="0.3">
      <c r="A9" s="51"/>
      <c r="B9" s="46"/>
      <c r="C9" s="46"/>
    </row>
    <row r="10" spans="1:3" ht="14.45" x14ac:dyDescent="0.3">
      <c r="A10" s="51"/>
      <c r="B10" s="46"/>
      <c r="C10" s="46"/>
    </row>
    <row r="11" spans="1:3" ht="14.45" x14ac:dyDescent="0.3">
      <c r="A11" s="51"/>
      <c r="B11" s="46"/>
      <c r="C11" s="46"/>
    </row>
    <row r="12" spans="1:3" ht="14.45" x14ac:dyDescent="0.3">
      <c r="A12" s="51"/>
      <c r="B12" s="46"/>
      <c r="C12" s="46"/>
    </row>
    <row r="13" spans="1:3" ht="14.45" x14ac:dyDescent="0.3">
      <c r="A13" s="51"/>
      <c r="B13" s="46"/>
      <c r="C13" s="46"/>
    </row>
    <row r="14" spans="1:3" ht="14.45" x14ac:dyDescent="0.3">
      <c r="A14" s="51"/>
      <c r="B14" s="46"/>
      <c r="C14" s="46"/>
    </row>
    <row r="15" spans="1:3" ht="14.45" x14ac:dyDescent="0.3">
      <c r="A15" s="51"/>
      <c r="B15" s="46"/>
      <c r="C15" s="46"/>
    </row>
    <row r="16" spans="1:3" ht="14.45" x14ac:dyDescent="0.3">
      <c r="A16" s="51"/>
      <c r="B16" s="46"/>
      <c r="C16" s="46"/>
    </row>
    <row r="17" spans="1:3" ht="14.45" x14ac:dyDescent="0.3">
      <c r="A17" s="51"/>
      <c r="B17" s="46"/>
      <c r="C17" s="46"/>
    </row>
    <row r="18" spans="1:3" ht="14.45" x14ac:dyDescent="0.3">
      <c r="A18" s="51"/>
      <c r="B18" s="46"/>
      <c r="C18" s="46"/>
    </row>
    <row r="19" spans="1:3" ht="14.45" x14ac:dyDescent="0.3">
      <c r="A19" s="51"/>
      <c r="B19" s="46"/>
      <c r="C19" s="46"/>
    </row>
    <row r="20" spans="1:3" ht="14.45" x14ac:dyDescent="0.3">
      <c r="A20" s="51"/>
      <c r="B20" s="46"/>
      <c r="C20" s="46"/>
    </row>
    <row r="21" spans="1:3" ht="14.45" x14ac:dyDescent="0.3">
      <c r="A21" s="51"/>
      <c r="B21" s="46"/>
      <c r="C21" s="46"/>
    </row>
    <row r="22" spans="1:3" ht="14.45" x14ac:dyDescent="0.3">
      <c r="A22" s="51"/>
      <c r="B22" s="46"/>
      <c r="C22" s="46"/>
    </row>
    <row r="23" spans="1:3" ht="14.45" x14ac:dyDescent="0.3">
      <c r="A23" s="51"/>
      <c r="B23" s="46"/>
      <c r="C23" s="46"/>
    </row>
    <row r="24" spans="1:3" ht="14.45" x14ac:dyDescent="0.3">
      <c r="A24" s="51"/>
      <c r="B24" s="46"/>
      <c r="C24" s="46"/>
    </row>
    <row r="25" spans="1:3" ht="14.45" x14ac:dyDescent="0.3">
      <c r="A25" s="51"/>
      <c r="B25" s="46"/>
      <c r="C25" s="46"/>
    </row>
    <row r="26" spans="1:3" ht="14.45" x14ac:dyDescent="0.3">
      <c r="A26" s="51"/>
      <c r="B26" s="46"/>
      <c r="C26" s="46"/>
    </row>
    <row r="27" spans="1:3" ht="14.45" x14ac:dyDescent="0.3">
      <c r="A27" s="51"/>
      <c r="B27" s="46"/>
      <c r="C27" s="46"/>
    </row>
    <row r="28" spans="1:3" ht="14.45" x14ac:dyDescent="0.3">
      <c r="A28" s="51"/>
      <c r="B28" s="46"/>
      <c r="C28" s="46"/>
    </row>
    <row r="29" spans="1:3" ht="14.45" x14ac:dyDescent="0.3">
      <c r="A29" s="51"/>
      <c r="B29" s="46"/>
      <c r="C29" s="46"/>
    </row>
    <row r="30" spans="1:3" ht="14.45" x14ac:dyDescent="0.3">
      <c r="A30" s="51"/>
      <c r="B30" s="46"/>
      <c r="C30" s="46"/>
    </row>
    <row r="31" spans="1:3" ht="14.45" x14ac:dyDescent="0.3">
      <c r="A31" s="51"/>
      <c r="B31" s="46"/>
      <c r="C31" s="46"/>
    </row>
    <row r="32" spans="1:3" ht="14.45" x14ac:dyDescent="0.3">
      <c r="A32" s="51"/>
      <c r="B32" s="46"/>
      <c r="C32" s="46"/>
    </row>
    <row r="33" spans="1:3" ht="14.45" x14ac:dyDescent="0.3">
      <c r="A33" s="51"/>
      <c r="B33" s="46"/>
      <c r="C33" s="46"/>
    </row>
    <row r="34" spans="1:3" ht="14.45" x14ac:dyDescent="0.3">
      <c r="A34" s="51"/>
      <c r="B34" s="46"/>
      <c r="C34" s="46"/>
    </row>
    <row r="35" spans="1:3" ht="14.45" x14ac:dyDescent="0.3">
      <c r="A35" s="51"/>
      <c r="B35" s="46"/>
      <c r="C35" s="46"/>
    </row>
    <row r="36" spans="1:3" x14ac:dyDescent="0.25">
      <c r="A36" s="51"/>
      <c r="B36" s="46"/>
      <c r="C36" s="46"/>
    </row>
    <row r="37" spans="1:3" x14ac:dyDescent="0.25">
      <c r="A37" s="51"/>
      <c r="B37" s="46"/>
      <c r="C37" s="46"/>
    </row>
    <row r="38" spans="1:3" x14ac:dyDescent="0.25">
      <c r="A38" s="51"/>
      <c r="B38" s="46"/>
      <c r="C38" s="46"/>
    </row>
    <row r="39" spans="1:3" x14ac:dyDescent="0.25">
      <c r="A39" s="51"/>
      <c r="B39" s="46"/>
      <c r="C39" s="46"/>
    </row>
    <row r="40" spans="1:3" x14ac:dyDescent="0.25">
      <c r="A40" s="51"/>
      <c r="B40" s="46"/>
      <c r="C40" s="46"/>
    </row>
    <row r="41" spans="1:3" x14ac:dyDescent="0.25">
      <c r="A41" s="51"/>
      <c r="B41" s="46"/>
      <c r="C41" s="46"/>
    </row>
    <row r="42" spans="1:3" x14ac:dyDescent="0.25">
      <c r="A42" s="51"/>
      <c r="B42" s="46"/>
      <c r="C42" s="46"/>
    </row>
    <row r="43" spans="1:3" x14ac:dyDescent="0.25">
      <c r="A43" s="51"/>
      <c r="B43" s="46"/>
      <c r="C43" s="46"/>
    </row>
    <row r="44" spans="1:3" x14ac:dyDescent="0.25">
      <c r="A44" s="51"/>
      <c r="B44" s="46"/>
      <c r="C44" s="46"/>
    </row>
    <row r="45" spans="1:3" x14ac:dyDescent="0.25">
      <c r="A45" s="51"/>
      <c r="B45" s="46"/>
      <c r="C45" s="46"/>
    </row>
    <row r="46" spans="1:3" x14ac:dyDescent="0.25">
      <c r="A46" s="51"/>
      <c r="B46" s="46"/>
      <c r="C46" s="46"/>
    </row>
    <row r="47" spans="1:3" x14ac:dyDescent="0.25">
      <c r="A47" s="51"/>
      <c r="B47" s="46"/>
      <c r="C47" s="46"/>
    </row>
    <row r="48" spans="1:3" x14ac:dyDescent="0.25">
      <c r="A48" s="51"/>
      <c r="B48" s="46"/>
      <c r="C48" s="46"/>
    </row>
    <row r="49" spans="1:3" x14ac:dyDescent="0.25">
      <c r="A49" s="51"/>
      <c r="B49" s="46"/>
      <c r="C49" s="46"/>
    </row>
    <row r="50" spans="1:3" x14ac:dyDescent="0.25">
      <c r="A50" s="51"/>
      <c r="B50" s="46"/>
      <c r="C50" s="46"/>
    </row>
    <row r="51" spans="1:3" x14ac:dyDescent="0.25">
      <c r="A51" s="51"/>
      <c r="B51" s="46"/>
      <c r="C51" s="46"/>
    </row>
    <row r="52" spans="1:3" x14ac:dyDescent="0.25">
      <c r="A52" s="51"/>
      <c r="B52" s="46"/>
      <c r="C52" s="46"/>
    </row>
    <row r="53" spans="1:3" x14ac:dyDescent="0.25">
      <c r="A53" s="51"/>
      <c r="B53" s="46"/>
      <c r="C53" s="46"/>
    </row>
    <row r="54" spans="1:3" x14ac:dyDescent="0.25">
      <c r="A54" s="51"/>
      <c r="B54" s="46"/>
      <c r="C54" s="46"/>
    </row>
    <row r="55" spans="1:3" x14ac:dyDescent="0.25">
      <c r="A55" s="51"/>
      <c r="B55" s="46"/>
      <c r="C55" s="46"/>
    </row>
    <row r="56" spans="1:3" x14ac:dyDescent="0.25">
      <c r="A56" s="51"/>
      <c r="B56" s="46"/>
      <c r="C56" s="46"/>
    </row>
    <row r="57" spans="1:3" x14ac:dyDescent="0.25">
      <c r="A57" s="51"/>
      <c r="B57" s="46"/>
      <c r="C57" s="46"/>
    </row>
    <row r="58" spans="1:3" x14ac:dyDescent="0.25">
      <c r="A58" s="51"/>
      <c r="B58" s="46"/>
      <c r="C58" s="46"/>
    </row>
    <row r="59" spans="1:3" x14ac:dyDescent="0.25">
      <c r="A59" s="51"/>
      <c r="B59" s="46"/>
      <c r="C59" s="46"/>
    </row>
    <row r="60" spans="1:3" x14ac:dyDescent="0.25">
      <c r="A60" s="51"/>
      <c r="B60" s="46"/>
      <c r="C60" s="46"/>
    </row>
    <row r="61" spans="1:3" x14ac:dyDescent="0.25">
      <c r="A61" s="51"/>
      <c r="B61" s="46"/>
      <c r="C61" s="46"/>
    </row>
    <row r="62" spans="1:3" x14ac:dyDescent="0.25">
      <c r="A62" s="51"/>
      <c r="B62" s="46"/>
      <c r="C62" s="46"/>
    </row>
    <row r="63" spans="1:3" x14ac:dyDescent="0.25">
      <c r="A63" s="51"/>
      <c r="B63" s="46"/>
      <c r="C63" s="46"/>
    </row>
    <row r="64" spans="1:3" x14ac:dyDescent="0.25">
      <c r="A64" s="51"/>
      <c r="B64" s="46"/>
      <c r="C64" s="46"/>
    </row>
    <row r="65" spans="1:3" x14ac:dyDescent="0.25">
      <c r="A65" s="51"/>
      <c r="B65" s="46"/>
      <c r="C65" s="46"/>
    </row>
    <row r="66" spans="1:3" x14ac:dyDescent="0.25">
      <c r="A66" s="51"/>
      <c r="B66" s="46"/>
      <c r="C66" s="46"/>
    </row>
    <row r="67" spans="1:3" x14ac:dyDescent="0.25">
      <c r="A67" s="51"/>
      <c r="B67" s="46"/>
      <c r="C67" s="46"/>
    </row>
    <row r="68" spans="1:3" ht="15.75" thickBot="1" x14ac:dyDescent="0.3">
      <c r="A68" s="52"/>
      <c r="B68" s="47"/>
      <c r="C68" s="47"/>
    </row>
  </sheetData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RecordKeeping</vt:lpstr>
      <vt:lpstr>Reporting</vt:lpstr>
      <vt:lpstr>60 day Summ</vt:lpstr>
      <vt:lpstr>Burden Summary</vt:lpstr>
      <vt:lpstr>Notes</vt:lpstr>
      <vt:lpstr>'60 day Summ'!Print_Area</vt:lpstr>
      <vt:lpstr>'Burden Summary'!Print_Area</vt:lpstr>
      <vt:lpstr>RecordKeeping!Print_Area</vt:lpstr>
      <vt:lpstr>Reporting!Print_Area</vt:lpstr>
    </vt:vector>
  </TitlesOfParts>
  <Company>USDA/FNS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mmalhotra</dc:creator>
  <cp:lastModifiedBy>CS</cp:lastModifiedBy>
  <cp:lastPrinted>2012-10-23T13:07:36Z</cp:lastPrinted>
  <dcterms:created xsi:type="dcterms:W3CDTF">2011-04-25T16:43:00Z</dcterms:created>
  <dcterms:modified xsi:type="dcterms:W3CDTF">2015-10-25T23:05:22Z</dcterms:modified>
</cp:coreProperties>
</file>