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RENEWALS\3150-0214 Part 37\FINAL\"/>
    </mc:Choice>
  </mc:AlternateContent>
  <bookViews>
    <workbookView xWindow="132" yWindow="132" windowWidth="11196" windowHeight="7728" tabRatio="857"/>
  </bookViews>
  <sheets>
    <sheet name="SUMMARY" sheetId="7" r:id="rId1"/>
    <sheet name="One-time Reporting" sheetId="1" r:id="rId2"/>
    <sheet name="Annual Reporting" sheetId="2" r:id="rId3"/>
    <sheet name="One-time 3rd Party" sheetId="3" r:id="rId4"/>
    <sheet name="Annual 3rd Party" sheetId="4" r:id="rId5"/>
    <sheet name="One-time recordkeeping" sheetId="5" r:id="rId6"/>
    <sheet name="Annual recordkeeping" sheetId="6" r:id="rId7"/>
    <sheet name="2015 renewal summary" sheetId="8" r:id="rId8"/>
  </sheets>
  <definedNames>
    <definedName name="_ftn1" localSheetId="4">'Annual 3rd Party'!#REF!</definedName>
    <definedName name="_ftnref1" localSheetId="4">'Annual 3rd Party'!$K$24</definedName>
  </definedNames>
  <calcPr calcId="152511"/>
</workbook>
</file>

<file path=xl/calcChain.xml><?xml version="1.0" encoding="utf-8"?>
<calcChain xmlns="http://schemas.openxmlformats.org/spreadsheetml/2006/main">
  <c r="B14" i="8" l="1"/>
  <c r="C14" i="8"/>
  <c r="D40" i="7" l="1"/>
  <c r="Q14" i="1" l="1"/>
  <c r="F8" i="1" l="1"/>
  <c r="G25" i="6" l="1"/>
  <c r="G26" i="6"/>
  <c r="G27" i="6"/>
  <c r="G28" i="6"/>
  <c r="G29" i="6"/>
  <c r="G30" i="6"/>
  <c r="G31" i="6"/>
  <c r="G24" i="6"/>
  <c r="G21" i="6"/>
  <c r="G14" i="6"/>
  <c r="G15" i="6"/>
  <c r="G16" i="6"/>
  <c r="G17" i="6"/>
  <c r="G18" i="6"/>
  <c r="G13" i="6"/>
  <c r="G6" i="6"/>
  <c r="G7" i="6"/>
  <c r="G5" i="6"/>
  <c r="G3" i="6"/>
  <c r="G4" i="5"/>
  <c r="G3" i="5"/>
  <c r="E47" i="7" s="1"/>
  <c r="K11" i="4"/>
  <c r="I6" i="4"/>
  <c r="K6" i="4" s="1"/>
  <c r="I7" i="4"/>
  <c r="K7" i="4" s="1"/>
  <c r="I8" i="4"/>
  <c r="K8" i="4" s="1"/>
  <c r="I9" i="4"/>
  <c r="K9" i="4" s="1"/>
  <c r="I10" i="4"/>
  <c r="K10" i="4" s="1"/>
  <c r="I12" i="4"/>
  <c r="K12" i="4" s="1"/>
  <c r="I13" i="4"/>
  <c r="K13" i="4" s="1"/>
  <c r="I14" i="4"/>
  <c r="K14" i="4" s="1"/>
  <c r="I15" i="4"/>
  <c r="K15" i="4" s="1"/>
  <c r="I16" i="4"/>
  <c r="K16" i="4" s="1"/>
  <c r="I17" i="4"/>
  <c r="K17" i="4" s="1"/>
  <c r="I18" i="4"/>
  <c r="K18" i="4" s="1"/>
  <c r="I19" i="4"/>
  <c r="K19" i="4" s="1"/>
  <c r="I20" i="4"/>
  <c r="K20" i="4" s="1"/>
  <c r="I21" i="4"/>
  <c r="K21" i="4" s="1"/>
  <c r="I22" i="4"/>
  <c r="K22" i="4" s="1"/>
  <c r="I23" i="4"/>
  <c r="K23" i="4" s="1"/>
  <c r="I5" i="4"/>
  <c r="K5" i="4" s="1"/>
  <c r="I4" i="3"/>
  <c r="K4" i="3" s="1"/>
  <c r="I3" i="3"/>
  <c r="K14" i="2"/>
  <c r="K18" i="2"/>
  <c r="I20" i="2"/>
  <c r="I18" i="2"/>
  <c r="I19" i="2"/>
  <c r="K19" i="2" s="1"/>
  <c r="I12" i="2"/>
  <c r="K12" i="2" s="1"/>
  <c r="I13" i="2"/>
  <c r="K13" i="2" s="1"/>
  <c r="I14" i="2"/>
  <c r="I15" i="2"/>
  <c r="K15" i="2" s="1"/>
  <c r="I16" i="2"/>
  <c r="K16" i="2" s="1"/>
  <c r="I17" i="2"/>
  <c r="K17" i="2" s="1"/>
  <c r="I11" i="2"/>
  <c r="K11" i="2" s="1"/>
  <c r="I7" i="2"/>
  <c r="K7" i="2" s="1"/>
  <c r="I6" i="2"/>
  <c r="K6" i="2" s="1"/>
  <c r="I3" i="2"/>
  <c r="K3" i="2" s="1"/>
  <c r="G5" i="5" l="1"/>
  <c r="K20" i="2"/>
  <c r="I5" i="3"/>
  <c r="I6" i="3" s="1"/>
  <c r="K3" i="3"/>
  <c r="K5" i="3" s="1"/>
  <c r="K6" i="3" s="1"/>
  <c r="K24" i="4"/>
  <c r="I24" i="4"/>
  <c r="G32" i="6"/>
  <c r="I6" i="1"/>
  <c r="K6" i="1" s="1"/>
  <c r="I5" i="1"/>
  <c r="K5" i="1" s="1"/>
  <c r="K7" i="1" l="1"/>
  <c r="I7" i="1"/>
  <c r="I8" i="1" s="1"/>
  <c r="C3" i="8" s="1"/>
  <c r="C4" i="8"/>
  <c r="D23" i="7"/>
  <c r="F6" i="3"/>
  <c r="D6" i="3"/>
  <c r="D32" i="6"/>
  <c r="J32" i="6" s="1"/>
  <c r="D6" i="5"/>
  <c r="F24" i="4"/>
  <c r="D24" i="4"/>
  <c r="D8" i="1"/>
  <c r="E3" i="7"/>
  <c r="E4" i="7"/>
  <c r="E5" i="7"/>
  <c r="E2" i="7"/>
  <c r="D3" i="7"/>
  <c r="D4" i="7"/>
  <c r="D5" i="7"/>
  <c r="D2" i="7"/>
  <c r="D63" i="7"/>
  <c r="D64" i="7"/>
  <c r="D65" i="7"/>
  <c r="E66" i="7"/>
  <c r="E67" i="7"/>
  <c r="E68" i="7"/>
  <c r="E69" i="7"/>
  <c r="E70" i="7"/>
  <c r="E71" i="7"/>
  <c r="E72" i="7"/>
  <c r="E73" i="7"/>
  <c r="E74" i="7"/>
  <c r="E75" i="7"/>
  <c r="E76" i="7"/>
  <c r="E77" i="7"/>
  <c r="E50" i="7"/>
  <c r="E51" i="7"/>
  <c r="E52" i="7"/>
  <c r="E53" i="7"/>
  <c r="E54" i="7"/>
  <c r="E55" i="7"/>
  <c r="E56" i="7"/>
  <c r="E57" i="7"/>
  <c r="E58" i="7"/>
  <c r="E59" i="7"/>
  <c r="E60" i="7"/>
  <c r="E61" i="7"/>
  <c r="E62" i="7"/>
  <c r="E63" i="7"/>
  <c r="E64" i="7"/>
  <c r="E65" i="7"/>
  <c r="E49" i="7"/>
  <c r="D50" i="7"/>
  <c r="D51" i="7"/>
  <c r="D52" i="7"/>
  <c r="D53" i="7"/>
  <c r="D54" i="7"/>
  <c r="D55" i="7"/>
  <c r="D56" i="7"/>
  <c r="D57" i="7"/>
  <c r="D58" i="7"/>
  <c r="D59" i="7"/>
  <c r="D60" i="7"/>
  <c r="D61" i="7"/>
  <c r="D62" i="7"/>
  <c r="D66" i="7"/>
  <c r="D67" i="7"/>
  <c r="D68" i="7"/>
  <c r="D69" i="7"/>
  <c r="D70" i="7"/>
  <c r="D71" i="7"/>
  <c r="D72" i="7"/>
  <c r="D73" i="7"/>
  <c r="D74" i="7"/>
  <c r="D75" i="7"/>
  <c r="D76" i="7"/>
  <c r="D77" i="7"/>
  <c r="D49" i="7"/>
  <c r="E48" i="7"/>
  <c r="D48" i="7"/>
  <c r="D47" i="7"/>
  <c r="E29" i="7"/>
  <c r="E30" i="7"/>
  <c r="E31" i="7"/>
  <c r="E32" i="7"/>
  <c r="E33" i="7"/>
  <c r="E34" i="7"/>
  <c r="E35" i="7"/>
  <c r="E36" i="7"/>
  <c r="E37" i="7"/>
  <c r="E38" i="7"/>
  <c r="E40" i="7"/>
  <c r="E41" i="7"/>
  <c r="E42" i="7"/>
  <c r="E43" i="7"/>
  <c r="E44" i="7"/>
  <c r="E45" i="7"/>
  <c r="E46" i="7"/>
  <c r="E25" i="7"/>
  <c r="E26" i="7"/>
  <c r="E27" i="7"/>
  <c r="E28" i="7"/>
  <c r="D29" i="7"/>
  <c r="D30" i="7"/>
  <c r="D31" i="7"/>
  <c r="D32" i="7"/>
  <c r="D33" i="7"/>
  <c r="D34" i="7"/>
  <c r="D35" i="7"/>
  <c r="D36" i="7"/>
  <c r="D37" i="7"/>
  <c r="D38" i="7"/>
  <c r="D41" i="7"/>
  <c r="D42" i="7"/>
  <c r="D43" i="7"/>
  <c r="D44" i="7"/>
  <c r="D45" i="7"/>
  <c r="D46" i="7"/>
  <c r="D25" i="7"/>
  <c r="D26" i="7"/>
  <c r="D27" i="7"/>
  <c r="D28" i="7"/>
  <c r="E24" i="7"/>
  <c r="E23" i="7"/>
  <c r="D24" i="7"/>
  <c r="E7" i="7"/>
  <c r="E8" i="7"/>
  <c r="E9" i="7"/>
  <c r="E10" i="7"/>
  <c r="E11" i="7"/>
  <c r="E12" i="7"/>
  <c r="F12" i="7" s="1"/>
  <c r="E13" i="7"/>
  <c r="E14" i="7"/>
  <c r="E15" i="7"/>
  <c r="E16" i="7"/>
  <c r="E17" i="7"/>
  <c r="E18" i="7"/>
  <c r="E19" i="7"/>
  <c r="E20" i="7"/>
  <c r="F20" i="7" s="1"/>
  <c r="E21" i="7"/>
  <c r="E22" i="7"/>
  <c r="E6" i="7"/>
  <c r="D7" i="7"/>
  <c r="D8" i="7"/>
  <c r="D9" i="7"/>
  <c r="D10" i="7"/>
  <c r="D11" i="7"/>
  <c r="D12" i="7"/>
  <c r="D13" i="7"/>
  <c r="D14" i="7"/>
  <c r="D15" i="7"/>
  <c r="D16" i="7"/>
  <c r="D17" i="7"/>
  <c r="D18" i="7"/>
  <c r="D19" i="7"/>
  <c r="D20" i="7"/>
  <c r="D21" i="7"/>
  <c r="D22" i="7"/>
  <c r="D6" i="7"/>
  <c r="H32" i="6"/>
  <c r="I32" i="6"/>
  <c r="I11" i="6"/>
  <c r="J11" i="6"/>
  <c r="J12" i="6"/>
  <c r="H13" i="6"/>
  <c r="I13" i="6"/>
  <c r="J13" i="6"/>
  <c r="H14" i="6"/>
  <c r="I14" i="6"/>
  <c r="J14" i="6"/>
  <c r="H15" i="6"/>
  <c r="I15" i="6"/>
  <c r="J15" i="6"/>
  <c r="H16" i="6"/>
  <c r="I16" i="6"/>
  <c r="J16" i="6"/>
  <c r="H17" i="6"/>
  <c r="I17" i="6"/>
  <c r="J17" i="6"/>
  <c r="H18" i="6"/>
  <c r="I18" i="6"/>
  <c r="J18" i="6"/>
  <c r="I19" i="6"/>
  <c r="J19" i="6"/>
  <c r="I20" i="6"/>
  <c r="J20" i="6"/>
  <c r="I21" i="6"/>
  <c r="J21" i="6"/>
  <c r="I22" i="6"/>
  <c r="J22" i="6"/>
  <c r="I23" i="6"/>
  <c r="J23" i="6"/>
  <c r="H24" i="6"/>
  <c r="I24" i="6"/>
  <c r="J24" i="6"/>
  <c r="H25" i="6"/>
  <c r="I25" i="6"/>
  <c r="J25" i="6"/>
  <c r="H26" i="6"/>
  <c r="I26" i="6"/>
  <c r="J26" i="6"/>
  <c r="H27" i="6"/>
  <c r="I27" i="6"/>
  <c r="J27" i="6"/>
  <c r="H28" i="6"/>
  <c r="I28" i="6"/>
  <c r="J28" i="6"/>
  <c r="H29" i="6"/>
  <c r="I29" i="6"/>
  <c r="J29" i="6"/>
  <c r="H30" i="6"/>
  <c r="I30" i="6"/>
  <c r="J30" i="6"/>
  <c r="H31" i="6"/>
  <c r="I31" i="6"/>
  <c r="J31" i="6"/>
  <c r="I4" i="6"/>
  <c r="J4" i="6"/>
  <c r="H5" i="6"/>
  <c r="I5" i="6"/>
  <c r="J5" i="6"/>
  <c r="H6" i="6"/>
  <c r="I6" i="6"/>
  <c r="J6" i="6"/>
  <c r="H7" i="6"/>
  <c r="I7" i="6"/>
  <c r="J7" i="6"/>
  <c r="I8" i="6"/>
  <c r="J8" i="6"/>
  <c r="J9" i="6"/>
  <c r="I10" i="6"/>
  <c r="J10" i="6"/>
  <c r="I3" i="6"/>
  <c r="J3" i="6"/>
  <c r="H3" i="6"/>
  <c r="H4" i="5"/>
  <c r="I4" i="5"/>
  <c r="J4" i="5"/>
  <c r="H5" i="5"/>
  <c r="I5" i="5"/>
  <c r="J5" i="5"/>
  <c r="H6" i="5"/>
  <c r="I6" i="5"/>
  <c r="I3" i="5"/>
  <c r="J3" i="5"/>
  <c r="H3" i="5"/>
  <c r="G6" i="5"/>
  <c r="L22" i="4"/>
  <c r="M22" i="4"/>
  <c r="N22" i="4"/>
  <c r="O22" i="4"/>
  <c r="P22" i="4"/>
  <c r="L6" i="4"/>
  <c r="M6" i="4"/>
  <c r="N6" i="4"/>
  <c r="O6" i="4"/>
  <c r="L7" i="4"/>
  <c r="M7" i="4"/>
  <c r="N7" i="4"/>
  <c r="O7" i="4"/>
  <c r="P7" i="4"/>
  <c r="L8" i="4"/>
  <c r="M8" i="4"/>
  <c r="N8" i="4"/>
  <c r="O8" i="4"/>
  <c r="P8" i="4"/>
  <c r="L9" i="4"/>
  <c r="M9" i="4"/>
  <c r="N9" i="4"/>
  <c r="O9" i="4"/>
  <c r="P9" i="4"/>
  <c r="L10" i="4"/>
  <c r="M10" i="4"/>
  <c r="N10" i="4"/>
  <c r="O10" i="4"/>
  <c r="P10" i="4"/>
  <c r="L12" i="4"/>
  <c r="M12" i="4"/>
  <c r="N12" i="4"/>
  <c r="O12" i="4"/>
  <c r="P12" i="4"/>
  <c r="L13" i="4"/>
  <c r="M13" i="4"/>
  <c r="N13" i="4"/>
  <c r="O13" i="4"/>
  <c r="P13" i="4"/>
  <c r="L14" i="4"/>
  <c r="M14" i="4"/>
  <c r="N14" i="4"/>
  <c r="O14" i="4"/>
  <c r="P14" i="4"/>
  <c r="L15" i="4"/>
  <c r="M15" i="4"/>
  <c r="N15" i="4"/>
  <c r="O15" i="4"/>
  <c r="P15" i="4"/>
  <c r="L16" i="4"/>
  <c r="M16" i="4"/>
  <c r="N16" i="4"/>
  <c r="O16" i="4"/>
  <c r="P16" i="4"/>
  <c r="L17" i="4"/>
  <c r="M17" i="4"/>
  <c r="N17" i="4"/>
  <c r="O17" i="4"/>
  <c r="P17" i="4"/>
  <c r="L18" i="4"/>
  <c r="M18" i="4"/>
  <c r="N18" i="4"/>
  <c r="O18" i="4"/>
  <c r="P18" i="4"/>
  <c r="L19" i="4"/>
  <c r="M19" i="4"/>
  <c r="N19" i="4"/>
  <c r="O19" i="4"/>
  <c r="P19" i="4"/>
  <c r="L20" i="4"/>
  <c r="M20" i="4"/>
  <c r="N20" i="4"/>
  <c r="O20" i="4"/>
  <c r="P20" i="4"/>
  <c r="L21" i="4"/>
  <c r="M21" i="4"/>
  <c r="N21" i="4"/>
  <c r="O21" i="4"/>
  <c r="P21" i="4"/>
  <c r="L23" i="4"/>
  <c r="M23" i="4"/>
  <c r="N23" i="4"/>
  <c r="O23" i="4"/>
  <c r="P23" i="4"/>
  <c r="O5" i="4"/>
  <c r="P5" i="4"/>
  <c r="M5" i="4"/>
  <c r="N5" i="4"/>
  <c r="L5" i="4"/>
  <c r="B5" i="8"/>
  <c r="C5" i="8"/>
  <c r="L5" i="3"/>
  <c r="M5" i="3"/>
  <c r="N5" i="3"/>
  <c r="O5" i="3"/>
  <c r="P5" i="3"/>
  <c r="M4" i="3"/>
  <c r="N4" i="3"/>
  <c r="O4" i="3"/>
  <c r="P4" i="3"/>
  <c r="L4" i="3"/>
  <c r="M3" i="3"/>
  <c r="N3" i="3"/>
  <c r="O3" i="3"/>
  <c r="P3" i="3"/>
  <c r="L3" i="3"/>
  <c r="N20" i="2"/>
  <c r="P20" i="2"/>
  <c r="M4" i="2"/>
  <c r="N4" i="2"/>
  <c r="O4" i="2"/>
  <c r="P4" i="2"/>
  <c r="L5" i="2"/>
  <c r="M5" i="2"/>
  <c r="N5" i="2"/>
  <c r="O5" i="2"/>
  <c r="P5" i="2"/>
  <c r="L6" i="2"/>
  <c r="M6" i="2"/>
  <c r="N6" i="2"/>
  <c r="O6" i="2"/>
  <c r="P6" i="2"/>
  <c r="L7" i="2"/>
  <c r="M7" i="2"/>
  <c r="N7" i="2"/>
  <c r="O7" i="2"/>
  <c r="P7" i="2"/>
  <c r="M8" i="2"/>
  <c r="N8" i="2"/>
  <c r="O8" i="2"/>
  <c r="P8" i="2"/>
  <c r="L9" i="2"/>
  <c r="M9" i="2"/>
  <c r="N9" i="2"/>
  <c r="O9" i="2"/>
  <c r="P9" i="2"/>
  <c r="M10" i="2"/>
  <c r="N10" i="2"/>
  <c r="O10" i="2"/>
  <c r="P10" i="2"/>
  <c r="L11" i="2"/>
  <c r="M11" i="2"/>
  <c r="N11" i="2"/>
  <c r="O11" i="2"/>
  <c r="P11" i="2"/>
  <c r="L12" i="2"/>
  <c r="M12" i="2"/>
  <c r="N12" i="2"/>
  <c r="O12" i="2"/>
  <c r="P12" i="2"/>
  <c r="L13" i="2"/>
  <c r="M13" i="2"/>
  <c r="N13" i="2"/>
  <c r="O13" i="2"/>
  <c r="P13" i="2"/>
  <c r="L14" i="2"/>
  <c r="M14" i="2"/>
  <c r="N14" i="2"/>
  <c r="O14" i="2"/>
  <c r="P14" i="2"/>
  <c r="L15" i="2"/>
  <c r="M15" i="2"/>
  <c r="N15" i="2"/>
  <c r="O15" i="2"/>
  <c r="P15" i="2"/>
  <c r="L16" i="2"/>
  <c r="M16" i="2"/>
  <c r="N16" i="2"/>
  <c r="O16" i="2"/>
  <c r="P16" i="2"/>
  <c r="L17" i="2"/>
  <c r="M17" i="2"/>
  <c r="N17" i="2"/>
  <c r="O17" i="2"/>
  <c r="P17" i="2"/>
  <c r="L18" i="2"/>
  <c r="M18" i="2"/>
  <c r="N18" i="2"/>
  <c r="O18" i="2"/>
  <c r="P18" i="2"/>
  <c r="L19" i="2"/>
  <c r="M19" i="2"/>
  <c r="N19" i="2"/>
  <c r="O19" i="2"/>
  <c r="P19" i="2"/>
  <c r="M3" i="2"/>
  <c r="N3" i="2"/>
  <c r="O3" i="2"/>
  <c r="P3" i="2"/>
  <c r="L3" i="2"/>
  <c r="M3" i="1"/>
  <c r="N3" i="1"/>
  <c r="O3" i="1"/>
  <c r="P3" i="1"/>
  <c r="M4" i="1"/>
  <c r="N4" i="1"/>
  <c r="O4" i="1"/>
  <c r="P4" i="1"/>
  <c r="M5" i="1"/>
  <c r="N5" i="1"/>
  <c r="O5" i="1"/>
  <c r="P5" i="1"/>
  <c r="M6" i="1"/>
  <c r="N6" i="1"/>
  <c r="O6" i="1"/>
  <c r="P6" i="1"/>
  <c r="M8" i="1"/>
  <c r="O8" i="1"/>
  <c r="L8" i="1"/>
  <c r="K8" i="1"/>
  <c r="B3" i="8" s="1"/>
  <c r="L4" i="1"/>
  <c r="L5" i="1"/>
  <c r="L6" i="1"/>
  <c r="L3" i="1"/>
  <c r="D78" i="7" l="1"/>
  <c r="F43" i="7"/>
  <c r="F75" i="7"/>
  <c r="J6" i="5"/>
  <c r="F74" i="7"/>
  <c r="C6" i="8"/>
  <c r="F67" i="7"/>
  <c r="B4" i="8"/>
  <c r="N6" i="3"/>
  <c r="N8" i="1"/>
  <c r="P6" i="3"/>
  <c r="P8" i="1"/>
  <c r="F66" i="7"/>
  <c r="F24" i="7"/>
  <c r="F27" i="7"/>
  <c r="F41" i="7"/>
  <c r="F33" i="7"/>
  <c r="F5" i="7"/>
  <c r="F3" i="7"/>
  <c r="F47" i="7"/>
  <c r="F76" i="7"/>
  <c r="F68" i="7"/>
  <c r="F4" i="7"/>
  <c r="E78" i="7"/>
  <c r="F2" i="7"/>
  <c r="F25" i="7"/>
  <c r="F62" i="7"/>
  <c r="F64" i="7"/>
  <c r="F56" i="7"/>
  <c r="F35" i="7"/>
  <c r="F49" i="7"/>
  <c r="F70" i="7"/>
  <c r="F59" i="7"/>
  <c r="F51" i="7"/>
  <c r="F16" i="7"/>
  <c r="F46" i="7"/>
  <c r="F38" i="7"/>
  <c r="F30" i="7"/>
  <c r="F61" i="7"/>
  <c r="F53" i="7"/>
  <c r="F73" i="7"/>
  <c r="F45" i="7"/>
  <c r="F37" i="7"/>
  <c r="F29" i="7"/>
  <c r="F58" i="7"/>
  <c r="F50" i="7"/>
  <c r="F71" i="7"/>
  <c r="F60" i="7"/>
  <c r="F52" i="7"/>
  <c r="F72" i="7"/>
  <c r="F31" i="7"/>
  <c r="F54" i="7"/>
  <c r="F26" i="7"/>
  <c r="F40" i="7"/>
  <c r="F32" i="7"/>
  <c r="F63" i="7"/>
  <c r="F55" i="7"/>
  <c r="F23" i="7"/>
  <c r="F44" i="7"/>
  <c r="F36" i="7"/>
  <c r="F42" i="7"/>
  <c r="F34" i="7"/>
  <c r="F48" i="7"/>
  <c r="F65" i="7"/>
  <c r="F57" i="7"/>
  <c r="F77" i="7"/>
  <c r="F69" i="7"/>
  <c r="F22" i="7"/>
  <c r="F17" i="7"/>
  <c r="F19" i="7"/>
  <c r="F11" i="7"/>
  <c r="F21" i="7"/>
  <c r="F13" i="7"/>
  <c r="F14" i="7"/>
  <c r="F6" i="7"/>
  <c r="F15" i="7"/>
  <c r="F7" i="7"/>
  <c r="F8" i="7"/>
  <c r="F9" i="7"/>
  <c r="F18" i="7"/>
  <c r="F10" i="7"/>
  <c r="N24" i="4"/>
  <c r="P24" i="4"/>
  <c r="B6" i="8" l="1"/>
  <c r="F78" i="7"/>
</calcChain>
</file>

<file path=xl/comments1.xml><?xml version="1.0" encoding="utf-8"?>
<comments xmlns="http://schemas.openxmlformats.org/spreadsheetml/2006/main">
  <authors>
    <author>MasterImage</author>
  </authors>
  <commentList>
    <comment ref="E27" authorId="0" shapeId="0">
      <text>
        <r>
          <rPr>
            <b/>
            <sz val="9"/>
            <color indexed="81"/>
            <rFont val="Tahoma"/>
            <family val="2"/>
          </rPr>
          <t>MasterImage:</t>
        </r>
        <r>
          <rPr>
            <sz val="9"/>
            <color indexed="81"/>
            <rFont val="Tahoma"/>
            <family val="2"/>
          </rPr>
          <t xml:space="preserve">
Cat 2 licensees shipping.</t>
        </r>
      </text>
    </comment>
    <comment ref="E28" authorId="0" shapeId="0">
      <text>
        <r>
          <rPr>
            <b/>
            <sz val="9"/>
            <color indexed="81"/>
            <rFont val="Tahoma"/>
            <family val="2"/>
          </rPr>
          <t>MasterImage:</t>
        </r>
        <r>
          <rPr>
            <sz val="9"/>
            <color indexed="81"/>
            <rFont val="Tahoma"/>
            <family val="2"/>
          </rPr>
          <t xml:space="preserve">
(Cat 2) 530 Radiographers + (Cat 1) 15 M&amp;D + 1 Irradiator/yr) =646</t>
        </r>
      </text>
    </comment>
  </commentList>
</comments>
</file>

<file path=xl/sharedStrings.xml><?xml version="1.0" encoding="utf-8"?>
<sst xmlns="http://schemas.openxmlformats.org/spreadsheetml/2006/main" count="569" uniqueCount="186">
  <si>
    <t>Section</t>
  </si>
  <si>
    <t>Number of Respondents</t>
  </si>
  <si>
    <t>Responses per Respondent</t>
  </si>
  <si>
    <t>Responses</t>
  </si>
  <si>
    <t>Burden per Response</t>
  </si>
  <si>
    <t>Total Burden Hours</t>
  </si>
  <si>
    <t xml:space="preserve">37.41(a)(3) </t>
  </si>
  <si>
    <t>1,400 </t>
  </si>
  <si>
    <t>ANNUALIZED TOTAL</t>
  </si>
  <si>
    <t>Respondents</t>
  </si>
  <si>
    <t>37.23(b)(1) in PR, 37.23(b)(2) in FR</t>
  </si>
  <si>
    <t>37.21(a)(3)</t>
  </si>
  <si>
    <t>37.41(d)</t>
  </si>
  <si>
    <t>BURDEN CHANGE</t>
  </si>
  <si>
    <t>Rsps. Per Respndt</t>
  </si>
  <si>
    <t>Total Annual Burden Hours</t>
  </si>
  <si>
    <t>37.23(d)</t>
  </si>
  <si>
    <t>37.27(c)</t>
  </si>
  <si>
    <t>37.41(a)(2)</t>
  </si>
  <si>
    <t>37.57(a)</t>
  </si>
  <si>
    <t>37.57(b)</t>
  </si>
  <si>
    <t>37.57(c)</t>
  </si>
  <si>
    <t>37.77(a)&amp;(b)</t>
  </si>
  <si>
    <t>37.77 (c),</t>
  </si>
  <si>
    <t>37.77 (d)</t>
  </si>
  <si>
    <t>37.81(a), (b), (c), (d), (e), &amp;(f)</t>
  </si>
  <si>
    <t>37.81(g)&amp;(h)</t>
  </si>
  <si>
    <t>TOTAL</t>
  </si>
  <si>
    <t>37.11(a)</t>
  </si>
  <si>
    <t xml:space="preserve">Burden included in 37.27(a)(1) </t>
  </si>
  <si>
    <t>37.25(c)</t>
  </si>
  <si>
    <t>Burden included in 37.27(a)(1)</t>
  </si>
  <si>
    <t xml:space="preserve">37.43(d)(3)(ii), </t>
  </si>
  <si>
    <t>37.23(b)(1), modified to 37.23(b)(2) in FR</t>
  </si>
  <si>
    <t>37.27 (a)(1)</t>
  </si>
  <si>
    <t>37.45(a)(2)&amp;(5) in PR, 37.45(b)(1)&amp;(2) in FR</t>
  </si>
  <si>
    <t>NOTES</t>
  </si>
  <si>
    <t>37.45 (a)(b)</t>
  </si>
  <si>
    <t>37.43(c)</t>
  </si>
  <si>
    <t>37.23(g)(1)</t>
  </si>
  <si>
    <t>0 </t>
  </si>
  <si>
    <t>37.27(a)(2)</t>
  </si>
  <si>
    <t>37.45(b)(1) &amp; (2)</t>
  </si>
  <si>
    <t>37.49(d)</t>
  </si>
  <si>
    <t>37.75(a)(1)</t>
  </si>
  <si>
    <t>37.75(a)(2)</t>
  </si>
  <si>
    <t>37.75(b)</t>
  </si>
  <si>
    <t>37.75(c)</t>
  </si>
  <si>
    <t>37.75(d)</t>
  </si>
  <si>
    <t>37.11(c)(4)</t>
  </si>
  <si>
    <t>Burden captured in 37.57(a)</t>
  </si>
  <si>
    <t>37.23(c)</t>
  </si>
  <si>
    <t>Burden captured in 37.27(a)(2)</t>
  </si>
  <si>
    <t> 0.1</t>
  </si>
  <si>
    <t>Rspndnts</t>
  </si>
  <si>
    <t>37.81(a),(c)&amp;(e)</t>
  </si>
  <si>
    <t>37.79(b)(1)(iii) in PR, 37.79(b)(1)(ii) in FR</t>
  </si>
  <si>
    <t>Information Collection Type</t>
  </si>
  <si>
    <t>Final Rule Burden</t>
  </si>
  <si>
    <t>Burden change</t>
  </si>
  <si>
    <t>Requirement</t>
  </si>
  <si>
    <t>37.23(f)</t>
  </si>
  <si>
    <t>37.23(h)(1)</t>
  </si>
  <si>
    <t>37.23(h)(2)</t>
  </si>
  <si>
    <t>37.25(a)(2)</t>
  </si>
  <si>
    <t>37.31(a)</t>
  </si>
  <si>
    <t>37.31(e)</t>
  </si>
  <si>
    <t>37.33(b)&amp;(c)</t>
  </si>
  <si>
    <t>37.43(a)(4)</t>
  </si>
  <si>
    <t>37.43(b)(3)</t>
  </si>
  <si>
    <t>37.43(c)(4)</t>
  </si>
  <si>
    <t>Information protection procedures - included in 37.43(b)(3)</t>
  </si>
  <si>
    <t>37.45(a)(2)</t>
  </si>
  <si>
    <t>37.45(b)(3)</t>
  </si>
  <si>
    <t>37.45(c)</t>
  </si>
  <si>
    <t>37.55(c)</t>
  </si>
  <si>
    <t>37.77(e)</t>
  </si>
  <si>
    <t>Number of Recordkeepers</t>
  </si>
  <si>
    <t>Burden per Recordkeeper</t>
  </si>
  <si>
    <t>37.43(b)</t>
  </si>
  <si>
    <t>Burden included in 37.23(h)(2)</t>
  </si>
  <si>
    <t>37.23(h)(3)</t>
  </si>
  <si>
    <t>Burden included in 37.23(e)(5)</t>
  </si>
  <si>
    <t>Burden included in 37.23(h)(1)</t>
  </si>
  <si>
    <t xml:space="preserve">37.51(b) </t>
  </si>
  <si>
    <t>37.79(b)(1)(i)</t>
  </si>
  <si>
    <t>37.23(e)(3) in PR, 37.23(e)(5) in FR</t>
  </si>
  <si>
    <t>37.25(a)(10)(i) in PR, 37.25(a)(7) in FR</t>
  </si>
  <si>
    <t>37.25(b) in PR, 37.25(b)(2) in FR</t>
  </si>
  <si>
    <t>37.29(l-m) in PR, 37.29(a)(12)&amp;(13) and 37.29(b) in FR</t>
  </si>
  <si>
    <t>Burden included in 37.43(d)(8)</t>
  </si>
  <si>
    <t>37.43(d)(5) in PR, 37.43(d)(5) &amp; (6) in FR</t>
  </si>
  <si>
    <t>37.43(d)(7)(i) in PR, 37.43(d)(8)(i) and (ii) in FR</t>
  </si>
  <si>
    <t>37.43(d)(7)(ii) in PR, 37.43(d)(8)(i) and (ii) in FR</t>
  </si>
  <si>
    <t>37.45(a)(1)&amp;(2)</t>
  </si>
  <si>
    <t>37.71(c) in PR, 37.71(a)-(d) in FR</t>
  </si>
  <si>
    <t xml:space="preserve">37.75(a)(3), (b), &amp; (e) </t>
  </si>
  <si>
    <t>37.79(c) in PR, 37.79(a)(1)(iii) &amp;(v) in FR</t>
  </si>
  <si>
    <t>Reporting</t>
  </si>
  <si>
    <t>3rd Party Disclosure</t>
  </si>
  <si>
    <t>Annual or One-Time</t>
  </si>
  <si>
    <t>Annual</t>
  </si>
  <si>
    <t>One-time</t>
  </si>
  <si>
    <t>Recordkeeping</t>
  </si>
  <si>
    <t>37.45(a)(1)&amp;(2), (d)</t>
  </si>
  <si>
    <t>2015 Renewal Burden</t>
  </si>
  <si>
    <t>Third-Party Disclosure</t>
  </si>
  <si>
    <t>Total</t>
  </si>
  <si>
    <t>Hours</t>
  </si>
  <si>
    <t>Part 37 Final rule</t>
  </si>
  <si>
    <t>2015 Renewal</t>
  </si>
  <si>
    <t>Part 37 final rule</t>
  </si>
  <si>
    <t>2015 renewal</t>
  </si>
  <si>
    <t>Notes</t>
  </si>
  <si>
    <t>Retention Period</t>
  </si>
  <si>
    <t>One time burden to develop access authorization procedures</t>
  </si>
  <si>
    <t>3 yrs after procedure no longer need, or license termination</t>
  </si>
  <si>
    <t>One time burden to develop security procedures</t>
  </si>
  <si>
    <t>3 yrs after procedure is not longer needed, or 3 yrs after procedure is superceded</t>
  </si>
  <si>
    <t>Initial submittal of the reviewing official(s) names for the fingerprints requirement.</t>
  </si>
  <si>
    <t>Requires any licensee that has not previously implemented the Security Orders or been subject to the provisions of subpart C to provide written notification to the NRC regional office at least 90 days before aggregating radioactive material to a quantity that equals or exceeds the 0.1category 2 threshold.</t>
  </si>
  <si>
    <t>Training</t>
  </si>
  <si>
    <t>No exemption applications anticipated</t>
  </si>
  <si>
    <t>Reinvestigations are conducted every 10 years.  Based on the date of issuance of orders, no submission will until 2017 (next clearance period), at which time the NRC estimates it will receive 68 responses per licensee annually.</t>
  </si>
  <si>
    <t>Fingerprinting requirement, burden captures reviewing officials &amp; estimated 3 new employees per licensee annually.</t>
  </si>
  <si>
    <t>Notify regional office  on LLEA none response, none estimated</t>
  </si>
  <si>
    <t>Event notification</t>
  </si>
  <si>
    <t>Phone call of suspicious activity</t>
  </si>
  <si>
    <t>Written follow up report for notifications within 30 days</t>
  </si>
  <si>
    <t>Advance written notification of Category 1 shipments</t>
  </si>
  <si>
    <t>Revision notification</t>
  </si>
  <si>
    <t>Cancel notification</t>
  </si>
  <si>
    <t>Notification of lost/missing cat 1 &amp; 2 materials and recovery</t>
  </si>
  <si>
    <t>Written report following 37.81(a)-(f)</t>
  </si>
  <si>
    <t>Initial preparation and coordination with LLEA on security plan, this was already done under Orders (action complete). Remaining respondents account for new licensees who did not receive Orders.</t>
  </si>
  <si>
    <r>
      <rPr>
        <b/>
        <sz val="9"/>
        <color theme="1"/>
        <rFont val="Arial"/>
        <family val="2"/>
      </rPr>
      <t>Explanation:</t>
    </r>
    <r>
      <rPr>
        <sz val="9"/>
        <color theme="1"/>
        <rFont val="Arial"/>
        <family val="2"/>
      </rPr>
      <t xml:space="preserve"> Decrease in burden due to one-time reporting requirements. Only new licensees and remaining Agreement State licensees, who have not yet fulfilled this requirement, are  required to develop access authorization and security procedures since existing NRC licensees were previously required to fulfill this requirement.</t>
    </r>
  </si>
  <si>
    <t>Employees providing personal history information</t>
  </si>
  <si>
    <t>Notification of employees that they have the right to correct and complete information. No responses anticipated</t>
  </si>
  <si>
    <t>Notify each individual how their fingerprints will be used.</t>
  </si>
  <si>
    <t xml:space="preserve">Annual LLEA coordination </t>
  </si>
  <si>
    <t>Request armed response from LLEA- burden in 37.45(a)(10). none anticipated</t>
  </si>
  <si>
    <t>Notify ops center with 4 hrs of suspicious activity</t>
  </si>
  <si>
    <t>Pre-planning and coordination of Category 1 shipping with receiving licensee</t>
  </si>
  <si>
    <t>Pre-planning and coordination with States thru which shipment passes of Category 1 Shipments</t>
  </si>
  <si>
    <t>Pre-planning and coordination of Category 2 shipping with receiving licensee</t>
  </si>
  <si>
    <t>Notification of shipping licensee upon receipt on Category 2 shipments</t>
  </si>
  <si>
    <t>Change in arrival time</t>
  </si>
  <si>
    <t>Advance written notification to the states of Category 1 shipments</t>
  </si>
  <si>
    <t>Revision notification to state</t>
  </si>
  <si>
    <t>Cancel notification to state</t>
  </si>
  <si>
    <t>Periodic reports to communication center</t>
  </si>
  <si>
    <t>Category 1, zero estimated</t>
  </si>
  <si>
    <r>
      <rPr>
        <b/>
        <sz val="9"/>
        <color theme="1"/>
        <rFont val="Arial"/>
        <family val="2"/>
      </rPr>
      <t>Explanation:</t>
    </r>
    <r>
      <rPr>
        <sz val="9"/>
        <color theme="1"/>
        <rFont val="Arial"/>
        <family val="2"/>
      </rPr>
      <t xml:space="preserve"> Decrease in burden due to one-time record keeping requirements. Only new licensees and remaining Agreement State licensees, who have not yet fulfilled this requirement, are  required to develop access authorization and security procedures since existing NRC licensees were previously required to fulfill this requirement.</t>
    </r>
  </si>
  <si>
    <r>
      <rPr>
        <b/>
        <sz val="9"/>
        <color theme="1"/>
        <rFont val="Arial"/>
        <family val="2"/>
      </rPr>
      <t>Explanation:</t>
    </r>
    <r>
      <rPr>
        <sz val="9"/>
        <color theme="1"/>
        <rFont val="Arial"/>
        <family val="2"/>
      </rPr>
      <t xml:space="preserve"> Burden change is due to one-time third-party notification requirements. New licensees, and remaining Agreement State licensees, who have not yet fulfilled this requirement, are  required to develop access authorization and security procedures since existing NRC licensees were previously required to fulfill this requirement.</t>
    </r>
  </si>
  <si>
    <t>List of persons approved access</t>
  </si>
  <si>
    <t>3 years from the date the individual no longer requires unescorted access</t>
  </si>
  <si>
    <t>Notification records</t>
  </si>
  <si>
    <t>1 year</t>
  </si>
  <si>
    <t>Record of procedure and  trustworthiness</t>
  </si>
  <si>
    <t xml:space="preserve">Current procedures for conducting background investigations </t>
  </si>
  <si>
    <t>3  yrs after procedure no longer need, or license termination</t>
  </si>
  <si>
    <t xml:space="preserve">Written procedures for protection of the record </t>
  </si>
  <si>
    <t>3 yrs from date no longer requires access</t>
  </si>
  <si>
    <t xml:space="preserve">Fingerprint and criminal history records </t>
  </si>
  <si>
    <t>Document results of program review – 3 years</t>
  </si>
  <si>
    <t>3 years</t>
  </si>
  <si>
    <t>Security plan</t>
  </si>
  <si>
    <t>3 yrs after plan is superseded or until license termination</t>
  </si>
  <si>
    <t xml:space="preserve">Security plan implementing procedures </t>
  </si>
  <si>
    <t>3 years after the record is superseded.</t>
  </si>
  <si>
    <t xml:space="preserve">Training records for security plan </t>
  </si>
  <si>
    <t>List of trust worthy person</t>
  </si>
  <si>
    <t>Records of coordination with LLEA</t>
  </si>
  <si>
    <t>Records of maintenance and testing</t>
  </si>
  <si>
    <t>Records of security plan review</t>
  </si>
  <si>
    <t>Copy of document verification before transfer</t>
  </si>
  <si>
    <t>Copy of preplanning info for shipments</t>
  </si>
  <si>
    <t>Copy of advance notification, revision, cancellation notices</t>
  </si>
  <si>
    <t>Written procedures for road shipment of category 1 material</t>
  </si>
  <si>
    <t>Procedures for rail shipments</t>
  </si>
  <si>
    <t>Responses per Respondnt</t>
  </si>
  <si>
    <t>2015 Renewal Summary: Part 37 Totals</t>
  </si>
  <si>
    <t>Agreement State Licensees</t>
  </si>
  <si>
    <t>NRC Licensees</t>
  </si>
  <si>
    <t>Individuals making personal history disclosures under 37.23(d)</t>
  </si>
  <si>
    <t>Final Rule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</si>
</sst>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0.0"/>
  </numFmts>
  <fonts count="2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b/>
      <sz val="9"/>
      <color theme="1"/>
      <name val="Arial"/>
      <family val="2"/>
    </font>
    <font>
      <sz val="9"/>
      <color theme="1"/>
      <name val="Arial"/>
      <family val="2"/>
    </font>
    <font>
      <sz val="9"/>
      <color rgb="FFFF0000"/>
      <name val="Arial"/>
      <family val="2"/>
    </font>
    <font>
      <b/>
      <sz val="9"/>
      <color rgb="FF000000"/>
      <name val="Arial"/>
      <family val="2"/>
    </font>
    <font>
      <sz val="9"/>
      <color theme="1"/>
      <name val="Calibri"/>
      <family val="2"/>
      <scheme val="minor"/>
    </font>
    <font>
      <sz val="9"/>
      <name val="Arial"/>
      <family val="2"/>
    </font>
    <font>
      <b/>
      <sz val="9"/>
      <name val="Arial"/>
      <family val="2"/>
    </font>
    <font>
      <b/>
      <sz val="11"/>
      <name val="Calibri"/>
      <family val="2"/>
      <scheme val="minor"/>
    </font>
    <font>
      <sz val="11"/>
      <name val="Calibri"/>
      <family val="2"/>
      <scheme val="minor"/>
    </font>
    <font>
      <sz val="9"/>
      <name val="Calibri"/>
      <family val="2"/>
      <scheme val="minor"/>
    </font>
    <font>
      <b/>
      <sz val="11"/>
      <color theme="1"/>
      <name val="Arial"/>
      <family val="2"/>
    </font>
    <font>
      <sz val="9"/>
      <color indexed="81"/>
      <name val="Tahoma"/>
      <family val="2"/>
    </font>
    <font>
      <b/>
      <sz val="9"/>
      <color indexed="81"/>
      <name val="Tahoma"/>
      <family val="2"/>
    </font>
    <font>
      <b/>
      <sz val="9"/>
      <color rgb="FF7030A0"/>
      <name val="Calibri"/>
      <family val="2"/>
      <scheme val="minor"/>
    </font>
    <font>
      <b/>
      <sz val="11"/>
      <color theme="1"/>
      <name val="Calibri"/>
      <family val="2"/>
      <scheme val="minor"/>
    </font>
  </fonts>
  <fills count="7">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B7DBFF"/>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201">
    <xf numFmtId="0" fontId="0" fillId="0" borderId="0" xfId="0"/>
    <xf numFmtId="0" fontId="6" fillId="0" borderId="0" xfId="0" applyFont="1"/>
    <xf numFmtId="0" fontId="5" fillId="0" borderId="0" xfId="0" applyFont="1"/>
    <xf numFmtId="0" fontId="5" fillId="0" borderId="1" xfId="0" applyFont="1" applyBorder="1" applyAlignment="1">
      <alignment horizontal="center" wrapText="1"/>
    </xf>
    <xf numFmtId="0" fontId="5" fillId="2" borderId="1" xfId="0" applyFont="1" applyFill="1" applyBorder="1" applyAlignment="1">
      <alignment horizontal="center" wrapText="1"/>
    </xf>
    <xf numFmtId="0" fontId="6" fillId="0" borderId="1" xfId="0" applyFont="1" applyBorder="1" applyAlignment="1">
      <alignment wrapText="1"/>
    </xf>
    <xf numFmtId="3" fontId="6" fillId="2" borderId="1" xfId="0" applyNumberFormat="1" applyFont="1" applyFill="1" applyBorder="1" applyAlignment="1">
      <alignment horizontal="right" wrapText="1"/>
    </xf>
    <xf numFmtId="0" fontId="6" fillId="2" borderId="1" xfId="0" applyFont="1" applyFill="1" applyBorder="1" applyAlignment="1">
      <alignment horizontal="right" wrapText="1"/>
    </xf>
    <xf numFmtId="0" fontId="5" fillId="0" borderId="1" xfId="0" applyFont="1" applyBorder="1" applyAlignment="1">
      <alignment wrapText="1"/>
    </xf>
    <xf numFmtId="0" fontId="5" fillId="2" borderId="1" xfId="0" applyFont="1" applyFill="1" applyBorder="1" applyAlignment="1">
      <alignment horizontal="right" wrapText="1"/>
    </xf>
    <xf numFmtId="0" fontId="6" fillId="2" borderId="1" xfId="0" applyFont="1" applyFill="1" applyBorder="1" applyAlignment="1">
      <alignment wrapText="1"/>
    </xf>
    <xf numFmtId="0" fontId="5" fillId="3" borderId="1" xfId="0" applyFont="1" applyFill="1" applyBorder="1" applyAlignment="1">
      <alignment horizontal="center" wrapText="1"/>
    </xf>
    <xf numFmtId="0" fontId="6" fillId="0" borderId="1" xfId="0" applyFont="1" applyBorder="1"/>
    <xf numFmtId="37" fontId="5" fillId="3" borderId="1" xfId="2" applyNumberFormat="1" applyFont="1" applyFill="1" applyBorder="1" applyAlignment="1">
      <alignment horizontal="center" wrapText="1"/>
    </xf>
    <xf numFmtId="37" fontId="6" fillId="0" borderId="0" xfId="2" applyNumberFormat="1" applyFont="1"/>
    <xf numFmtId="0" fontId="5" fillId="0" borderId="1" xfId="0" applyFont="1" applyBorder="1"/>
    <xf numFmtId="0" fontId="7" fillId="0" borderId="0" xfId="0" applyFont="1"/>
    <xf numFmtId="43" fontId="6" fillId="0" borderId="0" xfId="1" applyFont="1"/>
    <xf numFmtId="0" fontId="6" fillId="2" borderId="1" xfId="0" applyFont="1" applyFill="1" applyBorder="1" applyAlignment="1">
      <alignment wrapText="1"/>
    </xf>
    <xf numFmtId="0" fontId="6" fillId="2" borderId="1" xfId="0" applyFont="1" applyFill="1" applyBorder="1"/>
    <xf numFmtId="0" fontId="6" fillId="0" borderId="1" xfId="0" applyFont="1" applyBorder="1" applyAlignment="1">
      <alignment horizontal="left" wrapText="1"/>
    </xf>
    <xf numFmtId="3" fontId="6" fillId="3" borderId="1" xfId="0" applyNumberFormat="1" applyFont="1" applyFill="1" applyBorder="1"/>
    <xf numFmtId="0" fontId="6" fillId="4" borderId="1" xfId="0" applyFont="1" applyFill="1" applyBorder="1" applyAlignment="1">
      <alignment wrapText="1"/>
    </xf>
    <xf numFmtId="0" fontId="5" fillId="2" borderId="6" xfId="0" applyFont="1" applyFill="1" applyBorder="1" applyAlignment="1">
      <alignment horizontal="center" wrapText="1"/>
    </xf>
    <xf numFmtId="0" fontId="5" fillId="2" borderId="1" xfId="0" applyFont="1" applyFill="1" applyBorder="1"/>
    <xf numFmtId="164" fontId="5" fillId="2" borderId="1" xfId="0" applyNumberFormat="1" applyFont="1" applyFill="1" applyBorder="1"/>
    <xf numFmtId="0" fontId="5" fillId="3" borderId="1" xfId="0" applyFont="1" applyFill="1" applyBorder="1"/>
    <xf numFmtId="164" fontId="5" fillId="3" borderId="1" xfId="0" applyNumberFormat="1" applyFont="1" applyFill="1" applyBorder="1"/>
    <xf numFmtId="0" fontId="9" fillId="0" borderId="0" xfId="0" applyFont="1"/>
    <xf numFmtId="0" fontId="6" fillId="0" borderId="0" xfId="0" applyFont="1" applyAlignment="1">
      <alignment wrapText="1"/>
    </xf>
    <xf numFmtId="0" fontId="6" fillId="0" borderId="0" xfId="0" applyFont="1" applyBorder="1"/>
    <xf numFmtId="0" fontId="6" fillId="3" borderId="1" xfId="0" applyFont="1" applyFill="1" applyBorder="1"/>
    <xf numFmtId="3" fontId="6" fillId="3" borderId="1" xfId="0" applyNumberFormat="1" applyFont="1" applyFill="1" applyBorder="1" applyAlignment="1">
      <alignment horizontal="right" wrapText="1"/>
    </xf>
    <xf numFmtId="166" fontId="5" fillId="2" borderId="1" xfId="1" applyNumberFormat="1" applyFont="1" applyFill="1" applyBorder="1"/>
    <xf numFmtId="0" fontId="5" fillId="2" borderId="7" xfId="0" applyFont="1" applyFill="1" applyBorder="1" applyAlignment="1">
      <alignment horizontal="center" wrapText="1"/>
    </xf>
    <xf numFmtId="0" fontId="5" fillId="3" borderId="7" xfId="0" applyFont="1" applyFill="1" applyBorder="1" applyAlignment="1">
      <alignment horizontal="center" wrapText="1"/>
    </xf>
    <xf numFmtId="0" fontId="6" fillId="0" borderId="0" xfId="0" applyFont="1" applyFill="1" applyAlignment="1">
      <alignment wrapText="1"/>
    </xf>
    <xf numFmtId="0" fontId="5" fillId="0" borderId="1" xfId="0" applyFont="1" applyFill="1" applyBorder="1" applyAlignment="1">
      <alignment horizontal="center" wrapText="1"/>
    </xf>
    <xf numFmtId="0" fontId="6" fillId="0" borderId="1" xfId="0" applyFont="1" applyFill="1" applyBorder="1" applyAlignment="1">
      <alignment wrapText="1"/>
    </xf>
    <xf numFmtId="0" fontId="5" fillId="0" borderId="1" xfId="0" applyFont="1" applyFill="1" applyBorder="1" applyAlignment="1">
      <alignment wrapText="1"/>
    </xf>
    <xf numFmtId="0" fontId="6" fillId="0" borderId="1" xfId="0" applyFont="1" applyFill="1" applyBorder="1"/>
    <xf numFmtId="0" fontId="6" fillId="0" borderId="1" xfId="0" applyFont="1" applyFill="1" applyBorder="1" applyAlignment="1">
      <alignment horizontal="left" wrapText="1"/>
    </xf>
    <xf numFmtId="0" fontId="6" fillId="0" borderId="0" xfId="0" applyFont="1" applyFill="1" applyBorder="1"/>
    <xf numFmtId="0" fontId="6" fillId="0" borderId="0" xfId="0" applyFont="1" applyFill="1"/>
    <xf numFmtId="3" fontId="6" fillId="0" borderId="1" xfId="0" applyNumberFormat="1" applyFont="1" applyBorder="1"/>
    <xf numFmtId="0" fontId="6" fillId="0" borderId="1" xfId="0" applyFont="1" applyBorder="1" applyAlignment="1">
      <alignment horizontal="right"/>
    </xf>
    <xf numFmtId="165" fontId="5" fillId="0" borderId="0" xfId="1" applyNumberFormat="1" applyFont="1"/>
    <xf numFmtId="43" fontId="5" fillId="0" borderId="1" xfId="1" applyFont="1" applyBorder="1" applyAlignment="1">
      <alignment horizontal="left"/>
    </xf>
    <xf numFmtId="167" fontId="6" fillId="0" borderId="1" xfId="0" applyNumberFormat="1" applyFont="1" applyBorder="1" applyAlignment="1">
      <alignment wrapText="1"/>
    </xf>
    <xf numFmtId="3" fontId="6" fillId="0" borderId="1" xfId="0" applyNumberFormat="1" applyFont="1" applyBorder="1" applyAlignment="1">
      <alignment wrapText="1"/>
    </xf>
    <xf numFmtId="164" fontId="6" fillId="0" borderId="1" xfId="0" applyNumberFormat="1" applyFont="1" applyBorder="1" applyAlignment="1">
      <alignment wrapText="1"/>
    </xf>
    <xf numFmtId="164" fontId="6" fillId="0" borderId="1" xfId="0" applyNumberFormat="1" applyFont="1" applyBorder="1"/>
    <xf numFmtId="6" fontId="6" fillId="2" borderId="1" xfId="0" applyNumberFormat="1" applyFont="1" applyFill="1" applyBorder="1" applyAlignment="1">
      <alignment horizontal="right" wrapText="1"/>
    </xf>
    <xf numFmtId="37" fontId="6" fillId="3" borderId="1" xfId="2" applyNumberFormat="1" applyFont="1" applyFill="1" applyBorder="1" applyAlignment="1">
      <alignment horizontal="right"/>
    </xf>
    <xf numFmtId="43" fontId="5" fillId="2" borderId="1" xfId="1" applyFont="1" applyFill="1" applyBorder="1" applyAlignment="1">
      <alignment horizontal="right"/>
    </xf>
    <xf numFmtId="165" fontId="5" fillId="2" borderId="1" xfId="1" applyNumberFormat="1" applyFont="1" applyFill="1" applyBorder="1" applyAlignment="1">
      <alignment horizontal="right"/>
    </xf>
    <xf numFmtId="37" fontId="5" fillId="3" borderId="1" xfId="2" applyNumberFormat="1" applyFont="1" applyFill="1" applyBorder="1" applyAlignment="1">
      <alignment horizontal="right"/>
    </xf>
    <xf numFmtId="0" fontId="10" fillId="0" borderId="0" xfId="0" applyFont="1" applyAlignment="1">
      <alignment wrapText="1"/>
    </xf>
    <xf numFmtId="0" fontId="10" fillId="0" borderId="0" xfId="0" applyFont="1" applyFill="1" applyAlignment="1">
      <alignment wrapText="1"/>
    </xf>
    <xf numFmtId="0" fontId="11" fillId="2" borderId="1" xfId="0" applyFont="1" applyFill="1" applyBorder="1" applyAlignment="1">
      <alignment horizontal="center" wrapText="1"/>
    </xf>
    <xf numFmtId="3" fontId="10" fillId="2" borderId="1" xfId="0" applyNumberFormat="1" applyFont="1" applyFill="1" applyBorder="1" applyAlignment="1">
      <alignment horizontal="right" wrapText="1"/>
    </xf>
    <xf numFmtId="0" fontId="10" fillId="2" borderId="1" xfId="0" applyFont="1" applyFill="1" applyBorder="1" applyAlignment="1">
      <alignment horizontal="right" wrapText="1"/>
    </xf>
    <xf numFmtId="0" fontId="10" fillId="2" borderId="8" xfId="0" applyFont="1" applyFill="1" applyBorder="1" applyAlignment="1">
      <alignment horizontal="right" wrapText="1"/>
    </xf>
    <xf numFmtId="3" fontId="11" fillId="2" borderId="1" xfId="0" applyNumberFormat="1" applyFont="1" applyFill="1" applyBorder="1" applyAlignment="1">
      <alignment horizontal="center" wrapText="1"/>
    </xf>
    <xf numFmtId="0" fontId="13" fillId="0" borderId="0" xfId="0" applyFont="1"/>
    <xf numFmtId="0" fontId="13" fillId="0" borderId="0" xfId="0" applyFont="1" applyFill="1"/>
    <xf numFmtId="0" fontId="11" fillId="0" borderId="1" xfId="0" applyFont="1" applyFill="1" applyBorder="1" applyAlignment="1">
      <alignment horizontal="center" wrapText="1"/>
    </xf>
    <xf numFmtId="0" fontId="11" fillId="3" borderId="1" xfId="0" applyFont="1" applyFill="1" applyBorder="1" applyAlignment="1">
      <alignment horizontal="center" wrapText="1"/>
    </xf>
    <xf numFmtId="0" fontId="10" fillId="0" borderId="1" xfId="0" applyFont="1" applyFill="1" applyBorder="1" applyAlignment="1">
      <alignment wrapText="1"/>
    </xf>
    <xf numFmtId="3" fontId="13" fillId="3" borderId="1" xfId="0" applyNumberFormat="1" applyFont="1" applyFill="1" applyBorder="1"/>
    <xf numFmtId="0" fontId="10" fillId="0" borderId="8" xfId="0" applyFont="1" applyFill="1" applyBorder="1" applyAlignment="1">
      <alignment wrapText="1"/>
    </xf>
    <xf numFmtId="0" fontId="11" fillId="0" borderId="1" xfId="0" applyFont="1" applyFill="1" applyBorder="1" applyAlignment="1">
      <alignment wrapText="1"/>
    </xf>
    <xf numFmtId="0" fontId="14" fillId="0" borderId="0" xfId="0" applyFont="1" applyFill="1" applyBorder="1"/>
    <xf numFmtId="0" fontId="14" fillId="0" borderId="0" xfId="0" applyFont="1" applyBorder="1"/>
    <xf numFmtId="0" fontId="13" fillId="0" borderId="0" xfId="0" applyFont="1" applyFill="1" applyBorder="1"/>
    <xf numFmtId="0" fontId="13" fillId="0" borderId="0" xfId="0" applyFont="1" applyBorder="1"/>
    <xf numFmtId="0" fontId="5" fillId="5" borderId="1" xfId="0" applyFont="1" applyFill="1" applyBorder="1" applyAlignment="1">
      <alignment horizontal="center" wrapText="1"/>
    </xf>
    <xf numFmtId="6" fontId="6" fillId="5" borderId="1" xfId="0" applyNumberFormat="1" applyFont="1" applyFill="1" applyBorder="1" applyAlignment="1">
      <alignment horizontal="right" wrapText="1"/>
    </xf>
    <xf numFmtId="0" fontId="5" fillId="5" borderId="1" xfId="0" applyFont="1" applyFill="1" applyBorder="1" applyAlignment="1">
      <alignment horizontal="right" wrapText="1"/>
    </xf>
    <xf numFmtId="3" fontId="6" fillId="5" borderId="1" xfId="0" applyNumberFormat="1" applyFont="1" applyFill="1" applyBorder="1" applyAlignment="1">
      <alignment horizontal="right" wrapText="1"/>
    </xf>
    <xf numFmtId="0" fontId="6" fillId="5" borderId="1" xfId="0" applyFont="1" applyFill="1" applyBorder="1" applyAlignment="1">
      <alignment horizontal="right" wrapText="1"/>
    </xf>
    <xf numFmtId="43" fontId="5" fillId="5" borderId="1" xfId="1" applyFont="1" applyFill="1" applyBorder="1" applyAlignment="1">
      <alignment horizontal="right"/>
    </xf>
    <xf numFmtId="165" fontId="5" fillId="5" borderId="1" xfId="1" applyNumberFormat="1" applyFont="1" applyFill="1" applyBorder="1" applyAlignment="1">
      <alignment horizontal="right"/>
    </xf>
    <xf numFmtId="0" fontId="6" fillId="5" borderId="1" xfId="0" applyFont="1" applyFill="1" applyBorder="1"/>
    <xf numFmtId="0" fontId="6" fillId="5" borderId="1" xfId="0" applyFont="1" applyFill="1" applyBorder="1" applyAlignment="1">
      <alignment wrapText="1"/>
    </xf>
    <xf numFmtId="3" fontId="5" fillId="5" borderId="1" xfId="0" applyNumberFormat="1" applyFont="1" applyFill="1" applyBorder="1" applyAlignment="1">
      <alignment horizontal="right" wrapText="1"/>
    </xf>
    <xf numFmtId="4" fontId="5" fillId="5" borderId="1" xfId="0" applyNumberFormat="1" applyFont="1" applyFill="1" applyBorder="1" applyAlignment="1">
      <alignment horizontal="right" wrapText="1"/>
    </xf>
    <xf numFmtId="3" fontId="6" fillId="5" borderId="6" xfId="0" applyNumberFormat="1" applyFont="1" applyFill="1" applyBorder="1" applyAlignment="1">
      <alignment horizontal="right" wrapText="1"/>
    </xf>
    <xf numFmtId="0" fontId="5" fillId="5" borderId="1" xfId="0" applyFont="1" applyFill="1" applyBorder="1"/>
    <xf numFmtId="164" fontId="5" fillId="5" borderId="1" xfId="0" applyNumberFormat="1" applyFont="1" applyFill="1" applyBorder="1"/>
    <xf numFmtId="3" fontId="8" fillId="5" borderId="1" xfId="0" applyNumberFormat="1" applyFont="1" applyFill="1" applyBorder="1" applyAlignment="1">
      <alignment horizontal="right" wrapText="1"/>
    </xf>
    <xf numFmtId="0" fontId="5" fillId="5" borderId="7" xfId="0" applyFont="1" applyFill="1" applyBorder="1" applyAlignment="1">
      <alignment horizontal="center" wrapText="1"/>
    </xf>
    <xf numFmtId="166" fontId="5" fillId="5" borderId="1" xfId="1" applyNumberFormat="1" applyFont="1" applyFill="1" applyBorder="1"/>
    <xf numFmtId="0" fontId="11" fillId="5" borderId="1" xfId="0" applyFont="1" applyFill="1" applyBorder="1" applyAlignment="1">
      <alignment horizontal="center" wrapText="1"/>
    </xf>
    <xf numFmtId="3" fontId="10" fillId="5" borderId="1" xfId="0" applyNumberFormat="1" applyFont="1" applyFill="1" applyBorder="1" applyAlignment="1">
      <alignment horizontal="right" wrapText="1"/>
    </xf>
    <xf numFmtId="0" fontId="10" fillId="5" borderId="1" xfId="0" applyFont="1" applyFill="1" applyBorder="1" applyAlignment="1">
      <alignment horizontal="right" wrapText="1"/>
    </xf>
    <xf numFmtId="0" fontId="10" fillId="5" borderId="8" xfId="0" applyFont="1" applyFill="1" applyBorder="1" applyAlignment="1">
      <alignment horizontal="right" wrapText="1"/>
    </xf>
    <xf numFmtId="3" fontId="11" fillId="5" borderId="1" xfId="0" applyNumberFormat="1" applyFont="1" applyFill="1" applyBorder="1" applyAlignment="1">
      <alignment horizontal="center" wrapText="1"/>
    </xf>
    <xf numFmtId="0" fontId="3" fillId="0" borderId="0" xfId="0" applyFont="1"/>
    <xf numFmtId="0" fontId="3" fillId="0" borderId="1" xfId="0" applyFont="1" applyBorder="1"/>
    <xf numFmtId="167" fontId="3" fillId="0" borderId="1" xfId="0" applyNumberFormat="1" applyFont="1" applyBorder="1"/>
    <xf numFmtId="0" fontId="15" fillId="0" borderId="1" xfId="0" applyFont="1" applyBorder="1"/>
    <xf numFmtId="167" fontId="15" fillId="0" borderId="1" xfId="0" applyNumberFormat="1" applyFont="1" applyBorder="1"/>
    <xf numFmtId="0" fontId="3" fillId="0" borderId="1" xfId="0" applyFont="1" applyBorder="1" applyAlignment="1">
      <alignment horizontal="center"/>
    </xf>
    <xf numFmtId="167" fontId="5" fillId="2" borderId="1" xfId="0" applyNumberFormat="1" applyFont="1" applyFill="1" applyBorder="1" applyAlignment="1">
      <alignment horizontal="right" wrapText="1"/>
    </xf>
    <xf numFmtId="0" fontId="18" fillId="0" borderId="0" xfId="0" applyFont="1" applyFill="1" applyBorder="1"/>
    <xf numFmtId="0" fontId="5" fillId="6" borderId="1" xfId="0" applyFont="1" applyFill="1" applyBorder="1" applyAlignment="1">
      <alignment horizontal="center" wrapText="1"/>
    </xf>
    <xf numFmtId="0" fontId="5" fillId="6" borderId="1" xfId="0" applyFont="1" applyFill="1" applyBorder="1"/>
    <xf numFmtId="0" fontId="6" fillId="6" borderId="1" xfId="0" applyFont="1" applyFill="1" applyBorder="1" applyAlignment="1">
      <alignment wrapText="1"/>
    </xf>
    <xf numFmtId="0" fontId="6" fillId="6" borderId="1" xfId="0" applyFont="1" applyFill="1" applyBorder="1"/>
    <xf numFmtId="0" fontId="5" fillId="6" borderId="1" xfId="0" applyFont="1" applyFill="1" applyBorder="1" applyAlignment="1">
      <alignment horizontal="center"/>
    </xf>
    <xf numFmtId="0" fontId="10" fillId="6" borderId="1" xfId="0" applyFont="1" applyFill="1" applyBorder="1" applyAlignment="1">
      <alignment wrapText="1"/>
    </xf>
    <xf numFmtId="0" fontId="6" fillId="6" borderId="1" xfId="0" applyFont="1" applyFill="1" applyBorder="1" applyAlignment="1">
      <alignment horizontal="center" vertical="center" wrapText="1"/>
    </xf>
    <xf numFmtId="0" fontId="5" fillId="3" borderId="3" xfId="0" applyFont="1" applyFill="1" applyBorder="1" applyAlignment="1">
      <alignment horizontal="center" wrapText="1"/>
    </xf>
    <xf numFmtId="3" fontId="6" fillId="3" borderId="3" xfId="0" applyNumberFormat="1" applyFont="1" applyFill="1" applyBorder="1"/>
    <xf numFmtId="0" fontId="6" fillId="6" borderId="1" xfId="0" applyFont="1" applyFill="1" applyBorder="1" applyAlignment="1">
      <alignment horizontal="left"/>
    </xf>
    <xf numFmtId="0" fontId="10" fillId="6" borderId="1" xfId="0" applyFont="1" applyFill="1" applyBorder="1" applyAlignment="1">
      <alignment horizontal="left" wrapText="1"/>
    </xf>
    <xf numFmtId="0" fontId="6" fillId="6" borderId="1" xfId="0" applyFont="1" applyFill="1" applyBorder="1" applyAlignment="1">
      <alignment horizontal="left" vertical="center" wrapText="1"/>
    </xf>
    <xf numFmtId="0" fontId="6" fillId="0" borderId="0" xfId="0" applyFont="1" applyAlignment="1">
      <alignment horizontal="left"/>
    </xf>
    <xf numFmtId="0" fontId="6" fillId="6" borderId="1" xfId="0" applyFont="1" applyFill="1" applyBorder="1" applyAlignment="1">
      <alignment horizontal="left" wrapText="1"/>
    </xf>
    <xf numFmtId="0" fontId="7" fillId="6" borderId="1" xfId="0" applyFont="1" applyFill="1" applyBorder="1" applyAlignment="1">
      <alignment horizontal="left"/>
    </xf>
    <xf numFmtId="43" fontId="6" fillId="6" borderId="1" xfId="1" applyFont="1" applyFill="1" applyBorder="1" applyAlignment="1">
      <alignment horizontal="left"/>
    </xf>
    <xf numFmtId="0" fontId="10" fillId="4" borderId="1" xfId="0" applyFont="1" applyFill="1" applyBorder="1" applyAlignment="1">
      <alignment wrapText="1"/>
    </xf>
    <xf numFmtId="3" fontId="10" fillId="3" borderId="1" xfId="0" applyNumberFormat="1" applyFont="1" applyFill="1" applyBorder="1"/>
    <xf numFmtId="3" fontId="10" fillId="3" borderId="3" xfId="0" applyNumberFormat="1" applyFont="1" applyFill="1" applyBorder="1"/>
    <xf numFmtId="0" fontId="10" fillId="6" borderId="1" xfId="0" applyFont="1" applyFill="1" applyBorder="1" applyAlignment="1">
      <alignment horizontal="left" vertical="center" wrapText="1"/>
    </xf>
    <xf numFmtId="0" fontId="10" fillId="0" borderId="0" xfId="0" applyFont="1"/>
    <xf numFmtId="0" fontId="11" fillId="0" borderId="0" xfId="0" applyFont="1"/>
    <xf numFmtId="0" fontId="10" fillId="6" borderId="1" xfId="0" applyFont="1" applyFill="1" applyBorder="1" applyAlignment="1">
      <alignment horizontal="center" vertical="center" wrapText="1"/>
    </xf>
    <xf numFmtId="0" fontId="10" fillId="0" borderId="0" xfId="0" applyFont="1" applyFill="1" applyBorder="1"/>
    <xf numFmtId="3" fontId="11" fillId="2" borderId="1" xfId="0" applyNumberFormat="1" applyFont="1" applyFill="1" applyBorder="1" applyAlignment="1">
      <alignment horizontal="right" wrapText="1"/>
    </xf>
    <xf numFmtId="0" fontId="5" fillId="6" borderId="9" xfId="0" applyFont="1" applyFill="1" applyBorder="1" applyAlignment="1">
      <alignment horizontal="center"/>
    </xf>
    <xf numFmtId="0" fontId="11" fillId="3" borderId="3" xfId="0" applyFont="1" applyFill="1" applyBorder="1" applyAlignment="1">
      <alignment horizontal="center" wrapText="1"/>
    </xf>
    <xf numFmtId="3" fontId="13" fillId="3" borderId="3" xfId="0" applyNumberFormat="1" applyFont="1" applyFill="1" applyBorder="1"/>
    <xf numFmtId="0" fontId="5" fillId="6" borderId="1" xfId="0" applyFont="1" applyFill="1" applyBorder="1" applyAlignment="1">
      <alignment horizontal="center" vertical="center" wrapText="1"/>
    </xf>
    <xf numFmtId="0" fontId="13" fillId="6" borderId="1" xfId="0" applyFont="1" applyFill="1" applyBorder="1"/>
    <xf numFmtId="3" fontId="10" fillId="0" borderId="1" xfId="0" applyNumberFormat="1" applyFont="1" applyBorder="1"/>
    <xf numFmtId="3" fontId="10" fillId="2" borderId="6" xfId="0" applyNumberFormat="1" applyFont="1" applyFill="1" applyBorder="1" applyAlignment="1">
      <alignment horizontal="right" wrapText="1"/>
    </xf>
    <xf numFmtId="167" fontId="11" fillId="2" borderId="1" xfId="0" applyNumberFormat="1" applyFont="1" applyFill="1" applyBorder="1" applyAlignment="1">
      <alignment horizontal="center" wrapText="1"/>
    </xf>
    <xf numFmtId="167" fontId="11" fillId="5" borderId="1" xfId="0" applyNumberFormat="1" applyFont="1" applyFill="1" applyBorder="1" applyAlignment="1">
      <alignment horizontal="center" wrapText="1"/>
    </xf>
    <xf numFmtId="4" fontId="8" fillId="5" borderId="1" xfId="0" applyNumberFormat="1" applyFont="1" applyFill="1" applyBorder="1" applyAlignment="1">
      <alignment horizontal="right" wrapText="1"/>
    </xf>
    <xf numFmtId="4" fontId="5" fillId="5" borderId="1" xfId="0" applyNumberFormat="1" applyFont="1" applyFill="1" applyBorder="1" applyAlignment="1">
      <alignment wrapText="1"/>
    </xf>
    <xf numFmtId="4" fontId="5" fillId="2" borderId="1" xfId="0" applyNumberFormat="1" applyFont="1" applyFill="1" applyBorder="1" applyAlignment="1">
      <alignment horizontal="right" wrapText="1"/>
    </xf>
    <xf numFmtId="4" fontId="8" fillId="2" borderId="1" xfId="0" applyNumberFormat="1" applyFont="1" applyFill="1" applyBorder="1" applyAlignment="1">
      <alignment horizontal="right" wrapText="1"/>
    </xf>
    <xf numFmtId="4" fontId="5" fillId="2" borderId="1" xfId="0" applyNumberFormat="1" applyFont="1" applyFill="1" applyBorder="1" applyAlignment="1">
      <alignment wrapText="1"/>
    </xf>
    <xf numFmtId="4" fontId="6" fillId="3" borderId="1" xfId="0" applyNumberFormat="1" applyFont="1" applyFill="1" applyBorder="1"/>
    <xf numFmtId="4" fontId="5" fillId="3" borderId="1" xfId="0" applyNumberFormat="1" applyFont="1" applyFill="1" applyBorder="1"/>
    <xf numFmtId="3" fontId="6" fillId="0" borderId="0" xfId="0" applyNumberFormat="1" applyFont="1"/>
    <xf numFmtId="3" fontId="6" fillId="0" borderId="1" xfId="0" applyNumberFormat="1" applyFont="1" applyBorder="1" applyAlignment="1">
      <alignment horizontal="right"/>
    </xf>
    <xf numFmtId="0" fontId="2" fillId="0" borderId="1" xfId="0" applyFont="1" applyBorder="1" applyAlignment="1">
      <alignment wrapText="1"/>
    </xf>
    <xf numFmtId="0" fontId="2" fillId="0" borderId="1" xfId="0" applyFont="1" applyBorder="1" applyAlignment="1">
      <alignment horizontal="center"/>
    </xf>
    <xf numFmtId="166" fontId="3" fillId="0" borderId="1" xfId="1" applyNumberFormat="1" applyFont="1" applyBorder="1"/>
    <xf numFmtId="0" fontId="1" fillId="0" borderId="1" xfId="0" applyFont="1" applyBorder="1"/>
    <xf numFmtId="0" fontId="5" fillId="2" borderId="1" xfId="0" applyFont="1" applyFill="1" applyBorder="1" applyAlignment="1">
      <alignment horizontal="center"/>
    </xf>
    <xf numFmtId="0" fontId="5" fillId="5" borderId="1" xfId="0" applyFont="1" applyFill="1" applyBorder="1" applyAlignment="1">
      <alignment horizontal="center"/>
    </xf>
    <xf numFmtId="37" fontId="5" fillId="3" borderId="1" xfId="2" applyNumberFormat="1" applyFont="1" applyFill="1" applyBorder="1" applyAlignment="1">
      <alignment horizontal="center"/>
    </xf>
    <xf numFmtId="0" fontId="6" fillId="0" borderId="0" xfId="0" applyFont="1" applyAlignment="1">
      <alignment wrapText="1"/>
    </xf>
    <xf numFmtId="0" fontId="0" fillId="0" borderId="0" xfId="0" applyAlignment="1">
      <alignment wrapText="1"/>
    </xf>
    <xf numFmtId="0" fontId="6" fillId="2" borderId="1" xfId="0" applyFont="1" applyFill="1" applyBorder="1" applyAlignment="1">
      <alignment wrapText="1"/>
    </xf>
    <xf numFmtId="0" fontId="5" fillId="2" borderId="2" xfId="0" applyFont="1" applyFill="1" applyBorder="1" applyAlignment="1">
      <alignment horizontal="center"/>
    </xf>
    <xf numFmtId="0" fontId="5" fillId="3" borderId="3"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6" fillId="5" borderId="3" xfId="0" applyFont="1" applyFill="1" applyBorder="1" applyAlignment="1">
      <alignment horizontal="left"/>
    </xf>
    <xf numFmtId="0" fontId="6" fillId="5" borderId="5" xfId="0" applyFont="1" applyFill="1" applyBorder="1" applyAlignment="1">
      <alignment horizontal="left"/>
    </xf>
    <xf numFmtId="0" fontId="6" fillId="5" borderId="6" xfId="0" applyFont="1" applyFill="1" applyBorder="1" applyAlignment="1">
      <alignment horizontal="left"/>
    </xf>
    <xf numFmtId="0" fontId="6" fillId="2" borderId="3"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6" fillId="5" borderId="1" xfId="0" applyFont="1" applyFill="1" applyBorder="1" applyAlignment="1">
      <alignment wrapText="1"/>
    </xf>
    <xf numFmtId="0" fontId="5" fillId="3"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5" borderId="3" xfId="0" applyFont="1" applyFill="1" applyBorder="1" applyAlignment="1">
      <alignment horizontal="center"/>
    </xf>
    <xf numFmtId="0" fontId="5" fillId="5" borderId="5" xfId="0" applyFont="1" applyFill="1" applyBorder="1" applyAlignment="1">
      <alignment horizontal="center"/>
    </xf>
    <xf numFmtId="0" fontId="5" fillId="6" borderId="4" xfId="0" applyFont="1" applyFill="1" applyBorder="1" applyAlignment="1">
      <alignment horizontal="center"/>
    </xf>
    <xf numFmtId="0" fontId="0" fillId="0" borderId="2" xfId="0" applyBorder="1" applyAlignment="1">
      <alignment horizontal="center"/>
    </xf>
    <xf numFmtId="0" fontId="5" fillId="5" borderId="6" xfId="0" applyFont="1" applyFill="1" applyBorder="1" applyAlignment="1">
      <alignment horizontal="center"/>
    </xf>
    <xf numFmtId="0" fontId="5" fillId="2" borderId="3" xfId="0" applyFont="1" applyFill="1" applyBorder="1" applyAlignment="1">
      <alignment horizontal="center"/>
    </xf>
    <xf numFmtId="0" fontId="10" fillId="5" borderId="1" xfId="0" applyFont="1" applyFill="1" applyBorder="1" applyAlignment="1">
      <alignment wrapText="1"/>
    </xf>
    <xf numFmtId="0" fontId="10" fillId="2" borderId="1" xfId="0" applyFont="1" applyFill="1" applyBorder="1" applyAlignment="1">
      <alignment wrapText="1"/>
    </xf>
    <xf numFmtId="0" fontId="0" fillId="0" borderId="2" xfId="0" applyBorder="1" applyAlignment="1"/>
    <xf numFmtId="0" fontId="12" fillId="3" borderId="1" xfId="0" applyFont="1" applyFill="1" applyBorder="1" applyAlignment="1">
      <alignment horizontal="center"/>
    </xf>
    <xf numFmtId="0" fontId="12" fillId="5" borderId="2" xfId="0" applyFont="1" applyFill="1" applyBorder="1" applyAlignment="1">
      <alignment horizontal="center"/>
    </xf>
    <xf numFmtId="0" fontId="12" fillId="2" borderId="2" xfId="0" applyFont="1" applyFill="1" applyBorder="1" applyAlignment="1">
      <alignment horizontal="center"/>
    </xf>
    <xf numFmtId="3" fontId="10" fillId="2" borderId="3" xfId="0" applyNumberFormat="1" applyFont="1" applyFill="1" applyBorder="1" applyAlignment="1">
      <alignment horizontal="left" wrapText="1"/>
    </xf>
    <xf numFmtId="3" fontId="10" fillId="2" borderId="5" xfId="0" applyNumberFormat="1" applyFont="1" applyFill="1" applyBorder="1" applyAlignment="1">
      <alignment horizontal="left" wrapText="1"/>
    </xf>
    <xf numFmtId="3" fontId="10" fillId="2" borderId="6" xfId="0" applyNumberFormat="1" applyFont="1" applyFill="1" applyBorder="1" applyAlignment="1">
      <alignment horizontal="left" wrapText="1"/>
    </xf>
    <xf numFmtId="3" fontId="10" fillId="2" borderId="3" xfId="0" applyNumberFormat="1" applyFont="1" applyFill="1" applyBorder="1" applyAlignment="1">
      <alignment horizontal="center" wrapText="1"/>
    </xf>
    <xf numFmtId="3" fontId="10" fillId="2" borderId="5" xfId="0" applyNumberFormat="1" applyFont="1" applyFill="1" applyBorder="1" applyAlignment="1">
      <alignment horizontal="center" wrapText="1"/>
    </xf>
    <xf numFmtId="3" fontId="10" fillId="2" borderId="6" xfId="0" applyNumberFormat="1" applyFont="1" applyFill="1" applyBorder="1" applyAlignment="1">
      <alignment horizontal="center" wrapText="1"/>
    </xf>
    <xf numFmtId="3" fontId="10" fillId="5" borderId="3" xfId="0" applyNumberFormat="1" applyFont="1" applyFill="1" applyBorder="1" applyAlignment="1">
      <alignment horizontal="left" wrapText="1"/>
    </xf>
    <xf numFmtId="3" fontId="10" fillId="5" borderId="5" xfId="0" applyNumberFormat="1" applyFont="1" applyFill="1" applyBorder="1" applyAlignment="1">
      <alignment horizontal="left" wrapText="1"/>
    </xf>
    <xf numFmtId="3" fontId="10" fillId="5" borderId="6" xfId="0" applyNumberFormat="1" applyFont="1" applyFill="1" applyBorder="1" applyAlignment="1">
      <alignment horizontal="left" wrapText="1"/>
    </xf>
    <xf numFmtId="3" fontId="10" fillId="5" borderId="3" xfId="0" applyNumberFormat="1" applyFont="1" applyFill="1" applyBorder="1" applyAlignment="1">
      <alignment horizontal="center" wrapText="1"/>
    </xf>
    <xf numFmtId="3" fontId="10" fillId="5" borderId="5" xfId="0" applyNumberFormat="1" applyFont="1" applyFill="1" applyBorder="1" applyAlignment="1">
      <alignment horizontal="center" wrapText="1"/>
    </xf>
    <xf numFmtId="3" fontId="10" fillId="5" borderId="6" xfId="0" applyNumberFormat="1" applyFont="1" applyFill="1" applyBorder="1" applyAlignment="1">
      <alignment horizontal="center" wrapText="1"/>
    </xf>
    <xf numFmtId="0" fontId="15" fillId="0" borderId="3" xfId="0" applyFont="1" applyBorder="1" applyAlignment="1">
      <alignment horizontal="center"/>
    </xf>
    <xf numFmtId="0" fontId="19" fillId="0" borderId="5" xfId="0" applyFont="1" applyBorder="1" applyAlignment="1"/>
    <xf numFmtId="0" fontId="19" fillId="0" borderId="6" xfId="0" applyFont="1" applyBorder="1" applyAlignment="1"/>
    <xf numFmtId="0" fontId="15" fillId="0" borderId="1" xfId="0"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CCFF"/>
      <color rgb="FFB7DBFF"/>
      <color rgb="FF99CCFF"/>
      <color rgb="FF99FFCC"/>
      <color rgb="FFFFFFCC"/>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tabSelected="1" topLeftCell="C1" zoomScaleNormal="100" workbookViewId="0">
      <pane ySplit="1" topLeftCell="A58" activePane="bottomLeft" state="frozen"/>
      <selection pane="bottomLeft" activeCell="E41" sqref="E41"/>
    </sheetView>
  </sheetViews>
  <sheetFormatPr defaultColWidth="9.109375" defaultRowHeight="11.4" x14ac:dyDescent="0.2"/>
  <cols>
    <col min="1" max="1" width="19.109375" style="1" bestFit="1" customWidth="1"/>
    <col min="2" max="2" width="26.33203125" style="1" bestFit="1" customWidth="1"/>
    <col min="3" max="3" width="20.6640625" style="1" customWidth="1"/>
    <col min="4" max="4" width="30.5546875" style="1" customWidth="1"/>
    <col min="5" max="5" width="12" style="1" bestFit="1" customWidth="1"/>
    <col min="6" max="6" width="11" style="1" customWidth="1"/>
    <col min="7" max="16384" width="9.109375" style="1"/>
  </cols>
  <sheetData>
    <row r="1" spans="1:6" s="29" customFormat="1" ht="24" x14ac:dyDescent="0.25">
      <c r="A1" s="8" t="s">
        <v>100</v>
      </c>
      <c r="B1" s="8" t="s">
        <v>57</v>
      </c>
      <c r="C1" s="8" t="s">
        <v>60</v>
      </c>
      <c r="D1" s="3" t="s">
        <v>58</v>
      </c>
      <c r="E1" s="3" t="s">
        <v>105</v>
      </c>
      <c r="F1" s="3" t="s">
        <v>59</v>
      </c>
    </row>
    <row r="2" spans="1:6" s="29" customFormat="1" x14ac:dyDescent="0.2">
      <c r="A2" s="5" t="s">
        <v>102</v>
      </c>
      <c r="B2" s="12" t="s">
        <v>98</v>
      </c>
      <c r="C2" s="5" t="s">
        <v>11</v>
      </c>
      <c r="D2" s="48">
        <f>'One-time Reporting'!F3/3</f>
        <v>0</v>
      </c>
      <c r="E2" s="5">
        <f>'One-time Reporting'!K3/3</f>
        <v>0</v>
      </c>
      <c r="F2" s="12">
        <f t="shared" ref="F2:F5" si="0">E2-D2</f>
        <v>0</v>
      </c>
    </row>
    <row r="3" spans="1:6" s="29" customFormat="1" x14ac:dyDescent="0.2">
      <c r="A3" s="5" t="s">
        <v>102</v>
      </c>
      <c r="B3" s="12" t="s">
        <v>98</v>
      </c>
      <c r="C3" s="5" t="s">
        <v>12</v>
      </c>
      <c r="D3" s="48">
        <f>'One-time Reporting'!F4/3</f>
        <v>0</v>
      </c>
      <c r="E3" s="5">
        <f>'One-time Reporting'!K4/3</f>
        <v>0</v>
      </c>
      <c r="F3" s="12">
        <f t="shared" si="0"/>
        <v>0</v>
      </c>
    </row>
    <row r="4" spans="1:6" s="29" customFormat="1" ht="22.8" x14ac:dyDescent="0.2">
      <c r="A4" s="5" t="s">
        <v>102</v>
      </c>
      <c r="B4" s="12" t="s">
        <v>98</v>
      </c>
      <c r="C4" s="5" t="s">
        <v>10</v>
      </c>
      <c r="D4" s="48">
        <f>'One-time Reporting'!F5/3</f>
        <v>350</v>
      </c>
      <c r="E4" s="5">
        <f>'One-time Reporting'!K5/3</f>
        <v>300</v>
      </c>
      <c r="F4" s="51">
        <f t="shared" si="0"/>
        <v>-50</v>
      </c>
    </row>
    <row r="5" spans="1:6" s="29" customFormat="1" x14ac:dyDescent="0.2">
      <c r="A5" s="5" t="s">
        <v>102</v>
      </c>
      <c r="B5" s="12" t="s">
        <v>98</v>
      </c>
      <c r="C5" s="5" t="s">
        <v>6</v>
      </c>
      <c r="D5" s="49">
        <f>'One-time Reporting'!F6/3</f>
        <v>0.33333333333333331</v>
      </c>
      <c r="E5" s="50">
        <f>'One-time Reporting'!K6/3</f>
        <v>0.33333333333333331</v>
      </c>
      <c r="F5" s="51">
        <f t="shared" si="0"/>
        <v>0</v>
      </c>
    </row>
    <row r="6" spans="1:6" x14ac:dyDescent="0.2">
      <c r="A6" s="12" t="s">
        <v>101</v>
      </c>
      <c r="B6" s="12" t="s">
        <v>98</v>
      </c>
      <c r="C6" s="20" t="s">
        <v>28</v>
      </c>
      <c r="D6" s="12">
        <f>'Annual Reporting'!F3</f>
        <v>0</v>
      </c>
      <c r="E6" s="12">
        <f>'Annual Reporting'!K3</f>
        <v>0</v>
      </c>
      <c r="F6" s="12">
        <f>E6-D6</f>
        <v>0</v>
      </c>
    </row>
    <row r="7" spans="1:6" ht="22.8" x14ac:dyDescent="0.2">
      <c r="A7" s="12" t="s">
        <v>101</v>
      </c>
      <c r="B7" s="12" t="s">
        <v>98</v>
      </c>
      <c r="C7" s="22" t="s">
        <v>33</v>
      </c>
      <c r="D7" s="12">
        <f>'Annual Reporting'!F4</f>
        <v>0</v>
      </c>
      <c r="E7" s="12">
        <f>'Annual Reporting'!K4</f>
        <v>0</v>
      </c>
      <c r="F7" s="12">
        <f t="shared" ref="F7:F21" si="1">E7-D7</f>
        <v>0</v>
      </c>
    </row>
    <row r="8" spans="1:6" x14ac:dyDescent="0.2">
      <c r="A8" s="12" t="s">
        <v>101</v>
      </c>
      <c r="B8" s="12" t="s">
        <v>98</v>
      </c>
      <c r="C8" s="22" t="s">
        <v>16</v>
      </c>
      <c r="D8" s="12">
        <f>'Annual Reporting'!F5</f>
        <v>0</v>
      </c>
      <c r="E8" s="12">
        <f>'Annual Reporting'!K5</f>
        <v>0</v>
      </c>
      <c r="F8" s="12">
        <f t="shared" si="1"/>
        <v>0</v>
      </c>
    </row>
    <row r="9" spans="1:6" x14ac:dyDescent="0.2">
      <c r="A9" s="12" t="s">
        <v>101</v>
      </c>
      <c r="B9" s="12" t="s">
        <v>98</v>
      </c>
      <c r="C9" s="22" t="s">
        <v>30</v>
      </c>
      <c r="D9" s="12">
        <f>'Annual Reporting'!F6</f>
        <v>0</v>
      </c>
      <c r="E9" s="12">
        <f>'Annual Reporting'!K6</f>
        <v>0</v>
      </c>
      <c r="F9" s="12">
        <f t="shared" si="1"/>
        <v>0</v>
      </c>
    </row>
    <row r="10" spans="1:6" x14ac:dyDescent="0.2">
      <c r="A10" s="12" t="s">
        <v>101</v>
      </c>
      <c r="B10" s="12" t="s">
        <v>98</v>
      </c>
      <c r="C10" s="22" t="s">
        <v>34</v>
      </c>
      <c r="D10" s="12">
        <f>'Annual Reporting'!F7</f>
        <v>1050</v>
      </c>
      <c r="E10" s="12">
        <f>'Annual Reporting'!K7</f>
        <v>1125</v>
      </c>
      <c r="F10" s="12">
        <f t="shared" si="1"/>
        <v>75</v>
      </c>
    </row>
    <row r="11" spans="1:6" x14ac:dyDescent="0.2">
      <c r="A11" s="12" t="s">
        <v>101</v>
      </c>
      <c r="B11" s="12" t="s">
        <v>98</v>
      </c>
      <c r="C11" s="22" t="s">
        <v>17</v>
      </c>
      <c r="D11" s="12">
        <f>'Annual Reporting'!F8</f>
        <v>0</v>
      </c>
      <c r="E11" s="12">
        <f>'Annual Reporting'!K8</f>
        <v>0</v>
      </c>
      <c r="F11" s="12">
        <f t="shared" si="1"/>
        <v>0</v>
      </c>
    </row>
    <row r="12" spans="1:6" x14ac:dyDescent="0.2">
      <c r="A12" s="12" t="s">
        <v>101</v>
      </c>
      <c r="B12" s="12" t="s">
        <v>98</v>
      </c>
      <c r="C12" s="22" t="s">
        <v>18</v>
      </c>
      <c r="D12" s="12">
        <f>'Annual Reporting'!F9</f>
        <v>0</v>
      </c>
      <c r="E12" s="12">
        <f>'Annual Reporting'!K9</f>
        <v>0</v>
      </c>
      <c r="F12" s="12">
        <f t="shared" si="1"/>
        <v>0</v>
      </c>
    </row>
    <row r="13" spans="1:6" x14ac:dyDescent="0.2">
      <c r="A13" s="12" t="s">
        <v>101</v>
      </c>
      <c r="B13" s="12" t="s">
        <v>98</v>
      </c>
      <c r="C13" s="22" t="s">
        <v>32</v>
      </c>
      <c r="D13" s="12">
        <f>'Annual Reporting'!F10</f>
        <v>0</v>
      </c>
      <c r="E13" s="12">
        <f>'Annual Reporting'!K10</f>
        <v>0</v>
      </c>
      <c r="F13" s="12">
        <f t="shared" si="1"/>
        <v>0</v>
      </c>
    </row>
    <row r="14" spans="1:6" ht="22.8" x14ac:dyDescent="0.2">
      <c r="A14" s="12" t="s">
        <v>101</v>
      </c>
      <c r="B14" s="12" t="s">
        <v>98</v>
      </c>
      <c r="C14" s="22" t="s">
        <v>35</v>
      </c>
      <c r="D14" s="12">
        <f>'Annual Reporting'!F11</f>
        <v>0</v>
      </c>
      <c r="E14" s="12">
        <f>'Annual Reporting'!K11</f>
        <v>0</v>
      </c>
      <c r="F14" s="12">
        <f t="shared" si="1"/>
        <v>0</v>
      </c>
    </row>
    <row r="15" spans="1:6" x14ac:dyDescent="0.2">
      <c r="A15" s="12" t="s">
        <v>101</v>
      </c>
      <c r="B15" s="12" t="s">
        <v>98</v>
      </c>
      <c r="C15" s="22" t="s">
        <v>19</v>
      </c>
      <c r="D15" s="12">
        <f>'Annual Reporting'!F12</f>
        <v>0.75</v>
      </c>
      <c r="E15" s="12">
        <f>'Annual Reporting'!K12</f>
        <v>0.75</v>
      </c>
      <c r="F15" s="12">
        <f t="shared" si="1"/>
        <v>0</v>
      </c>
    </row>
    <row r="16" spans="1:6" x14ac:dyDescent="0.2">
      <c r="A16" s="12" t="s">
        <v>101</v>
      </c>
      <c r="B16" s="12" t="s">
        <v>98</v>
      </c>
      <c r="C16" s="22" t="s">
        <v>20</v>
      </c>
      <c r="D16" s="12">
        <f>'Annual Reporting'!F13</f>
        <v>25</v>
      </c>
      <c r="E16" s="12">
        <f>'Annual Reporting'!K13</f>
        <v>27.5</v>
      </c>
      <c r="F16" s="12">
        <f t="shared" si="1"/>
        <v>2.5</v>
      </c>
    </row>
    <row r="17" spans="1:6" x14ac:dyDescent="0.2">
      <c r="A17" s="12" t="s">
        <v>101</v>
      </c>
      <c r="B17" s="12" t="s">
        <v>98</v>
      </c>
      <c r="C17" s="22" t="s">
        <v>21</v>
      </c>
      <c r="D17" s="12">
        <f>'Annual Reporting'!F14</f>
        <v>60</v>
      </c>
      <c r="E17" s="12">
        <f>'Annual Reporting'!K14</f>
        <v>60</v>
      </c>
      <c r="F17" s="12">
        <f t="shared" si="1"/>
        <v>0</v>
      </c>
    </row>
    <row r="18" spans="1:6" x14ac:dyDescent="0.2">
      <c r="A18" s="12" t="s">
        <v>101</v>
      </c>
      <c r="B18" s="12" t="s">
        <v>98</v>
      </c>
      <c r="C18" s="22" t="s">
        <v>22</v>
      </c>
      <c r="D18" s="12">
        <f>'Annual Reporting'!F15</f>
        <v>350</v>
      </c>
      <c r="E18" s="12">
        <f>'Annual Reporting'!K15</f>
        <v>350.08</v>
      </c>
      <c r="F18" s="12">
        <f t="shared" si="1"/>
        <v>7.9999999999984084E-2</v>
      </c>
    </row>
    <row r="19" spans="1:6" x14ac:dyDescent="0.2">
      <c r="A19" s="12" t="s">
        <v>101</v>
      </c>
      <c r="B19" s="12" t="s">
        <v>98</v>
      </c>
      <c r="C19" s="22" t="s">
        <v>23</v>
      </c>
      <c r="D19" s="12">
        <f>'Annual Reporting'!F16</f>
        <v>8</v>
      </c>
      <c r="E19" s="12">
        <f>'Annual Reporting'!K16</f>
        <v>8</v>
      </c>
      <c r="F19" s="12">
        <f t="shared" si="1"/>
        <v>0</v>
      </c>
    </row>
    <row r="20" spans="1:6" x14ac:dyDescent="0.2">
      <c r="A20" s="12" t="s">
        <v>101</v>
      </c>
      <c r="B20" s="12" t="s">
        <v>98</v>
      </c>
      <c r="C20" s="22" t="s">
        <v>24</v>
      </c>
      <c r="D20" s="12">
        <f>'Annual Reporting'!F17</f>
        <v>0</v>
      </c>
      <c r="E20" s="12">
        <f>'Annual Reporting'!K17</f>
        <v>0</v>
      </c>
      <c r="F20" s="12">
        <f t="shared" si="1"/>
        <v>0</v>
      </c>
    </row>
    <row r="21" spans="1:6" ht="22.8" x14ac:dyDescent="0.2">
      <c r="A21" s="12" t="s">
        <v>101</v>
      </c>
      <c r="B21" s="12" t="s">
        <v>98</v>
      </c>
      <c r="C21" s="22" t="s">
        <v>25</v>
      </c>
      <c r="D21" s="12">
        <f>'Annual Reporting'!F18</f>
        <v>0.75</v>
      </c>
      <c r="E21" s="12">
        <f>'Annual Reporting'!K18</f>
        <v>0.75</v>
      </c>
      <c r="F21" s="12">
        <f t="shared" si="1"/>
        <v>0</v>
      </c>
    </row>
    <row r="22" spans="1:6" x14ac:dyDescent="0.2">
      <c r="A22" s="12" t="s">
        <v>101</v>
      </c>
      <c r="B22" s="12" t="s">
        <v>98</v>
      </c>
      <c r="C22" s="5" t="s">
        <v>26</v>
      </c>
      <c r="D22" s="12">
        <f>'Annual Reporting'!F19</f>
        <v>60</v>
      </c>
      <c r="E22" s="12">
        <f>'Annual Reporting'!K19</f>
        <v>60</v>
      </c>
      <c r="F22" s="12">
        <f>E22-D22</f>
        <v>0</v>
      </c>
    </row>
    <row r="23" spans="1:6" x14ac:dyDescent="0.2">
      <c r="A23" s="12" t="s">
        <v>102</v>
      </c>
      <c r="B23" s="12" t="s">
        <v>99</v>
      </c>
      <c r="C23" s="5" t="s">
        <v>38</v>
      </c>
      <c r="D23" s="12">
        <f>'One-time 3rd Party'!F6</f>
        <v>933.33333333333337</v>
      </c>
      <c r="E23" s="51">
        <f>('One-time 3rd Party'!K3)/3</f>
        <v>800</v>
      </c>
      <c r="F23" s="51">
        <f t="shared" ref="F23:F46" si="2">E23-D23</f>
        <v>-133.33333333333337</v>
      </c>
    </row>
    <row r="24" spans="1:6" x14ac:dyDescent="0.2">
      <c r="A24" s="12" t="s">
        <v>102</v>
      </c>
      <c r="B24" s="12" t="s">
        <v>99</v>
      </c>
      <c r="C24" s="5" t="s">
        <v>37</v>
      </c>
      <c r="D24" s="12">
        <f>'One-time 3rd Party'!F4</f>
        <v>0</v>
      </c>
      <c r="E24" s="12">
        <f>('One-time 3rd Party'!K4)/3</f>
        <v>66.666666666666671</v>
      </c>
      <c r="F24" s="12">
        <f t="shared" si="2"/>
        <v>66.666666666666671</v>
      </c>
    </row>
    <row r="25" spans="1:6" x14ac:dyDescent="0.2">
      <c r="A25" s="12" t="s">
        <v>101</v>
      </c>
      <c r="B25" s="12" t="s">
        <v>99</v>
      </c>
      <c r="C25" s="41" t="s">
        <v>49</v>
      </c>
      <c r="D25" s="45">
        <f>'Annual 3rd Party'!F3</f>
        <v>0</v>
      </c>
      <c r="E25" s="12">
        <f>'Annual 3rd Party'!K3</f>
        <v>0</v>
      </c>
      <c r="F25" s="12">
        <f t="shared" si="2"/>
        <v>0</v>
      </c>
    </row>
    <row r="26" spans="1:6" x14ac:dyDescent="0.2">
      <c r="A26" s="12" t="s">
        <v>101</v>
      </c>
      <c r="B26" s="12" t="s">
        <v>99</v>
      </c>
      <c r="C26" s="38" t="s">
        <v>51</v>
      </c>
      <c r="D26" s="45">
        <f>'Annual 3rd Party'!F4</f>
        <v>0</v>
      </c>
      <c r="E26" s="12">
        <f>'Annual 3rd Party'!K4</f>
        <v>0</v>
      </c>
      <c r="F26" s="12">
        <f t="shared" si="2"/>
        <v>0</v>
      </c>
    </row>
    <row r="27" spans="1:6" x14ac:dyDescent="0.2">
      <c r="A27" s="12" t="s">
        <v>101</v>
      </c>
      <c r="B27" s="12" t="s">
        <v>99</v>
      </c>
      <c r="C27" s="38" t="s">
        <v>16</v>
      </c>
      <c r="D27" s="45">
        <f>'Annual 3rd Party'!F5</f>
        <v>16800</v>
      </c>
      <c r="E27" s="12">
        <f>'Annual 3rd Party'!K5</f>
        <v>18000</v>
      </c>
      <c r="F27" s="12">
        <f t="shared" si="2"/>
        <v>1200</v>
      </c>
    </row>
    <row r="28" spans="1:6" x14ac:dyDescent="0.2">
      <c r="A28" s="12" t="s">
        <v>101</v>
      </c>
      <c r="B28" s="12" t="s">
        <v>99</v>
      </c>
      <c r="C28" s="38" t="s">
        <v>39</v>
      </c>
      <c r="D28" s="45" t="str">
        <f>'Annual 3rd Party'!F6</f>
        <v>0 </v>
      </c>
      <c r="E28" s="45">
        <f>'Annual 3rd Party'!K6</f>
        <v>0</v>
      </c>
      <c r="F28" s="12">
        <v>0</v>
      </c>
    </row>
    <row r="29" spans="1:6" x14ac:dyDescent="0.2">
      <c r="A29" s="12" t="s">
        <v>101</v>
      </c>
      <c r="B29" s="12" t="s">
        <v>99</v>
      </c>
      <c r="C29" s="38" t="s">
        <v>41</v>
      </c>
      <c r="D29" s="45">
        <f>'Annual 3rd Party'!F7</f>
        <v>420</v>
      </c>
      <c r="E29" s="45">
        <f>'Annual 3rd Party'!K7</f>
        <v>450</v>
      </c>
      <c r="F29" s="12">
        <f t="shared" si="2"/>
        <v>30</v>
      </c>
    </row>
    <row r="30" spans="1:6" x14ac:dyDescent="0.2">
      <c r="A30" s="12" t="s">
        <v>101</v>
      </c>
      <c r="B30" s="12" t="s">
        <v>99</v>
      </c>
      <c r="C30" s="38" t="s">
        <v>38</v>
      </c>
      <c r="D30" s="45">
        <f>'Annual 3rd Party'!F8</f>
        <v>1400</v>
      </c>
      <c r="E30" s="45">
        <f>'Annual 3rd Party'!K8</f>
        <v>1500</v>
      </c>
      <c r="F30" s="12">
        <f t="shared" si="2"/>
        <v>100</v>
      </c>
    </row>
    <row r="31" spans="1:6" x14ac:dyDescent="0.2">
      <c r="A31" s="12" t="s">
        <v>101</v>
      </c>
      <c r="B31" s="12" t="s">
        <v>99</v>
      </c>
      <c r="C31" s="38" t="s">
        <v>94</v>
      </c>
      <c r="D31" s="45">
        <f>'Annual 3rd Party'!F9</f>
        <v>4200</v>
      </c>
      <c r="E31" s="45">
        <f>'Annual 3rd Party'!K9</f>
        <v>4500</v>
      </c>
      <c r="F31" s="12">
        <f t="shared" si="2"/>
        <v>300</v>
      </c>
    </row>
    <row r="32" spans="1:6" x14ac:dyDescent="0.2">
      <c r="A32" s="12" t="s">
        <v>101</v>
      </c>
      <c r="B32" s="12" t="s">
        <v>99</v>
      </c>
      <c r="C32" s="38" t="s">
        <v>42</v>
      </c>
      <c r="D32" s="45">
        <f>'Annual 3rd Party'!F10</f>
        <v>0</v>
      </c>
      <c r="E32" s="45">
        <f>'Annual 3rd Party'!K10</f>
        <v>0</v>
      </c>
      <c r="F32" s="12">
        <f t="shared" si="2"/>
        <v>0</v>
      </c>
    </row>
    <row r="33" spans="1:6" x14ac:dyDescent="0.2">
      <c r="A33" s="12" t="s">
        <v>101</v>
      </c>
      <c r="B33" s="12" t="s">
        <v>99</v>
      </c>
      <c r="C33" s="38" t="s">
        <v>43</v>
      </c>
      <c r="D33" s="45">
        <f>'Annual 3rd Party'!F11</f>
        <v>0</v>
      </c>
      <c r="E33" s="45">
        <f>'Annual 3rd Party'!K11</f>
        <v>0</v>
      </c>
      <c r="F33" s="12">
        <f t="shared" si="2"/>
        <v>0</v>
      </c>
    </row>
    <row r="34" spans="1:6" x14ac:dyDescent="0.2">
      <c r="A34" s="12" t="s">
        <v>101</v>
      </c>
      <c r="B34" s="12" t="s">
        <v>99</v>
      </c>
      <c r="C34" s="38" t="s">
        <v>19</v>
      </c>
      <c r="D34" s="45">
        <f>'Annual 3rd Party'!F12</f>
        <v>0.75</v>
      </c>
      <c r="E34" s="45">
        <f>'Annual 3rd Party'!K12</f>
        <v>0.75</v>
      </c>
      <c r="F34" s="12">
        <f t="shared" si="2"/>
        <v>0</v>
      </c>
    </row>
    <row r="35" spans="1:6" x14ac:dyDescent="0.2">
      <c r="A35" s="12" t="s">
        <v>101</v>
      </c>
      <c r="B35" s="12" t="s">
        <v>99</v>
      </c>
      <c r="C35" s="38" t="s">
        <v>20</v>
      </c>
      <c r="D35" s="45">
        <f>'Annual 3rd Party'!F13</f>
        <v>100</v>
      </c>
      <c r="E35" s="45">
        <f>'Annual 3rd Party'!K13</f>
        <v>110</v>
      </c>
      <c r="F35" s="12">
        <f t="shared" si="2"/>
        <v>10</v>
      </c>
    </row>
    <row r="36" spans="1:6" x14ac:dyDescent="0.2">
      <c r="A36" s="12" t="s">
        <v>101</v>
      </c>
      <c r="B36" s="12" t="s">
        <v>99</v>
      </c>
      <c r="C36" s="38" t="s">
        <v>44</v>
      </c>
      <c r="D36" s="45">
        <f>'Annual 3rd Party'!F14</f>
        <v>175</v>
      </c>
      <c r="E36" s="45">
        <f>'Annual 3rd Party'!K14</f>
        <v>175.04</v>
      </c>
      <c r="F36" s="12">
        <f t="shared" si="2"/>
        <v>3.9999999999992042E-2</v>
      </c>
    </row>
    <row r="37" spans="1:6" x14ac:dyDescent="0.2">
      <c r="A37" s="12" t="s">
        <v>101</v>
      </c>
      <c r="B37" s="12" t="s">
        <v>99</v>
      </c>
      <c r="C37" s="38" t="s">
        <v>45</v>
      </c>
      <c r="D37" s="45">
        <f>'Annual 3rd Party'!F15</f>
        <v>875</v>
      </c>
      <c r="E37" s="45">
        <f>'Annual 3rd Party'!K15</f>
        <v>875</v>
      </c>
      <c r="F37" s="12">
        <f t="shared" si="2"/>
        <v>0</v>
      </c>
    </row>
    <row r="38" spans="1:6" x14ac:dyDescent="0.2">
      <c r="A38" s="12" t="s">
        <v>101</v>
      </c>
      <c r="B38" s="12" t="s">
        <v>99</v>
      </c>
      <c r="C38" s="38" t="s">
        <v>46</v>
      </c>
      <c r="D38" s="45">
        <f>'Annual 3rd Party'!F16</f>
        <v>15000</v>
      </c>
      <c r="E38" s="45">
        <f>'Annual 3rd Party'!K16</f>
        <v>19875</v>
      </c>
      <c r="F38" s="12">
        <f t="shared" si="2"/>
        <v>4875</v>
      </c>
    </row>
    <row r="39" spans="1:6" x14ac:dyDescent="0.2">
      <c r="A39" s="12" t="s">
        <v>101</v>
      </c>
      <c r="B39" s="12" t="s">
        <v>99</v>
      </c>
      <c r="C39" s="38" t="s">
        <v>47</v>
      </c>
      <c r="D39" s="45">
        <v>0</v>
      </c>
      <c r="E39" s="45">
        <v>0</v>
      </c>
      <c r="F39" s="12">
        <v>0</v>
      </c>
    </row>
    <row r="40" spans="1:6" x14ac:dyDescent="0.2">
      <c r="A40" s="12" t="s">
        <v>101</v>
      </c>
      <c r="B40" s="12" t="s">
        <v>99</v>
      </c>
      <c r="C40" s="38" t="s">
        <v>47</v>
      </c>
      <c r="D40" s="148">
        <f>'Annual 3rd Party'!F17</f>
        <v>2400</v>
      </c>
      <c r="E40" s="45">
        <f>'Annual 3rd Party'!K17</f>
        <v>3180</v>
      </c>
      <c r="F40" s="12">
        <f>E40-D40</f>
        <v>780</v>
      </c>
    </row>
    <row r="41" spans="1:6" x14ac:dyDescent="0.2">
      <c r="A41" s="12" t="s">
        <v>101</v>
      </c>
      <c r="B41" s="12" t="s">
        <v>99</v>
      </c>
      <c r="C41" s="38" t="s">
        <v>48</v>
      </c>
      <c r="D41" s="45">
        <f>'Annual 3rd Party'!F18</f>
        <v>48</v>
      </c>
      <c r="E41" s="45">
        <f>'Annual 3rd Party'!K18</f>
        <v>52.800000000000004</v>
      </c>
      <c r="F41" s="12">
        <f t="shared" si="2"/>
        <v>4.8000000000000043</v>
      </c>
    </row>
    <row r="42" spans="1:6" x14ac:dyDescent="0.2">
      <c r="A42" s="12" t="s">
        <v>101</v>
      </c>
      <c r="B42" s="12" t="s">
        <v>99</v>
      </c>
      <c r="C42" s="38" t="s">
        <v>22</v>
      </c>
      <c r="D42" s="45">
        <f>'Annual 3rd Party'!F19</f>
        <v>1400</v>
      </c>
      <c r="E42" s="45">
        <f>'Annual 3rd Party'!K19</f>
        <v>1400.32</v>
      </c>
      <c r="F42" s="12">
        <f t="shared" si="2"/>
        <v>0.31999999999993634</v>
      </c>
    </row>
    <row r="43" spans="1:6" x14ac:dyDescent="0.2">
      <c r="A43" s="12" t="s">
        <v>101</v>
      </c>
      <c r="B43" s="12" t="s">
        <v>99</v>
      </c>
      <c r="C43" s="38" t="s">
        <v>23</v>
      </c>
      <c r="D43" s="45">
        <f>'Annual 3rd Party'!F20</f>
        <v>8</v>
      </c>
      <c r="E43" s="45">
        <f>'Annual 3rd Party'!K20</f>
        <v>8</v>
      </c>
      <c r="F43" s="12">
        <f t="shared" si="2"/>
        <v>0</v>
      </c>
    </row>
    <row r="44" spans="1:6" x14ac:dyDescent="0.2">
      <c r="A44" s="12" t="s">
        <v>101</v>
      </c>
      <c r="B44" s="12" t="s">
        <v>99</v>
      </c>
      <c r="C44" s="38" t="s">
        <v>24</v>
      </c>
      <c r="D44" s="45">
        <f>'Annual 3rd Party'!F21</f>
        <v>0</v>
      </c>
      <c r="E44" s="45">
        <f>'Annual 3rd Party'!K21</f>
        <v>0</v>
      </c>
      <c r="F44" s="12">
        <f t="shared" si="2"/>
        <v>0</v>
      </c>
    </row>
    <row r="45" spans="1:6" ht="22.8" x14ac:dyDescent="0.2">
      <c r="A45" s="12" t="s">
        <v>101</v>
      </c>
      <c r="B45" s="12" t="s">
        <v>99</v>
      </c>
      <c r="C45" s="38" t="s">
        <v>56</v>
      </c>
      <c r="D45" s="45">
        <f>'Annual 3rd Party'!F22</f>
        <v>0</v>
      </c>
      <c r="E45" s="45">
        <f>'Annual 3rd Party'!K22</f>
        <v>0</v>
      </c>
      <c r="F45" s="12">
        <f t="shared" si="2"/>
        <v>0</v>
      </c>
    </row>
    <row r="46" spans="1:6" x14ac:dyDescent="0.2">
      <c r="A46" s="12" t="s">
        <v>101</v>
      </c>
      <c r="B46" s="12" t="s">
        <v>99</v>
      </c>
      <c r="C46" s="38" t="s">
        <v>55</v>
      </c>
      <c r="D46" s="45">
        <f>'Annual 3rd Party'!F23</f>
        <v>0</v>
      </c>
      <c r="E46" s="45">
        <f>'Annual 3rd Party'!K23</f>
        <v>0</v>
      </c>
      <c r="F46" s="12">
        <f t="shared" si="2"/>
        <v>0</v>
      </c>
    </row>
    <row r="47" spans="1:6" x14ac:dyDescent="0.2">
      <c r="A47" s="12" t="s">
        <v>102</v>
      </c>
      <c r="B47" s="12" t="s">
        <v>103</v>
      </c>
      <c r="C47" s="5" t="s">
        <v>63</v>
      </c>
      <c r="D47" s="12">
        <f>'One-time recordkeeping'!D3/3</f>
        <v>23333.333333333332</v>
      </c>
      <c r="E47" s="51">
        <f>'One-time recordkeeping'!G3/3</f>
        <v>20000</v>
      </c>
      <c r="F47" s="51">
        <f>E47-D47</f>
        <v>-3333.3333333333321</v>
      </c>
    </row>
    <row r="48" spans="1:6" x14ac:dyDescent="0.2">
      <c r="A48" s="12" t="s">
        <v>102</v>
      </c>
      <c r="B48" s="12" t="s">
        <v>103</v>
      </c>
      <c r="C48" s="5" t="s">
        <v>79</v>
      </c>
      <c r="D48" s="12">
        <f>'One-time recordkeeping'!D4/3</f>
        <v>46666.666666666664</v>
      </c>
      <c r="E48" s="51">
        <f>'One-time recordkeeping'!G4/3</f>
        <v>40000</v>
      </c>
      <c r="F48" s="51">
        <f>E48-D48</f>
        <v>-6666.6666666666642</v>
      </c>
    </row>
    <row r="49" spans="1:6" ht="22.8" x14ac:dyDescent="0.2">
      <c r="A49" s="12" t="s">
        <v>101</v>
      </c>
      <c r="B49" s="12" t="s">
        <v>103</v>
      </c>
      <c r="C49" s="38" t="s">
        <v>86</v>
      </c>
      <c r="D49" s="12">
        <f>'Annual recordkeeping'!D3</f>
        <v>1400</v>
      </c>
      <c r="E49" s="44">
        <f>'Annual recordkeeping'!G3</f>
        <v>1500</v>
      </c>
      <c r="F49" s="12">
        <f t="shared" ref="F49:F77" si="3">E49-D49</f>
        <v>100</v>
      </c>
    </row>
    <row r="50" spans="1:6" x14ac:dyDescent="0.2">
      <c r="A50" s="12" t="s">
        <v>101</v>
      </c>
      <c r="B50" s="12" t="s">
        <v>103</v>
      </c>
      <c r="C50" s="38" t="s">
        <v>61</v>
      </c>
      <c r="D50" s="12">
        <f>'Annual recordkeeping'!D4</f>
        <v>0</v>
      </c>
      <c r="E50" s="44">
        <f>'Annual recordkeeping'!G4</f>
        <v>0</v>
      </c>
      <c r="F50" s="12">
        <f t="shared" si="3"/>
        <v>0</v>
      </c>
    </row>
    <row r="51" spans="1:6" x14ac:dyDescent="0.2">
      <c r="A51" s="12" t="s">
        <v>101</v>
      </c>
      <c r="B51" s="12" t="s">
        <v>103</v>
      </c>
      <c r="C51" s="38" t="s">
        <v>39</v>
      </c>
      <c r="D51" s="12">
        <f>'Annual recordkeeping'!D5</f>
        <v>0</v>
      </c>
      <c r="E51" s="44">
        <f>'Annual recordkeeping'!G5</f>
        <v>375</v>
      </c>
      <c r="F51" s="12">
        <f t="shared" si="3"/>
        <v>375</v>
      </c>
    </row>
    <row r="52" spans="1:6" x14ac:dyDescent="0.2">
      <c r="A52" s="12" t="s">
        <v>101</v>
      </c>
      <c r="B52" s="12" t="s">
        <v>103</v>
      </c>
      <c r="C52" s="38" t="s">
        <v>62</v>
      </c>
      <c r="D52" s="12">
        <f>'Annual recordkeeping'!D6</f>
        <v>3150</v>
      </c>
      <c r="E52" s="44">
        <f>'Annual recordkeeping'!G6</f>
        <v>3375</v>
      </c>
      <c r="F52" s="12">
        <f t="shared" si="3"/>
        <v>225</v>
      </c>
    </row>
    <row r="53" spans="1:6" x14ac:dyDescent="0.2">
      <c r="A53" s="12" t="s">
        <v>101</v>
      </c>
      <c r="B53" s="12" t="s">
        <v>103</v>
      </c>
      <c r="C53" s="38" t="s">
        <v>63</v>
      </c>
      <c r="D53" s="12">
        <f>'Annual recordkeeping'!D7</f>
        <v>700</v>
      </c>
      <c r="E53" s="44">
        <f>'Annual recordkeeping'!G7</f>
        <v>750</v>
      </c>
      <c r="F53" s="12">
        <f t="shared" si="3"/>
        <v>50</v>
      </c>
    </row>
    <row r="54" spans="1:6" x14ac:dyDescent="0.2">
      <c r="A54" s="12" t="s">
        <v>101</v>
      </c>
      <c r="B54" s="12" t="s">
        <v>103</v>
      </c>
      <c r="C54" s="38" t="s">
        <v>81</v>
      </c>
      <c r="D54" s="12">
        <f>'Annual recordkeeping'!D8</f>
        <v>0</v>
      </c>
      <c r="E54" s="44">
        <f>'Annual recordkeeping'!G8</f>
        <v>0</v>
      </c>
      <c r="F54" s="12">
        <f t="shared" si="3"/>
        <v>0</v>
      </c>
    </row>
    <row r="55" spans="1:6" x14ac:dyDescent="0.2">
      <c r="A55" s="12" t="s">
        <v>101</v>
      </c>
      <c r="B55" s="12" t="s">
        <v>103</v>
      </c>
      <c r="C55" s="38" t="s">
        <v>64</v>
      </c>
      <c r="D55" s="12">
        <f>'Annual recordkeeping'!D9</f>
        <v>0</v>
      </c>
      <c r="E55" s="44">
        <f>'Annual recordkeeping'!G9</f>
        <v>0</v>
      </c>
      <c r="F55" s="12">
        <f t="shared" si="3"/>
        <v>0</v>
      </c>
    </row>
    <row r="56" spans="1:6" ht="22.8" x14ac:dyDescent="0.2">
      <c r="A56" s="12" t="s">
        <v>101</v>
      </c>
      <c r="B56" s="12" t="s">
        <v>103</v>
      </c>
      <c r="C56" s="38" t="s">
        <v>87</v>
      </c>
      <c r="D56" s="12">
        <f>'Annual recordkeeping'!D10</f>
        <v>0</v>
      </c>
      <c r="E56" s="44">
        <f>'Annual recordkeeping'!G10</f>
        <v>0</v>
      </c>
      <c r="F56" s="12">
        <f t="shared" si="3"/>
        <v>0</v>
      </c>
    </row>
    <row r="57" spans="1:6" ht="22.8" x14ac:dyDescent="0.2">
      <c r="A57" s="12" t="s">
        <v>101</v>
      </c>
      <c r="B57" s="12" t="s">
        <v>103</v>
      </c>
      <c r="C57" s="38" t="s">
        <v>88</v>
      </c>
      <c r="D57" s="12">
        <f>'Annual recordkeeping'!D11</f>
        <v>0</v>
      </c>
      <c r="E57" s="44">
        <f>'Annual recordkeeping'!G11</f>
        <v>0</v>
      </c>
      <c r="F57" s="12">
        <f t="shared" si="3"/>
        <v>0</v>
      </c>
    </row>
    <row r="58" spans="1:6" ht="34.200000000000003" x14ac:dyDescent="0.2">
      <c r="A58" s="12" t="s">
        <v>101</v>
      </c>
      <c r="B58" s="12" t="s">
        <v>103</v>
      </c>
      <c r="C58" s="38" t="s">
        <v>89</v>
      </c>
      <c r="D58" s="12">
        <f>'Annual recordkeeping'!D12</f>
        <v>0</v>
      </c>
      <c r="E58" s="44">
        <f>'Annual recordkeeping'!G12</f>
        <v>0</v>
      </c>
      <c r="F58" s="12">
        <f t="shared" si="3"/>
        <v>0</v>
      </c>
    </row>
    <row r="59" spans="1:6" x14ac:dyDescent="0.2">
      <c r="A59" s="12" t="s">
        <v>101</v>
      </c>
      <c r="B59" s="12" t="s">
        <v>103</v>
      </c>
      <c r="C59" s="38" t="s">
        <v>65</v>
      </c>
      <c r="D59" s="12">
        <f>'Annual recordkeeping'!D13</f>
        <v>1050</v>
      </c>
      <c r="E59" s="44">
        <f>'Annual recordkeeping'!G13</f>
        <v>1125</v>
      </c>
      <c r="F59" s="12">
        <f t="shared" si="3"/>
        <v>75</v>
      </c>
    </row>
    <row r="60" spans="1:6" x14ac:dyDescent="0.2">
      <c r="A60" s="12" t="s">
        <v>101</v>
      </c>
      <c r="B60" s="12" t="s">
        <v>103</v>
      </c>
      <c r="C60" s="38" t="s">
        <v>66</v>
      </c>
      <c r="D60" s="12">
        <f>'Annual recordkeeping'!D14</f>
        <v>1050</v>
      </c>
      <c r="E60" s="44">
        <f>'Annual recordkeeping'!G14</f>
        <v>1125</v>
      </c>
      <c r="F60" s="12">
        <f t="shared" si="3"/>
        <v>75</v>
      </c>
    </row>
    <row r="61" spans="1:6" x14ac:dyDescent="0.2">
      <c r="A61" s="12" t="s">
        <v>101</v>
      </c>
      <c r="B61" s="12" t="s">
        <v>103</v>
      </c>
      <c r="C61" s="38" t="s">
        <v>67</v>
      </c>
      <c r="D61" s="12">
        <f>'Annual recordkeeping'!D15</f>
        <v>2100</v>
      </c>
      <c r="E61" s="136">
        <f>'Annual recordkeeping'!G15</f>
        <v>2250</v>
      </c>
      <c r="F61" s="12">
        <f t="shared" si="3"/>
        <v>150</v>
      </c>
    </row>
    <row r="62" spans="1:6" x14ac:dyDescent="0.2">
      <c r="A62" s="12" t="s">
        <v>101</v>
      </c>
      <c r="B62" s="12" t="s">
        <v>103</v>
      </c>
      <c r="C62" s="38" t="s">
        <v>68</v>
      </c>
      <c r="D62" s="12">
        <f>'Annual recordkeeping'!D16</f>
        <v>4620</v>
      </c>
      <c r="E62" s="136">
        <f>'Annual recordkeeping'!G16</f>
        <v>4950</v>
      </c>
      <c r="F62" s="12">
        <f t="shared" si="3"/>
        <v>330</v>
      </c>
    </row>
    <row r="63" spans="1:6" x14ac:dyDescent="0.2">
      <c r="A63" s="12" t="s">
        <v>101</v>
      </c>
      <c r="B63" s="12" t="s">
        <v>103</v>
      </c>
      <c r="C63" s="38" t="s">
        <v>69</v>
      </c>
      <c r="D63" s="12">
        <f>'Annual recordkeeping'!D17</f>
        <v>350</v>
      </c>
      <c r="E63" s="136">
        <f>'Annual recordkeeping'!G17</f>
        <v>375</v>
      </c>
      <c r="F63" s="12">
        <f t="shared" si="3"/>
        <v>25</v>
      </c>
    </row>
    <row r="64" spans="1:6" x14ac:dyDescent="0.2">
      <c r="A64" s="12" t="s">
        <v>101</v>
      </c>
      <c r="B64" s="12" t="s">
        <v>103</v>
      </c>
      <c r="C64" s="38" t="s">
        <v>70</v>
      </c>
      <c r="D64" s="12">
        <f>'Annual recordkeeping'!D18</f>
        <v>4200</v>
      </c>
      <c r="E64" s="136">
        <f>'Annual recordkeeping'!G18</f>
        <v>4500</v>
      </c>
      <c r="F64" s="12">
        <f t="shared" si="3"/>
        <v>300</v>
      </c>
    </row>
    <row r="65" spans="1:6" ht="22.8" x14ac:dyDescent="0.2">
      <c r="A65" s="12" t="s">
        <v>101</v>
      </c>
      <c r="B65" s="12" t="s">
        <v>103</v>
      </c>
      <c r="C65" s="38" t="s">
        <v>91</v>
      </c>
      <c r="D65" s="12">
        <f>'Annual recordkeeping'!D19</f>
        <v>0</v>
      </c>
      <c r="E65" s="136">
        <f>'Annual recordkeeping'!G19</f>
        <v>0</v>
      </c>
      <c r="F65" s="12">
        <f t="shared" si="3"/>
        <v>0</v>
      </c>
    </row>
    <row r="66" spans="1:6" ht="22.8" x14ac:dyDescent="0.2">
      <c r="A66" s="12" t="s">
        <v>101</v>
      </c>
      <c r="B66" s="12" t="s">
        <v>103</v>
      </c>
      <c r="C66" s="38" t="s">
        <v>92</v>
      </c>
      <c r="D66" s="12">
        <f>'Annual recordkeeping'!D20</f>
        <v>0</v>
      </c>
      <c r="E66" s="136">
        <f>'Annual recordkeeping'!G20</f>
        <v>0</v>
      </c>
      <c r="F66" s="12">
        <f t="shared" si="3"/>
        <v>0</v>
      </c>
    </row>
    <row r="67" spans="1:6" ht="22.8" x14ac:dyDescent="0.2">
      <c r="A67" s="12" t="s">
        <v>101</v>
      </c>
      <c r="B67" s="12" t="s">
        <v>103</v>
      </c>
      <c r="C67" s="38" t="s">
        <v>93</v>
      </c>
      <c r="D67" s="12">
        <f>'Annual recordkeeping'!D21</f>
        <v>350</v>
      </c>
      <c r="E67" s="136">
        <f>'Annual recordkeeping'!G21</f>
        <v>375</v>
      </c>
      <c r="F67" s="12">
        <f t="shared" si="3"/>
        <v>25</v>
      </c>
    </row>
    <row r="68" spans="1:6" x14ac:dyDescent="0.2">
      <c r="A68" s="12" t="s">
        <v>101</v>
      </c>
      <c r="B68" s="12" t="s">
        <v>103</v>
      </c>
      <c r="C68" s="38" t="s">
        <v>72</v>
      </c>
      <c r="D68" s="12">
        <f>'Annual recordkeeping'!D22</f>
        <v>0</v>
      </c>
      <c r="E68" s="136">
        <f>'Annual recordkeeping'!G22</f>
        <v>0</v>
      </c>
      <c r="F68" s="12">
        <f t="shared" si="3"/>
        <v>0</v>
      </c>
    </row>
    <row r="69" spans="1:6" x14ac:dyDescent="0.2">
      <c r="A69" s="12" t="s">
        <v>101</v>
      </c>
      <c r="B69" s="12" t="s">
        <v>103</v>
      </c>
      <c r="C69" s="38" t="s">
        <v>73</v>
      </c>
      <c r="D69" s="12">
        <f>'Annual recordkeeping'!D23</f>
        <v>0</v>
      </c>
      <c r="E69" s="136">
        <f>'Annual recordkeeping'!G23</f>
        <v>0</v>
      </c>
      <c r="F69" s="12">
        <f t="shared" si="3"/>
        <v>0</v>
      </c>
    </row>
    <row r="70" spans="1:6" x14ac:dyDescent="0.2">
      <c r="A70" s="12" t="s">
        <v>101</v>
      </c>
      <c r="B70" s="12" t="s">
        <v>103</v>
      </c>
      <c r="C70" s="38" t="s">
        <v>74</v>
      </c>
      <c r="D70" s="12">
        <f>'Annual recordkeeping'!D24</f>
        <v>1400</v>
      </c>
      <c r="E70" s="136">
        <f>'Annual recordkeeping'!G24</f>
        <v>1500</v>
      </c>
      <c r="F70" s="12">
        <f t="shared" si="3"/>
        <v>100</v>
      </c>
    </row>
    <row r="71" spans="1:6" x14ac:dyDescent="0.2">
      <c r="A71" s="12" t="s">
        <v>101</v>
      </c>
      <c r="B71" s="12" t="s">
        <v>103</v>
      </c>
      <c r="C71" s="38" t="s">
        <v>84</v>
      </c>
      <c r="D71" s="12">
        <f>'Annual recordkeeping'!D25</f>
        <v>350</v>
      </c>
      <c r="E71" s="136">
        <f>'Annual recordkeeping'!G25</f>
        <v>375</v>
      </c>
      <c r="F71" s="12">
        <f t="shared" si="3"/>
        <v>25</v>
      </c>
    </row>
    <row r="72" spans="1:6" x14ac:dyDescent="0.2">
      <c r="A72" s="12" t="s">
        <v>101</v>
      </c>
      <c r="B72" s="12" t="s">
        <v>103</v>
      </c>
      <c r="C72" s="38" t="s">
        <v>75</v>
      </c>
      <c r="D72" s="12">
        <f>'Annual recordkeeping'!D26</f>
        <v>2100</v>
      </c>
      <c r="E72" s="136">
        <f>'Annual recordkeeping'!G26</f>
        <v>2250</v>
      </c>
      <c r="F72" s="12">
        <f t="shared" si="3"/>
        <v>150</v>
      </c>
    </row>
    <row r="73" spans="1:6" ht="22.8" x14ac:dyDescent="0.2">
      <c r="A73" s="12" t="s">
        <v>101</v>
      </c>
      <c r="B73" s="12" t="s">
        <v>103</v>
      </c>
      <c r="C73" s="38" t="s">
        <v>95</v>
      </c>
      <c r="D73" s="12">
        <f>'Annual recordkeeping'!D27</f>
        <v>300</v>
      </c>
      <c r="E73" s="136">
        <f>'Annual recordkeeping'!G27</f>
        <v>397.5</v>
      </c>
      <c r="F73" s="12">
        <f t="shared" si="3"/>
        <v>97.5</v>
      </c>
    </row>
    <row r="74" spans="1:6" x14ac:dyDescent="0.2">
      <c r="A74" s="12" t="s">
        <v>101</v>
      </c>
      <c r="B74" s="12" t="s">
        <v>103</v>
      </c>
      <c r="C74" s="38" t="s">
        <v>96</v>
      </c>
      <c r="D74" s="12">
        <f>'Annual recordkeeping'!D28</f>
        <v>312</v>
      </c>
      <c r="E74" s="136">
        <f>'Annual recordkeeping'!G28</f>
        <v>409.5</v>
      </c>
      <c r="F74" s="12">
        <f t="shared" si="3"/>
        <v>97.5</v>
      </c>
    </row>
    <row r="75" spans="1:6" x14ac:dyDescent="0.2">
      <c r="A75" s="12" t="s">
        <v>101</v>
      </c>
      <c r="B75" s="12" t="s">
        <v>103</v>
      </c>
      <c r="C75" s="38" t="s">
        <v>76</v>
      </c>
      <c r="D75" s="12">
        <f>'Annual recordkeeping'!D29</f>
        <v>0.16</v>
      </c>
      <c r="E75" s="136">
        <f>'Annual recordkeeping'!G29</f>
        <v>0.16</v>
      </c>
      <c r="F75" s="12">
        <f t="shared" si="3"/>
        <v>0</v>
      </c>
    </row>
    <row r="76" spans="1:6" ht="22.8" x14ac:dyDescent="0.2">
      <c r="A76" s="12" t="s">
        <v>101</v>
      </c>
      <c r="B76" s="12" t="s">
        <v>103</v>
      </c>
      <c r="C76" s="38" t="s">
        <v>97</v>
      </c>
      <c r="D76" s="12">
        <f>'Annual recordkeeping'!D30</f>
        <v>12</v>
      </c>
      <c r="E76" s="136">
        <f>'Annual recordkeeping'!G30</f>
        <v>12</v>
      </c>
      <c r="F76" s="12">
        <f t="shared" si="3"/>
        <v>0</v>
      </c>
    </row>
    <row r="77" spans="1:6" x14ac:dyDescent="0.2">
      <c r="A77" s="12" t="s">
        <v>101</v>
      </c>
      <c r="B77" s="12" t="s">
        <v>103</v>
      </c>
      <c r="C77" s="38" t="s">
        <v>85</v>
      </c>
      <c r="D77" s="12">
        <f>'Annual recordkeeping'!D31</f>
        <v>0</v>
      </c>
      <c r="E77" s="136">
        <f>'Annual recordkeeping'!G31</f>
        <v>0</v>
      </c>
      <c r="F77" s="12">
        <f t="shared" si="3"/>
        <v>0</v>
      </c>
    </row>
    <row r="78" spans="1:6" ht="12" x14ac:dyDescent="0.25">
      <c r="D78" s="46">
        <f>SUM(D2:D77)</f>
        <v>139109.07666666666</v>
      </c>
      <c r="E78" s="46">
        <f t="shared" ref="E78" si="4">SUM(E2:E77)</f>
        <v>138570.15</v>
      </c>
      <c r="F78" s="46">
        <f>E78-D78</f>
        <v>-538.92666666666628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workbookViewId="0">
      <pane xSplit="1" ySplit="2" topLeftCell="H6" activePane="bottomRight" state="frozen"/>
      <selection pane="topRight" activeCell="B1" sqref="B1"/>
      <selection pane="bottomLeft" activeCell="A3" sqref="A3"/>
      <selection pane="bottomRight" activeCell="K8" sqref="K8"/>
    </sheetView>
  </sheetViews>
  <sheetFormatPr defaultColWidth="12.6640625" defaultRowHeight="11.4" x14ac:dyDescent="0.2"/>
  <cols>
    <col min="1" max="1" width="17.44140625" style="1" bestFit="1" customWidth="1"/>
    <col min="2" max="11" width="12.6640625" style="1"/>
    <col min="12" max="16" width="12.6640625" style="14"/>
    <col min="17" max="17" width="27.88671875" style="118" bestFit="1" customWidth="1"/>
    <col min="18" max="16384" width="12.6640625" style="1"/>
  </cols>
  <sheetData>
    <row r="1" spans="1:17" ht="12" x14ac:dyDescent="0.25">
      <c r="A1" s="12"/>
      <c r="B1" s="154" t="s">
        <v>109</v>
      </c>
      <c r="C1" s="154"/>
      <c r="D1" s="154"/>
      <c r="E1" s="154"/>
      <c r="F1" s="154"/>
      <c r="G1" s="153" t="s">
        <v>110</v>
      </c>
      <c r="H1" s="153"/>
      <c r="I1" s="153"/>
      <c r="J1" s="153"/>
      <c r="K1" s="153"/>
      <c r="L1" s="155" t="s">
        <v>13</v>
      </c>
      <c r="M1" s="155"/>
      <c r="N1" s="155"/>
      <c r="O1" s="155"/>
      <c r="P1" s="155"/>
      <c r="Q1" s="131" t="s">
        <v>36</v>
      </c>
    </row>
    <row r="2" spans="1:17" ht="36" x14ac:dyDescent="0.25">
      <c r="A2" s="3" t="s">
        <v>0</v>
      </c>
      <c r="B2" s="76" t="s">
        <v>9</v>
      </c>
      <c r="C2" s="76" t="s">
        <v>2</v>
      </c>
      <c r="D2" s="76" t="s">
        <v>3</v>
      </c>
      <c r="E2" s="76" t="s">
        <v>4</v>
      </c>
      <c r="F2" s="76" t="s">
        <v>5</v>
      </c>
      <c r="G2" s="4" t="s">
        <v>9</v>
      </c>
      <c r="H2" s="4" t="s">
        <v>2</v>
      </c>
      <c r="I2" s="4" t="s">
        <v>3</v>
      </c>
      <c r="J2" s="4" t="s">
        <v>4</v>
      </c>
      <c r="K2" s="4" t="s">
        <v>5</v>
      </c>
      <c r="L2" s="13" t="s">
        <v>9</v>
      </c>
      <c r="M2" s="13" t="s">
        <v>2</v>
      </c>
      <c r="N2" s="13" t="s">
        <v>3</v>
      </c>
      <c r="O2" s="13" t="s">
        <v>4</v>
      </c>
      <c r="P2" s="13" t="s">
        <v>5</v>
      </c>
      <c r="Q2" s="110" t="s">
        <v>113</v>
      </c>
    </row>
    <row r="3" spans="1:17" ht="12" x14ac:dyDescent="0.25">
      <c r="A3" s="5" t="s">
        <v>11</v>
      </c>
      <c r="B3" s="77"/>
      <c r="C3" s="78"/>
      <c r="D3" s="78"/>
      <c r="E3" s="78"/>
      <c r="F3" s="78"/>
      <c r="G3" s="52"/>
      <c r="H3" s="9"/>
      <c r="I3" s="9"/>
      <c r="J3" s="9"/>
      <c r="K3" s="9"/>
      <c r="L3" s="53">
        <f>G3-B3</f>
        <v>0</v>
      </c>
      <c r="M3" s="53">
        <f t="shared" ref="M3:P6" si="0">H3-C3</f>
        <v>0</v>
      </c>
      <c r="N3" s="53">
        <f t="shared" si="0"/>
        <v>0</v>
      </c>
      <c r="O3" s="53">
        <f t="shared" si="0"/>
        <v>0</v>
      </c>
      <c r="P3" s="53">
        <f t="shared" si="0"/>
        <v>0</v>
      </c>
      <c r="Q3" s="115"/>
    </row>
    <row r="4" spans="1:17" ht="12" x14ac:dyDescent="0.25">
      <c r="A4" s="5" t="s">
        <v>12</v>
      </c>
      <c r="B4" s="78"/>
      <c r="C4" s="78"/>
      <c r="D4" s="78"/>
      <c r="E4" s="78"/>
      <c r="F4" s="78"/>
      <c r="G4" s="9"/>
      <c r="H4" s="9"/>
      <c r="I4" s="9"/>
      <c r="J4" s="9"/>
      <c r="K4" s="9"/>
      <c r="L4" s="53">
        <f t="shared" ref="L4:L8" si="1">G4-B4</f>
        <v>0</v>
      </c>
      <c r="M4" s="53">
        <f t="shared" si="0"/>
        <v>0</v>
      </c>
      <c r="N4" s="53">
        <f t="shared" si="0"/>
        <v>0</v>
      </c>
      <c r="O4" s="53">
        <f t="shared" si="0"/>
        <v>0</v>
      </c>
      <c r="P4" s="53">
        <f t="shared" si="0"/>
        <v>0</v>
      </c>
      <c r="Q4" s="115"/>
    </row>
    <row r="5" spans="1:17" ht="34.200000000000003" x14ac:dyDescent="0.2">
      <c r="A5" s="5" t="s">
        <v>10</v>
      </c>
      <c r="B5" s="79">
        <v>1400</v>
      </c>
      <c r="C5" s="80">
        <v>3</v>
      </c>
      <c r="D5" s="79">
        <v>4200</v>
      </c>
      <c r="E5" s="80">
        <v>0.25</v>
      </c>
      <c r="F5" s="79">
        <v>1050</v>
      </c>
      <c r="G5" s="60">
        <v>1200</v>
      </c>
      <c r="H5" s="7">
        <v>3</v>
      </c>
      <c r="I5" s="6">
        <f>G5*H5</f>
        <v>3600</v>
      </c>
      <c r="J5" s="7">
        <v>0.25</v>
      </c>
      <c r="K5" s="6">
        <f>I5*J5</f>
        <v>900</v>
      </c>
      <c r="L5" s="53">
        <f t="shared" si="1"/>
        <v>-200</v>
      </c>
      <c r="M5" s="53">
        <f t="shared" si="0"/>
        <v>0</v>
      </c>
      <c r="N5" s="53">
        <f t="shared" si="0"/>
        <v>-600</v>
      </c>
      <c r="O5" s="53">
        <f t="shared" si="0"/>
        <v>0</v>
      </c>
      <c r="P5" s="53">
        <f t="shared" si="0"/>
        <v>-150</v>
      </c>
      <c r="Q5" s="119" t="s">
        <v>119</v>
      </c>
    </row>
    <row r="6" spans="1:17" ht="102.6" x14ac:dyDescent="0.2">
      <c r="A6" s="5" t="s">
        <v>6</v>
      </c>
      <c r="B6" s="80">
        <v>1</v>
      </c>
      <c r="C6" s="80">
        <v>1</v>
      </c>
      <c r="D6" s="80">
        <v>1</v>
      </c>
      <c r="E6" s="80">
        <v>1</v>
      </c>
      <c r="F6" s="80">
        <v>1</v>
      </c>
      <c r="G6" s="61">
        <v>1</v>
      </c>
      <c r="H6" s="7">
        <v>1</v>
      </c>
      <c r="I6" s="6">
        <f>G6*H6</f>
        <v>1</v>
      </c>
      <c r="J6" s="7">
        <v>1</v>
      </c>
      <c r="K6" s="6">
        <f>I6*J6</f>
        <v>1</v>
      </c>
      <c r="L6" s="53">
        <f t="shared" si="1"/>
        <v>0</v>
      </c>
      <c r="M6" s="53">
        <f t="shared" si="0"/>
        <v>0</v>
      </c>
      <c r="N6" s="53">
        <f t="shared" si="0"/>
        <v>0</v>
      </c>
      <c r="O6" s="53">
        <f t="shared" si="0"/>
        <v>0</v>
      </c>
      <c r="P6" s="53">
        <f t="shared" si="0"/>
        <v>0</v>
      </c>
      <c r="Q6" s="116" t="s">
        <v>120</v>
      </c>
    </row>
    <row r="7" spans="1:17" x14ac:dyDescent="0.2">
      <c r="A7" s="5" t="s">
        <v>27</v>
      </c>
      <c r="B7" s="80" t="s">
        <v>7</v>
      </c>
      <c r="C7" s="80"/>
      <c r="D7" s="79">
        <v>4201</v>
      </c>
      <c r="E7" s="80"/>
      <c r="F7" s="79">
        <v>1051</v>
      </c>
      <c r="G7" s="60">
        <v>1200</v>
      </c>
      <c r="H7" s="7"/>
      <c r="I7" s="6">
        <f>SUM(I5:I6)</f>
        <v>3601</v>
      </c>
      <c r="J7" s="7"/>
      <c r="K7" s="6">
        <f>SUM(K5:K6)</f>
        <v>901</v>
      </c>
      <c r="L7" s="53"/>
      <c r="M7" s="53"/>
      <c r="N7" s="53"/>
      <c r="O7" s="53"/>
      <c r="P7" s="53"/>
      <c r="Q7" s="120"/>
    </row>
    <row r="8" spans="1:17" s="17" customFormat="1" ht="12" x14ac:dyDescent="0.25">
      <c r="A8" s="47" t="s">
        <v>8</v>
      </c>
      <c r="B8" s="81"/>
      <c r="C8" s="81"/>
      <c r="D8" s="82">
        <f>D7/3</f>
        <v>1400.3333333333333</v>
      </c>
      <c r="E8" s="81"/>
      <c r="F8" s="82">
        <f>F7/3</f>
        <v>350.33333333333331</v>
      </c>
      <c r="G8" s="54"/>
      <c r="H8" s="54"/>
      <c r="I8" s="55">
        <f>I7/3</f>
        <v>1200.3333333333333</v>
      </c>
      <c r="J8" s="54"/>
      <c r="K8" s="55">
        <f>K7/3</f>
        <v>300.33333333333331</v>
      </c>
      <c r="L8" s="56">
        <f t="shared" si="1"/>
        <v>0</v>
      </c>
      <c r="M8" s="56">
        <f t="shared" ref="M8" si="2">H8-C8</f>
        <v>0</v>
      </c>
      <c r="N8" s="56">
        <f t="shared" ref="N8" si="3">I8-D8</f>
        <v>-200</v>
      </c>
      <c r="O8" s="56">
        <f t="shared" ref="O8" si="4">J8-E8</f>
        <v>0</v>
      </c>
      <c r="P8" s="56">
        <f t="shared" ref="P8" si="5">K8-F8</f>
        <v>-50</v>
      </c>
      <c r="Q8" s="121"/>
    </row>
    <row r="10" spans="1:17" ht="36.75" customHeight="1" x14ac:dyDescent="0.3">
      <c r="B10" s="156" t="s">
        <v>135</v>
      </c>
      <c r="C10" s="157"/>
      <c r="D10" s="157"/>
      <c r="E10" s="157"/>
      <c r="F10" s="157"/>
      <c r="G10" s="157"/>
      <c r="H10" s="157"/>
      <c r="I10" s="157"/>
      <c r="J10" s="157"/>
    </row>
    <row r="12" spans="1:17" x14ac:dyDescent="0.2">
      <c r="Q12" s="118">
        <v>320108</v>
      </c>
    </row>
    <row r="13" spans="1:17" x14ac:dyDescent="0.2">
      <c r="Q13" s="118">
        <v>83700</v>
      </c>
    </row>
    <row r="14" spans="1:17" x14ac:dyDescent="0.2">
      <c r="Q14" s="118">
        <f>SUM(Q12:Q13)</f>
        <v>403808</v>
      </c>
    </row>
  </sheetData>
  <mergeCells count="4">
    <mergeCell ref="G1:K1"/>
    <mergeCell ref="B1:F1"/>
    <mergeCell ref="L1:P1"/>
    <mergeCell ref="B10:J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workbookViewId="0">
      <pane xSplit="1" ySplit="2" topLeftCell="I7" activePane="bottomRight" state="frozen"/>
      <selection pane="topRight" activeCell="B1" sqref="B1"/>
      <selection pane="bottomLeft" activeCell="A3" sqref="A3"/>
      <selection pane="bottomRight" activeCell="I7" sqref="I7"/>
    </sheetView>
  </sheetViews>
  <sheetFormatPr defaultColWidth="13.44140625" defaultRowHeight="11.4" x14ac:dyDescent="0.2"/>
  <cols>
    <col min="1" max="1" width="19.109375" style="1" customWidth="1"/>
    <col min="2" max="2" width="13.109375" style="1" bestFit="1" customWidth="1"/>
    <col min="3" max="3" width="9.88671875" style="1" customWidth="1"/>
    <col min="4" max="4" width="11" style="1" bestFit="1" customWidth="1"/>
    <col min="5" max="5" width="10" style="1" bestFit="1" customWidth="1"/>
    <col min="6" max="6" width="12.109375" style="1" bestFit="1" customWidth="1"/>
    <col min="7" max="16" width="13.44140625" style="1"/>
    <col min="17" max="17" width="47.33203125" style="57" bestFit="1" customWidth="1"/>
    <col min="18" max="16384" width="13.44140625" style="1"/>
  </cols>
  <sheetData>
    <row r="1" spans="1:17" ht="12" x14ac:dyDescent="0.25">
      <c r="B1" s="154" t="s">
        <v>111</v>
      </c>
      <c r="C1" s="154"/>
      <c r="D1" s="154"/>
      <c r="E1" s="154"/>
      <c r="F1" s="154"/>
      <c r="G1" s="159" t="s">
        <v>112</v>
      </c>
      <c r="H1" s="159"/>
      <c r="I1" s="159"/>
      <c r="J1" s="159"/>
      <c r="K1" s="159"/>
      <c r="L1" s="160" t="s">
        <v>13</v>
      </c>
      <c r="M1" s="161"/>
      <c r="N1" s="161"/>
      <c r="O1" s="161"/>
      <c r="P1" s="162"/>
      <c r="Q1" s="131" t="s">
        <v>36</v>
      </c>
    </row>
    <row r="2" spans="1:17" ht="36" x14ac:dyDescent="0.25">
      <c r="A2" s="3" t="s">
        <v>0</v>
      </c>
      <c r="B2" s="76" t="s">
        <v>1</v>
      </c>
      <c r="C2" s="76" t="s">
        <v>180</v>
      </c>
      <c r="D2" s="76" t="s">
        <v>3</v>
      </c>
      <c r="E2" s="76" t="s">
        <v>4</v>
      </c>
      <c r="F2" s="76" t="s">
        <v>5</v>
      </c>
      <c r="G2" s="4" t="s">
        <v>1</v>
      </c>
      <c r="H2" s="4" t="s">
        <v>2</v>
      </c>
      <c r="I2" s="4" t="s">
        <v>3</v>
      </c>
      <c r="J2" s="4" t="s">
        <v>4</v>
      </c>
      <c r="K2" s="4" t="s">
        <v>5</v>
      </c>
      <c r="L2" s="11" t="s">
        <v>1</v>
      </c>
      <c r="M2" s="11" t="s">
        <v>2</v>
      </c>
      <c r="N2" s="11" t="s">
        <v>3</v>
      </c>
      <c r="O2" s="11" t="s">
        <v>4</v>
      </c>
      <c r="P2" s="113" t="s">
        <v>5</v>
      </c>
      <c r="Q2" s="110" t="s">
        <v>113</v>
      </c>
    </row>
    <row r="3" spans="1:17" x14ac:dyDescent="0.2">
      <c r="A3" s="20" t="s">
        <v>28</v>
      </c>
      <c r="B3" s="79">
        <v>1400</v>
      </c>
      <c r="C3" s="80">
        <v>0</v>
      </c>
      <c r="D3" s="80">
        <v>0</v>
      </c>
      <c r="E3" s="80">
        <v>1</v>
      </c>
      <c r="F3" s="80">
        <v>0</v>
      </c>
      <c r="G3" s="6">
        <v>1500</v>
      </c>
      <c r="H3" s="7">
        <v>0</v>
      </c>
      <c r="I3" s="7">
        <f>G3*H3</f>
        <v>0</v>
      </c>
      <c r="J3" s="7">
        <v>1</v>
      </c>
      <c r="K3" s="7">
        <f>I3*J3</f>
        <v>0</v>
      </c>
      <c r="L3" s="21">
        <f>G3-B3</f>
        <v>100</v>
      </c>
      <c r="M3" s="21">
        <f t="shared" ref="M3:P3" si="0">H3-C3</f>
        <v>0</v>
      </c>
      <c r="N3" s="21">
        <f t="shared" si="0"/>
        <v>0</v>
      </c>
      <c r="O3" s="21">
        <f t="shared" si="0"/>
        <v>0</v>
      </c>
      <c r="P3" s="114">
        <f t="shared" si="0"/>
        <v>0</v>
      </c>
      <c r="Q3" s="115" t="s">
        <v>122</v>
      </c>
    </row>
    <row r="4" spans="1:17" ht="22.8" x14ac:dyDescent="0.2">
      <c r="A4" s="22" t="s">
        <v>33</v>
      </c>
      <c r="B4" s="163" t="s">
        <v>29</v>
      </c>
      <c r="C4" s="164"/>
      <c r="D4" s="164"/>
      <c r="E4" s="164"/>
      <c r="F4" s="165"/>
      <c r="G4" s="166" t="s">
        <v>29</v>
      </c>
      <c r="H4" s="167"/>
      <c r="I4" s="167"/>
      <c r="J4" s="167"/>
      <c r="K4" s="168"/>
      <c r="L4" s="21">
        <v>0</v>
      </c>
      <c r="M4" s="21">
        <f t="shared" ref="M4:M19" si="1">H4-C4</f>
        <v>0</v>
      </c>
      <c r="N4" s="21">
        <f t="shared" ref="N4:N19" si="2">I4-D4</f>
        <v>0</v>
      </c>
      <c r="O4" s="21">
        <f t="shared" ref="O4:O19" si="3">J4-E4</f>
        <v>0</v>
      </c>
      <c r="P4" s="114">
        <f t="shared" ref="P4:P19" si="4">K4-F4</f>
        <v>0</v>
      </c>
      <c r="Q4" s="115" t="s">
        <v>29</v>
      </c>
    </row>
    <row r="5" spans="1:17" x14ac:dyDescent="0.2">
      <c r="A5" s="22" t="s">
        <v>16</v>
      </c>
      <c r="B5" s="83"/>
      <c r="C5" s="83"/>
      <c r="D5" s="83"/>
      <c r="E5" s="83"/>
      <c r="F5" s="83"/>
      <c r="G5" s="19"/>
      <c r="H5" s="19"/>
      <c r="I5" s="19"/>
      <c r="J5" s="19"/>
      <c r="K5" s="19"/>
      <c r="L5" s="21">
        <f t="shared" ref="L5:L19" si="5">G5-B5</f>
        <v>0</v>
      </c>
      <c r="M5" s="21">
        <f t="shared" si="1"/>
        <v>0</v>
      </c>
      <c r="N5" s="21">
        <f t="shared" si="2"/>
        <v>0</v>
      </c>
      <c r="O5" s="21">
        <f t="shared" si="3"/>
        <v>0</v>
      </c>
      <c r="P5" s="114">
        <f t="shared" si="4"/>
        <v>0</v>
      </c>
      <c r="Q5" s="116"/>
    </row>
    <row r="6" spans="1:17" ht="45.6" x14ac:dyDescent="0.2">
      <c r="A6" s="22" t="s">
        <v>30</v>
      </c>
      <c r="B6" s="79">
        <v>1400</v>
      </c>
      <c r="C6" s="80">
        <v>0</v>
      </c>
      <c r="D6" s="80">
        <v>0</v>
      </c>
      <c r="E6" s="80">
        <v>1</v>
      </c>
      <c r="F6" s="80">
        <v>0</v>
      </c>
      <c r="G6" s="6">
        <v>1500</v>
      </c>
      <c r="H6" s="7">
        <v>0</v>
      </c>
      <c r="I6" s="7">
        <f>G6*H6</f>
        <v>0</v>
      </c>
      <c r="J6" s="7">
        <v>1</v>
      </c>
      <c r="K6" s="7">
        <f>I6*J6</f>
        <v>0</v>
      </c>
      <c r="L6" s="21">
        <f t="shared" si="5"/>
        <v>100</v>
      </c>
      <c r="M6" s="21">
        <f t="shared" si="1"/>
        <v>0</v>
      </c>
      <c r="N6" s="21">
        <f t="shared" si="2"/>
        <v>0</v>
      </c>
      <c r="O6" s="21">
        <f t="shared" si="3"/>
        <v>0</v>
      </c>
      <c r="P6" s="114">
        <f t="shared" si="4"/>
        <v>0</v>
      </c>
      <c r="Q6" s="117" t="s">
        <v>123</v>
      </c>
    </row>
    <row r="7" spans="1:17" ht="22.8" x14ac:dyDescent="0.2">
      <c r="A7" s="22" t="s">
        <v>34</v>
      </c>
      <c r="B7" s="79">
        <v>1400</v>
      </c>
      <c r="C7" s="80">
        <v>3</v>
      </c>
      <c r="D7" s="79">
        <v>4200</v>
      </c>
      <c r="E7" s="80">
        <v>0.25</v>
      </c>
      <c r="F7" s="79">
        <v>1050</v>
      </c>
      <c r="G7" s="6">
        <v>1500</v>
      </c>
      <c r="H7" s="7">
        <v>3</v>
      </c>
      <c r="I7" s="7">
        <f>G7*H7</f>
        <v>4500</v>
      </c>
      <c r="J7" s="7">
        <v>0.25</v>
      </c>
      <c r="K7" s="7">
        <f>I7*J7</f>
        <v>1125</v>
      </c>
      <c r="L7" s="21">
        <f t="shared" si="5"/>
        <v>100</v>
      </c>
      <c r="M7" s="21">
        <f t="shared" si="1"/>
        <v>0</v>
      </c>
      <c r="N7" s="21">
        <f t="shared" si="2"/>
        <v>300</v>
      </c>
      <c r="O7" s="21">
        <f t="shared" si="3"/>
        <v>0</v>
      </c>
      <c r="P7" s="114">
        <f t="shared" si="4"/>
        <v>75</v>
      </c>
      <c r="Q7" s="117" t="s">
        <v>124</v>
      </c>
    </row>
    <row r="8" spans="1:17" ht="11.4" customHeight="1" x14ac:dyDescent="0.2">
      <c r="A8" s="22" t="s">
        <v>17</v>
      </c>
      <c r="B8" s="169" t="s">
        <v>31</v>
      </c>
      <c r="C8" s="169"/>
      <c r="D8" s="169"/>
      <c r="E8" s="169"/>
      <c r="F8" s="169"/>
      <c r="G8" s="158" t="s">
        <v>31</v>
      </c>
      <c r="H8" s="158"/>
      <c r="I8" s="158"/>
      <c r="J8" s="158"/>
      <c r="K8" s="158"/>
      <c r="L8" s="21">
        <v>0</v>
      </c>
      <c r="M8" s="21">
        <f t="shared" si="1"/>
        <v>0</v>
      </c>
      <c r="N8" s="21">
        <f t="shared" si="2"/>
        <v>0</v>
      </c>
      <c r="O8" s="21">
        <f t="shared" si="3"/>
        <v>0</v>
      </c>
      <c r="P8" s="114">
        <f t="shared" si="4"/>
        <v>0</v>
      </c>
      <c r="Q8" s="115" t="s">
        <v>31</v>
      </c>
    </row>
    <row r="9" spans="1:17" x14ac:dyDescent="0.2">
      <c r="A9" s="22" t="s">
        <v>18</v>
      </c>
      <c r="B9" s="84"/>
      <c r="C9" s="84"/>
      <c r="D9" s="84"/>
      <c r="E9" s="84"/>
      <c r="F9" s="84"/>
      <c r="G9" s="10"/>
      <c r="H9" s="10"/>
      <c r="I9" s="10"/>
      <c r="J9" s="10"/>
      <c r="K9" s="10"/>
      <c r="L9" s="21">
        <f t="shared" si="5"/>
        <v>0</v>
      </c>
      <c r="M9" s="21">
        <f t="shared" si="1"/>
        <v>0</v>
      </c>
      <c r="N9" s="21">
        <f t="shared" si="2"/>
        <v>0</v>
      </c>
      <c r="O9" s="21">
        <f t="shared" si="3"/>
        <v>0</v>
      </c>
      <c r="P9" s="114">
        <f t="shared" si="4"/>
        <v>0</v>
      </c>
      <c r="Q9" s="116"/>
    </row>
    <row r="10" spans="1:17" x14ac:dyDescent="0.2">
      <c r="A10" s="22" t="s">
        <v>32</v>
      </c>
      <c r="B10" s="169" t="s">
        <v>31</v>
      </c>
      <c r="C10" s="169"/>
      <c r="D10" s="169"/>
      <c r="E10" s="169"/>
      <c r="F10" s="169"/>
      <c r="G10" s="158" t="s">
        <v>31</v>
      </c>
      <c r="H10" s="158"/>
      <c r="I10" s="158"/>
      <c r="J10" s="158"/>
      <c r="K10" s="158"/>
      <c r="L10" s="21">
        <v>0</v>
      </c>
      <c r="M10" s="21">
        <f t="shared" si="1"/>
        <v>0</v>
      </c>
      <c r="N10" s="21">
        <f t="shared" si="2"/>
        <v>0</v>
      </c>
      <c r="O10" s="21">
        <f t="shared" si="3"/>
        <v>0</v>
      </c>
      <c r="P10" s="114">
        <f t="shared" si="4"/>
        <v>0</v>
      </c>
      <c r="Q10" s="115" t="s">
        <v>31</v>
      </c>
    </row>
    <row r="11" spans="1:17" ht="22.8" x14ac:dyDescent="0.2">
      <c r="A11" s="22" t="s">
        <v>35</v>
      </c>
      <c r="B11" s="80">
        <v>0</v>
      </c>
      <c r="C11" s="80">
        <v>0</v>
      </c>
      <c r="D11" s="80">
        <v>0</v>
      </c>
      <c r="E11" s="80">
        <v>0.25</v>
      </c>
      <c r="F11" s="80">
        <v>0</v>
      </c>
      <c r="G11" s="7">
        <v>0</v>
      </c>
      <c r="H11" s="7">
        <v>0</v>
      </c>
      <c r="I11" s="7">
        <f>G11*H11</f>
        <v>0</v>
      </c>
      <c r="J11" s="7">
        <v>0.25</v>
      </c>
      <c r="K11" s="7">
        <f>I11*J11</f>
        <v>0</v>
      </c>
      <c r="L11" s="21">
        <f t="shared" si="5"/>
        <v>0</v>
      </c>
      <c r="M11" s="21">
        <f t="shared" si="1"/>
        <v>0</v>
      </c>
      <c r="N11" s="21">
        <f t="shared" si="2"/>
        <v>0</v>
      </c>
      <c r="O11" s="21">
        <f t="shared" si="3"/>
        <v>0</v>
      </c>
      <c r="P11" s="114">
        <f t="shared" si="4"/>
        <v>0</v>
      </c>
      <c r="Q11" s="117" t="s">
        <v>125</v>
      </c>
    </row>
    <row r="12" spans="1:17" x14ac:dyDescent="0.2">
      <c r="A12" s="22" t="s">
        <v>19</v>
      </c>
      <c r="B12" s="80">
        <v>3</v>
      </c>
      <c r="C12" s="80">
        <v>1</v>
      </c>
      <c r="D12" s="80">
        <v>3</v>
      </c>
      <c r="E12" s="80">
        <v>0.25</v>
      </c>
      <c r="F12" s="80">
        <v>0.75</v>
      </c>
      <c r="G12" s="61">
        <v>3</v>
      </c>
      <c r="H12" s="7">
        <v>1</v>
      </c>
      <c r="I12" s="7">
        <f t="shared" ref="I12:I19" si="6">G12*H12</f>
        <v>3</v>
      </c>
      <c r="J12" s="7">
        <v>0.25</v>
      </c>
      <c r="K12" s="7">
        <f t="shared" ref="K12:K19" si="7">I12*J12</f>
        <v>0.75</v>
      </c>
      <c r="L12" s="21">
        <f t="shared" si="5"/>
        <v>0</v>
      </c>
      <c r="M12" s="21">
        <f t="shared" si="1"/>
        <v>0</v>
      </c>
      <c r="N12" s="21">
        <f t="shared" si="2"/>
        <v>0</v>
      </c>
      <c r="O12" s="21">
        <f t="shared" si="3"/>
        <v>0</v>
      </c>
      <c r="P12" s="114">
        <f t="shared" si="4"/>
        <v>0</v>
      </c>
      <c r="Q12" s="117" t="s">
        <v>126</v>
      </c>
    </row>
    <row r="13" spans="1:17" x14ac:dyDescent="0.2">
      <c r="A13" s="22" t="s">
        <v>20</v>
      </c>
      <c r="B13" s="80">
        <v>100</v>
      </c>
      <c r="C13" s="80">
        <v>1</v>
      </c>
      <c r="D13" s="80">
        <v>100</v>
      </c>
      <c r="E13" s="80">
        <v>0.25</v>
      </c>
      <c r="F13" s="80">
        <v>25</v>
      </c>
      <c r="G13" s="61">
        <v>110</v>
      </c>
      <c r="H13" s="7">
        <v>1</v>
      </c>
      <c r="I13" s="7">
        <f t="shared" si="6"/>
        <v>110</v>
      </c>
      <c r="J13" s="7">
        <v>0.25</v>
      </c>
      <c r="K13" s="7">
        <f t="shared" si="7"/>
        <v>27.5</v>
      </c>
      <c r="L13" s="21">
        <f t="shared" si="5"/>
        <v>10</v>
      </c>
      <c r="M13" s="21">
        <f t="shared" si="1"/>
        <v>0</v>
      </c>
      <c r="N13" s="21">
        <f t="shared" si="2"/>
        <v>10</v>
      </c>
      <c r="O13" s="21">
        <f t="shared" si="3"/>
        <v>0</v>
      </c>
      <c r="P13" s="114">
        <f t="shared" si="4"/>
        <v>2.5</v>
      </c>
      <c r="Q13" s="117" t="s">
        <v>127</v>
      </c>
    </row>
    <row r="14" spans="1:17" s="126" customFormat="1" x14ac:dyDescent="0.2">
      <c r="A14" s="122" t="s">
        <v>21</v>
      </c>
      <c r="B14" s="95">
        <v>3</v>
      </c>
      <c r="C14" s="95">
        <v>1</v>
      </c>
      <c r="D14" s="95">
        <v>3</v>
      </c>
      <c r="E14" s="95">
        <v>20</v>
      </c>
      <c r="F14" s="95">
        <v>60</v>
      </c>
      <c r="G14" s="61">
        <v>3</v>
      </c>
      <c r="H14" s="61">
        <v>1</v>
      </c>
      <c r="I14" s="61">
        <f t="shared" si="6"/>
        <v>3</v>
      </c>
      <c r="J14" s="61">
        <v>20</v>
      </c>
      <c r="K14" s="61">
        <f t="shared" si="7"/>
        <v>60</v>
      </c>
      <c r="L14" s="123">
        <f t="shared" si="5"/>
        <v>0</v>
      </c>
      <c r="M14" s="123">
        <f t="shared" si="1"/>
        <v>0</v>
      </c>
      <c r="N14" s="123">
        <f t="shared" si="2"/>
        <v>0</v>
      </c>
      <c r="O14" s="123">
        <f t="shared" si="3"/>
        <v>0</v>
      </c>
      <c r="P14" s="124">
        <f t="shared" si="4"/>
        <v>0</v>
      </c>
      <c r="Q14" s="125" t="s">
        <v>128</v>
      </c>
    </row>
    <row r="15" spans="1:17" x14ac:dyDescent="0.2">
      <c r="A15" s="22" t="s">
        <v>22</v>
      </c>
      <c r="B15" s="80">
        <v>16</v>
      </c>
      <c r="C15" s="80">
        <v>21.88</v>
      </c>
      <c r="D15" s="80">
        <v>350</v>
      </c>
      <c r="E15" s="80">
        <v>1</v>
      </c>
      <c r="F15" s="80">
        <v>350</v>
      </c>
      <c r="G15" s="7">
        <v>16</v>
      </c>
      <c r="H15" s="7">
        <v>21.88</v>
      </c>
      <c r="I15" s="7">
        <f t="shared" si="6"/>
        <v>350.08</v>
      </c>
      <c r="J15" s="7">
        <v>1</v>
      </c>
      <c r="K15" s="7">
        <f t="shared" si="7"/>
        <v>350.08</v>
      </c>
      <c r="L15" s="21">
        <f t="shared" si="5"/>
        <v>0</v>
      </c>
      <c r="M15" s="21">
        <f t="shared" si="1"/>
        <v>0</v>
      </c>
      <c r="N15" s="21">
        <f t="shared" si="2"/>
        <v>7.9999999999984084E-2</v>
      </c>
      <c r="O15" s="21">
        <f t="shared" si="3"/>
        <v>0</v>
      </c>
      <c r="P15" s="114">
        <f t="shared" si="4"/>
        <v>7.9999999999984084E-2</v>
      </c>
      <c r="Q15" s="117" t="s">
        <v>129</v>
      </c>
    </row>
    <row r="16" spans="1:17" x14ac:dyDescent="0.2">
      <c r="A16" s="22" t="s">
        <v>23</v>
      </c>
      <c r="B16" s="80">
        <v>16</v>
      </c>
      <c r="C16" s="80">
        <v>2</v>
      </c>
      <c r="D16" s="80">
        <v>32</v>
      </c>
      <c r="E16" s="80">
        <v>0.25</v>
      </c>
      <c r="F16" s="80">
        <v>8</v>
      </c>
      <c r="G16" s="7">
        <v>16</v>
      </c>
      <c r="H16" s="7">
        <v>2</v>
      </c>
      <c r="I16" s="7">
        <f t="shared" si="6"/>
        <v>32</v>
      </c>
      <c r="J16" s="7">
        <v>0.25</v>
      </c>
      <c r="K16" s="7">
        <f t="shared" si="7"/>
        <v>8</v>
      </c>
      <c r="L16" s="21">
        <f t="shared" si="5"/>
        <v>0</v>
      </c>
      <c r="M16" s="21">
        <f t="shared" si="1"/>
        <v>0</v>
      </c>
      <c r="N16" s="21">
        <f t="shared" si="2"/>
        <v>0</v>
      </c>
      <c r="O16" s="21">
        <f t="shared" si="3"/>
        <v>0</v>
      </c>
      <c r="P16" s="114">
        <f t="shared" si="4"/>
        <v>0</v>
      </c>
      <c r="Q16" s="117" t="s">
        <v>130</v>
      </c>
    </row>
    <row r="17" spans="1:17" x14ac:dyDescent="0.2">
      <c r="A17" s="22" t="s">
        <v>24</v>
      </c>
      <c r="B17" s="80">
        <v>16</v>
      </c>
      <c r="C17" s="80">
        <v>0</v>
      </c>
      <c r="D17" s="80">
        <v>0</v>
      </c>
      <c r="E17" s="80">
        <v>0.25</v>
      </c>
      <c r="F17" s="80">
        <v>0</v>
      </c>
      <c r="G17" s="7">
        <v>16</v>
      </c>
      <c r="H17" s="7">
        <v>0</v>
      </c>
      <c r="I17" s="7">
        <f t="shared" si="6"/>
        <v>0</v>
      </c>
      <c r="J17" s="7">
        <v>0.25</v>
      </c>
      <c r="K17" s="7">
        <f t="shared" si="7"/>
        <v>0</v>
      </c>
      <c r="L17" s="21">
        <f t="shared" si="5"/>
        <v>0</v>
      </c>
      <c r="M17" s="21">
        <f t="shared" si="1"/>
        <v>0</v>
      </c>
      <c r="N17" s="21">
        <f t="shared" si="2"/>
        <v>0</v>
      </c>
      <c r="O17" s="21">
        <f t="shared" si="3"/>
        <v>0</v>
      </c>
      <c r="P17" s="114">
        <f t="shared" si="4"/>
        <v>0</v>
      </c>
      <c r="Q17" s="117" t="s">
        <v>131</v>
      </c>
    </row>
    <row r="18" spans="1:17" ht="22.8" x14ac:dyDescent="0.2">
      <c r="A18" s="22" t="s">
        <v>25</v>
      </c>
      <c r="B18" s="80">
        <v>3</v>
      </c>
      <c r="C18" s="80">
        <v>1</v>
      </c>
      <c r="D18" s="80">
        <v>3</v>
      </c>
      <c r="E18" s="80">
        <v>0.25</v>
      </c>
      <c r="F18" s="80">
        <v>0.75</v>
      </c>
      <c r="G18" s="61">
        <v>3</v>
      </c>
      <c r="H18" s="7">
        <v>1</v>
      </c>
      <c r="I18" s="7">
        <f>G18*H18</f>
        <v>3</v>
      </c>
      <c r="J18" s="7">
        <v>0.25</v>
      </c>
      <c r="K18" s="7">
        <f t="shared" si="7"/>
        <v>0.75</v>
      </c>
      <c r="L18" s="21">
        <f t="shared" si="5"/>
        <v>0</v>
      </c>
      <c r="M18" s="21">
        <f t="shared" si="1"/>
        <v>0</v>
      </c>
      <c r="N18" s="21">
        <f t="shared" si="2"/>
        <v>0</v>
      </c>
      <c r="O18" s="21">
        <f t="shared" si="3"/>
        <v>0</v>
      </c>
      <c r="P18" s="114">
        <f t="shared" si="4"/>
        <v>0</v>
      </c>
      <c r="Q18" s="117" t="s">
        <v>132</v>
      </c>
    </row>
    <row r="19" spans="1:17" x14ac:dyDescent="0.2">
      <c r="A19" s="5" t="s">
        <v>26</v>
      </c>
      <c r="B19" s="80">
        <v>3</v>
      </c>
      <c r="C19" s="80">
        <v>1</v>
      </c>
      <c r="D19" s="80">
        <v>3</v>
      </c>
      <c r="E19" s="80">
        <v>20</v>
      </c>
      <c r="F19" s="80">
        <v>60</v>
      </c>
      <c r="G19" s="61">
        <v>3</v>
      </c>
      <c r="H19" s="7">
        <v>1</v>
      </c>
      <c r="I19" s="7">
        <f t="shared" si="6"/>
        <v>3</v>
      </c>
      <c r="J19" s="7">
        <v>20</v>
      </c>
      <c r="K19" s="7">
        <f t="shared" si="7"/>
        <v>60</v>
      </c>
      <c r="L19" s="21">
        <f t="shared" si="5"/>
        <v>0</v>
      </c>
      <c r="M19" s="21">
        <f t="shared" si="1"/>
        <v>0</v>
      </c>
      <c r="N19" s="21">
        <f t="shared" si="2"/>
        <v>0</v>
      </c>
      <c r="O19" s="21">
        <f t="shared" si="3"/>
        <v>0</v>
      </c>
      <c r="P19" s="114">
        <f t="shared" si="4"/>
        <v>0</v>
      </c>
      <c r="Q19" s="117" t="s">
        <v>133</v>
      </c>
    </row>
    <row r="20" spans="1:17" ht="12" x14ac:dyDescent="0.25">
      <c r="A20" s="8" t="s">
        <v>27</v>
      </c>
      <c r="B20" s="78"/>
      <c r="C20" s="78"/>
      <c r="D20" s="85">
        <v>4694</v>
      </c>
      <c r="E20" s="78"/>
      <c r="F20" s="86">
        <v>1554.5</v>
      </c>
      <c r="G20" s="9"/>
      <c r="H20" s="9"/>
      <c r="I20" s="104">
        <f>SUM(I11:I19,I9,I5:I7,I3)</f>
        <v>5004.08</v>
      </c>
      <c r="J20" s="104"/>
      <c r="K20" s="104">
        <f t="shared" ref="K20" si="8">SUM(K11:K19,K9,K5:K7,K3)</f>
        <v>1632.08</v>
      </c>
      <c r="L20" s="21"/>
      <c r="M20" s="21"/>
      <c r="N20" s="21">
        <f t="shared" ref="N20" si="9">I20-D20</f>
        <v>310.07999999999993</v>
      </c>
      <c r="O20" s="21"/>
      <c r="P20" s="114">
        <f t="shared" ref="P20" si="10">K20-F20</f>
        <v>77.579999999999927</v>
      </c>
      <c r="Q20" s="116"/>
    </row>
    <row r="22" spans="1:17" ht="12" x14ac:dyDescent="0.25">
      <c r="B22" s="127"/>
    </row>
    <row r="23" spans="1:17" ht="12" x14ac:dyDescent="0.25">
      <c r="A23" s="127"/>
    </row>
  </sheetData>
  <mergeCells count="9">
    <mergeCell ref="B1:F1"/>
    <mergeCell ref="G8:K8"/>
    <mergeCell ref="G10:K10"/>
    <mergeCell ref="G1:K1"/>
    <mergeCell ref="L1:P1"/>
    <mergeCell ref="B4:F4"/>
    <mergeCell ref="G4:K4"/>
    <mergeCell ref="B8:F8"/>
    <mergeCell ref="B10:F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D1" workbookViewId="0">
      <selection activeCell="R4" sqref="R4"/>
    </sheetView>
  </sheetViews>
  <sheetFormatPr defaultColWidth="9.109375" defaultRowHeight="11.4" x14ac:dyDescent="0.2"/>
  <cols>
    <col min="1" max="1" width="17.6640625" style="1" bestFit="1" customWidth="1"/>
    <col min="2" max="2" width="12" style="1" customWidth="1"/>
    <col min="3" max="3" width="11.44140625" style="1" customWidth="1"/>
    <col min="4" max="4" width="10.44140625" style="1" customWidth="1"/>
    <col min="5" max="5" width="10" style="1" customWidth="1"/>
    <col min="6" max="6" width="9.109375" style="1" customWidth="1"/>
    <col min="7" max="7" width="11.88671875" style="1" customWidth="1"/>
    <col min="8" max="8" width="11.6640625" style="1" customWidth="1"/>
    <col min="9" max="9" width="11" style="1" customWidth="1"/>
    <col min="10" max="10" width="9.109375" style="1"/>
    <col min="11" max="11" width="11.44140625" style="1" bestFit="1" customWidth="1"/>
    <col min="12" max="12" width="11.5546875" style="1" customWidth="1"/>
    <col min="13" max="13" width="10.88671875" style="1" customWidth="1"/>
    <col min="14" max="14" width="10.6640625" style="1" customWidth="1"/>
    <col min="15" max="16" width="9.109375" style="1"/>
    <col min="17" max="17" width="34.33203125" style="1" customWidth="1"/>
    <col min="18" max="16384" width="9.109375" style="1"/>
  </cols>
  <sheetData>
    <row r="1" spans="1:17" ht="12" x14ac:dyDescent="0.25">
      <c r="B1" s="154" t="s">
        <v>111</v>
      </c>
      <c r="C1" s="154"/>
      <c r="D1" s="154"/>
      <c r="E1" s="154"/>
      <c r="F1" s="154"/>
      <c r="G1" s="171" t="s">
        <v>110</v>
      </c>
      <c r="H1" s="171"/>
      <c r="I1" s="171"/>
      <c r="J1" s="171"/>
      <c r="K1" s="172"/>
      <c r="L1" s="170" t="s">
        <v>13</v>
      </c>
      <c r="M1" s="170"/>
      <c r="N1" s="170"/>
      <c r="O1" s="170"/>
      <c r="P1" s="170"/>
      <c r="Q1" s="131" t="s">
        <v>36</v>
      </c>
    </row>
    <row r="2" spans="1:17" ht="36" x14ac:dyDescent="0.25">
      <c r="A2" s="3" t="s">
        <v>0</v>
      </c>
      <c r="B2" s="76" t="s">
        <v>1</v>
      </c>
      <c r="C2" s="76" t="s">
        <v>2</v>
      </c>
      <c r="D2" s="76" t="s">
        <v>3</v>
      </c>
      <c r="E2" s="76" t="s">
        <v>4</v>
      </c>
      <c r="F2" s="76" t="s">
        <v>5</v>
      </c>
      <c r="G2" s="23" t="s">
        <v>1</v>
      </c>
      <c r="H2" s="4" t="s">
        <v>2</v>
      </c>
      <c r="I2" s="4" t="s">
        <v>3</v>
      </c>
      <c r="J2" s="4" t="s">
        <v>4</v>
      </c>
      <c r="K2" s="4" t="s">
        <v>5</v>
      </c>
      <c r="L2" s="11" t="s">
        <v>1</v>
      </c>
      <c r="M2" s="11" t="s">
        <v>2</v>
      </c>
      <c r="N2" s="11" t="s">
        <v>3</v>
      </c>
      <c r="O2" s="11" t="s">
        <v>4</v>
      </c>
      <c r="P2" s="11" t="s">
        <v>5</v>
      </c>
      <c r="Q2" s="110" t="s">
        <v>113</v>
      </c>
    </row>
    <row r="3" spans="1:17" x14ac:dyDescent="0.2">
      <c r="A3" s="5" t="s">
        <v>38</v>
      </c>
      <c r="B3" s="87">
        <v>1400</v>
      </c>
      <c r="C3" s="80">
        <v>1</v>
      </c>
      <c r="D3" s="79">
        <v>1400</v>
      </c>
      <c r="E3" s="80">
        <v>2</v>
      </c>
      <c r="F3" s="79">
        <v>2800</v>
      </c>
      <c r="G3" s="137">
        <v>1200</v>
      </c>
      <c r="H3" s="7">
        <v>1</v>
      </c>
      <c r="I3" s="6">
        <f>G3*H3</f>
        <v>1200</v>
      </c>
      <c r="J3" s="7">
        <v>2</v>
      </c>
      <c r="K3" s="6">
        <f>I3*J3</f>
        <v>2400</v>
      </c>
      <c r="L3" s="21">
        <f>G3-B3</f>
        <v>-200</v>
      </c>
      <c r="M3" s="21">
        <f t="shared" ref="M3:P4" si="0">H3-C3</f>
        <v>0</v>
      </c>
      <c r="N3" s="21">
        <f t="shared" si="0"/>
        <v>-200</v>
      </c>
      <c r="O3" s="21">
        <f t="shared" si="0"/>
        <v>0</v>
      </c>
      <c r="P3" s="21">
        <f t="shared" si="0"/>
        <v>-400</v>
      </c>
      <c r="Q3" s="112" t="s">
        <v>121</v>
      </c>
    </row>
    <row r="4" spans="1:17" ht="57" x14ac:dyDescent="0.2">
      <c r="A4" s="5" t="s">
        <v>37</v>
      </c>
      <c r="B4" s="87">
        <v>1400</v>
      </c>
      <c r="C4" s="80">
        <v>0</v>
      </c>
      <c r="D4" s="80">
        <v>0</v>
      </c>
      <c r="E4" s="80">
        <v>20</v>
      </c>
      <c r="F4" s="80">
        <v>0</v>
      </c>
      <c r="G4" s="137">
        <v>10</v>
      </c>
      <c r="H4" s="61">
        <v>1</v>
      </c>
      <c r="I4" s="6">
        <f t="shared" ref="I4" si="1">G4*H4</f>
        <v>10</v>
      </c>
      <c r="J4" s="7">
        <v>20</v>
      </c>
      <c r="K4" s="6">
        <f t="shared" ref="K4" si="2">I4*J4</f>
        <v>200</v>
      </c>
      <c r="L4" s="21">
        <f>G4-B4</f>
        <v>-1390</v>
      </c>
      <c r="M4" s="21">
        <f t="shared" si="0"/>
        <v>1</v>
      </c>
      <c r="N4" s="21">
        <f t="shared" si="0"/>
        <v>10</v>
      </c>
      <c r="O4" s="21">
        <f t="shared" si="0"/>
        <v>0</v>
      </c>
      <c r="P4" s="21">
        <f t="shared" si="0"/>
        <v>200</v>
      </c>
      <c r="Q4" s="128" t="s">
        <v>134</v>
      </c>
    </row>
    <row r="5" spans="1:17" x14ac:dyDescent="0.2">
      <c r="A5" s="12" t="s">
        <v>27</v>
      </c>
      <c r="B5" s="87">
        <v>1400</v>
      </c>
      <c r="C5" s="80"/>
      <c r="D5" s="79">
        <v>1400</v>
      </c>
      <c r="E5" s="80"/>
      <c r="F5" s="79">
        <v>2800</v>
      </c>
      <c r="G5" s="137">
        <v>1200</v>
      </c>
      <c r="H5" s="7">
        <v>0</v>
      </c>
      <c r="I5" s="6">
        <f>SUM(I3:I4)</f>
        <v>1210</v>
      </c>
      <c r="J5" s="7"/>
      <c r="K5" s="6">
        <f>SUM(K3:K4)</f>
        <v>2600</v>
      </c>
      <c r="L5" s="21">
        <f>G5-B5</f>
        <v>-200</v>
      </c>
      <c r="M5" s="21">
        <f t="shared" ref="M5" si="3">H5-C5</f>
        <v>0</v>
      </c>
      <c r="N5" s="21">
        <f t="shared" ref="N5" si="4">I5-D5</f>
        <v>-190</v>
      </c>
      <c r="O5" s="21">
        <f t="shared" ref="O5" si="5">J5-E5</f>
        <v>0</v>
      </c>
      <c r="P5" s="21">
        <f t="shared" ref="P5" si="6">K5-F5</f>
        <v>-200</v>
      </c>
      <c r="Q5" s="109"/>
    </row>
    <row r="6" spans="1:17" ht="12" x14ac:dyDescent="0.25">
      <c r="A6" s="15" t="s">
        <v>8</v>
      </c>
      <c r="B6" s="88"/>
      <c r="C6" s="88"/>
      <c r="D6" s="89">
        <f>D5/3</f>
        <v>466.66666666666669</v>
      </c>
      <c r="E6" s="89"/>
      <c r="F6" s="89">
        <f>F5/3</f>
        <v>933.33333333333337</v>
      </c>
      <c r="G6" s="24"/>
      <c r="H6" s="24"/>
      <c r="I6" s="25">
        <f>I5/3</f>
        <v>403.33333333333331</v>
      </c>
      <c r="J6" s="25"/>
      <c r="K6" s="25">
        <f>K5/3</f>
        <v>866.66666666666663</v>
      </c>
      <c r="L6" s="26"/>
      <c r="M6" s="26"/>
      <c r="N6" s="27">
        <f>I6-D6</f>
        <v>-63.333333333333371</v>
      </c>
      <c r="O6" s="26"/>
      <c r="P6" s="27">
        <f>K6-F6</f>
        <v>-66.666666666666742</v>
      </c>
      <c r="Q6" s="109"/>
    </row>
    <row r="8" spans="1:17" ht="36.75" customHeight="1" x14ac:dyDescent="0.3">
      <c r="B8" s="156" t="s">
        <v>153</v>
      </c>
      <c r="C8" s="157"/>
      <c r="D8" s="157"/>
      <c r="E8" s="157"/>
      <c r="F8" s="157"/>
      <c r="G8" s="157"/>
      <c r="H8" s="157"/>
      <c r="I8" s="157"/>
      <c r="J8" s="157"/>
    </row>
  </sheetData>
  <mergeCells count="4">
    <mergeCell ref="L1:P1"/>
    <mergeCell ref="G1:K1"/>
    <mergeCell ref="B1:F1"/>
    <mergeCell ref="B8:J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Normal="100" workbookViewId="0">
      <pane xSplit="1" ySplit="2" topLeftCell="J8" activePane="bottomRight" state="frozen"/>
      <selection pane="topRight" activeCell="B1" sqref="B1"/>
      <selection pane="bottomLeft" activeCell="A3" sqref="A3"/>
      <selection pane="bottomRight" activeCell="R16" sqref="R16"/>
    </sheetView>
  </sheetViews>
  <sheetFormatPr defaultColWidth="12.5546875" defaultRowHeight="11.4" x14ac:dyDescent="0.2"/>
  <cols>
    <col min="1" max="1" width="17.6640625" style="43" customWidth="1"/>
    <col min="2" max="16" width="12.5546875" style="1"/>
    <col min="17" max="17" width="37.44140625" style="29" customWidth="1"/>
    <col min="18" max="18" width="24.6640625" style="1" customWidth="1"/>
    <col min="19" max="16384" width="12.5546875" style="1"/>
  </cols>
  <sheetData>
    <row r="1" spans="1:18" ht="12" x14ac:dyDescent="0.25">
      <c r="A1" s="40"/>
      <c r="B1" s="173" t="s">
        <v>111</v>
      </c>
      <c r="C1" s="174"/>
      <c r="D1" s="174"/>
      <c r="E1" s="174"/>
      <c r="F1" s="174"/>
      <c r="G1" s="171" t="s">
        <v>112</v>
      </c>
      <c r="H1" s="171"/>
      <c r="I1" s="171"/>
      <c r="J1" s="171"/>
      <c r="K1" s="171"/>
      <c r="L1" s="170" t="s">
        <v>13</v>
      </c>
      <c r="M1" s="170"/>
      <c r="N1" s="170"/>
      <c r="O1" s="170"/>
      <c r="P1" s="170"/>
      <c r="Q1" s="131" t="s">
        <v>36</v>
      </c>
    </row>
    <row r="2" spans="1:18" ht="36" x14ac:dyDescent="0.25">
      <c r="A2" s="37" t="s">
        <v>0</v>
      </c>
      <c r="B2" s="76" t="s">
        <v>54</v>
      </c>
      <c r="C2" s="76" t="s">
        <v>14</v>
      </c>
      <c r="D2" s="76" t="s">
        <v>3</v>
      </c>
      <c r="E2" s="76" t="s">
        <v>4</v>
      </c>
      <c r="F2" s="76" t="s">
        <v>5</v>
      </c>
      <c r="G2" s="4" t="s">
        <v>54</v>
      </c>
      <c r="H2" s="4" t="s">
        <v>14</v>
      </c>
      <c r="I2" s="4" t="s">
        <v>3</v>
      </c>
      <c r="J2" s="4" t="s">
        <v>4</v>
      </c>
      <c r="K2" s="4" t="s">
        <v>5</v>
      </c>
      <c r="L2" s="11" t="s">
        <v>1</v>
      </c>
      <c r="M2" s="11" t="s">
        <v>2</v>
      </c>
      <c r="N2" s="11" t="s">
        <v>3</v>
      </c>
      <c r="O2" s="11" t="s">
        <v>4</v>
      </c>
      <c r="P2" s="11" t="s">
        <v>5</v>
      </c>
      <c r="Q2" s="106" t="s">
        <v>113</v>
      </c>
    </row>
    <row r="3" spans="1:18" x14ac:dyDescent="0.2">
      <c r="A3" s="41" t="s">
        <v>49</v>
      </c>
      <c r="B3" s="169" t="s">
        <v>50</v>
      </c>
      <c r="C3" s="169"/>
      <c r="D3" s="169"/>
      <c r="E3" s="169"/>
      <c r="F3" s="169"/>
      <c r="G3" s="158" t="s">
        <v>50</v>
      </c>
      <c r="H3" s="158"/>
      <c r="I3" s="158"/>
      <c r="J3" s="158"/>
      <c r="K3" s="158"/>
      <c r="L3" s="31">
        <v>0</v>
      </c>
      <c r="M3" s="31">
        <v>0</v>
      </c>
      <c r="N3" s="31">
        <v>0</v>
      </c>
      <c r="O3" s="31">
        <v>0</v>
      </c>
      <c r="P3" s="31">
        <v>0</v>
      </c>
      <c r="Q3" s="115" t="s">
        <v>50</v>
      </c>
    </row>
    <row r="4" spans="1:18" x14ac:dyDescent="0.2">
      <c r="A4" s="38" t="s">
        <v>51</v>
      </c>
      <c r="B4" s="169" t="s">
        <v>52</v>
      </c>
      <c r="C4" s="169"/>
      <c r="D4" s="169"/>
      <c r="E4" s="169"/>
      <c r="F4" s="169"/>
      <c r="G4" s="158" t="s">
        <v>52</v>
      </c>
      <c r="H4" s="158"/>
      <c r="I4" s="158"/>
      <c r="J4" s="158"/>
      <c r="K4" s="158"/>
      <c r="L4" s="31">
        <v>0</v>
      </c>
      <c r="M4" s="31">
        <v>0</v>
      </c>
      <c r="N4" s="31">
        <v>0</v>
      </c>
      <c r="O4" s="31">
        <v>0</v>
      </c>
      <c r="P4" s="31">
        <v>0</v>
      </c>
      <c r="Q4" s="115" t="s">
        <v>52</v>
      </c>
    </row>
    <row r="5" spans="1:18" x14ac:dyDescent="0.2">
      <c r="A5" s="38" t="s">
        <v>16</v>
      </c>
      <c r="B5" s="79">
        <v>4200</v>
      </c>
      <c r="C5" s="80">
        <v>1</v>
      </c>
      <c r="D5" s="79">
        <v>4200</v>
      </c>
      <c r="E5" s="80">
        <v>4</v>
      </c>
      <c r="F5" s="79">
        <v>16800</v>
      </c>
      <c r="G5" s="60">
        <v>4500</v>
      </c>
      <c r="H5" s="7">
        <v>1</v>
      </c>
      <c r="I5" s="6">
        <f>G5*H5</f>
        <v>4500</v>
      </c>
      <c r="J5" s="7">
        <v>4</v>
      </c>
      <c r="K5" s="6">
        <f>I5*J5</f>
        <v>18000</v>
      </c>
      <c r="L5" s="21">
        <f>G5-B5</f>
        <v>300</v>
      </c>
      <c r="M5" s="21">
        <f t="shared" ref="M5:N5" si="0">H5-C5</f>
        <v>0</v>
      </c>
      <c r="N5" s="21">
        <f t="shared" si="0"/>
        <v>300</v>
      </c>
      <c r="O5" s="21">
        <f>J5-E5</f>
        <v>0</v>
      </c>
      <c r="P5" s="21">
        <f t="shared" ref="P5" si="1">K5-F5</f>
        <v>1200</v>
      </c>
      <c r="Q5" s="119" t="s">
        <v>136</v>
      </c>
    </row>
    <row r="6" spans="1:18" ht="34.200000000000003" x14ac:dyDescent="0.2">
      <c r="A6" s="38" t="s">
        <v>39</v>
      </c>
      <c r="B6" s="80">
        <v>0</v>
      </c>
      <c r="C6" s="80">
        <v>0</v>
      </c>
      <c r="D6" s="80">
        <v>0</v>
      </c>
      <c r="E6" s="80">
        <v>1</v>
      </c>
      <c r="F6" s="80" t="s">
        <v>40</v>
      </c>
      <c r="G6" s="61">
        <v>0</v>
      </c>
      <c r="H6" s="7">
        <v>0</v>
      </c>
      <c r="I6" s="6">
        <f t="shared" ref="I6:I23" si="2">G6*H6</f>
        <v>0</v>
      </c>
      <c r="J6" s="7">
        <v>1</v>
      </c>
      <c r="K6" s="6">
        <f t="shared" ref="K6:K23" si="3">I6*J6</f>
        <v>0</v>
      </c>
      <c r="L6" s="21">
        <f t="shared" ref="L6:L23" si="4">G6-B6</f>
        <v>0</v>
      </c>
      <c r="M6" s="21">
        <f t="shared" ref="M6:M23" si="5">H6-C6</f>
        <v>0</v>
      </c>
      <c r="N6" s="21">
        <f t="shared" ref="N6:N24" si="6">I6-D6</f>
        <v>0</v>
      </c>
      <c r="O6" s="21">
        <f t="shared" ref="O6:O23" si="7">J6-E6</f>
        <v>0</v>
      </c>
      <c r="P6" s="21">
        <v>0</v>
      </c>
      <c r="Q6" s="119" t="s">
        <v>137</v>
      </c>
    </row>
    <row r="7" spans="1:18" ht="22.8" x14ac:dyDescent="0.2">
      <c r="A7" s="38" t="s">
        <v>41</v>
      </c>
      <c r="B7" s="79">
        <v>1400</v>
      </c>
      <c r="C7" s="80">
        <v>3</v>
      </c>
      <c r="D7" s="79">
        <v>4200</v>
      </c>
      <c r="E7" s="80">
        <v>0.1</v>
      </c>
      <c r="F7" s="80">
        <v>420</v>
      </c>
      <c r="G7" s="60">
        <v>1500</v>
      </c>
      <c r="H7" s="7">
        <v>3</v>
      </c>
      <c r="I7" s="6">
        <f t="shared" si="2"/>
        <v>4500</v>
      </c>
      <c r="J7" s="7">
        <v>0.1</v>
      </c>
      <c r="K7" s="6">
        <f t="shared" si="3"/>
        <v>450</v>
      </c>
      <c r="L7" s="21">
        <f t="shared" si="4"/>
        <v>100</v>
      </c>
      <c r="M7" s="21">
        <f t="shared" si="5"/>
        <v>0</v>
      </c>
      <c r="N7" s="21">
        <f t="shared" si="6"/>
        <v>300</v>
      </c>
      <c r="O7" s="21">
        <f t="shared" si="7"/>
        <v>0</v>
      </c>
      <c r="P7" s="21">
        <f t="shared" ref="P7:P24" si="8">K7-F7</f>
        <v>30</v>
      </c>
      <c r="Q7" s="117" t="s">
        <v>138</v>
      </c>
    </row>
    <row r="8" spans="1:18" x14ac:dyDescent="0.2">
      <c r="A8" s="38" t="s">
        <v>38</v>
      </c>
      <c r="B8" s="79">
        <v>1400</v>
      </c>
      <c r="C8" s="80">
        <v>1</v>
      </c>
      <c r="D8" s="79">
        <v>1400</v>
      </c>
      <c r="E8" s="80">
        <v>1</v>
      </c>
      <c r="F8" s="79">
        <v>1400</v>
      </c>
      <c r="G8" s="60">
        <v>1500</v>
      </c>
      <c r="H8" s="7">
        <v>1</v>
      </c>
      <c r="I8" s="6">
        <f t="shared" si="2"/>
        <v>1500</v>
      </c>
      <c r="J8" s="7">
        <v>1</v>
      </c>
      <c r="K8" s="6">
        <f t="shared" si="3"/>
        <v>1500</v>
      </c>
      <c r="L8" s="21">
        <f t="shared" si="4"/>
        <v>100</v>
      </c>
      <c r="M8" s="21">
        <f t="shared" si="5"/>
        <v>0</v>
      </c>
      <c r="N8" s="21">
        <f t="shared" si="6"/>
        <v>100</v>
      </c>
      <c r="O8" s="21">
        <f t="shared" si="7"/>
        <v>0</v>
      </c>
      <c r="P8" s="21">
        <f t="shared" si="8"/>
        <v>100</v>
      </c>
      <c r="Q8" s="117" t="s">
        <v>121</v>
      </c>
    </row>
    <row r="9" spans="1:18" x14ac:dyDescent="0.2">
      <c r="A9" s="68" t="s">
        <v>104</v>
      </c>
      <c r="B9" s="79">
        <v>1400</v>
      </c>
      <c r="C9" s="80">
        <v>1</v>
      </c>
      <c r="D9" s="79">
        <v>1400</v>
      </c>
      <c r="E9" s="80">
        <v>3</v>
      </c>
      <c r="F9" s="79">
        <v>4200</v>
      </c>
      <c r="G9" s="60">
        <v>1500</v>
      </c>
      <c r="H9" s="7">
        <v>1</v>
      </c>
      <c r="I9" s="6">
        <f t="shared" si="2"/>
        <v>1500</v>
      </c>
      <c r="J9" s="7">
        <v>3</v>
      </c>
      <c r="K9" s="6">
        <f t="shared" si="3"/>
        <v>4500</v>
      </c>
      <c r="L9" s="21">
        <f t="shared" si="4"/>
        <v>100</v>
      </c>
      <c r="M9" s="21">
        <f t="shared" si="5"/>
        <v>0</v>
      </c>
      <c r="N9" s="21">
        <f t="shared" si="6"/>
        <v>100</v>
      </c>
      <c r="O9" s="21">
        <f t="shared" si="7"/>
        <v>0</v>
      </c>
      <c r="P9" s="21">
        <f t="shared" si="8"/>
        <v>300</v>
      </c>
      <c r="Q9" s="115" t="s">
        <v>139</v>
      </c>
      <c r="R9" s="16"/>
    </row>
    <row r="10" spans="1:18" x14ac:dyDescent="0.2">
      <c r="A10" s="38" t="s">
        <v>42</v>
      </c>
      <c r="B10" s="79"/>
      <c r="C10" s="80"/>
      <c r="D10" s="79"/>
      <c r="E10" s="80"/>
      <c r="F10" s="79"/>
      <c r="G10" s="60"/>
      <c r="H10" s="7"/>
      <c r="I10" s="6">
        <f t="shared" si="2"/>
        <v>0</v>
      </c>
      <c r="J10" s="7"/>
      <c r="K10" s="6">
        <f t="shared" si="3"/>
        <v>0</v>
      </c>
      <c r="L10" s="21">
        <f t="shared" si="4"/>
        <v>0</v>
      </c>
      <c r="M10" s="21">
        <f t="shared" si="5"/>
        <v>0</v>
      </c>
      <c r="N10" s="21">
        <f t="shared" si="6"/>
        <v>0</v>
      </c>
      <c r="O10" s="21">
        <f t="shared" si="7"/>
        <v>0</v>
      </c>
      <c r="P10" s="21">
        <f t="shared" si="8"/>
        <v>0</v>
      </c>
      <c r="Q10" s="119"/>
    </row>
    <row r="11" spans="1:18" ht="22.8" x14ac:dyDescent="0.2">
      <c r="A11" s="38" t="s">
        <v>43</v>
      </c>
      <c r="B11" s="80">
        <v>0</v>
      </c>
      <c r="C11" s="80">
        <v>0</v>
      </c>
      <c r="D11" s="80">
        <v>0</v>
      </c>
      <c r="E11" s="80" t="s">
        <v>53</v>
      </c>
      <c r="F11" s="80">
        <v>0</v>
      </c>
      <c r="G11" s="61">
        <v>0</v>
      </c>
      <c r="H11" s="7">
        <v>0</v>
      </c>
      <c r="I11" s="6">
        <v>0</v>
      </c>
      <c r="J11" s="7">
        <v>0.1</v>
      </c>
      <c r="K11" s="6">
        <f>I11*J11</f>
        <v>0</v>
      </c>
      <c r="L11" s="21">
        <v>0</v>
      </c>
      <c r="M11" s="21">
        <v>0</v>
      </c>
      <c r="N11" s="21">
        <v>0</v>
      </c>
      <c r="O11" s="21">
        <v>0</v>
      </c>
      <c r="P11" s="21">
        <v>0</v>
      </c>
      <c r="Q11" s="119" t="s">
        <v>140</v>
      </c>
    </row>
    <row r="12" spans="1:18" x14ac:dyDescent="0.2">
      <c r="A12" s="38" t="s">
        <v>19</v>
      </c>
      <c r="B12" s="80">
        <v>3</v>
      </c>
      <c r="C12" s="80">
        <v>1</v>
      </c>
      <c r="D12" s="80">
        <v>3</v>
      </c>
      <c r="E12" s="80">
        <v>0.25</v>
      </c>
      <c r="F12" s="80">
        <v>0.75</v>
      </c>
      <c r="G12" s="61">
        <v>3</v>
      </c>
      <c r="H12" s="7">
        <v>1</v>
      </c>
      <c r="I12" s="6">
        <f t="shared" si="2"/>
        <v>3</v>
      </c>
      <c r="J12" s="7">
        <v>0.25</v>
      </c>
      <c r="K12" s="6">
        <f t="shared" si="3"/>
        <v>0.75</v>
      </c>
      <c r="L12" s="21">
        <f t="shared" si="4"/>
        <v>0</v>
      </c>
      <c r="M12" s="21">
        <f t="shared" si="5"/>
        <v>0</v>
      </c>
      <c r="N12" s="21">
        <f t="shared" si="6"/>
        <v>0</v>
      </c>
      <c r="O12" s="21">
        <f t="shared" si="7"/>
        <v>0</v>
      </c>
      <c r="P12" s="21">
        <f t="shared" si="8"/>
        <v>0</v>
      </c>
      <c r="Q12" s="115" t="s">
        <v>126</v>
      </c>
    </row>
    <row r="13" spans="1:18" x14ac:dyDescent="0.2">
      <c r="A13" s="38" t="s">
        <v>20</v>
      </c>
      <c r="B13" s="80">
        <v>100</v>
      </c>
      <c r="C13" s="80">
        <v>1</v>
      </c>
      <c r="D13" s="80">
        <v>100</v>
      </c>
      <c r="E13" s="80">
        <v>1</v>
      </c>
      <c r="F13" s="80">
        <v>100</v>
      </c>
      <c r="G13" s="61">
        <v>110</v>
      </c>
      <c r="H13" s="7">
        <v>1</v>
      </c>
      <c r="I13" s="6">
        <f t="shared" si="2"/>
        <v>110</v>
      </c>
      <c r="J13" s="7">
        <v>1</v>
      </c>
      <c r="K13" s="6">
        <f t="shared" si="3"/>
        <v>110</v>
      </c>
      <c r="L13" s="21">
        <f t="shared" si="4"/>
        <v>10</v>
      </c>
      <c r="M13" s="21">
        <f t="shared" si="5"/>
        <v>0</v>
      </c>
      <c r="N13" s="21">
        <f t="shared" si="6"/>
        <v>10</v>
      </c>
      <c r="O13" s="21">
        <f t="shared" si="7"/>
        <v>0</v>
      </c>
      <c r="P13" s="21">
        <f t="shared" si="8"/>
        <v>10</v>
      </c>
      <c r="Q13" s="116" t="s">
        <v>141</v>
      </c>
    </row>
    <row r="14" spans="1:18" ht="22.8" x14ac:dyDescent="0.2">
      <c r="A14" s="38" t="s">
        <v>44</v>
      </c>
      <c r="B14" s="80">
        <v>16</v>
      </c>
      <c r="C14" s="80">
        <v>21.88</v>
      </c>
      <c r="D14" s="80">
        <v>350</v>
      </c>
      <c r="E14" s="80">
        <v>0.5</v>
      </c>
      <c r="F14" s="80">
        <v>175</v>
      </c>
      <c r="G14" s="61">
        <v>16</v>
      </c>
      <c r="H14" s="7">
        <v>21.88</v>
      </c>
      <c r="I14" s="6">
        <f t="shared" si="2"/>
        <v>350.08</v>
      </c>
      <c r="J14" s="7">
        <v>0.5</v>
      </c>
      <c r="K14" s="6">
        <f t="shared" si="3"/>
        <v>175.04</v>
      </c>
      <c r="L14" s="21">
        <f t="shared" si="4"/>
        <v>0</v>
      </c>
      <c r="M14" s="21">
        <f t="shared" si="5"/>
        <v>0</v>
      </c>
      <c r="N14" s="21">
        <f t="shared" si="6"/>
        <v>7.9999999999984084E-2</v>
      </c>
      <c r="O14" s="21">
        <f t="shared" si="7"/>
        <v>0</v>
      </c>
      <c r="P14" s="21">
        <f t="shared" si="8"/>
        <v>3.9999999999992042E-2</v>
      </c>
      <c r="Q14" s="119" t="s">
        <v>142</v>
      </c>
    </row>
    <row r="15" spans="1:18" ht="22.8" x14ac:dyDescent="0.2">
      <c r="A15" s="38" t="s">
        <v>45</v>
      </c>
      <c r="B15" s="80">
        <v>16</v>
      </c>
      <c r="C15" s="80">
        <v>218.75</v>
      </c>
      <c r="D15" s="79">
        <v>3500</v>
      </c>
      <c r="E15" s="80">
        <v>0.25</v>
      </c>
      <c r="F15" s="80">
        <v>875</v>
      </c>
      <c r="G15" s="61">
        <v>16</v>
      </c>
      <c r="H15" s="7">
        <v>218.75</v>
      </c>
      <c r="I15" s="6">
        <f t="shared" si="2"/>
        <v>3500</v>
      </c>
      <c r="J15" s="7">
        <v>0.25</v>
      </c>
      <c r="K15" s="6">
        <f t="shared" si="3"/>
        <v>875</v>
      </c>
      <c r="L15" s="21">
        <f t="shared" si="4"/>
        <v>0</v>
      </c>
      <c r="M15" s="21">
        <f t="shared" si="5"/>
        <v>0</v>
      </c>
      <c r="N15" s="21">
        <f t="shared" si="6"/>
        <v>0</v>
      </c>
      <c r="O15" s="21">
        <f t="shared" si="7"/>
        <v>0</v>
      </c>
      <c r="P15" s="21">
        <f t="shared" si="8"/>
        <v>0</v>
      </c>
      <c r="Q15" s="119" t="s">
        <v>143</v>
      </c>
    </row>
    <row r="16" spans="1:18" ht="22.8" x14ac:dyDescent="0.2">
      <c r="A16" s="38" t="s">
        <v>46</v>
      </c>
      <c r="B16" s="80">
        <v>400</v>
      </c>
      <c r="C16" s="80">
        <v>75</v>
      </c>
      <c r="D16" s="79">
        <v>30000</v>
      </c>
      <c r="E16" s="80">
        <v>0.5</v>
      </c>
      <c r="F16" s="79">
        <v>15000</v>
      </c>
      <c r="G16" s="61">
        <v>530</v>
      </c>
      <c r="H16" s="7">
        <v>75</v>
      </c>
      <c r="I16" s="6">
        <f t="shared" si="2"/>
        <v>39750</v>
      </c>
      <c r="J16" s="7">
        <v>0.5</v>
      </c>
      <c r="K16" s="6">
        <f t="shared" si="3"/>
        <v>19875</v>
      </c>
      <c r="L16" s="21">
        <f t="shared" si="4"/>
        <v>130</v>
      </c>
      <c r="M16" s="21">
        <f t="shared" si="5"/>
        <v>0</v>
      </c>
      <c r="N16" s="21">
        <f t="shared" si="6"/>
        <v>9750</v>
      </c>
      <c r="O16" s="21">
        <f t="shared" si="7"/>
        <v>0</v>
      </c>
      <c r="P16" s="21">
        <f t="shared" si="8"/>
        <v>4875</v>
      </c>
      <c r="Q16" s="119" t="s">
        <v>144</v>
      </c>
      <c r="R16" s="147"/>
    </row>
    <row r="17" spans="1:17" ht="22.8" x14ac:dyDescent="0.2">
      <c r="A17" s="38" t="s">
        <v>47</v>
      </c>
      <c r="B17" s="80">
        <v>400</v>
      </c>
      <c r="C17" s="80">
        <v>75</v>
      </c>
      <c r="D17" s="79">
        <v>30000</v>
      </c>
      <c r="E17" s="80">
        <v>0.08</v>
      </c>
      <c r="F17" s="79">
        <v>2400</v>
      </c>
      <c r="G17" s="61">
        <v>530</v>
      </c>
      <c r="H17" s="7">
        <v>75</v>
      </c>
      <c r="I17" s="6">
        <f t="shared" si="2"/>
        <v>39750</v>
      </c>
      <c r="J17" s="7">
        <v>0.08</v>
      </c>
      <c r="K17" s="6">
        <f t="shared" si="3"/>
        <v>3180</v>
      </c>
      <c r="L17" s="21">
        <f t="shared" si="4"/>
        <v>130</v>
      </c>
      <c r="M17" s="21">
        <f t="shared" si="5"/>
        <v>0</v>
      </c>
      <c r="N17" s="21">
        <f t="shared" si="6"/>
        <v>9750</v>
      </c>
      <c r="O17" s="21">
        <f t="shared" si="7"/>
        <v>0</v>
      </c>
      <c r="P17" s="21">
        <f t="shared" si="8"/>
        <v>780</v>
      </c>
      <c r="Q17" s="116" t="s">
        <v>145</v>
      </c>
    </row>
    <row r="18" spans="1:17" x14ac:dyDescent="0.2">
      <c r="A18" s="38" t="s">
        <v>48</v>
      </c>
      <c r="B18" s="80">
        <v>100</v>
      </c>
      <c r="C18" s="80">
        <v>3</v>
      </c>
      <c r="D18" s="80">
        <v>300</v>
      </c>
      <c r="E18" s="80">
        <v>0.16</v>
      </c>
      <c r="F18" s="80">
        <v>48</v>
      </c>
      <c r="G18" s="61">
        <v>110</v>
      </c>
      <c r="H18" s="7">
        <v>3</v>
      </c>
      <c r="I18" s="6">
        <f t="shared" si="2"/>
        <v>330</v>
      </c>
      <c r="J18" s="7">
        <v>0.16</v>
      </c>
      <c r="K18" s="6">
        <f t="shared" si="3"/>
        <v>52.800000000000004</v>
      </c>
      <c r="L18" s="21">
        <f t="shared" si="4"/>
        <v>10</v>
      </c>
      <c r="M18" s="21">
        <f t="shared" si="5"/>
        <v>0</v>
      </c>
      <c r="N18" s="21">
        <f t="shared" si="6"/>
        <v>30</v>
      </c>
      <c r="O18" s="21">
        <f t="shared" si="7"/>
        <v>0</v>
      </c>
      <c r="P18" s="21">
        <f t="shared" si="8"/>
        <v>4.8000000000000043</v>
      </c>
      <c r="Q18" s="115" t="s">
        <v>146</v>
      </c>
    </row>
    <row r="19" spans="1:17" ht="22.8" x14ac:dyDescent="0.2">
      <c r="A19" s="38" t="s">
        <v>22</v>
      </c>
      <c r="B19" s="80">
        <v>16</v>
      </c>
      <c r="C19" s="80">
        <v>21.88</v>
      </c>
      <c r="D19" s="80">
        <v>350</v>
      </c>
      <c r="E19" s="80">
        <v>4</v>
      </c>
      <c r="F19" s="79">
        <v>1400</v>
      </c>
      <c r="G19" s="61">
        <v>16</v>
      </c>
      <c r="H19" s="7">
        <v>21.88</v>
      </c>
      <c r="I19" s="6">
        <f t="shared" si="2"/>
        <v>350.08</v>
      </c>
      <c r="J19" s="7">
        <v>4</v>
      </c>
      <c r="K19" s="6">
        <f t="shared" si="3"/>
        <v>1400.32</v>
      </c>
      <c r="L19" s="21">
        <f t="shared" si="4"/>
        <v>0</v>
      </c>
      <c r="M19" s="21">
        <f t="shared" si="5"/>
        <v>0</v>
      </c>
      <c r="N19" s="21">
        <f t="shared" si="6"/>
        <v>7.9999999999984084E-2</v>
      </c>
      <c r="O19" s="21">
        <f t="shared" si="7"/>
        <v>0</v>
      </c>
      <c r="P19" s="21">
        <f t="shared" si="8"/>
        <v>0.31999999999993634</v>
      </c>
      <c r="Q19" s="119" t="s">
        <v>147</v>
      </c>
    </row>
    <row r="20" spans="1:17" x14ac:dyDescent="0.2">
      <c r="A20" s="38" t="s">
        <v>23</v>
      </c>
      <c r="B20" s="80">
        <v>16</v>
      </c>
      <c r="C20" s="80">
        <v>2</v>
      </c>
      <c r="D20" s="80">
        <v>32</v>
      </c>
      <c r="E20" s="80">
        <v>0.25</v>
      </c>
      <c r="F20" s="80">
        <v>8</v>
      </c>
      <c r="G20" s="61">
        <v>16</v>
      </c>
      <c r="H20" s="7">
        <v>2</v>
      </c>
      <c r="I20" s="6">
        <f t="shared" si="2"/>
        <v>32</v>
      </c>
      <c r="J20" s="7">
        <v>0.25</v>
      </c>
      <c r="K20" s="6">
        <f t="shared" si="3"/>
        <v>8</v>
      </c>
      <c r="L20" s="21">
        <f t="shared" si="4"/>
        <v>0</v>
      </c>
      <c r="M20" s="21">
        <f t="shared" si="5"/>
        <v>0</v>
      </c>
      <c r="N20" s="21">
        <f t="shared" si="6"/>
        <v>0</v>
      </c>
      <c r="O20" s="21">
        <f t="shared" si="7"/>
        <v>0</v>
      </c>
      <c r="P20" s="21">
        <f t="shared" si="8"/>
        <v>0</v>
      </c>
      <c r="Q20" s="119" t="s">
        <v>148</v>
      </c>
    </row>
    <row r="21" spans="1:17" x14ac:dyDescent="0.2">
      <c r="A21" s="38" t="s">
        <v>24</v>
      </c>
      <c r="B21" s="80">
        <v>16</v>
      </c>
      <c r="C21" s="80">
        <v>0</v>
      </c>
      <c r="D21" s="80">
        <v>0</v>
      </c>
      <c r="E21" s="80">
        <v>0.25</v>
      </c>
      <c r="F21" s="80">
        <v>0</v>
      </c>
      <c r="G21" s="61">
        <v>16</v>
      </c>
      <c r="H21" s="7">
        <v>0</v>
      </c>
      <c r="I21" s="6">
        <f t="shared" si="2"/>
        <v>0</v>
      </c>
      <c r="J21" s="7">
        <v>0.25</v>
      </c>
      <c r="K21" s="6">
        <f t="shared" si="3"/>
        <v>0</v>
      </c>
      <c r="L21" s="21">
        <f t="shared" si="4"/>
        <v>0</v>
      </c>
      <c r="M21" s="21">
        <f t="shared" si="5"/>
        <v>0</v>
      </c>
      <c r="N21" s="21">
        <f t="shared" si="6"/>
        <v>0</v>
      </c>
      <c r="O21" s="21">
        <f t="shared" si="7"/>
        <v>0</v>
      </c>
      <c r="P21" s="21">
        <f t="shared" si="8"/>
        <v>0</v>
      </c>
      <c r="Q21" s="119" t="s">
        <v>149</v>
      </c>
    </row>
    <row r="22" spans="1:17" ht="22.8" x14ac:dyDescent="0.2">
      <c r="A22" s="36" t="s">
        <v>56</v>
      </c>
      <c r="B22" s="80">
        <v>0</v>
      </c>
      <c r="C22" s="80">
        <v>0</v>
      </c>
      <c r="D22" s="80">
        <v>0</v>
      </c>
      <c r="E22" s="80">
        <v>0.03</v>
      </c>
      <c r="F22" s="80">
        <v>0</v>
      </c>
      <c r="G22" s="61">
        <v>0</v>
      </c>
      <c r="H22" s="7">
        <v>0</v>
      </c>
      <c r="I22" s="6">
        <f t="shared" si="2"/>
        <v>0</v>
      </c>
      <c r="J22" s="7">
        <v>0.03</v>
      </c>
      <c r="K22" s="6">
        <f t="shared" si="3"/>
        <v>0</v>
      </c>
      <c r="L22" s="21">
        <f t="shared" ref="L22" si="9">G22-B22</f>
        <v>0</v>
      </c>
      <c r="M22" s="21">
        <f t="shared" ref="M22" si="10">H22-C22</f>
        <v>0</v>
      </c>
      <c r="N22" s="21">
        <f t="shared" ref="N22" si="11">I22-D22</f>
        <v>0</v>
      </c>
      <c r="O22" s="21">
        <f t="shared" ref="O22" si="12">J22-E22</f>
        <v>0</v>
      </c>
      <c r="P22" s="21">
        <f t="shared" ref="P22" si="13">K22-F22</f>
        <v>0</v>
      </c>
      <c r="Q22" s="119" t="s">
        <v>150</v>
      </c>
    </row>
    <row r="23" spans="1:17" x14ac:dyDescent="0.2">
      <c r="A23" s="38" t="s">
        <v>55</v>
      </c>
      <c r="B23" s="80">
        <v>0</v>
      </c>
      <c r="C23" s="80">
        <v>0</v>
      </c>
      <c r="D23" s="80">
        <v>0</v>
      </c>
      <c r="E23" s="80">
        <v>0.25</v>
      </c>
      <c r="F23" s="80">
        <v>0</v>
      </c>
      <c r="G23" s="61">
        <v>0</v>
      </c>
      <c r="H23" s="7">
        <v>0</v>
      </c>
      <c r="I23" s="6">
        <f t="shared" si="2"/>
        <v>0</v>
      </c>
      <c r="J23" s="7">
        <v>0.25</v>
      </c>
      <c r="K23" s="6">
        <f t="shared" si="3"/>
        <v>0</v>
      </c>
      <c r="L23" s="21">
        <f t="shared" si="4"/>
        <v>0</v>
      </c>
      <c r="M23" s="21">
        <f t="shared" si="5"/>
        <v>0</v>
      </c>
      <c r="N23" s="21">
        <f t="shared" si="6"/>
        <v>0</v>
      </c>
      <c r="O23" s="21">
        <f t="shared" si="7"/>
        <v>0</v>
      </c>
      <c r="P23" s="21">
        <f t="shared" si="8"/>
        <v>0</v>
      </c>
      <c r="Q23" s="119" t="s">
        <v>151</v>
      </c>
    </row>
    <row r="24" spans="1:17" ht="12" x14ac:dyDescent="0.25">
      <c r="A24" s="39" t="s">
        <v>27</v>
      </c>
      <c r="B24" s="78"/>
      <c r="C24" s="78"/>
      <c r="D24" s="90">
        <f>SUM(D5:D23)</f>
        <v>75835</v>
      </c>
      <c r="E24" s="140"/>
      <c r="F24" s="141">
        <f>SUM(F5:F23)</f>
        <v>42826.75</v>
      </c>
      <c r="G24" s="142"/>
      <c r="H24" s="142"/>
      <c r="I24" s="143">
        <f>SUM(I5:I23)</f>
        <v>96175.16</v>
      </c>
      <c r="J24" s="143"/>
      <c r="K24" s="144">
        <f>SUM(K5:K23)</f>
        <v>50126.91</v>
      </c>
      <c r="L24" s="145"/>
      <c r="M24" s="145"/>
      <c r="N24" s="146">
        <f t="shared" si="6"/>
        <v>20340.160000000003</v>
      </c>
      <c r="O24" s="145"/>
      <c r="P24" s="146">
        <f t="shared" si="8"/>
        <v>7300.1600000000035</v>
      </c>
      <c r="Q24" s="119"/>
    </row>
    <row r="25" spans="1:17" ht="12" x14ac:dyDescent="0.25">
      <c r="A25" s="42"/>
      <c r="B25" s="30"/>
      <c r="C25" s="30"/>
      <c r="D25" s="30"/>
      <c r="E25" s="30"/>
      <c r="F25" s="30"/>
      <c r="G25" s="28"/>
      <c r="H25" s="28"/>
      <c r="I25" s="28"/>
      <c r="J25" s="28"/>
      <c r="K25" s="28"/>
      <c r="N25" s="147"/>
    </row>
    <row r="26" spans="1:17" ht="12" x14ac:dyDescent="0.25">
      <c r="A26" s="129"/>
      <c r="B26" s="30"/>
      <c r="C26" s="30"/>
      <c r="D26" s="30"/>
      <c r="E26" s="30"/>
      <c r="F26" s="30"/>
      <c r="G26" s="28"/>
      <c r="H26" s="28"/>
      <c r="I26" s="28"/>
      <c r="J26" s="28"/>
      <c r="K26" s="28"/>
    </row>
    <row r="27" spans="1:17" ht="12" x14ac:dyDescent="0.25">
      <c r="G27" s="28"/>
      <c r="H27" s="28"/>
      <c r="I27" s="28"/>
      <c r="J27" s="28"/>
      <c r="K27" s="28"/>
      <c r="P27" s="29"/>
      <c r="Q27" s="1"/>
    </row>
    <row r="28" spans="1:17" ht="12" x14ac:dyDescent="0.25">
      <c r="G28" s="28"/>
      <c r="H28" s="28"/>
      <c r="I28" s="28"/>
      <c r="J28" s="28"/>
      <c r="K28" s="28"/>
    </row>
  </sheetData>
  <mergeCells count="7">
    <mergeCell ref="L1:P1"/>
    <mergeCell ref="B3:F3"/>
    <mergeCell ref="B4:F4"/>
    <mergeCell ref="G3:K3"/>
    <mergeCell ref="G4:K4"/>
    <mergeCell ref="B1:F1"/>
    <mergeCell ref="G1:K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opLeftCell="C1" workbookViewId="0">
      <selection activeCell="H12" sqref="H12"/>
    </sheetView>
  </sheetViews>
  <sheetFormatPr defaultColWidth="9.109375" defaultRowHeight="11.4" x14ac:dyDescent="0.2"/>
  <cols>
    <col min="1" max="1" width="17.6640625" style="1" customWidth="1"/>
    <col min="2" max="10" width="13.44140625" style="1" customWidth="1"/>
    <col min="11" max="11" width="29.6640625" style="1" customWidth="1"/>
    <col min="12" max="12" width="34.44140625" style="1" customWidth="1"/>
    <col min="13" max="16384" width="9.109375" style="1"/>
  </cols>
  <sheetData>
    <row r="1" spans="1:12" ht="14.4" x14ac:dyDescent="0.3">
      <c r="B1" s="173" t="s">
        <v>111</v>
      </c>
      <c r="C1" s="174"/>
      <c r="D1" s="177"/>
      <c r="E1" s="178" t="s">
        <v>110</v>
      </c>
      <c r="F1" s="171"/>
      <c r="G1" s="172"/>
      <c r="H1" s="160" t="s">
        <v>13</v>
      </c>
      <c r="I1" s="161"/>
      <c r="J1" s="161"/>
      <c r="K1" s="175" t="s">
        <v>36</v>
      </c>
      <c r="L1" s="176"/>
    </row>
    <row r="2" spans="1:12" ht="24" x14ac:dyDescent="0.25">
      <c r="A2" s="3" t="s">
        <v>0</v>
      </c>
      <c r="B2" s="91" t="s">
        <v>77</v>
      </c>
      <c r="C2" s="91" t="s">
        <v>78</v>
      </c>
      <c r="D2" s="91" t="s">
        <v>15</v>
      </c>
      <c r="E2" s="34" t="s">
        <v>77</v>
      </c>
      <c r="F2" s="34" t="s">
        <v>78</v>
      </c>
      <c r="G2" s="34" t="s">
        <v>15</v>
      </c>
      <c r="H2" s="35" t="s">
        <v>77</v>
      </c>
      <c r="I2" s="35" t="s">
        <v>78</v>
      </c>
      <c r="J2" s="11" t="s">
        <v>15</v>
      </c>
      <c r="K2" s="106" t="s">
        <v>113</v>
      </c>
      <c r="L2" s="107" t="s">
        <v>114</v>
      </c>
    </row>
    <row r="3" spans="1:12" ht="22.8" x14ac:dyDescent="0.2">
      <c r="A3" s="5" t="s">
        <v>63</v>
      </c>
      <c r="B3" s="79">
        <v>1400</v>
      </c>
      <c r="C3" s="80">
        <v>50</v>
      </c>
      <c r="D3" s="79">
        <v>70000</v>
      </c>
      <c r="E3" s="60">
        <v>1200</v>
      </c>
      <c r="F3" s="7">
        <v>50</v>
      </c>
      <c r="G3" s="6">
        <f>E3*F3</f>
        <v>60000</v>
      </c>
      <c r="H3" s="32">
        <f>E3-B3</f>
        <v>-200</v>
      </c>
      <c r="I3" s="32">
        <f t="shared" ref="I3:J3" si="0">F3-C3</f>
        <v>0</v>
      </c>
      <c r="J3" s="32">
        <f t="shared" si="0"/>
        <v>-10000</v>
      </c>
      <c r="K3" s="108" t="s">
        <v>115</v>
      </c>
      <c r="L3" s="108" t="s">
        <v>116</v>
      </c>
    </row>
    <row r="4" spans="1:12" ht="23.25" customHeight="1" x14ac:dyDescent="0.2">
      <c r="A4" s="5" t="s">
        <v>79</v>
      </c>
      <c r="B4" s="79">
        <v>1400</v>
      </c>
      <c r="C4" s="80">
        <v>100</v>
      </c>
      <c r="D4" s="79">
        <v>140000</v>
      </c>
      <c r="E4" s="60">
        <v>1200</v>
      </c>
      <c r="F4" s="7">
        <v>100</v>
      </c>
      <c r="G4" s="6">
        <f t="shared" ref="G4" si="1">E4*F4</f>
        <v>120000</v>
      </c>
      <c r="H4" s="32">
        <f t="shared" ref="H4:H6" si="2">E4-B4</f>
        <v>-200</v>
      </c>
      <c r="I4" s="32">
        <f t="shared" ref="I4:I6" si="3">F4-C4</f>
        <v>0</v>
      </c>
      <c r="J4" s="32">
        <f t="shared" ref="J4:J6" si="4">G4-D4</f>
        <v>-20000</v>
      </c>
      <c r="K4" s="108" t="s">
        <v>117</v>
      </c>
      <c r="L4" s="108" t="s">
        <v>118</v>
      </c>
    </row>
    <row r="5" spans="1:12" x14ac:dyDescent="0.2">
      <c r="A5" s="5" t="s">
        <v>27</v>
      </c>
      <c r="B5" s="79">
        <v>1400</v>
      </c>
      <c r="C5" s="84"/>
      <c r="D5" s="79">
        <v>210000</v>
      </c>
      <c r="E5" s="60">
        <v>1200</v>
      </c>
      <c r="F5" s="18"/>
      <c r="G5" s="6">
        <f>SUM(G3:G4)</f>
        <v>180000</v>
      </c>
      <c r="H5" s="32">
        <f t="shared" si="2"/>
        <v>-200</v>
      </c>
      <c r="I5" s="32">
        <f t="shared" si="3"/>
        <v>0</v>
      </c>
      <c r="J5" s="32">
        <f t="shared" si="4"/>
        <v>-30000</v>
      </c>
      <c r="K5" s="109"/>
      <c r="L5" s="109"/>
    </row>
    <row r="6" spans="1:12" s="2" customFormat="1" ht="12" x14ac:dyDescent="0.25">
      <c r="A6" s="15" t="s">
        <v>8</v>
      </c>
      <c r="B6" s="92">
        <v>1400</v>
      </c>
      <c r="C6" s="92"/>
      <c r="D6" s="92">
        <f>D5/3</f>
        <v>70000</v>
      </c>
      <c r="E6" s="130">
        <v>1200</v>
      </c>
      <c r="F6" s="33"/>
      <c r="G6" s="33">
        <f>G5/3</f>
        <v>60000</v>
      </c>
      <c r="H6" s="32">
        <f t="shared" si="2"/>
        <v>-200</v>
      </c>
      <c r="I6" s="32">
        <f t="shared" si="3"/>
        <v>0</v>
      </c>
      <c r="J6" s="32">
        <f t="shared" si="4"/>
        <v>-10000</v>
      </c>
      <c r="K6" s="107"/>
      <c r="L6" s="107"/>
    </row>
    <row r="8" spans="1:12" x14ac:dyDescent="0.2">
      <c r="B8" s="156" t="s">
        <v>152</v>
      </c>
      <c r="C8" s="157"/>
      <c r="D8" s="157"/>
      <c r="E8" s="157"/>
      <c r="F8" s="157"/>
      <c r="G8" s="157"/>
      <c r="H8" s="157"/>
      <c r="I8" s="157"/>
      <c r="J8" s="157"/>
    </row>
    <row r="9" spans="1:12" x14ac:dyDescent="0.2">
      <c r="B9" s="157"/>
      <c r="C9" s="157"/>
      <c r="D9" s="157"/>
      <c r="E9" s="157"/>
      <c r="F9" s="157"/>
      <c r="G9" s="157"/>
      <c r="H9" s="157"/>
      <c r="I9" s="157"/>
      <c r="J9" s="157"/>
    </row>
    <row r="10" spans="1:12" ht="14.25" customHeight="1" x14ac:dyDescent="0.2">
      <c r="B10" s="157"/>
      <c r="C10" s="157"/>
      <c r="D10" s="157"/>
      <c r="E10" s="157"/>
      <c r="F10" s="157"/>
      <c r="G10" s="157"/>
      <c r="H10" s="157"/>
      <c r="I10" s="157"/>
      <c r="J10" s="157"/>
    </row>
  </sheetData>
  <mergeCells count="5">
    <mergeCell ref="K1:L1"/>
    <mergeCell ref="B1:D1"/>
    <mergeCell ref="E1:G1"/>
    <mergeCell ref="H1:J1"/>
    <mergeCell ref="B8:J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53"/>
  <sheetViews>
    <sheetView workbookViewId="0">
      <pane xSplit="1" ySplit="2" topLeftCell="I23" activePane="bottomRight" state="frozen"/>
      <selection pane="topRight" activeCell="B1" sqref="B1"/>
      <selection pane="bottomLeft" activeCell="A3" sqref="A3"/>
      <selection pane="bottomRight" activeCell="D37" sqref="D37:G42"/>
    </sheetView>
  </sheetViews>
  <sheetFormatPr defaultColWidth="9.109375" defaultRowHeight="14.4" x14ac:dyDescent="0.3"/>
  <cols>
    <col min="1" max="1" width="19.109375" style="65" customWidth="1"/>
    <col min="2" max="10" width="14" style="64" customWidth="1"/>
    <col min="11" max="11" width="28.6640625" style="58" customWidth="1"/>
    <col min="12" max="12" width="14.5546875" style="64" customWidth="1"/>
    <col min="13" max="16384" width="9.109375" style="64"/>
  </cols>
  <sheetData>
    <row r="1" spans="1:12" x14ac:dyDescent="0.3">
      <c r="B1" s="183" t="s">
        <v>111</v>
      </c>
      <c r="C1" s="183"/>
      <c r="D1" s="183"/>
      <c r="E1" s="184" t="s">
        <v>112</v>
      </c>
      <c r="F1" s="184"/>
      <c r="G1" s="184"/>
      <c r="H1" s="182" t="s">
        <v>13</v>
      </c>
      <c r="I1" s="182"/>
      <c r="J1" s="182"/>
      <c r="K1" s="175" t="s">
        <v>36</v>
      </c>
      <c r="L1" s="181"/>
    </row>
    <row r="2" spans="1:12" ht="24.6" x14ac:dyDescent="0.3">
      <c r="A2" s="66" t="s">
        <v>0</v>
      </c>
      <c r="B2" s="93" t="s">
        <v>77</v>
      </c>
      <c r="C2" s="93" t="s">
        <v>78</v>
      </c>
      <c r="D2" s="93" t="s">
        <v>15</v>
      </c>
      <c r="E2" s="59" t="s">
        <v>77</v>
      </c>
      <c r="F2" s="59" t="s">
        <v>78</v>
      </c>
      <c r="G2" s="59" t="s">
        <v>15</v>
      </c>
      <c r="H2" s="67" t="s">
        <v>77</v>
      </c>
      <c r="I2" s="67" t="s">
        <v>78</v>
      </c>
      <c r="J2" s="132" t="s">
        <v>15</v>
      </c>
      <c r="K2" s="134" t="s">
        <v>113</v>
      </c>
      <c r="L2" s="134" t="s">
        <v>114</v>
      </c>
    </row>
    <row r="3" spans="1:12" ht="57" x14ac:dyDescent="0.3">
      <c r="A3" s="68" t="s">
        <v>86</v>
      </c>
      <c r="B3" s="94">
        <v>1400</v>
      </c>
      <c r="C3" s="95">
        <v>1</v>
      </c>
      <c r="D3" s="94">
        <v>1400</v>
      </c>
      <c r="E3" s="60">
        <v>1500</v>
      </c>
      <c r="F3" s="61">
        <v>1</v>
      </c>
      <c r="G3" s="60">
        <f>E3*F3</f>
        <v>1500</v>
      </c>
      <c r="H3" s="69">
        <f>E3-B3</f>
        <v>100</v>
      </c>
      <c r="I3" s="69">
        <f>F3-C3</f>
        <v>0</v>
      </c>
      <c r="J3" s="133">
        <f>G3-D3</f>
        <v>100</v>
      </c>
      <c r="K3" s="112" t="s">
        <v>154</v>
      </c>
      <c r="L3" s="112" t="s">
        <v>155</v>
      </c>
    </row>
    <row r="4" spans="1:12" x14ac:dyDescent="0.3">
      <c r="A4" s="68" t="s">
        <v>61</v>
      </c>
      <c r="B4" s="179" t="s">
        <v>80</v>
      </c>
      <c r="C4" s="179"/>
      <c r="D4" s="179"/>
      <c r="E4" s="180" t="s">
        <v>80</v>
      </c>
      <c r="F4" s="180"/>
      <c r="G4" s="180"/>
      <c r="H4" s="69">
        <v>0</v>
      </c>
      <c r="I4" s="69">
        <f t="shared" ref="I4:I11" si="0">F4-C4</f>
        <v>0</v>
      </c>
      <c r="J4" s="133">
        <f t="shared" ref="J4:J11" si="1">G4-D4</f>
        <v>0</v>
      </c>
      <c r="K4" s="109" t="s">
        <v>80</v>
      </c>
      <c r="L4" s="135"/>
    </row>
    <row r="5" spans="1:12" ht="14.4" customHeight="1" x14ac:dyDescent="0.3">
      <c r="A5" s="68" t="s">
        <v>39</v>
      </c>
      <c r="B5" s="95">
        <v>0</v>
      </c>
      <c r="C5" s="95">
        <v>0.25</v>
      </c>
      <c r="D5" s="95">
        <v>0</v>
      </c>
      <c r="E5" s="60">
        <v>1500</v>
      </c>
      <c r="F5" s="61">
        <v>0.25</v>
      </c>
      <c r="G5" s="61">
        <f>E5*F5</f>
        <v>375</v>
      </c>
      <c r="H5" s="69">
        <f t="shared" ref="H5:H7" si="2">E5-B5</f>
        <v>1500</v>
      </c>
      <c r="I5" s="69">
        <f t="shared" si="0"/>
        <v>0</v>
      </c>
      <c r="J5" s="133">
        <f t="shared" si="1"/>
        <v>375</v>
      </c>
      <c r="K5" s="112" t="s">
        <v>156</v>
      </c>
      <c r="L5" s="112" t="s">
        <v>157</v>
      </c>
    </row>
    <row r="6" spans="1:12" ht="57" x14ac:dyDescent="0.3">
      <c r="A6" s="68" t="s">
        <v>62</v>
      </c>
      <c r="B6" s="94">
        <v>1400</v>
      </c>
      <c r="C6" s="95">
        <v>2.25</v>
      </c>
      <c r="D6" s="95">
        <v>3150</v>
      </c>
      <c r="E6" s="60">
        <v>1500</v>
      </c>
      <c r="F6" s="61">
        <v>2.25</v>
      </c>
      <c r="G6" s="61">
        <f t="shared" ref="G6:G7" si="3">E6*F6</f>
        <v>3375</v>
      </c>
      <c r="H6" s="69">
        <f t="shared" si="2"/>
        <v>100</v>
      </c>
      <c r="I6" s="69">
        <f t="shared" si="0"/>
        <v>0</v>
      </c>
      <c r="J6" s="133">
        <f t="shared" si="1"/>
        <v>225</v>
      </c>
      <c r="K6" s="112" t="s">
        <v>158</v>
      </c>
      <c r="L6" s="112" t="s">
        <v>155</v>
      </c>
    </row>
    <row r="7" spans="1:12" ht="45.6" x14ac:dyDescent="0.3">
      <c r="A7" s="68" t="s">
        <v>63</v>
      </c>
      <c r="B7" s="94">
        <v>1400</v>
      </c>
      <c r="C7" s="95">
        <v>0.5</v>
      </c>
      <c r="D7" s="95">
        <v>700</v>
      </c>
      <c r="E7" s="60">
        <v>1500</v>
      </c>
      <c r="F7" s="61">
        <v>0.5</v>
      </c>
      <c r="G7" s="61">
        <f t="shared" si="3"/>
        <v>750</v>
      </c>
      <c r="H7" s="69">
        <f t="shared" si="2"/>
        <v>100</v>
      </c>
      <c r="I7" s="69">
        <f t="shared" si="0"/>
        <v>0</v>
      </c>
      <c r="J7" s="133">
        <f t="shared" si="1"/>
        <v>50</v>
      </c>
      <c r="K7" s="112" t="s">
        <v>159</v>
      </c>
      <c r="L7" s="112" t="s">
        <v>160</v>
      </c>
    </row>
    <row r="8" spans="1:12" ht="31.5" customHeight="1" x14ac:dyDescent="0.3">
      <c r="A8" s="68" t="s">
        <v>81</v>
      </c>
      <c r="B8" s="179" t="s">
        <v>82</v>
      </c>
      <c r="C8" s="179"/>
      <c r="D8" s="179"/>
      <c r="E8" s="180" t="s">
        <v>82</v>
      </c>
      <c r="F8" s="180"/>
      <c r="G8" s="180"/>
      <c r="H8" s="69">
        <v>0</v>
      </c>
      <c r="I8" s="69">
        <f t="shared" si="0"/>
        <v>0</v>
      </c>
      <c r="J8" s="133">
        <f t="shared" si="1"/>
        <v>0</v>
      </c>
      <c r="K8" s="112" t="s">
        <v>82</v>
      </c>
      <c r="L8" s="135"/>
    </row>
    <row r="9" spans="1:12" x14ac:dyDescent="0.3">
      <c r="A9" s="68" t="s">
        <v>64</v>
      </c>
      <c r="B9" s="191" t="s">
        <v>83</v>
      </c>
      <c r="C9" s="192"/>
      <c r="D9" s="193"/>
      <c r="E9" s="185" t="s">
        <v>83</v>
      </c>
      <c r="F9" s="186"/>
      <c r="G9" s="187"/>
      <c r="H9" s="69">
        <v>0</v>
      </c>
      <c r="I9" s="69">
        <v>1.25</v>
      </c>
      <c r="J9" s="133">
        <f t="shared" si="1"/>
        <v>0</v>
      </c>
      <c r="K9" s="112" t="s">
        <v>83</v>
      </c>
      <c r="L9" s="135"/>
    </row>
    <row r="10" spans="1:12" ht="24" x14ac:dyDescent="0.3">
      <c r="A10" s="68" t="s">
        <v>87</v>
      </c>
      <c r="B10" s="179" t="s">
        <v>83</v>
      </c>
      <c r="C10" s="179"/>
      <c r="D10" s="179"/>
      <c r="E10" s="180" t="s">
        <v>83</v>
      </c>
      <c r="F10" s="180"/>
      <c r="G10" s="180"/>
      <c r="H10" s="69">
        <v>0</v>
      </c>
      <c r="I10" s="69">
        <f t="shared" si="0"/>
        <v>0</v>
      </c>
      <c r="J10" s="133">
        <f t="shared" si="1"/>
        <v>0</v>
      </c>
      <c r="K10" s="112" t="s">
        <v>83</v>
      </c>
      <c r="L10" s="135"/>
    </row>
    <row r="11" spans="1:12" ht="24" x14ac:dyDescent="0.3">
      <c r="A11" s="68" t="s">
        <v>88</v>
      </c>
      <c r="B11" s="179" t="s">
        <v>83</v>
      </c>
      <c r="C11" s="179"/>
      <c r="D11" s="179"/>
      <c r="E11" s="180" t="s">
        <v>83</v>
      </c>
      <c r="F11" s="180"/>
      <c r="G11" s="180"/>
      <c r="H11" s="69">
        <v>0</v>
      </c>
      <c r="I11" s="69">
        <f t="shared" si="0"/>
        <v>0</v>
      </c>
      <c r="J11" s="133">
        <f t="shared" si="1"/>
        <v>0</v>
      </c>
      <c r="K11" s="112" t="s">
        <v>83</v>
      </c>
      <c r="L11" s="135"/>
    </row>
    <row r="12" spans="1:12" ht="35.4" x14ac:dyDescent="0.3">
      <c r="A12" s="68" t="s">
        <v>89</v>
      </c>
      <c r="B12" s="194" t="s">
        <v>83</v>
      </c>
      <c r="C12" s="195"/>
      <c r="D12" s="196"/>
      <c r="E12" s="188" t="s">
        <v>83</v>
      </c>
      <c r="F12" s="189"/>
      <c r="G12" s="190"/>
      <c r="H12" s="69">
        <v>0</v>
      </c>
      <c r="I12" s="69">
        <v>1.5</v>
      </c>
      <c r="J12" s="133">
        <f t="shared" ref="J12:J32" si="4">G12-D12</f>
        <v>0</v>
      </c>
      <c r="K12" s="112" t="s">
        <v>83</v>
      </c>
      <c r="L12" s="135"/>
    </row>
    <row r="13" spans="1:12" ht="34.200000000000003" x14ac:dyDescent="0.3">
      <c r="A13" s="68" t="s">
        <v>65</v>
      </c>
      <c r="B13" s="94">
        <v>1400</v>
      </c>
      <c r="C13" s="95">
        <v>0.75</v>
      </c>
      <c r="D13" s="94">
        <v>1050</v>
      </c>
      <c r="E13" s="60">
        <v>1500</v>
      </c>
      <c r="F13" s="61">
        <v>0.75</v>
      </c>
      <c r="G13" s="60">
        <f>E13*F13</f>
        <v>1125</v>
      </c>
      <c r="H13" s="69">
        <f t="shared" ref="H13:H32" si="5">E13-B13</f>
        <v>100</v>
      </c>
      <c r="I13" s="69">
        <f t="shared" ref="I13:I32" si="6">F13-C13</f>
        <v>0</v>
      </c>
      <c r="J13" s="133">
        <f t="shared" si="4"/>
        <v>75</v>
      </c>
      <c r="K13" s="112" t="s">
        <v>161</v>
      </c>
      <c r="L13" s="112" t="s">
        <v>162</v>
      </c>
    </row>
    <row r="14" spans="1:12" ht="34.200000000000003" x14ac:dyDescent="0.3">
      <c r="A14" s="68" t="s">
        <v>66</v>
      </c>
      <c r="B14" s="94">
        <v>1400</v>
      </c>
      <c r="C14" s="95">
        <v>0.75</v>
      </c>
      <c r="D14" s="94">
        <v>1050</v>
      </c>
      <c r="E14" s="60">
        <v>1500</v>
      </c>
      <c r="F14" s="61">
        <v>0.75</v>
      </c>
      <c r="G14" s="60">
        <f t="shared" ref="G14:G18" si="7">E14*F14</f>
        <v>1125</v>
      </c>
      <c r="H14" s="69">
        <f t="shared" si="5"/>
        <v>100</v>
      </c>
      <c r="I14" s="69">
        <f t="shared" si="6"/>
        <v>0</v>
      </c>
      <c r="J14" s="133">
        <f t="shared" si="4"/>
        <v>75</v>
      </c>
      <c r="K14" s="112" t="s">
        <v>163</v>
      </c>
      <c r="L14" s="112" t="s">
        <v>162</v>
      </c>
    </row>
    <row r="15" spans="1:12" ht="22.8" x14ac:dyDescent="0.3">
      <c r="A15" s="68" t="s">
        <v>67</v>
      </c>
      <c r="B15" s="94">
        <v>1400</v>
      </c>
      <c r="C15" s="95">
        <v>1.5</v>
      </c>
      <c r="D15" s="94">
        <v>2100</v>
      </c>
      <c r="E15" s="60">
        <v>1500</v>
      </c>
      <c r="F15" s="61">
        <v>1.5</v>
      </c>
      <c r="G15" s="60">
        <f t="shared" si="7"/>
        <v>2250</v>
      </c>
      <c r="H15" s="69">
        <f t="shared" si="5"/>
        <v>100</v>
      </c>
      <c r="I15" s="69">
        <f t="shared" si="6"/>
        <v>0</v>
      </c>
      <c r="J15" s="133">
        <f t="shared" si="4"/>
        <v>150</v>
      </c>
      <c r="K15" s="112" t="s">
        <v>164</v>
      </c>
      <c r="L15" s="112" t="s">
        <v>165</v>
      </c>
    </row>
    <row r="16" spans="1:12" ht="45.6" x14ac:dyDescent="0.3">
      <c r="A16" s="68" t="s">
        <v>68</v>
      </c>
      <c r="B16" s="94">
        <v>1400</v>
      </c>
      <c r="C16" s="95">
        <v>3.3</v>
      </c>
      <c r="D16" s="94">
        <v>4620</v>
      </c>
      <c r="E16" s="60">
        <v>1500</v>
      </c>
      <c r="F16" s="61">
        <v>3.3</v>
      </c>
      <c r="G16" s="60">
        <f t="shared" si="7"/>
        <v>4950</v>
      </c>
      <c r="H16" s="69">
        <f t="shared" si="5"/>
        <v>100</v>
      </c>
      <c r="I16" s="69">
        <f t="shared" si="6"/>
        <v>0</v>
      </c>
      <c r="J16" s="133">
        <f t="shared" si="4"/>
        <v>330</v>
      </c>
      <c r="K16" s="112" t="s">
        <v>166</v>
      </c>
      <c r="L16" s="112" t="s">
        <v>167</v>
      </c>
    </row>
    <row r="17" spans="1:12" ht="34.200000000000003" x14ac:dyDescent="0.3">
      <c r="A17" s="68" t="s">
        <v>69</v>
      </c>
      <c r="B17" s="94">
        <v>1400</v>
      </c>
      <c r="C17" s="95">
        <v>0.25</v>
      </c>
      <c r="D17" s="95">
        <v>350</v>
      </c>
      <c r="E17" s="60">
        <v>1500</v>
      </c>
      <c r="F17" s="61">
        <v>0.25</v>
      </c>
      <c r="G17" s="60">
        <f t="shared" si="7"/>
        <v>375</v>
      </c>
      <c r="H17" s="69">
        <f t="shared" si="5"/>
        <v>100</v>
      </c>
      <c r="I17" s="69">
        <f t="shared" si="6"/>
        <v>0</v>
      </c>
      <c r="J17" s="133">
        <f t="shared" si="4"/>
        <v>25</v>
      </c>
      <c r="K17" s="112" t="s">
        <v>168</v>
      </c>
      <c r="L17" s="112" t="s">
        <v>169</v>
      </c>
    </row>
    <row r="18" spans="1:12" x14ac:dyDescent="0.3">
      <c r="A18" s="68" t="s">
        <v>70</v>
      </c>
      <c r="B18" s="94">
        <v>1400</v>
      </c>
      <c r="C18" s="95">
        <v>3</v>
      </c>
      <c r="D18" s="94">
        <v>4200</v>
      </c>
      <c r="E18" s="60">
        <v>1500</v>
      </c>
      <c r="F18" s="61">
        <v>3</v>
      </c>
      <c r="G18" s="60">
        <f t="shared" si="7"/>
        <v>4500</v>
      </c>
      <c r="H18" s="69">
        <f t="shared" si="5"/>
        <v>100</v>
      </c>
      <c r="I18" s="69">
        <f t="shared" si="6"/>
        <v>0</v>
      </c>
      <c r="J18" s="133">
        <f t="shared" si="4"/>
        <v>300</v>
      </c>
      <c r="K18" s="112" t="s">
        <v>170</v>
      </c>
      <c r="L18" s="112" t="s">
        <v>165</v>
      </c>
    </row>
    <row r="19" spans="1:12" ht="24" x14ac:dyDescent="0.3">
      <c r="A19" s="68" t="s">
        <v>91</v>
      </c>
      <c r="B19" s="179" t="s">
        <v>90</v>
      </c>
      <c r="C19" s="179"/>
      <c r="D19" s="179"/>
      <c r="E19" s="180" t="s">
        <v>90</v>
      </c>
      <c r="F19" s="180"/>
      <c r="G19" s="180"/>
      <c r="H19" s="69">
        <v>0</v>
      </c>
      <c r="I19" s="69">
        <f t="shared" si="6"/>
        <v>0</v>
      </c>
      <c r="J19" s="133">
        <f t="shared" si="4"/>
        <v>0</v>
      </c>
      <c r="K19" s="112" t="s">
        <v>90</v>
      </c>
      <c r="L19" s="135"/>
    </row>
    <row r="20" spans="1:12" ht="60.75" customHeight="1" x14ac:dyDescent="0.3">
      <c r="A20" s="68" t="s">
        <v>92</v>
      </c>
      <c r="B20" s="179" t="s">
        <v>71</v>
      </c>
      <c r="C20" s="179"/>
      <c r="D20" s="179"/>
      <c r="E20" s="180" t="s">
        <v>71</v>
      </c>
      <c r="F20" s="180"/>
      <c r="G20" s="180"/>
      <c r="H20" s="69">
        <v>0</v>
      </c>
      <c r="I20" s="69">
        <f t="shared" si="6"/>
        <v>0</v>
      </c>
      <c r="J20" s="133">
        <f t="shared" si="4"/>
        <v>0</v>
      </c>
      <c r="K20" s="112" t="s">
        <v>71</v>
      </c>
      <c r="L20" s="135"/>
    </row>
    <row r="21" spans="1:12" ht="35.4" customHeight="1" x14ac:dyDescent="0.3">
      <c r="A21" s="68" t="s">
        <v>93</v>
      </c>
      <c r="B21" s="94">
        <v>1400</v>
      </c>
      <c r="C21" s="95">
        <v>0.25</v>
      </c>
      <c r="D21" s="95">
        <v>350</v>
      </c>
      <c r="E21" s="60">
        <v>1500</v>
      </c>
      <c r="F21" s="61">
        <v>0.25</v>
      </c>
      <c r="G21" s="61">
        <f>E21*F21</f>
        <v>375</v>
      </c>
      <c r="H21" s="69">
        <v>0</v>
      </c>
      <c r="I21" s="69">
        <f t="shared" si="6"/>
        <v>0</v>
      </c>
      <c r="J21" s="133">
        <f t="shared" si="4"/>
        <v>25</v>
      </c>
      <c r="K21" s="112" t="s">
        <v>171</v>
      </c>
      <c r="L21" s="112" t="s">
        <v>165</v>
      </c>
    </row>
    <row r="22" spans="1:12" x14ac:dyDescent="0.3">
      <c r="A22" s="68" t="s">
        <v>72</v>
      </c>
      <c r="B22" s="94"/>
      <c r="C22" s="95"/>
      <c r="D22" s="95"/>
      <c r="E22" s="60"/>
      <c r="F22" s="61"/>
      <c r="G22" s="61"/>
      <c r="H22" s="69">
        <v>0</v>
      </c>
      <c r="I22" s="69">
        <f t="shared" si="6"/>
        <v>0</v>
      </c>
      <c r="J22" s="133">
        <f t="shared" si="4"/>
        <v>0</v>
      </c>
      <c r="K22" s="111"/>
      <c r="L22" s="135"/>
    </row>
    <row r="23" spans="1:12" ht="60.75" customHeight="1" x14ac:dyDescent="0.3">
      <c r="A23" s="68" t="s">
        <v>73</v>
      </c>
      <c r="B23" s="94"/>
      <c r="C23" s="95"/>
      <c r="D23" s="95"/>
      <c r="E23" s="60"/>
      <c r="F23" s="61"/>
      <c r="G23" s="61"/>
      <c r="H23" s="69">
        <v>0</v>
      </c>
      <c r="I23" s="69">
        <f t="shared" si="6"/>
        <v>0</v>
      </c>
      <c r="J23" s="133">
        <f t="shared" si="4"/>
        <v>0</v>
      </c>
      <c r="K23" s="111"/>
      <c r="L23" s="135"/>
    </row>
    <row r="24" spans="1:12" x14ac:dyDescent="0.3">
      <c r="A24" s="68" t="s">
        <v>74</v>
      </c>
      <c r="B24" s="94">
        <v>1400</v>
      </c>
      <c r="C24" s="95">
        <v>1</v>
      </c>
      <c r="D24" s="95">
        <v>1400</v>
      </c>
      <c r="E24" s="60">
        <v>1500</v>
      </c>
      <c r="F24" s="61">
        <v>1</v>
      </c>
      <c r="G24" s="61">
        <f>E24*F24</f>
        <v>1500</v>
      </c>
      <c r="H24" s="69">
        <f t="shared" si="5"/>
        <v>100</v>
      </c>
      <c r="I24" s="69">
        <f t="shared" si="6"/>
        <v>0</v>
      </c>
      <c r="J24" s="133">
        <f t="shared" si="4"/>
        <v>100</v>
      </c>
      <c r="K24" s="112" t="s">
        <v>172</v>
      </c>
      <c r="L24" s="112" t="s">
        <v>165</v>
      </c>
    </row>
    <row r="25" spans="1:12" x14ac:dyDescent="0.3">
      <c r="A25" s="68" t="s">
        <v>84</v>
      </c>
      <c r="B25" s="94">
        <v>1400</v>
      </c>
      <c r="C25" s="95">
        <v>0.25</v>
      </c>
      <c r="D25" s="95">
        <v>350</v>
      </c>
      <c r="E25" s="60">
        <v>1500</v>
      </c>
      <c r="F25" s="61">
        <v>0.25</v>
      </c>
      <c r="G25" s="61">
        <f t="shared" ref="G25:G31" si="8">E25*F25</f>
        <v>375</v>
      </c>
      <c r="H25" s="69">
        <f t="shared" si="5"/>
        <v>100</v>
      </c>
      <c r="I25" s="69">
        <f t="shared" si="6"/>
        <v>0</v>
      </c>
      <c r="J25" s="133">
        <f t="shared" si="4"/>
        <v>25</v>
      </c>
      <c r="K25" s="112" t="s">
        <v>173</v>
      </c>
      <c r="L25" s="112" t="s">
        <v>165</v>
      </c>
    </row>
    <row r="26" spans="1:12" x14ac:dyDescent="0.3">
      <c r="A26" s="68" t="s">
        <v>75</v>
      </c>
      <c r="B26" s="94">
        <v>1400</v>
      </c>
      <c r="C26" s="95">
        <v>1.5</v>
      </c>
      <c r="D26" s="95">
        <v>2100</v>
      </c>
      <c r="E26" s="60">
        <v>1500</v>
      </c>
      <c r="F26" s="61">
        <v>1.5</v>
      </c>
      <c r="G26" s="61">
        <f t="shared" si="8"/>
        <v>2250</v>
      </c>
      <c r="H26" s="69">
        <f t="shared" si="5"/>
        <v>100</v>
      </c>
      <c r="I26" s="69">
        <f t="shared" si="6"/>
        <v>0</v>
      </c>
      <c r="J26" s="133">
        <f t="shared" si="4"/>
        <v>150</v>
      </c>
      <c r="K26" s="112" t="s">
        <v>174</v>
      </c>
      <c r="L26" s="112" t="s">
        <v>165</v>
      </c>
    </row>
    <row r="27" spans="1:12" ht="24" x14ac:dyDescent="0.3">
      <c r="A27" s="68" t="s">
        <v>95</v>
      </c>
      <c r="B27" s="95">
        <v>400</v>
      </c>
      <c r="C27" s="95">
        <v>0.75</v>
      </c>
      <c r="D27" s="95">
        <v>300</v>
      </c>
      <c r="E27" s="61">
        <v>530</v>
      </c>
      <c r="F27" s="61">
        <v>0.75</v>
      </c>
      <c r="G27" s="61">
        <f t="shared" si="8"/>
        <v>397.5</v>
      </c>
      <c r="H27" s="69">
        <f t="shared" si="5"/>
        <v>130</v>
      </c>
      <c r="I27" s="69">
        <f t="shared" si="6"/>
        <v>0</v>
      </c>
      <c r="J27" s="133">
        <f t="shared" si="4"/>
        <v>97.5</v>
      </c>
      <c r="K27" s="112" t="s">
        <v>175</v>
      </c>
      <c r="L27" s="112" t="s">
        <v>165</v>
      </c>
    </row>
    <row r="28" spans="1:12" ht="22.8" x14ac:dyDescent="0.3">
      <c r="A28" s="68" t="s">
        <v>96</v>
      </c>
      <c r="B28" s="95">
        <v>416</v>
      </c>
      <c r="C28" s="95">
        <v>0.75</v>
      </c>
      <c r="D28" s="95">
        <v>312</v>
      </c>
      <c r="E28" s="61">
        <v>546</v>
      </c>
      <c r="F28" s="61">
        <v>0.75</v>
      </c>
      <c r="G28" s="61">
        <f t="shared" si="8"/>
        <v>409.5</v>
      </c>
      <c r="H28" s="69">
        <f t="shared" si="5"/>
        <v>130</v>
      </c>
      <c r="I28" s="69">
        <f t="shared" si="6"/>
        <v>0</v>
      </c>
      <c r="J28" s="133">
        <f t="shared" si="4"/>
        <v>97.5</v>
      </c>
      <c r="K28" s="112" t="s">
        <v>176</v>
      </c>
      <c r="L28" s="112" t="s">
        <v>165</v>
      </c>
    </row>
    <row r="29" spans="1:12" ht="22.8" x14ac:dyDescent="0.3">
      <c r="A29" s="68" t="s">
        <v>76</v>
      </c>
      <c r="B29" s="95">
        <v>16</v>
      </c>
      <c r="C29" s="95">
        <v>0.01</v>
      </c>
      <c r="D29" s="95">
        <v>0.16</v>
      </c>
      <c r="E29" s="61">
        <v>16</v>
      </c>
      <c r="F29" s="61">
        <v>0.01</v>
      </c>
      <c r="G29" s="61">
        <f t="shared" si="8"/>
        <v>0.16</v>
      </c>
      <c r="H29" s="69">
        <f t="shared" si="5"/>
        <v>0</v>
      </c>
      <c r="I29" s="69">
        <f t="shared" si="6"/>
        <v>0</v>
      </c>
      <c r="J29" s="133">
        <f t="shared" si="4"/>
        <v>0</v>
      </c>
      <c r="K29" s="112" t="s">
        <v>177</v>
      </c>
      <c r="L29" s="112" t="s">
        <v>165</v>
      </c>
    </row>
    <row r="30" spans="1:12" ht="24" x14ac:dyDescent="0.3">
      <c r="A30" s="68" t="s">
        <v>97</v>
      </c>
      <c r="B30" s="95">
        <v>16</v>
      </c>
      <c r="C30" s="95">
        <v>0.75</v>
      </c>
      <c r="D30" s="95">
        <v>12</v>
      </c>
      <c r="E30" s="61">
        <v>16</v>
      </c>
      <c r="F30" s="61">
        <v>0.75</v>
      </c>
      <c r="G30" s="61">
        <f t="shared" si="8"/>
        <v>12</v>
      </c>
      <c r="H30" s="69">
        <f t="shared" si="5"/>
        <v>0</v>
      </c>
      <c r="I30" s="69">
        <f t="shared" si="6"/>
        <v>0</v>
      </c>
      <c r="J30" s="133">
        <f t="shared" si="4"/>
        <v>0</v>
      </c>
      <c r="K30" s="112" t="s">
        <v>178</v>
      </c>
      <c r="L30" s="112" t="s">
        <v>165</v>
      </c>
    </row>
    <row r="31" spans="1:12" x14ac:dyDescent="0.3">
      <c r="A31" s="70" t="s">
        <v>85</v>
      </c>
      <c r="B31" s="96">
        <v>0</v>
      </c>
      <c r="C31" s="96">
        <v>0.75</v>
      </c>
      <c r="D31" s="96">
        <v>0</v>
      </c>
      <c r="E31" s="62">
        <v>0</v>
      </c>
      <c r="F31" s="62">
        <v>0.75</v>
      </c>
      <c r="G31" s="61">
        <f t="shared" si="8"/>
        <v>0</v>
      </c>
      <c r="H31" s="69">
        <f t="shared" si="5"/>
        <v>0</v>
      </c>
      <c r="I31" s="69">
        <f t="shared" si="6"/>
        <v>0</v>
      </c>
      <c r="J31" s="133">
        <f t="shared" si="4"/>
        <v>0</v>
      </c>
      <c r="K31" s="112" t="s">
        <v>179</v>
      </c>
      <c r="L31" s="112" t="s">
        <v>165</v>
      </c>
    </row>
    <row r="32" spans="1:12" x14ac:dyDescent="0.3">
      <c r="A32" s="71" t="s">
        <v>27</v>
      </c>
      <c r="B32" s="97"/>
      <c r="C32" s="97"/>
      <c r="D32" s="139">
        <f t="shared" ref="D32" si="9">SUM(D3:D7,D9:D10,D12:D18,D21,D24:D31)</f>
        <v>23444.16</v>
      </c>
      <c r="E32" s="63"/>
      <c r="F32" s="63"/>
      <c r="G32" s="138">
        <f>SUM(G3,G5:G7,G13:G18,G21:G31)</f>
        <v>25644.16</v>
      </c>
      <c r="H32" s="69">
        <f t="shared" si="5"/>
        <v>0</v>
      </c>
      <c r="I32" s="69">
        <f t="shared" si="6"/>
        <v>0</v>
      </c>
      <c r="J32" s="133">
        <f t="shared" si="4"/>
        <v>2200</v>
      </c>
      <c r="K32" s="111"/>
      <c r="L32" s="135"/>
    </row>
    <row r="33" spans="1:4" x14ac:dyDescent="0.3">
      <c r="A33" s="72"/>
      <c r="B33" s="73"/>
      <c r="C33" s="73"/>
      <c r="D33" s="73"/>
    </row>
    <row r="34" spans="1:4" x14ac:dyDescent="0.3">
      <c r="A34" s="105"/>
      <c r="B34" s="73"/>
      <c r="C34" s="73"/>
      <c r="D34" s="73"/>
    </row>
    <row r="35" spans="1:4" x14ac:dyDescent="0.3">
      <c r="A35" s="72"/>
      <c r="B35" s="73"/>
      <c r="C35" s="73"/>
      <c r="D35" s="73"/>
    </row>
    <row r="36" spans="1:4" x14ac:dyDescent="0.3">
      <c r="A36" s="72"/>
      <c r="B36" s="73"/>
      <c r="C36" s="73"/>
      <c r="D36" s="73"/>
    </row>
    <row r="37" spans="1:4" x14ac:dyDescent="0.3">
      <c r="A37" s="72"/>
      <c r="B37" s="73"/>
      <c r="C37" s="73"/>
      <c r="D37" s="73"/>
    </row>
    <row r="38" spans="1:4" x14ac:dyDescent="0.3">
      <c r="A38" s="74"/>
      <c r="B38" s="75"/>
      <c r="C38" s="75"/>
      <c r="D38" s="75"/>
    </row>
    <row r="39" spans="1:4" x14ac:dyDescent="0.3">
      <c r="A39" s="74"/>
      <c r="B39" s="75"/>
      <c r="C39" s="75"/>
      <c r="D39" s="75"/>
    </row>
    <row r="40" spans="1:4" x14ac:dyDescent="0.3">
      <c r="A40" s="74"/>
      <c r="B40" s="75"/>
      <c r="C40" s="75"/>
      <c r="D40" s="75"/>
    </row>
    <row r="41" spans="1:4" x14ac:dyDescent="0.3">
      <c r="A41" s="74"/>
      <c r="B41" s="75"/>
      <c r="C41" s="75"/>
      <c r="D41" s="75"/>
    </row>
    <row r="42" spans="1:4" x14ac:dyDescent="0.3">
      <c r="A42" s="74"/>
      <c r="B42" s="75"/>
      <c r="C42" s="75"/>
      <c r="D42" s="75"/>
    </row>
    <row r="43" spans="1:4" x14ac:dyDescent="0.3">
      <c r="A43" s="74"/>
      <c r="B43" s="75"/>
      <c r="C43" s="75"/>
      <c r="D43" s="75"/>
    </row>
    <row r="44" spans="1:4" x14ac:dyDescent="0.3">
      <c r="A44" s="74"/>
      <c r="B44" s="75"/>
      <c r="C44" s="75"/>
      <c r="D44" s="75"/>
    </row>
    <row r="45" spans="1:4" x14ac:dyDescent="0.3">
      <c r="A45" s="74"/>
      <c r="B45" s="75"/>
      <c r="C45" s="75"/>
      <c r="D45" s="75"/>
    </row>
    <row r="46" spans="1:4" x14ac:dyDescent="0.3">
      <c r="A46" s="74"/>
      <c r="B46" s="75"/>
      <c r="C46" s="75"/>
      <c r="D46" s="75"/>
    </row>
    <row r="47" spans="1:4" x14ac:dyDescent="0.3">
      <c r="A47" s="74"/>
      <c r="B47" s="75"/>
      <c r="C47" s="75"/>
      <c r="D47" s="75"/>
    </row>
    <row r="48" spans="1:4" x14ac:dyDescent="0.3">
      <c r="A48" s="74"/>
      <c r="B48" s="75"/>
      <c r="C48" s="75"/>
      <c r="D48" s="75"/>
    </row>
    <row r="49" spans="1:4" x14ac:dyDescent="0.3">
      <c r="A49" s="74"/>
      <c r="B49" s="75"/>
      <c r="C49" s="75"/>
      <c r="D49" s="75"/>
    </row>
    <row r="50" spans="1:4" x14ac:dyDescent="0.3">
      <c r="A50" s="74"/>
      <c r="B50" s="75"/>
      <c r="C50" s="75"/>
      <c r="D50" s="75"/>
    </row>
    <row r="51" spans="1:4" x14ac:dyDescent="0.3">
      <c r="A51" s="74"/>
      <c r="B51" s="75"/>
      <c r="C51" s="75"/>
      <c r="D51" s="75"/>
    </row>
    <row r="52" spans="1:4" x14ac:dyDescent="0.3">
      <c r="A52" s="74"/>
      <c r="B52" s="75"/>
      <c r="C52" s="75"/>
      <c r="D52" s="75"/>
    </row>
    <row r="53" spans="1:4" x14ac:dyDescent="0.3">
      <c r="A53" s="74"/>
      <c r="B53" s="75"/>
      <c r="C53" s="75"/>
      <c r="D53" s="75"/>
    </row>
  </sheetData>
  <mergeCells count="20">
    <mergeCell ref="K1:L1"/>
    <mergeCell ref="H1:J1"/>
    <mergeCell ref="E20:G20"/>
    <mergeCell ref="B1:D1"/>
    <mergeCell ref="E1:G1"/>
    <mergeCell ref="E19:G19"/>
    <mergeCell ref="B19:D19"/>
    <mergeCell ref="B20:D20"/>
    <mergeCell ref="E9:G9"/>
    <mergeCell ref="E12:G12"/>
    <mergeCell ref="B9:D9"/>
    <mergeCell ref="B10:D10"/>
    <mergeCell ref="B12:D12"/>
    <mergeCell ref="B8:D8"/>
    <mergeCell ref="B11:D11"/>
    <mergeCell ref="E4:G4"/>
    <mergeCell ref="E8:G8"/>
    <mergeCell ref="E10:G10"/>
    <mergeCell ref="E11:G11"/>
    <mergeCell ref="B4:D4"/>
  </mergeCells>
  <pageMargins left="0.7" right="0.7" top="0.75" bottom="0.75" header="0.3" footer="0.3"/>
  <pageSetup scale="52"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I17" sqref="I17"/>
    </sheetView>
  </sheetViews>
  <sheetFormatPr defaultColWidth="8.88671875" defaultRowHeight="13.8" x14ac:dyDescent="0.25"/>
  <cols>
    <col min="1" max="1" width="30.21875" style="98" customWidth="1"/>
    <col min="2" max="2" width="16.109375" style="98" customWidth="1"/>
    <col min="3" max="3" width="15.33203125" style="98" customWidth="1"/>
    <col min="4" max="16384" width="8.88671875" style="98"/>
  </cols>
  <sheetData>
    <row r="1" spans="1:3" ht="14.4" x14ac:dyDescent="0.3">
      <c r="A1" s="197" t="s">
        <v>181</v>
      </c>
      <c r="B1" s="198"/>
      <c r="C1" s="199"/>
    </row>
    <row r="2" spans="1:3" x14ac:dyDescent="0.25">
      <c r="A2" s="99"/>
      <c r="B2" s="103" t="s">
        <v>108</v>
      </c>
      <c r="C2" s="103" t="s">
        <v>3</v>
      </c>
    </row>
    <row r="3" spans="1:3" x14ac:dyDescent="0.25">
      <c r="A3" s="99" t="s">
        <v>98</v>
      </c>
      <c r="B3" s="100">
        <f>SUM('One-time Reporting'!K8,'Annual Reporting'!K20)</f>
        <v>1932.4133333333332</v>
      </c>
      <c r="C3" s="100">
        <f>SUM('One-time Reporting'!I8,'Annual Reporting'!I20)</f>
        <v>6204.413333333333</v>
      </c>
    </row>
    <row r="4" spans="1:3" x14ac:dyDescent="0.25">
      <c r="A4" s="99" t="s">
        <v>103</v>
      </c>
      <c r="B4" s="100">
        <f>SUM('One-time recordkeeping'!G6,'Annual recordkeeping'!G32)</f>
        <v>85644.160000000003</v>
      </c>
      <c r="C4" s="100">
        <f>SUM('One-time recordkeeping'!E6)</f>
        <v>1200</v>
      </c>
    </row>
    <row r="5" spans="1:3" x14ac:dyDescent="0.25">
      <c r="A5" s="99" t="s">
        <v>106</v>
      </c>
      <c r="B5" s="100">
        <f>SUM('One-time 3rd Party'!K6,'Annual 3rd Party'!_ftnref1)</f>
        <v>50993.576666666668</v>
      </c>
      <c r="C5" s="100">
        <f>SUM('One-time 3rd Party'!I6,'Annual 3rd Party'!I24)</f>
        <v>96578.493333333332</v>
      </c>
    </row>
    <row r="6" spans="1:3" x14ac:dyDescent="0.25">
      <c r="A6" s="101" t="s">
        <v>107</v>
      </c>
      <c r="B6" s="102">
        <f>SUM(B3:B5)</f>
        <v>138570.15</v>
      </c>
      <c r="C6" s="102">
        <f>SUM(C3:C5)</f>
        <v>103982.90666666666</v>
      </c>
    </row>
    <row r="9" spans="1:3" x14ac:dyDescent="0.25">
      <c r="A9" s="200" t="s">
        <v>9</v>
      </c>
      <c r="B9" s="200"/>
      <c r="C9" s="200"/>
    </row>
    <row r="10" spans="1:3" x14ac:dyDescent="0.25">
      <c r="A10" s="150"/>
      <c r="B10" s="150" t="s">
        <v>185</v>
      </c>
      <c r="C10" s="150" t="s">
        <v>112</v>
      </c>
    </row>
    <row r="11" spans="1:3" x14ac:dyDescent="0.25">
      <c r="A11" s="149" t="s">
        <v>182</v>
      </c>
      <c r="B11" s="151">
        <v>1100</v>
      </c>
      <c r="C11" s="151">
        <v>1200</v>
      </c>
    </row>
    <row r="12" spans="1:3" x14ac:dyDescent="0.25">
      <c r="A12" s="149" t="s">
        <v>183</v>
      </c>
      <c r="B12" s="151">
        <v>300</v>
      </c>
      <c r="C12" s="151">
        <v>300</v>
      </c>
    </row>
    <row r="13" spans="1:3" ht="41.4" x14ac:dyDescent="0.25">
      <c r="A13" s="149" t="s">
        <v>184</v>
      </c>
      <c r="B13" s="151">
        <v>4200</v>
      </c>
      <c r="C13" s="151">
        <v>4500</v>
      </c>
    </row>
    <row r="14" spans="1:3" x14ac:dyDescent="0.25">
      <c r="A14" s="152" t="s">
        <v>107</v>
      </c>
      <c r="B14" s="151">
        <f>SUM(B11:B13)</f>
        <v>5600</v>
      </c>
      <c r="C14" s="151">
        <f>SUM(C11:C13)</f>
        <v>6000</v>
      </c>
    </row>
  </sheetData>
  <mergeCells count="2">
    <mergeCell ref="A1:C1"/>
    <mergeCell ref="A9:C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SUMMARY</vt:lpstr>
      <vt:lpstr>One-time Reporting</vt:lpstr>
      <vt:lpstr>Annual Reporting</vt:lpstr>
      <vt:lpstr>One-time 3rd Party</vt:lpstr>
      <vt:lpstr>Annual 3rd Party</vt:lpstr>
      <vt:lpstr>One-time recordkeeping</vt:lpstr>
      <vt:lpstr>Annual recordkeeping</vt:lpstr>
      <vt:lpstr>2015 renewal summary</vt:lpstr>
      <vt:lpstr>'Annual 3rd Party'!_ftnref1</vt:lpstr>
    </vt:vector>
  </TitlesOfParts>
  <Company>USNRC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KEB1</dc:creator>
  <cp:lastModifiedBy>Benney, Kristen</cp:lastModifiedBy>
  <cp:lastPrinted>2015-04-23T18:13:09Z</cp:lastPrinted>
  <dcterms:created xsi:type="dcterms:W3CDTF">2010-02-26T16:25:42Z</dcterms:created>
  <dcterms:modified xsi:type="dcterms:W3CDTF">2015-11-24T13:31:28Z</dcterms:modified>
</cp:coreProperties>
</file>