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0" yWindow="75" windowWidth="28650" windowHeight="12750" tabRatio="609"/>
  </bookViews>
  <sheets>
    <sheet name="#0006 Reporting" sheetId="18" r:id="rId1"/>
    <sheet name="#0006 Recordkeeping" sheetId="17" r:id="rId2"/>
    <sheet name="#0006 Summary" sheetId="19" r:id="rId3"/>
  </sheets>
  <definedNames>
    <definedName name="_xlnm.Print_Titles" localSheetId="1">'#0006 Recordkeeping'!$2:$2</definedName>
    <definedName name="_xlnm.Print_Titles" localSheetId="0">'#0006 Reporting'!$2:$2</definedName>
  </definedNames>
  <calcPr calcId="145621"/>
</workbook>
</file>

<file path=xl/calcChain.xml><?xml version="1.0" encoding="utf-8"?>
<calcChain xmlns="http://schemas.openxmlformats.org/spreadsheetml/2006/main">
  <c r="F50" i="18" l="1"/>
  <c r="P21" i="17" l="1"/>
  <c r="N21" i="17"/>
  <c r="P20" i="17"/>
  <c r="N20" i="17"/>
  <c r="H21" i="17"/>
  <c r="H20" i="17"/>
  <c r="F20" i="17"/>
  <c r="F21" i="17"/>
  <c r="P43" i="18" l="1"/>
  <c r="N43" i="18"/>
  <c r="P24" i="18"/>
  <c r="N24" i="18"/>
  <c r="H33" i="18"/>
  <c r="P23" i="18"/>
  <c r="N23" i="18"/>
  <c r="P7" i="18"/>
  <c r="N7" i="18"/>
  <c r="P6" i="18"/>
  <c r="N6" i="18"/>
  <c r="H24" i="18"/>
  <c r="F24" i="18"/>
  <c r="H23" i="18"/>
  <c r="F23" i="18"/>
  <c r="H7" i="18" l="1"/>
  <c r="F7" i="18"/>
  <c r="H6" i="18"/>
  <c r="F6" i="18"/>
  <c r="D43" i="17" l="1"/>
  <c r="O30" i="17"/>
  <c r="N30" i="17"/>
  <c r="I30" i="17"/>
  <c r="I50" i="18" l="1"/>
  <c r="N48" i="18"/>
  <c r="I48" i="18"/>
  <c r="I47" i="18"/>
  <c r="N46" i="18"/>
  <c r="I46" i="18"/>
  <c r="N39" i="18"/>
  <c r="N47" i="18" s="1"/>
  <c r="I39" i="18"/>
  <c r="O39" i="18"/>
  <c r="F39" i="18"/>
  <c r="N21" i="18"/>
  <c r="P21" i="18"/>
  <c r="N50" i="18" l="1"/>
  <c r="F9" i="19"/>
  <c r="F8" i="19"/>
  <c r="D9" i="19"/>
  <c r="D8" i="19"/>
  <c r="C8" i="19" s="1"/>
  <c r="B8" i="19"/>
  <c r="E8" i="19" l="1"/>
  <c r="P30" i="17"/>
  <c r="D44" i="17"/>
  <c r="B4" i="19" s="1"/>
  <c r="H30" i="17"/>
  <c r="F30" i="17"/>
  <c r="F42" i="17" s="1"/>
  <c r="E30" i="17"/>
  <c r="G30" i="17" l="1"/>
  <c r="D10" i="19"/>
  <c r="F10" i="19"/>
  <c r="B9" i="19"/>
  <c r="B10" i="19" s="1"/>
  <c r="B3" i="19"/>
  <c r="C9" i="19" l="1"/>
  <c r="E10" i="19"/>
  <c r="E9" i="19"/>
  <c r="C10" i="19"/>
  <c r="H39" i="18" l="1"/>
  <c r="N43" i="17" l="1"/>
  <c r="N38" i="17"/>
  <c r="N18" i="17"/>
  <c r="N41" i="17" s="1"/>
  <c r="F9" i="18"/>
  <c r="N42" i="17" l="1"/>
  <c r="N44" i="17" s="1"/>
  <c r="I21" i="18"/>
  <c r="F15" i="17"/>
  <c r="H15" i="17" s="1"/>
  <c r="P15" i="17" s="1"/>
  <c r="F29" i="17"/>
  <c r="H29" i="17" s="1"/>
  <c r="F13" i="17"/>
  <c r="H13" i="17" s="1"/>
  <c r="I13" i="17" s="1"/>
  <c r="F7" i="17"/>
  <c r="F37" i="18"/>
  <c r="H37" i="18" s="1"/>
  <c r="F11" i="18"/>
  <c r="H11" i="18" s="1"/>
  <c r="H9" i="18"/>
  <c r="M9" i="18" s="1"/>
  <c r="F34" i="18"/>
  <c r="M38" i="17"/>
  <c r="M43" i="17" s="1"/>
  <c r="K38" i="17"/>
  <c r="K43" i="17" s="1"/>
  <c r="J38" i="17"/>
  <c r="J43" i="17" s="1"/>
  <c r="L18" i="17"/>
  <c r="L41" i="17" s="1"/>
  <c r="K18" i="17"/>
  <c r="K41" i="17" s="1"/>
  <c r="M43" i="18"/>
  <c r="M48" i="18" s="1"/>
  <c r="K43" i="18"/>
  <c r="K48" i="18" s="1"/>
  <c r="J43" i="18"/>
  <c r="J48" i="18" s="1"/>
  <c r="I43" i="18"/>
  <c r="K39" i="18"/>
  <c r="K47" i="18" s="1"/>
  <c r="F28" i="17"/>
  <c r="H28" i="17" s="1"/>
  <c r="F27" i="17"/>
  <c r="F26" i="17"/>
  <c r="P26" i="17"/>
  <c r="J26" i="17" s="1"/>
  <c r="F22" i="17"/>
  <c r="H22" i="17" s="1"/>
  <c r="P22" i="17" s="1"/>
  <c r="F24" i="17"/>
  <c r="H24" i="17" s="1"/>
  <c r="F25" i="17"/>
  <c r="H25" i="17" s="1"/>
  <c r="P25" i="17" s="1"/>
  <c r="P33" i="18"/>
  <c r="P39" i="18" s="1"/>
  <c r="F17" i="17"/>
  <c r="H17" i="17" s="1"/>
  <c r="P17" i="17" s="1"/>
  <c r="O21" i="18"/>
  <c r="O46" i="18" s="1"/>
  <c r="K21" i="18"/>
  <c r="K46" i="18" s="1"/>
  <c r="F11" i="17"/>
  <c r="H11" i="17" s="1"/>
  <c r="P11" i="17" s="1"/>
  <c r="F8" i="17"/>
  <c r="H8" i="17" s="1"/>
  <c r="P8" i="17" s="1"/>
  <c r="O18" i="17"/>
  <c r="O41" i="17" s="1"/>
  <c r="F12" i="17"/>
  <c r="H12" i="17" s="1"/>
  <c r="P12" i="17" s="1"/>
  <c r="F6" i="17"/>
  <c r="H6" i="17" s="1"/>
  <c r="P6" i="17" s="1"/>
  <c r="I38" i="17"/>
  <c r="I43" i="17" s="1"/>
  <c r="H19" i="18"/>
  <c r="P19" i="18" s="1"/>
  <c r="H12" i="18"/>
  <c r="P12" i="18" s="1"/>
  <c r="F37" i="17"/>
  <c r="H37" i="17" s="1"/>
  <c r="P37" i="17" s="1"/>
  <c r="D48" i="18"/>
  <c r="D47" i="18"/>
  <c r="D46" i="18"/>
  <c r="F42" i="18"/>
  <c r="H42" i="18" s="1"/>
  <c r="F41" i="18"/>
  <c r="H41" i="18" s="1"/>
  <c r="P41" i="18" s="1"/>
  <c r="F38" i="18"/>
  <c r="H38" i="18" s="1"/>
  <c r="P38" i="18" s="1"/>
  <c r="F36" i="18"/>
  <c r="H36" i="18" s="1"/>
  <c r="F35" i="18"/>
  <c r="H35" i="18" s="1"/>
  <c r="P35" i="18" s="1"/>
  <c r="F32" i="18"/>
  <c r="H32" i="18" s="1"/>
  <c r="P32" i="18" s="1"/>
  <c r="F31" i="18"/>
  <c r="H31" i="18" s="1"/>
  <c r="P31" i="18" s="1"/>
  <c r="F30" i="18"/>
  <c r="H30" i="18" s="1"/>
  <c r="P30" i="18" s="1"/>
  <c r="F29" i="18"/>
  <c r="H29" i="18" s="1"/>
  <c r="P29" i="18" s="1"/>
  <c r="F28" i="18"/>
  <c r="H28" i="18" s="1"/>
  <c r="P28" i="18" s="1"/>
  <c r="F27" i="18"/>
  <c r="H27" i="18" s="1"/>
  <c r="P27" i="18" s="1"/>
  <c r="F26" i="18"/>
  <c r="H26" i="18" s="1"/>
  <c r="P26" i="18" s="1"/>
  <c r="F25" i="18"/>
  <c r="H25" i="18" s="1"/>
  <c r="P25" i="18" s="1"/>
  <c r="F20" i="18"/>
  <c r="H20" i="18" s="1"/>
  <c r="P20" i="18" s="1"/>
  <c r="F18" i="18"/>
  <c r="H18" i="18" s="1"/>
  <c r="P18" i="18" s="1"/>
  <c r="F17" i="18"/>
  <c r="H17" i="18" s="1"/>
  <c r="P17" i="18" s="1"/>
  <c r="F16" i="18"/>
  <c r="H16" i="18" s="1"/>
  <c r="P16" i="18" s="1"/>
  <c r="H15" i="18"/>
  <c r="P15" i="18" s="1"/>
  <c r="F14" i="18"/>
  <c r="H14" i="18" s="1"/>
  <c r="P14" i="18" s="1"/>
  <c r="F13" i="18"/>
  <c r="H13" i="18" s="1"/>
  <c r="P13" i="18" s="1"/>
  <c r="F10" i="18"/>
  <c r="H10" i="18" s="1"/>
  <c r="P10" i="18" s="1"/>
  <c r="H8" i="18"/>
  <c r="P8" i="18" s="1"/>
  <c r="H5" i="18"/>
  <c r="P5" i="18" s="1"/>
  <c r="F4" i="18"/>
  <c r="H4" i="18" s="1"/>
  <c r="P4" i="18" s="1"/>
  <c r="P10" i="17"/>
  <c r="D42" i="17"/>
  <c r="F23" i="17"/>
  <c r="H23" i="17" s="1"/>
  <c r="P23" i="17" s="1"/>
  <c r="F5" i="17"/>
  <c r="P9" i="17"/>
  <c r="F14" i="17"/>
  <c r="H14" i="17" s="1"/>
  <c r="P14" i="17" s="1"/>
  <c r="F16" i="17"/>
  <c r="H16" i="17" s="1"/>
  <c r="P16" i="17" s="1"/>
  <c r="F36" i="17"/>
  <c r="H36" i="17" s="1"/>
  <c r="P36" i="17" s="1"/>
  <c r="F32" i="17"/>
  <c r="H32" i="17" s="1"/>
  <c r="P32" i="17" s="1"/>
  <c r="F33" i="17"/>
  <c r="H33" i="17" s="1"/>
  <c r="F34" i="17"/>
  <c r="H34" i="17" s="1"/>
  <c r="P34" i="17" s="1"/>
  <c r="F35" i="17"/>
  <c r="H35" i="17" s="1"/>
  <c r="P35" i="17" s="1"/>
  <c r="D41" i="17"/>
  <c r="O42" i="17"/>
  <c r="O43" i="18"/>
  <c r="O48" i="18" s="1"/>
  <c r="O47" i="18"/>
  <c r="O38" i="17"/>
  <c r="O43" i="17" s="1"/>
  <c r="L30" i="17"/>
  <c r="L42" i="17" s="1"/>
  <c r="L43" i="18"/>
  <c r="L48" i="18" s="1"/>
  <c r="P28" i="17" l="1"/>
  <c r="H27" i="17"/>
  <c r="I29" i="17"/>
  <c r="I42" i="17" s="1"/>
  <c r="J29" i="17"/>
  <c r="J30" i="17" s="1"/>
  <c r="J42" i="17" s="1"/>
  <c r="H34" i="18"/>
  <c r="F43" i="18"/>
  <c r="F48" i="18" s="1"/>
  <c r="E48" i="18" s="1"/>
  <c r="P37" i="18"/>
  <c r="J37" i="18"/>
  <c r="J39" i="18" s="1"/>
  <c r="J47" i="18" s="1"/>
  <c r="P11" i="18"/>
  <c r="J11" i="18"/>
  <c r="M18" i="17"/>
  <c r="M21" i="18"/>
  <c r="M46" i="18" s="1"/>
  <c r="P9" i="18"/>
  <c r="F38" i="17"/>
  <c r="F43" i="17" s="1"/>
  <c r="E43" i="17" s="1"/>
  <c r="H7" i="17"/>
  <c r="P13" i="17"/>
  <c r="J13" i="17"/>
  <c r="L39" i="18"/>
  <c r="L47" i="18" s="1"/>
  <c r="O44" i="17"/>
  <c r="D50" i="18"/>
  <c r="O50" i="18"/>
  <c r="E43" i="18"/>
  <c r="K50" i="18"/>
  <c r="E39" i="18"/>
  <c r="L21" i="18"/>
  <c r="L46" i="18" s="1"/>
  <c r="F21" i="18"/>
  <c r="E21" i="18" s="1"/>
  <c r="P33" i="17"/>
  <c r="P38" i="17" s="1"/>
  <c r="P43" i="17" s="1"/>
  <c r="H38" i="17"/>
  <c r="H43" i="17" s="1"/>
  <c r="G43" i="17" s="1"/>
  <c r="H21" i="18"/>
  <c r="L38" i="17"/>
  <c r="L43" i="17" s="1"/>
  <c r="L44" i="17" s="1"/>
  <c r="H43" i="18"/>
  <c r="P42" i="18"/>
  <c r="P24" i="17"/>
  <c r="K30" i="17" s="1"/>
  <c r="K42" i="17" s="1"/>
  <c r="K44" i="17" s="1"/>
  <c r="J21" i="18"/>
  <c r="J46" i="18" s="1"/>
  <c r="H5" i="17"/>
  <c r="E42" i="17" l="1"/>
  <c r="M41" i="17"/>
  <c r="P27" i="17"/>
  <c r="M30" i="17"/>
  <c r="M42" i="17" s="1"/>
  <c r="J7" i="17"/>
  <c r="J18" i="17" s="1"/>
  <c r="J41" i="17" s="1"/>
  <c r="J44" i="17" s="1"/>
  <c r="I7" i="17"/>
  <c r="I18" i="17" s="1"/>
  <c r="I41" i="17" s="1"/>
  <c r="I44" i="17" s="1"/>
  <c r="P29" i="17"/>
  <c r="H42" i="17"/>
  <c r="G42" i="17" s="1"/>
  <c r="P34" i="18"/>
  <c r="M34" i="18"/>
  <c r="E38" i="17"/>
  <c r="L50" i="18"/>
  <c r="P46" i="18"/>
  <c r="F46" i="18"/>
  <c r="D3" i="19" s="1"/>
  <c r="F47" i="18"/>
  <c r="E47" i="18" s="1"/>
  <c r="H48" i="18"/>
  <c r="G48" i="18" s="1"/>
  <c r="G43" i="18"/>
  <c r="P48" i="18"/>
  <c r="P5" i="17"/>
  <c r="H47" i="18"/>
  <c r="G39" i="18"/>
  <c r="H46" i="18"/>
  <c r="G21" i="18"/>
  <c r="G38" i="17"/>
  <c r="J50" i="18"/>
  <c r="M44" i="17" l="1"/>
  <c r="P7" i="17"/>
  <c r="P42" i="17"/>
  <c r="M39" i="18"/>
  <c r="M47" i="18" s="1"/>
  <c r="M50" i="18" s="1"/>
  <c r="P47" i="18"/>
  <c r="P50" i="18" s="1"/>
  <c r="E50" i="18"/>
  <c r="C3" i="19" s="1"/>
  <c r="H50" i="18"/>
  <c r="F3" i="19" s="1"/>
  <c r="G46" i="18"/>
  <c r="G47" i="18"/>
  <c r="E46" i="18"/>
  <c r="G50" i="18" l="1"/>
  <c r="E3" i="19" s="1"/>
  <c r="E41" i="17"/>
  <c r="F18" i="17"/>
  <c r="E18" i="17" s="1"/>
  <c r="F41" i="17"/>
  <c r="F44" i="17"/>
  <c r="D4" i="19" s="1"/>
  <c r="D5" i="19" s="1"/>
  <c r="E4" i="17"/>
  <c r="H4" i="17"/>
  <c r="H18" i="17" s="1"/>
  <c r="P4" i="17"/>
  <c r="P18" i="17" s="1"/>
  <c r="P41" i="17" s="1"/>
  <c r="P44" i="17" s="1"/>
  <c r="G18" i="17" l="1"/>
  <c r="H41" i="17"/>
  <c r="B15" i="19"/>
  <c r="B16" i="19" s="1"/>
  <c r="C5" i="19"/>
  <c r="E44" i="17"/>
  <c r="C4" i="19" s="1"/>
  <c r="H44" i="17" l="1"/>
  <c r="G41" i="17"/>
  <c r="G44" i="17" l="1"/>
  <c r="E4" i="19" s="1"/>
  <c r="F4" i="19"/>
  <c r="F5" i="19" s="1"/>
  <c r="C15" i="19" l="1"/>
  <c r="C16" i="19" s="1"/>
  <c r="E5" i="19"/>
</calcChain>
</file>

<file path=xl/comments1.xml><?xml version="1.0" encoding="utf-8"?>
<comments xmlns="http://schemas.openxmlformats.org/spreadsheetml/2006/main">
  <authors>
    <author>bkowtha</author>
    <author>bjkowtha</author>
    <author>sfoss</author>
  </authors>
  <commentList>
    <comment ref="B4" authorId="0">
      <text>
        <r>
          <rPr>
            <b/>
            <sz val="10"/>
            <color indexed="81"/>
            <rFont val="Tahoma"/>
            <family val="2"/>
          </rPr>
          <t>bkowtha:</t>
        </r>
        <r>
          <rPr>
            <sz val="10"/>
            <color indexed="81"/>
            <rFont val="Tahoma"/>
            <family val="2"/>
          </rPr>
          <t xml:space="preserve">
per OMB guidance this burden is removed overall burden calculations but keeping this line item for future reference. This burden will reside with treasury system. </t>
        </r>
      </text>
    </comment>
    <comment ref="E5" authorId="1">
      <text>
        <r>
          <rPr>
            <b/>
            <sz val="9"/>
            <color indexed="81"/>
            <rFont val="Tahoma"/>
            <family val="2"/>
          </rPr>
          <t>bjkowtha:</t>
        </r>
        <r>
          <rPr>
            <sz val="9"/>
            <color indexed="81"/>
            <rFont val="Tahoma"/>
            <family val="2"/>
          </rPr>
          <t xml:space="preserve">
This burden is already covered in FNS-10 specific ICR. </t>
        </r>
      </text>
    </comment>
    <comment ref="E8" authorId="0">
      <text>
        <r>
          <rPr>
            <b/>
            <sz val="10"/>
            <color indexed="81"/>
            <rFont val="Tahoma"/>
            <family val="2"/>
          </rPr>
          <t>bkowtha:</t>
        </r>
        <r>
          <rPr>
            <sz val="10"/>
            <color indexed="81"/>
            <rFont val="Tahoma"/>
            <family val="2"/>
          </rPr>
          <t xml:space="preserve">
this task is done 4 times a year, as they ensure corrected claims are reflected on FNS-10</t>
        </r>
      </text>
    </comment>
    <comment ref="G10" authorId="0">
      <text>
        <r>
          <rPr>
            <b/>
            <sz val="10"/>
            <color indexed="81"/>
            <rFont val="Tahoma"/>
            <family val="2"/>
          </rPr>
          <t>bkowtha:</t>
        </r>
        <r>
          <rPr>
            <sz val="10"/>
            <color indexed="81"/>
            <rFont val="Tahoma"/>
            <family val="2"/>
          </rPr>
          <t xml:space="preserve">
This task is related to SA s reporting to FNS ROs. </t>
        </r>
      </text>
    </comment>
    <comment ref="E12" authorId="0">
      <text>
        <r>
          <rPr>
            <b/>
            <sz val="10"/>
            <color indexed="81"/>
            <rFont val="Tahoma"/>
            <family val="2"/>
          </rPr>
          <t>bkowtha:</t>
        </r>
        <r>
          <rPr>
            <sz val="10"/>
            <color indexed="81"/>
            <rFont val="Tahoma"/>
            <family val="2"/>
          </rPr>
          <t xml:space="preserve">
25% of SFA reviews. 20858/56=372*25/100=93</t>
        </r>
      </text>
    </comment>
    <comment ref="E13" authorId="2">
      <text>
        <r>
          <rPr>
            <b/>
            <sz val="8"/>
            <color indexed="81"/>
            <rFont val="Tahoma"/>
            <family val="2"/>
          </rPr>
          <t>sfoss:</t>
        </r>
        <r>
          <rPr>
            <sz val="8"/>
            <color indexed="81"/>
            <rFont val="Tahoma"/>
            <family val="2"/>
          </rPr>
          <t xml:space="preserve">
20858 SFA's divided by 56 SA, then 1/3 per year.</t>
        </r>
      </text>
    </comment>
    <comment ref="D16" authorId="0">
      <text>
        <r>
          <rPr>
            <b/>
            <sz val="10"/>
            <color indexed="81"/>
            <rFont val="Tahoma"/>
            <family val="2"/>
          </rPr>
          <t>bkowtha:</t>
        </r>
        <r>
          <rPr>
            <sz val="10"/>
            <color indexed="81"/>
            <rFont val="Tahoma"/>
            <family val="2"/>
          </rPr>
          <t xml:space="preserve">
Acc to NDB, there are no more commodity schools. </t>
        </r>
      </text>
    </comment>
    <comment ref="G18" authorId="0">
      <text>
        <r>
          <rPr>
            <b/>
            <sz val="10"/>
            <color indexed="81"/>
            <rFont val="Tahoma"/>
            <family val="2"/>
          </rPr>
          <t>bkowtha:</t>
        </r>
        <r>
          <rPr>
            <sz val="10"/>
            <color indexed="81"/>
            <rFont val="Tahoma"/>
            <family val="2"/>
          </rPr>
          <t xml:space="preserve">
This burden was already captured in snack rule and hence it is removed from this renewal.</t>
        </r>
      </text>
    </comment>
    <comment ref="E25" authorId="0">
      <text>
        <r>
          <rPr>
            <b/>
            <sz val="10"/>
            <color indexed="81"/>
            <rFont val="Tahoma"/>
            <family val="2"/>
          </rPr>
          <t>bkowtha:</t>
        </r>
        <r>
          <rPr>
            <sz val="10"/>
            <color indexed="81"/>
            <rFont val="Tahoma"/>
            <family val="2"/>
          </rPr>
          <t xml:space="preserve">
Each SFA needs to submit claims once a month x 12 months. </t>
        </r>
      </text>
    </comment>
    <comment ref="D26" authorId="0">
      <text>
        <r>
          <rPr>
            <b/>
            <sz val="10"/>
            <color indexed="81"/>
            <rFont val="Tahoma"/>
            <family val="2"/>
          </rPr>
          <t>bkowtha:</t>
        </r>
        <r>
          <rPr>
            <sz val="10"/>
            <color indexed="81"/>
            <rFont val="Tahoma"/>
            <family val="2"/>
          </rPr>
          <t xml:space="preserve">
10% will submit revised claims</t>
        </r>
      </text>
    </comment>
    <comment ref="D28" authorId="0">
      <text>
        <r>
          <rPr>
            <b/>
            <sz val="10"/>
            <color indexed="81"/>
            <rFont val="Tahoma"/>
            <family val="2"/>
          </rPr>
          <t>bkowtha:</t>
        </r>
        <r>
          <rPr>
            <sz val="10"/>
            <color indexed="81"/>
            <rFont val="Tahoma"/>
            <family val="2"/>
          </rPr>
          <t xml:space="preserve">
Approximately .05% applications are handled by SFAs. 20858*.05%= ~10. This number represents NSLP, SBP and SMP applications. </t>
        </r>
      </text>
    </comment>
    <comment ref="G28" authorId="0">
      <text>
        <r>
          <rPr>
            <b/>
            <sz val="10"/>
            <color indexed="81"/>
            <rFont val="Tahoma"/>
            <family val="2"/>
          </rPr>
          <t>bkowtha:</t>
        </r>
        <r>
          <rPr>
            <sz val="10"/>
            <color indexed="81"/>
            <rFont val="Tahoma"/>
            <family val="2"/>
          </rPr>
          <t xml:space="preserve">
Due to addition of DUNS number on application we have increased the burden time by 5 minutes (1.25-1.30). </t>
        </r>
      </text>
    </comment>
    <comment ref="D29" authorId="0">
      <text>
        <r>
          <rPr>
            <b/>
            <sz val="10"/>
            <color indexed="81"/>
            <rFont val="Tahoma"/>
            <family val="2"/>
          </rPr>
          <t>bkowtha:</t>
        </r>
        <r>
          <rPr>
            <sz val="10"/>
            <color indexed="81"/>
            <rFont val="Tahoma"/>
            <family val="2"/>
          </rPr>
          <t xml:space="preserve">
It appears that about 25% SFAs equal to this number 4969</t>
        </r>
      </text>
    </comment>
    <comment ref="B31" authorId="0">
      <text>
        <r>
          <rPr>
            <b/>
            <sz val="10"/>
            <color indexed="81"/>
            <rFont val="Tahoma"/>
            <family val="2"/>
          </rPr>
          <t>bkowtha:</t>
        </r>
        <r>
          <rPr>
            <sz val="10"/>
            <color indexed="81"/>
            <rFont val="Tahoma"/>
            <family val="2"/>
          </rPr>
          <t xml:space="preserve">
reduced time to complete the task (column G)</t>
        </r>
      </text>
    </comment>
    <comment ref="D31" authorId="0">
      <text>
        <r>
          <rPr>
            <b/>
            <sz val="10"/>
            <color indexed="81"/>
            <rFont val="Tahoma"/>
            <family val="2"/>
          </rPr>
          <t>bkowtha:</t>
        </r>
        <r>
          <rPr>
            <sz val="10"/>
            <color indexed="81"/>
            <rFont val="Tahoma"/>
            <family val="2"/>
          </rPr>
          <t xml:space="preserve">
FNS estimates that about 241 SFAs conduct reviews of afterschool care programs. </t>
        </r>
      </text>
    </comment>
    <comment ref="D32" authorId="0">
      <text>
        <r>
          <rPr>
            <b/>
            <sz val="10"/>
            <color indexed="81"/>
            <rFont val="Tahoma"/>
            <family val="2"/>
          </rPr>
          <t>bkowtha:</t>
        </r>
        <r>
          <rPr>
            <sz val="10"/>
            <color indexed="81"/>
            <rFont val="Tahoma"/>
            <family val="2"/>
          </rPr>
          <t xml:space="preserve">
Number from prior ICR</t>
        </r>
      </text>
    </comment>
  </commentList>
</comments>
</file>

<file path=xl/comments2.xml><?xml version="1.0" encoding="utf-8"?>
<comments xmlns="http://schemas.openxmlformats.org/spreadsheetml/2006/main">
  <authors>
    <author>bkowtha</author>
    <author>Jon Garcia</author>
  </authors>
  <commentList>
    <comment ref="E4" authorId="0">
      <text>
        <r>
          <rPr>
            <b/>
            <sz val="10"/>
            <color indexed="81"/>
            <rFont val="Tahoma"/>
            <family val="2"/>
          </rPr>
          <t>bkowtha:</t>
        </r>
        <r>
          <rPr>
            <sz val="10"/>
            <color indexed="81"/>
            <rFont val="Tahoma"/>
            <family val="2"/>
          </rPr>
          <t xml:space="preserve">
citation related to paid lunch equity </t>
        </r>
      </text>
    </comment>
    <comment ref="E5" authorId="1">
      <text>
        <r>
          <rPr>
            <sz val="8"/>
            <color indexed="81"/>
            <rFont val="Tahoma"/>
            <family val="2"/>
          </rPr>
          <t>Number copied from previous ICR renewal.</t>
        </r>
        <r>
          <rPr>
            <sz val="8"/>
            <color indexed="81"/>
            <rFont val="Tahoma"/>
            <family val="2"/>
          </rPr>
          <t xml:space="preserve">
</t>
        </r>
      </text>
    </comment>
    <comment ref="E11" authorId="1">
      <text>
        <r>
          <rPr>
            <sz val="8"/>
            <color indexed="81"/>
            <rFont val="Tahoma"/>
            <family val="2"/>
          </rPr>
          <t xml:space="preserve">burden removed for OMB guidance
</t>
        </r>
      </text>
    </comment>
    <comment ref="B15" authorId="0">
      <text>
        <r>
          <rPr>
            <b/>
            <sz val="10"/>
            <color indexed="81"/>
            <rFont val="Tahoma"/>
            <family val="2"/>
          </rPr>
          <t>bkowtha:</t>
        </r>
        <r>
          <rPr>
            <sz val="10"/>
            <color indexed="81"/>
            <rFont val="Tahoma"/>
            <family val="2"/>
          </rPr>
          <t xml:space="preserve">
moved this line item from SFA section to SA</t>
        </r>
      </text>
    </comment>
    <comment ref="E16" authorId="1">
      <text>
        <r>
          <rPr>
            <sz val="8"/>
            <color indexed="81"/>
            <rFont val="Tahoma"/>
            <family val="2"/>
          </rPr>
          <t xml:space="preserve">This number comes from the previous ICR renewal and this figure was used for recent ICRs (HACCP, DGA, Paid Equity) 
</t>
        </r>
      </text>
    </comment>
    <comment ref="E17" authorId="1">
      <text>
        <r>
          <rPr>
            <sz val="8"/>
            <color indexed="81"/>
            <rFont val="Tahoma"/>
            <family val="2"/>
          </rPr>
          <t>20858/56</t>
        </r>
        <r>
          <rPr>
            <sz val="8"/>
            <color indexed="81"/>
            <rFont val="Tahoma"/>
            <family val="2"/>
          </rPr>
          <t xml:space="preserve">
</t>
        </r>
      </text>
    </comment>
    <comment ref="E22" authorId="1">
      <text>
        <r>
          <rPr>
            <sz val="8"/>
            <color indexed="81"/>
            <rFont val="Tahoma"/>
            <family val="2"/>
          </rPr>
          <t xml:space="preserve">SFA level numbers came from previous ICR renewal and HACCP, DGA, Paid Equity).  Kept the same to be consistent with all ICRs impacting #0584-0006.
</t>
        </r>
      </text>
    </comment>
    <comment ref="E32" authorId="1">
      <text>
        <r>
          <rPr>
            <sz val="8"/>
            <color indexed="81"/>
            <rFont val="Tahoma"/>
            <family val="2"/>
          </rPr>
          <t>School level numbers came from previous ICR renewal and HACCP, DGA, Paid Equity).  Kept the same to be consistent with all ICRs impacting #0584-0006.</t>
        </r>
      </text>
    </comment>
    <comment ref="G33" authorId="0">
      <text>
        <r>
          <rPr>
            <b/>
            <sz val="10"/>
            <color indexed="81"/>
            <rFont val="Tahoma"/>
            <family val="2"/>
          </rPr>
          <t>bkowtha:</t>
        </r>
        <r>
          <rPr>
            <sz val="10"/>
            <color indexed="81"/>
            <rFont val="Tahoma"/>
            <family val="2"/>
          </rPr>
          <t xml:space="preserve">
reduced burden for this task</t>
        </r>
      </text>
    </comment>
  </commentList>
</comments>
</file>

<file path=xl/sharedStrings.xml><?xml version="1.0" encoding="utf-8"?>
<sst xmlns="http://schemas.openxmlformats.org/spreadsheetml/2006/main" count="225" uniqueCount="178">
  <si>
    <t>State Agency Level</t>
  </si>
  <si>
    <t>Title</t>
  </si>
  <si>
    <t>Form number</t>
  </si>
  <si>
    <t xml:space="preserve"> </t>
  </si>
  <si>
    <t>FNS-640</t>
  </si>
  <si>
    <t>Establish appeal procedures for SFAs</t>
  </si>
  <si>
    <t>Grant Closeout Report</t>
  </si>
  <si>
    <t>STATE  AGENCY LEVEL TOTALS</t>
  </si>
  <si>
    <t>210.18(k)(2)</t>
  </si>
  <si>
    <t>210.19(a)(2)</t>
  </si>
  <si>
    <t>SCHOOL LEVEL SUBTOTALS</t>
  </si>
  <si>
    <t>210.20(a)(8)</t>
  </si>
  <si>
    <t>210.15(a)(7)</t>
  </si>
  <si>
    <t>210.16(a)</t>
  </si>
  <si>
    <t>Information on the amount of Federal NSLP funds expanded and obligated to date.</t>
  </si>
  <si>
    <t>SA shall report to FNS the results of reviews by March 1 of each school year, on a form designated by FNS.</t>
  </si>
  <si>
    <t>Estimated participation in NSLP commodity schools.</t>
  </si>
  <si>
    <t>Commodity schools' estimation of whether to receive part of their commodity assistance in cash for processing and handling of commodities.</t>
  </si>
  <si>
    <t>SA report the number of food safety inspections conducted to FNS.</t>
  </si>
  <si>
    <t>Previously Approved</t>
  </si>
  <si>
    <t>Due to an Adjustment</t>
  </si>
  <si>
    <t>Total Difference</t>
  </si>
  <si>
    <t>Estimated # Respondents</t>
  </si>
  <si>
    <t>Responses Per Respondent</t>
  </si>
  <si>
    <t>Total Annual Responses  (Col. DxE)</t>
  </si>
  <si>
    <t>Estimated Avg. # of Hours Per Response</t>
  </si>
  <si>
    <t>Estimated Total Hours   (Col. FxG)</t>
  </si>
  <si>
    <t>CFR Citation</t>
  </si>
  <si>
    <t>SA provides written notification of review findings to SFA, including review findings, preliminary assessment of needed corrective actions, and deadlines for completion, and provides notification of adverse action and right to appeal.</t>
  </si>
  <si>
    <t>School Food Authority Level</t>
  </si>
  <si>
    <t>Submit revised claim for reimbursement and supporting statement justifying the adjustment.</t>
  </si>
  <si>
    <t>Submit claim for reimbursement and supporting data</t>
  </si>
  <si>
    <t>Report the total number of children approved for free and reduced priced lunches as of the last day of operation in October.</t>
  </si>
  <si>
    <t>Application to operate the NSLP and agreement between SA and SFA.  *Application and agreement are part of the same transaction, so there is only one response for both.</t>
  </si>
  <si>
    <t>SFAs provide SAs with a listing of elementary schools with at least 50% eligibility.</t>
  </si>
  <si>
    <t>SFAs provide sponsors with a elementary school attendance area boundary information.</t>
  </si>
  <si>
    <t>SFAs must conduct reviews of each afterschool care program that participates in the NSLP.  *Application and agreement are part of the same transaction, so there is only one response for both.</t>
  </si>
  <si>
    <t>SFAs modify existing menus with more than 30% vegetable protein products.</t>
  </si>
  <si>
    <t>Collect the number of food inspections obtained and report to state agency.</t>
  </si>
  <si>
    <t>SFA provide procurement materials to SA for approval.</t>
  </si>
  <si>
    <t>SFA shall submit to SA documented corrective action, no later than 30 days from the deadline for completion, for violations of critical or general areas identified on administrative follow-up review.</t>
  </si>
  <si>
    <t>SFAs meet the requirements to account for all revenues and expenditures of nonprofit food service.</t>
  </si>
  <si>
    <t>Daily counts of paid, reduced priced and free lunches served.</t>
  </si>
  <si>
    <t>Cafeteria sales (for inclusion in net cash resources)</t>
  </si>
  <si>
    <t>SUMMARY OF REPORTING BURDEN</t>
  </si>
  <si>
    <t>Total Reporting Burden</t>
  </si>
  <si>
    <t>SCHOOL FOOD AUTHORITY LEVEL TOTALS</t>
  </si>
  <si>
    <t>School Level</t>
  </si>
  <si>
    <t>SCHOOL LEVEL TOTALS</t>
  </si>
  <si>
    <t>210.20(b)(12)</t>
  </si>
  <si>
    <t>210.17(h)</t>
  </si>
  <si>
    <t>Establishes guidelines and approves school Food authorities menu planning alternatives.</t>
  </si>
  <si>
    <t>Modifies menu planning alternatives or develops menu planning alternatives.</t>
  </si>
  <si>
    <t>Records of reviews of Civil Rights compliance by SFAs.</t>
  </si>
  <si>
    <t>Contracts awarded by SFAs to FSMCs</t>
  </si>
  <si>
    <t>SA collects and maintains a listing of all elementary schools in NSLP with at least 50% eligibility.</t>
  </si>
  <si>
    <t>Records pertaining to annual food preference survey of SFAs.</t>
  </si>
  <si>
    <t>Maintain records of food safety inspections obtained by schools.</t>
  </si>
  <si>
    <t>STATE AGENCY LEVEL TOTALS</t>
  </si>
  <si>
    <t>Adopt menu planning alternatives, modify menu planning alternatives or develop menu planning alternatives and submit them to the State agency for approval</t>
  </si>
  <si>
    <t>Currently approved and denied applications for free and reduced-priced meals.</t>
  </si>
  <si>
    <t>210.9(b)(18) &amp; 210.15(b)(4)</t>
  </si>
  <si>
    <t>Records to account for State funds counted toward the State revenue matching requirements.</t>
  </si>
  <si>
    <t>Documentation of corrective action taken on program disclosed by review or audit.</t>
  </si>
  <si>
    <t>SCHOOL FOOD AUTHORITY LEVEL  TOTALS</t>
  </si>
  <si>
    <t xml:space="preserve">School Level </t>
  </si>
  <si>
    <t>210.15(b)(1)</t>
  </si>
  <si>
    <t xml:space="preserve">School food safety inspections.  </t>
  </si>
  <si>
    <t>Records of daily lunches served by category-free, reduced, paid.</t>
  </si>
  <si>
    <t>Request for cash to make NSLP reimbursement payments to SFAs</t>
  </si>
  <si>
    <t xml:space="preserve">Documentation of fiscal action taken to disallow improper claims submitted by SFAs, as determined through claims processing, CRE reviews, and USDA audits. Contracts awarded by SFAs to FSMCs </t>
  </si>
  <si>
    <t>Accounting records and source documents to control the receipt, custody and disbursement of Federal NSLP funds, including documentation to support reimbursement payments submitted to FNS, approved alternatives and follow-up activity.</t>
  </si>
  <si>
    <t>Documentation of participation data by school, each month's Claim for Reimbursement, and all data used in the claims review process.</t>
  </si>
  <si>
    <t>Schools shall maintain production, menu, and nutritional analysis records to demonstrate that meals meet the Dietary Guidelines and other requirements.</t>
  </si>
  <si>
    <t>Certification of child's inability to eat lunch and recommendation for alternate foods.</t>
  </si>
  <si>
    <t>Records Per Recordkeeper</t>
  </si>
  <si>
    <t>Estimated Avg. # of Hours Per Record</t>
  </si>
  <si>
    <t>210.18(h)(6)</t>
  </si>
  <si>
    <t>210.13(a)</t>
  </si>
  <si>
    <t>Each SFA must develop a food safety program based on HACCP principles for each food preparation and service facility under its jurisdiction.</t>
  </si>
  <si>
    <t>210.15(b)(5)</t>
  </si>
  <si>
    <t>RECORDKEEPING BURDEN</t>
  </si>
  <si>
    <t>TOTAL RECORDING KEEPING BURDEN</t>
  </si>
  <si>
    <t xml:space="preserve">210.18(i)    </t>
  </si>
  <si>
    <t>SA's criteria for selecting school food authorities for follow-up reviews.</t>
  </si>
  <si>
    <t xml:space="preserve">210.13(b) </t>
  </si>
  <si>
    <t>210.10(a)(i)(1)</t>
  </si>
  <si>
    <t>210.9(a) and (b)</t>
  </si>
  <si>
    <t>210.9(b)(20)</t>
  </si>
  <si>
    <t>210.9(c)(7)</t>
  </si>
  <si>
    <t>210.10(h)</t>
  </si>
  <si>
    <t>210.9(b)</t>
  </si>
  <si>
    <t>FNS-10</t>
  </si>
  <si>
    <t xml:space="preserve">SA records which document the details of all reviews, and the degree of compliance with the critical and general areas of review. </t>
  </si>
  <si>
    <t>Total Recordkeeping Burden</t>
  </si>
  <si>
    <t>TOTAL BURDEN FOR #0584-0006</t>
  </si>
  <si>
    <t>Schools maintain NSLP records from food safety program.</t>
  </si>
  <si>
    <t>Schools maintain SBP records from food safety program.</t>
  </si>
  <si>
    <t>Maintain documentation of corrective action for any degree of violation of general or critical areas identified in an administrative review or on any follow-up review</t>
  </si>
  <si>
    <t>FNS-777</t>
  </si>
  <si>
    <t>Due to Program Change - DGA Rule</t>
  </si>
  <si>
    <t>Due to Program Change - Direct Certification Rule</t>
  </si>
  <si>
    <t>Due to Program Change - Snack Rule</t>
  </si>
  <si>
    <t>Due to Program Change - Revenue Rule</t>
  </si>
  <si>
    <t>Actual paid student lunch prices must be reported by the SFA to the SA annually for each NSLP school.</t>
  </si>
  <si>
    <t>SAs shall report the paid student lunch prices reported by SFAs and submit to FNS.</t>
  </si>
  <si>
    <t>210.14(f)</t>
  </si>
  <si>
    <t>210.14(e)(1-5)</t>
  </si>
  <si>
    <t>Estimated Total Hours (Col. DxE)</t>
  </si>
  <si>
    <t>Total Annual Responses (Col. BxC)</t>
  </si>
  <si>
    <t>Total Annual Records    (Col. DxE)</t>
  </si>
  <si>
    <t>Estimated # Record-keepers</t>
  </si>
  <si>
    <t>Estimated Total Hours            (Col. FxG)</t>
  </si>
  <si>
    <t>210.9(b)(19) &amp; 210.15(b)(4)</t>
  </si>
  <si>
    <t>210.8(a) &amp; 210.15(b)(1)</t>
  </si>
  <si>
    <t>210.20(b)(1)&amp;(2)</t>
  </si>
  <si>
    <t>210.19(f)</t>
  </si>
  <si>
    <t>210.18(h)(3)</t>
  </si>
  <si>
    <t>210.18(p)</t>
  </si>
  <si>
    <t>210.19(a)(1)(i)</t>
  </si>
  <si>
    <t>210.19(a)(6)</t>
  </si>
  <si>
    <t>210.19(b)</t>
  </si>
  <si>
    <t>210.10(a), 210.15(b)(2)&amp;(3) and 210.14(a)(1)</t>
  </si>
  <si>
    <t>210.8(c)(2)</t>
  </si>
  <si>
    <t>210.8(b)(1)</t>
  </si>
  <si>
    <t xml:space="preserve">210.8(b) </t>
  </si>
  <si>
    <t>210.18(q)</t>
  </si>
  <si>
    <t>210.18(j)</t>
  </si>
  <si>
    <t>210.18(n) &amp; 210.18(o)(2)</t>
  </si>
  <si>
    <t>210.18(g) &amp; 210.18(h)</t>
  </si>
  <si>
    <t>210.18(d)(1) 210.18(d)(2) &amp; 210.18(o)(1)</t>
  </si>
  <si>
    <t>210.8(b)(4)</t>
  </si>
  <si>
    <t>210.5(d)</t>
  </si>
  <si>
    <t xml:space="preserve">210.5(a) </t>
  </si>
  <si>
    <t>210.14(e)(7)</t>
  </si>
  <si>
    <t>FNS-828</t>
  </si>
  <si>
    <t>SA shall confirm that each SFA has a food safety program based on HACCP principles</t>
  </si>
  <si>
    <t>210.18(k),(p) &amp; 210.20(b)(6)</t>
  </si>
  <si>
    <t>210.10(l)</t>
  </si>
  <si>
    <t>210.19(c) &amp; 210.18(p)</t>
  </si>
  <si>
    <t>210.1(I)</t>
  </si>
  <si>
    <t>SAs will report to FNS about names of large SFAs exceeding any one of the CRE critical area review thresholds.</t>
  </si>
  <si>
    <t>SA provides CACFP SAs with a listing of all elementary schools participating  in NSLP with at least 50% eligibility.</t>
  </si>
  <si>
    <t>Request for cash to pay additional NSLP funds to SFAs as the result of corrective action taken on SFAs claim (including justification and corrective action with reference to claim reimbursement).</t>
  </si>
  <si>
    <r>
      <t xml:space="preserve">REPORTING </t>
    </r>
    <r>
      <rPr>
        <sz val="12"/>
        <rFont val="Arial"/>
        <family val="2"/>
      </rPr>
      <t xml:space="preserve"> </t>
    </r>
    <r>
      <rPr>
        <b/>
        <sz val="12"/>
        <rFont val="Arial"/>
        <family val="2"/>
      </rPr>
      <t>(CURRENTLY APPROVED WITH REVENUE as Base)</t>
    </r>
  </si>
  <si>
    <t>RECORDKEEPING (CURRENTLY APPROVED WITH REVENUE as Base)</t>
  </si>
  <si>
    <t>snack</t>
  </si>
  <si>
    <t>FNS-66</t>
  </si>
  <si>
    <t>SA shall verify compliance with critical and general areas of review as a part of Coordinated Review process (1 report annually)</t>
  </si>
  <si>
    <t>Recordkeepers unique to DGA</t>
  </si>
  <si>
    <t xml:space="preserve">SA maintains records of paid reimbursable lunch prices obtained from SFAs </t>
  </si>
  <si>
    <t xml:space="preserve">SFA maintains records of its calculation of the average price of paid reimbursable lunches and adjustments </t>
  </si>
  <si>
    <t>SFAs must maintain records documenting that the revenue generated from the sale of nonprogram foods</t>
  </si>
  <si>
    <t xml:space="preserve">Local educational agencies must maintain records for directly certified children receiving SNAP benefits. </t>
  </si>
  <si>
    <t>Local educational agencies must maintain records for children that are certified based on TANF or FDPIR, or are homeless, runaway or migrant.</t>
  </si>
  <si>
    <t>Responses</t>
  </si>
  <si>
    <t>Time Burden</t>
  </si>
  <si>
    <t>Current OMB Inventory</t>
  </si>
  <si>
    <t>Burden Revision Requested</t>
  </si>
  <si>
    <t>Difference</t>
  </si>
  <si>
    <t>210.7(d)(1)(iv)</t>
  </si>
  <si>
    <t>SAs review submitted certification materials and notify SFAs of the certification determination</t>
  </si>
  <si>
    <t>210.5(d)(2)(ii)</t>
  </si>
  <si>
    <t>SAs submit a quarterly report to FNS detailing the disbursement of performance-based reimbursement to SFAs.</t>
  </si>
  <si>
    <t>210.7(d)(2)</t>
  </si>
  <si>
    <t>SFAs must submit certification materials to State agency to support receipt of performance based reimbursement</t>
  </si>
  <si>
    <t>SFAs must submit an annual attestation of compliance with meal pattern and nutrition requirements</t>
  </si>
  <si>
    <t>Due to Program Change -AE15 Rule</t>
  </si>
  <si>
    <t>Due to Program Change - AE15</t>
  </si>
  <si>
    <t>SFAs maintain documentation to support performance-based reimbursement</t>
  </si>
  <si>
    <t>SFAs maintain documentation related to the attestation of compliance submitted to the SA as an attachment to the written agreement required in 210.9(b)</t>
  </si>
  <si>
    <t>Total for Certification of Compliance Rule (0584-AE15)</t>
  </si>
  <si>
    <t>Total Reporting Burden for Certification of Compliance Rule (0584-AE15)</t>
  </si>
  <si>
    <t>Total Recordkeeping Burden for Certification of Compliance Rule (0584-AE15)</t>
  </si>
  <si>
    <t>ICR #0584-0006, 7 CFR Part 210, National School Lunch Program - Increase for Certification of Compliance (AE15)</t>
  </si>
  <si>
    <t xml:space="preserve">*Correction to calculation of responses for recordkeeping.  </t>
  </si>
  <si>
    <t>*NOTE:  Correction to recordkeeping annual response calculation results in a net change of -119,976 (125,346 new responses-(122,661x2) response correction = 119,976)</t>
  </si>
  <si>
    <t xml:space="preserve">There was an error in the formula.  </t>
  </si>
</sst>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43" formatCode="_(* #,##0.00_);_(* \(#,##0.00\);_(* &quot;-&quot;??_);_(@_)"/>
    <numFmt numFmtId="164" formatCode="0.000"/>
    <numFmt numFmtId="165" formatCode="#,##0.000"/>
    <numFmt numFmtId="166" formatCode="#,##0.0000"/>
    <numFmt numFmtId="167" formatCode="0.0000"/>
    <numFmt numFmtId="168" formatCode="0.00000"/>
    <numFmt numFmtId="169" formatCode="#,##0.00;[Red]#,##0.00"/>
    <numFmt numFmtId="170" formatCode="_(* #,##0.000_);_(* \(#,##0.000\);_(* &quot;-&quot;??_);_(@_)"/>
    <numFmt numFmtId="171" formatCode="_(* #,##0.000_);_(* \(#,##0.000\);_(* &quot;-&quot;???_);_(@_)"/>
    <numFmt numFmtId="172" formatCode="_(* #,##0.00000_);_(* \(#,##0.00000\);_(* &quot;-&quot;?????_);_(@_)"/>
    <numFmt numFmtId="173" formatCode="#,##0.00000"/>
    <numFmt numFmtId="174" formatCode="#,##0.000_);\(#,##0.000\)"/>
    <numFmt numFmtId="175" formatCode="#,##0.0000_);\(#,##0.0000\)"/>
    <numFmt numFmtId="176" formatCode="#,##0;[Red]#,##0"/>
    <numFmt numFmtId="177" formatCode="_(* #,##0.0000_);_(* \(#,##0.0000\);_(* &quot;-&quot;????_);_(@_)"/>
    <numFmt numFmtId="178" formatCode="#,##0.000000"/>
    <numFmt numFmtId="179" formatCode="#,##0.0000000"/>
    <numFmt numFmtId="180" formatCode="#,##0.00000000"/>
    <numFmt numFmtId="181" formatCode="#,##0.00000_);\(#,##0.00000\)"/>
    <numFmt numFmtId="182" formatCode="0.0"/>
    <numFmt numFmtId="183" formatCode="_(* #,##0_);_(* \(#,##0\);_(* &quot;-&quot;??_);_(@_)"/>
    <numFmt numFmtId="184" formatCode="0.000000"/>
    <numFmt numFmtId="185" formatCode="#,##0.0000000_);\(#,##0.0000000\)"/>
    <numFmt numFmtId="186" formatCode="_(* #,##0.000000_);_(* \(#,##0.000000\);_(* &quot;-&quot;??????_);_(@_)"/>
  </numFmts>
  <fonts count="40" x14ac:knownFonts="1">
    <font>
      <sz val="10"/>
      <name val="Arial"/>
    </font>
    <font>
      <b/>
      <sz val="10"/>
      <name val="Arial"/>
      <family val="2"/>
    </font>
    <font>
      <sz val="10"/>
      <name val="Arial"/>
      <family val="2"/>
    </font>
    <font>
      <b/>
      <sz val="10"/>
      <name val="Arial"/>
      <family val="2"/>
    </font>
    <font>
      <sz val="10"/>
      <name val="Arial"/>
      <family val="2"/>
    </font>
    <font>
      <sz val="9"/>
      <name val="Arial"/>
      <family val="2"/>
    </font>
    <font>
      <sz val="9"/>
      <color indexed="8"/>
      <name val="Arial"/>
      <family val="2"/>
    </font>
    <font>
      <b/>
      <sz val="9"/>
      <color indexed="8"/>
      <name val="Arial"/>
      <family val="2"/>
    </font>
    <font>
      <sz val="8"/>
      <color indexed="8"/>
      <name val="Arial"/>
      <family val="2"/>
    </font>
    <font>
      <b/>
      <sz val="9"/>
      <color indexed="8"/>
      <name val="Arial"/>
      <family val="2"/>
    </font>
    <font>
      <sz val="9"/>
      <color indexed="8"/>
      <name val="Arial"/>
      <family val="2"/>
    </font>
    <font>
      <b/>
      <sz val="10"/>
      <color indexed="8"/>
      <name val="Arial"/>
      <family val="2"/>
    </font>
    <font>
      <sz val="8"/>
      <name val="Arial"/>
      <family val="2"/>
    </font>
    <font>
      <b/>
      <sz val="8"/>
      <name val="Arial"/>
      <family val="2"/>
    </font>
    <font>
      <b/>
      <sz val="9"/>
      <name val="Arial"/>
      <family val="2"/>
    </font>
    <font>
      <sz val="8"/>
      <name val="Arial"/>
      <family val="2"/>
    </font>
    <font>
      <b/>
      <sz val="12"/>
      <name val="Arial"/>
      <family val="2"/>
    </font>
    <font>
      <sz val="10"/>
      <color indexed="8"/>
      <name val="Arial"/>
      <family val="2"/>
    </font>
    <font>
      <b/>
      <sz val="8"/>
      <color indexed="8"/>
      <name val="Arial"/>
      <family val="2"/>
    </font>
    <font>
      <sz val="10"/>
      <name val="Arial"/>
      <family val="2"/>
    </font>
    <font>
      <sz val="10"/>
      <color indexed="22"/>
      <name val="Arial"/>
      <family val="2"/>
    </font>
    <font>
      <sz val="10"/>
      <color indexed="8"/>
      <name val="Arial"/>
      <family val="2"/>
    </font>
    <font>
      <sz val="8"/>
      <color indexed="8"/>
      <name val="Arial"/>
      <family val="2"/>
    </font>
    <font>
      <b/>
      <sz val="9"/>
      <color indexed="8"/>
      <name val="Arial"/>
      <family val="2"/>
    </font>
    <font>
      <sz val="9"/>
      <color indexed="8"/>
      <name val="Arial"/>
      <family val="2"/>
    </font>
    <font>
      <b/>
      <sz val="10"/>
      <color indexed="8"/>
      <name val="Arial"/>
      <family val="2"/>
    </font>
    <font>
      <b/>
      <sz val="12"/>
      <color indexed="8"/>
      <name val="Arial"/>
      <family val="2"/>
    </font>
    <font>
      <sz val="10"/>
      <color indexed="9"/>
      <name val="Arial"/>
      <family val="2"/>
    </font>
    <font>
      <sz val="12"/>
      <name val="Arial"/>
      <family val="2"/>
    </font>
    <font>
      <sz val="10"/>
      <name val="Arial"/>
      <family val="2"/>
    </font>
    <font>
      <b/>
      <sz val="8"/>
      <color indexed="81"/>
      <name val="Tahoma"/>
      <family val="2"/>
    </font>
    <font>
      <sz val="9"/>
      <color indexed="81"/>
      <name val="Tahoma"/>
      <family val="2"/>
    </font>
    <font>
      <b/>
      <sz val="9"/>
      <color indexed="81"/>
      <name val="Tahoma"/>
      <family val="2"/>
    </font>
    <font>
      <sz val="10"/>
      <color indexed="81"/>
      <name val="Tahoma"/>
      <family val="2"/>
    </font>
    <font>
      <b/>
      <sz val="10"/>
      <color indexed="81"/>
      <name val="Tahoma"/>
      <family val="2"/>
    </font>
    <font>
      <sz val="8"/>
      <color indexed="81"/>
      <name val="Tahoma"/>
      <family val="2"/>
    </font>
    <font>
      <b/>
      <sz val="10"/>
      <color theme="1"/>
      <name val="Arial"/>
      <family val="2"/>
    </font>
    <font>
      <sz val="10"/>
      <color rgb="FF000000"/>
      <name val="Arial"/>
      <family val="2"/>
    </font>
    <font>
      <b/>
      <i/>
      <sz val="9"/>
      <color theme="1"/>
      <name val="Arial"/>
      <family val="2"/>
    </font>
    <font>
      <sz val="10"/>
      <color rgb="FFFF0000"/>
      <name val="Arial"/>
      <family val="2"/>
    </font>
  </fonts>
  <fills count="3">
    <fill>
      <patternFill patternType="none"/>
    </fill>
    <fill>
      <patternFill patternType="gray125"/>
    </fill>
    <fill>
      <patternFill patternType="solid">
        <fgColor rgb="FFFFFF00"/>
        <bgColor indexed="64"/>
      </patternFill>
    </fill>
  </fills>
  <borders count="59">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style="thin">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medium">
        <color indexed="64"/>
      </right>
      <top style="thick">
        <color indexed="64"/>
      </top>
      <bottom style="thick">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thick">
        <color indexed="64"/>
      </bottom>
      <diagonal/>
    </border>
    <border>
      <left style="medium">
        <color indexed="64"/>
      </left>
      <right/>
      <top style="thick">
        <color indexed="64"/>
      </top>
      <bottom style="thick">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n">
        <color indexed="64"/>
      </right>
      <top/>
      <bottom style="thin">
        <color indexed="64"/>
      </bottom>
      <diagonal/>
    </border>
    <border>
      <left style="thin">
        <color indexed="64"/>
      </left>
      <right/>
      <top/>
      <bottom/>
      <diagonal/>
    </border>
    <border>
      <left/>
      <right/>
      <top style="medium">
        <color indexed="64"/>
      </top>
      <bottom/>
      <diagonal/>
    </border>
    <border>
      <left style="thin">
        <color indexed="64"/>
      </left>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style="thick">
        <color indexed="64"/>
      </left>
      <right style="thin">
        <color indexed="64"/>
      </right>
      <top style="medium">
        <color indexed="64"/>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ck">
        <color indexed="64"/>
      </top>
      <bottom style="thick">
        <color indexed="64"/>
      </bottom>
      <diagonal/>
    </border>
    <border>
      <left style="medium">
        <color indexed="64"/>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medium">
        <color indexed="64"/>
      </right>
      <top/>
      <bottom style="thick">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s>
  <cellStyleXfs count="4">
    <xf numFmtId="0" fontId="0" fillId="0" borderId="0"/>
    <xf numFmtId="43" fontId="2" fillId="0" borderId="0" applyFont="0" applyFill="0" applyBorder="0" applyAlignment="0" applyProtection="0"/>
    <xf numFmtId="43" fontId="19" fillId="0" borderId="0" applyFont="0" applyFill="0" applyBorder="0" applyAlignment="0" applyProtection="0"/>
    <xf numFmtId="0" fontId="2" fillId="0" borderId="0"/>
  </cellStyleXfs>
  <cellXfs count="435">
    <xf numFmtId="0" fontId="0" fillId="0" borderId="0" xfId="0"/>
    <xf numFmtId="165" fontId="0" fillId="0" borderId="0" xfId="0" applyNumberFormat="1"/>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2" fillId="0" borderId="0" xfId="0" applyFont="1" applyFill="1"/>
    <xf numFmtId="0" fontId="0" fillId="0" borderId="0" xfId="0" applyFill="1"/>
    <xf numFmtId="0" fontId="6" fillId="0" borderId="11" xfId="0" applyFont="1" applyFill="1" applyBorder="1" applyAlignment="1">
      <alignment horizontal="center" vertical="center" wrapText="1"/>
    </xf>
    <xf numFmtId="0" fontId="26" fillId="0" borderId="0" xfId="0" applyFont="1" applyFill="1" applyBorder="1" applyAlignment="1">
      <alignment vertical="center"/>
    </xf>
    <xf numFmtId="0" fontId="27" fillId="0" borderId="0" xfId="0" applyFont="1" applyFill="1" applyBorder="1"/>
    <xf numFmtId="0" fontId="0" fillId="0" borderId="0" xfId="0" applyFill="1" applyBorder="1"/>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3" xfId="0" applyFont="1" applyBorder="1" applyAlignment="1">
      <alignment horizontal="center" vertical="center" wrapText="1"/>
    </xf>
    <xf numFmtId="3" fontId="21" fillId="0" borderId="12" xfId="0" applyNumberFormat="1" applyFont="1" applyBorder="1" applyAlignment="1">
      <alignment vertical="center"/>
    </xf>
    <xf numFmtId="170" fontId="21" fillId="0" borderId="12" xfId="1" applyNumberFormat="1" applyFont="1" applyBorder="1" applyAlignment="1">
      <alignment vertical="center"/>
    </xf>
    <xf numFmtId="173" fontId="21" fillId="0" borderId="13" xfId="0" applyNumberFormat="1" applyFont="1" applyFill="1" applyBorder="1" applyAlignment="1">
      <alignment vertical="center"/>
    </xf>
    <xf numFmtId="170" fontId="25" fillId="0" borderId="14" xfId="1" applyNumberFormat="1" applyFont="1" applyBorder="1" applyAlignment="1">
      <alignment vertical="center"/>
    </xf>
    <xf numFmtId="173" fontId="21" fillId="0" borderId="15" xfId="0" applyNumberFormat="1" applyFont="1" applyBorder="1" applyAlignment="1">
      <alignment vertical="center"/>
    </xf>
    <xf numFmtId="3" fontId="1" fillId="0" borderId="9" xfId="0" applyNumberFormat="1" applyFont="1" applyBorder="1" applyAlignment="1">
      <alignment vertical="center"/>
    </xf>
    <xf numFmtId="170" fontId="1" fillId="0" borderId="9" xfId="0" applyNumberFormat="1" applyFont="1" applyBorder="1" applyAlignment="1">
      <alignment vertical="center"/>
    </xf>
    <xf numFmtId="170" fontId="1" fillId="0" borderId="3" xfId="0" applyNumberFormat="1" applyFont="1" applyBorder="1" applyAlignment="1">
      <alignment vertical="center"/>
    </xf>
    <xf numFmtId="0" fontId="25" fillId="0" borderId="17" xfId="0" applyFont="1" applyBorder="1" applyAlignment="1">
      <alignment horizontal="left" vertical="center"/>
    </xf>
    <xf numFmtId="0" fontId="1" fillId="0" borderId="9" xfId="0" applyFont="1" applyBorder="1" applyAlignment="1">
      <alignment horizontal="left" vertical="center"/>
    </xf>
    <xf numFmtId="0" fontId="25" fillId="0" borderId="12" xfId="0" applyFont="1" applyBorder="1" applyAlignment="1">
      <alignment vertical="center"/>
    </xf>
    <xf numFmtId="174" fontId="21" fillId="0" borderId="12" xfId="0" applyNumberFormat="1" applyFont="1" applyFill="1" applyBorder="1" applyAlignment="1">
      <alignment vertical="center"/>
    </xf>
    <xf numFmtId="0" fontId="0" fillId="0" borderId="8" xfId="0" applyFill="1" applyBorder="1"/>
    <xf numFmtId="165" fontId="3" fillId="0" borderId="9" xfId="0" applyNumberFormat="1" applyFont="1" applyFill="1" applyBorder="1" applyAlignment="1">
      <alignment vertical="center"/>
    </xf>
    <xf numFmtId="0" fontId="0" fillId="0" borderId="8" xfId="0" applyFill="1" applyBorder="1" applyAlignment="1">
      <alignment vertical="center"/>
    </xf>
    <xf numFmtId="165" fontId="3" fillId="0" borderId="8" xfId="0" applyNumberFormat="1" applyFont="1" applyFill="1" applyBorder="1" applyAlignment="1">
      <alignment vertical="center"/>
    </xf>
    <xf numFmtId="170" fontId="3" fillId="0" borderId="8" xfId="0" applyNumberFormat="1" applyFont="1" applyFill="1" applyBorder="1" applyAlignment="1">
      <alignment vertical="center"/>
    </xf>
    <xf numFmtId="170" fontId="0" fillId="0" borderId="0" xfId="0" applyNumberFormat="1"/>
    <xf numFmtId="4" fontId="3" fillId="0" borderId="20" xfId="0" applyNumberFormat="1" applyFont="1" applyFill="1" applyBorder="1" applyAlignment="1">
      <alignment vertical="center"/>
    </xf>
    <xf numFmtId="174" fontId="3" fillId="0" borderId="9" xfId="0" applyNumberFormat="1" applyFont="1" applyFill="1" applyBorder="1" applyAlignment="1">
      <alignment vertical="center"/>
    </xf>
    <xf numFmtId="4" fontId="0" fillId="0" borderId="9" xfId="0" applyNumberFormat="1" applyFill="1" applyBorder="1" applyAlignment="1">
      <alignment vertical="center"/>
    </xf>
    <xf numFmtId="165" fontId="0" fillId="0" borderId="12" xfId="0" applyNumberFormat="1" applyFill="1" applyBorder="1" applyAlignment="1" applyProtection="1">
      <alignment vertical="center"/>
      <protection locked="0"/>
    </xf>
    <xf numFmtId="164" fontId="0" fillId="0" borderId="19" xfId="0" applyNumberFormat="1" applyFill="1" applyBorder="1" applyAlignment="1" applyProtection="1">
      <alignment vertical="center"/>
      <protection locked="0"/>
    </xf>
    <xf numFmtId="170" fontId="0" fillId="0" borderId="18" xfId="0" applyNumberFormat="1" applyFill="1" applyBorder="1" applyAlignment="1" applyProtection="1">
      <alignment vertical="center"/>
      <protection locked="0"/>
    </xf>
    <xf numFmtId="165" fontId="0" fillId="0" borderId="18" xfId="0" applyNumberFormat="1" applyFill="1" applyBorder="1" applyAlignment="1" applyProtection="1">
      <alignment vertical="center"/>
      <protection locked="0"/>
    </xf>
    <xf numFmtId="165" fontId="4" fillId="0" borderId="25" xfId="0" applyNumberFormat="1" applyFont="1" applyFill="1" applyBorder="1" applyAlignment="1" applyProtection="1">
      <alignment vertical="center"/>
      <protection locked="0"/>
    </xf>
    <xf numFmtId="165" fontId="0" fillId="0" borderId="25" xfId="0" applyNumberFormat="1" applyFill="1" applyBorder="1" applyAlignment="1" applyProtection="1">
      <alignment vertical="center"/>
      <protection locked="0"/>
    </xf>
    <xf numFmtId="165" fontId="1" fillId="0" borderId="28" xfId="0" applyNumberFormat="1" applyFont="1" applyFill="1" applyBorder="1" applyAlignment="1" applyProtection="1">
      <alignment horizontal="right" vertical="center"/>
      <protection locked="0"/>
    </xf>
    <xf numFmtId="165" fontId="0" fillId="0" borderId="28" xfId="0" applyNumberFormat="1" applyFill="1" applyBorder="1" applyAlignment="1" applyProtection="1">
      <alignment vertical="center"/>
      <protection locked="0"/>
    </xf>
    <xf numFmtId="164" fontId="0" fillId="0" borderId="28" xfId="0" applyNumberFormat="1" applyFill="1" applyBorder="1" applyAlignment="1" applyProtection="1">
      <alignment vertical="center"/>
      <protection locked="0"/>
    </xf>
    <xf numFmtId="0" fontId="0" fillId="0" borderId="8" xfId="0" applyFill="1" applyBorder="1" applyAlignment="1" applyProtection="1">
      <alignment vertical="center"/>
      <protection locked="0"/>
    </xf>
    <xf numFmtId="2" fontId="0" fillId="0" borderId="18" xfId="1" applyNumberFormat="1" applyFont="1" applyFill="1" applyBorder="1" applyAlignment="1" applyProtection="1">
      <alignment vertical="center"/>
      <protection locked="0"/>
    </xf>
    <xf numFmtId="2" fontId="0" fillId="0" borderId="18" xfId="0" applyNumberFormat="1" applyFill="1" applyBorder="1" applyAlignment="1" applyProtection="1">
      <alignment vertical="center"/>
      <protection locked="0"/>
    </xf>
    <xf numFmtId="0" fontId="2" fillId="0" borderId="18" xfId="0" applyFont="1" applyFill="1" applyBorder="1" applyAlignment="1" applyProtection="1">
      <alignment vertical="center" wrapText="1"/>
      <protection locked="0"/>
    </xf>
    <xf numFmtId="39" fontId="0" fillId="0" borderId="19" xfId="1" applyNumberFormat="1" applyFont="1" applyFill="1" applyBorder="1" applyAlignment="1" applyProtection="1">
      <alignment vertical="center"/>
      <protection locked="0"/>
    </xf>
    <xf numFmtId="4" fontId="0" fillId="0" borderId="18" xfId="1" applyNumberFormat="1" applyFont="1" applyFill="1" applyBorder="1" applyAlignment="1" applyProtection="1">
      <alignment vertical="center"/>
      <protection locked="0"/>
    </xf>
    <xf numFmtId="4" fontId="0" fillId="0" borderId="18" xfId="0" applyNumberFormat="1" applyFill="1" applyBorder="1" applyAlignment="1" applyProtection="1">
      <alignment vertical="center"/>
      <protection locked="0"/>
    </xf>
    <xf numFmtId="39" fontId="17" fillId="0" borderId="18" xfId="1" applyNumberFormat="1" applyFont="1" applyFill="1" applyBorder="1" applyAlignment="1" applyProtection="1">
      <alignment vertical="center"/>
      <protection locked="0"/>
    </xf>
    <xf numFmtId="4" fontId="0" fillId="0" borderId="36" xfId="0" applyNumberFormat="1" applyFill="1" applyBorder="1" applyAlignment="1" applyProtection="1">
      <alignment vertical="center"/>
      <protection locked="0"/>
    </xf>
    <xf numFmtId="0" fontId="0" fillId="0" borderId="18" xfId="0" applyFill="1" applyBorder="1" applyAlignment="1" applyProtection="1">
      <alignment vertical="center" wrapText="1"/>
      <protection locked="0"/>
    </xf>
    <xf numFmtId="0" fontId="0" fillId="0" borderId="18" xfId="0" applyFill="1" applyBorder="1" applyAlignment="1" applyProtection="1">
      <alignment vertical="center"/>
      <protection locked="0"/>
    </xf>
    <xf numFmtId="3" fontId="2" fillId="0" borderId="18" xfId="0" applyNumberFormat="1" applyFont="1" applyFill="1" applyBorder="1" applyAlignment="1" applyProtection="1">
      <alignment vertical="center"/>
      <protection locked="0"/>
    </xf>
    <xf numFmtId="1" fontId="0" fillId="0" borderId="18" xfId="0" applyNumberFormat="1" applyFill="1" applyBorder="1" applyAlignment="1" applyProtection="1">
      <alignment vertical="center"/>
      <protection locked="0"/>
    </xf>
    <xf numFmtId="3" fontId="0" fillId="0" borderId="18" xfId="0" applyNumberFormat="1" applyFill="1" applyBorder="1" applyAlignment="1" applyProtection="1">
      <alignment vertical="center"/>
      <protection locked="0"/>
    </xf>
    <xf numFmtId="4" fontId="0" fillId="0" borderId="23" xfId="0" applyNumberFormat="1" applyFill="1" applyBorder="1" applyAlignment="1" applyProtection="1">
      <alignment vertical="center"/>
      <protection locked="0"/>
    </xf>
    <xf numFmtId="0" fontId="0" fillId="0" borderId="38" xfId="0" applyFill="1" applyBorder="1" applyAlignment="1" applyProtection="1">
      <alignment horizontal="left" vertical="center" wrapText="1"/>
      <protection locked="0"/>
    </xf>
    <xf numFmtId="0" fontId="0" fillId="0" borderId="17" xfId="0" applyFill="1" applyBorder="1" applyAlignment="1" applyProtection="1">
      <alignment vertical="center" wrapText="1"/>
      <protection locked="0"/>
    </xf>
    <xf numFmtId="0" fontId="0" fillId="0" borderId="17" xfId="0" applyFill="1" applyBorder="1" applyAlignment="1" applyProtection="1">
      <alignment vertical="center"/>
      <protection locked="0"/>
    </xf>
    <xf numFmtId="3" fontId="2" fillId="0" borderId="17" xfId="0" applyNumberFormat="1" applyFont="1" applyFill="1" applyBorder="1" applyAlignment="1" applyProtection="1">
      <alignment vertical="center"/>
      <protection locked="0"/>
    </xf>
    <xf numFmtId="1" fontId="0" fillId="0" borderId="17" xfId="0" applyNumberFormat="1" applyFill="1" applyBorder="1" applyAlignment="1" applyProtection="1">
      <alignment vertical="center"/>
      <protection locked="0"/>
    </xf>
    <xf numFmtId="3" fontId="0" fillId="0" borderId="17" xfId="0" applyNumberFormat="1" applyFill="1" applyBorder="1" applyAlignment="1" applyProtection="1">
      <alignment vertical="center"/>
      <protection locked="0"/>
    </xf>
    <xf numFmtId="2" fontId="0" fillId="0" borderId="17" xfId="0" applyNumberFormat="1" applyFill="1" applyBorder="1" applyAlignment="1" applyProtection="1">
      <alignment vertical="center"/>
      <protection locked="0"/>
    </xf>
    <xf numFmtId="4" fontId="0" fillId="0" borderId="39" xfId="0" applyNumberFormat="1" applyFill="1" applyBorder="1" applyAlignment="1" applyProtection="1">
      <alignment vertical="center"/>
      <protection locked="0"/>
    </xf>
    <xf numFmtId="4" fontId="0" fillId="0" borderId="40" xfId="0" applyNumberFormat="1" applyFill="1" applyBorder="1" applyAlignment="1" applyProtection="1">
      <alignment vertical="center"/>
      <protection locked="0"/>
    </xf>
    <xf numFmtId="2" fontId="0" fillId="0" borderId="19" xfId="0" applyNumberFormat="1" applyFill="1" applyBorder="1" applyAlignment="1" applyProtection="1">
      <alignment vertical="center"/>
      <protection locked="0"/>
    </xf>
    <xf numFmtId="0" fontId="0" fillId="0" borderId="18" xfId="0" applyFill="1" applyBorder="1" applyAlignment="1" applyProtection="1">
      <alignment wrapText="1"/>
      <protection locked="0"/>
    </xf>
    <xf numFmtId="0" fontId="0" fillId="0" borderId="18" xfId="0" applyFill="1" applyBorder="1" applyAlignment="1" applyProtection="1">
      <alignment horizontal="center" vertical="center"/>
      <protection locked="0"/>
    </xf>
    <xf numFmtId="3" fontId="21" fillId="0" borderId="40" xfId="0" applyNumberFormat="1" applyFont="1" applyFill="1" applyBorder="1" applyAlignment="1">
      <alignment vertical="center"/>
    </xf>
    <xf numFmtId="3" fontId="21" fillId="0" borderId="40" xfId="0" applyNumberFormat="1" applyFont="1" applyFill="1" applyBorder="1" applyAlignment="1">
      <alignment horizontal="right" vertical="center"/>
    </xf>
    <xf numFmtId="165" fontId="19" fillId="0" borderId="40" xfId="0" applyNumberFormat="1" applyFont="1" applyFill="1" applyBorder="1" applyAlignment="1">
      <alignment vertical="center"/>
    </xf>
    <xf numFmtId="165" fontId="19" fillId="0" borderId="18" xfId="0" applyNumberFormat="1" applyFont="1" applyFill="1" applyBorder="1" applyAlignment="1" applyProtection="1">
      <alignment vertical="center"/>
      <protection locked="0"/>
    </xf>
    <xf numFmtId="0" fontId="0" fillId="0" borderId="44" xfId="0" applyFill="1" applyBorder="1" applyAlignment="1" applyProtection="1">
      <alignment horizontal="left" vertical="center" wrapText="1"/>
      <protection locked="0"/>
    </xf>
    <xf numFmtId="3" fontId="0" fillId="0" borderId="19" xfId="0" applyNumberFormat="1" applyFill="1" applyBorder="1" applyAlignment="1" applyProtection="1">
      <alignment vertical="center"/>
      <protection locked="0"/>
    </xf>
    <xf numFmtId="0" fontId="0" fillId="0" borderId="19" xfId="0" applyFill="1" applyBorder="1" applyAlignment="1" applyProtection="1">
      <alignment vertical="center"/>
      <protection locked="0"/>
    </xf>
    <xf numFmtId="0" fontId="0" fillId="0" borderId="12" xfId="0" applyFill="1" applyBorder="1" applyAlignment="1" applyProtection="1">
      <alignment vertical="center"/>
      <protection locked="0"/>
    </xf>
    <xf numFmtId="39" fontId="0" fillId="0" borderId="18" xfId="0" applyNumberFormat="1" applyFill="1" applyBorder="1" applyAlignment="1" applyProtection="1">
      <alignment vertical="center"/>
      <protection locked="0"/>
    </xf>
    <xf numFmtId="0" fontId="0" fillId="0" borderId="19" xfId="0" applyFill="1" applyBorder="1" applyAlignment="1" applyProtection="1">
      <alignment vertical="center" wrapText="1"/>
      <protection locked="0"/>
    </xf>
    <xf numFmtId="1" fontId="0" fillId="0" borderId="19" xfId="0" applyNumberFormat="1" applyFill="1" applyBorder="1" applyAlignment="1" applyProtection="1">
      <alignment vertical="center"/>
      <protection locked="0"/>
    </xf>
    <xf numFmtId="37" fontId="29" fillId="0" borderId="18" xfId="1" applyNumberFormat="1" applyFont="1" applyFill="1" applyBorder="1" applyAlignment="1" applyProtection="1">
      <alignment vertical="center"/>
      <protection locked="0"/>
    </xf>
    <xf numFmtId="37" fontId="0" fillId="0" borderId="18" xfId="1" applyNumberFormat="1" applyFont="1" applyFill="1" applyBorder="1" applyAlignment="1" applyProtection="1">
      <alignment vertical="center"/>
      <protection locked="0"/>
    </xf>
    <xf numFmtId="0" fontId="2" fillId="0" borderId="19" xfId="0" applyFont="1" applyFill="1" applyBorder="1" applyAlignment="1" applyProtection="1">
      <alignment vertical="center" wrapText="1"/>
      <protection locked="0"/>
    </xf>
    <xf numFmtId="3" fontId="29" fillId="0" borderId="19" xfId="1" applyNumberFormat="1" applyFont="1" applyFill="1" applyBorder="1" applyAlignment="1" applyProtection="1">
      <alignment vertical="center"/>
      <protection locked="0"/>
    </xf>
    <xf numFmtId="4" fontId="29" fillId="0" borderId="19" xfId="1" applyNumberFormat="1" applyFont="1" applyFill="1" applyBorder="1" applyAlignment="1" applyProtection="1">
      <alignment vertical="center"/>
      <protection locked="0"/>
    </xf>
    <xf numFmtId="179" fontId="19" fillId="0" borderId="10" xfId="0" applyNumberFormat="1" applyFont="1" applyBorder="1" applyAlignment="1">
      <alignment vertical="center"/>
    </xf>
    <xf numFmtId="0" fontId="16" fillId="0" borderId="0" xfId="0" applyFont="1" applyFill="1"/>
    <xf numFmtId="0" fontId="5"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3" fillId="0" borderId="2" xfId="0" applyFont="1" applyFill="1" applyBorder="1" applyAlignment="1">
      <alignment vertical="center"/>
    </xf>
    <xf numFmtId="0" fontId="1" fillId="0" borderId="7" xfId="0" applyFont="1" applyFill="1" applyBorder="1" applyAlignment="1">
      <alignment horizontal="center"/>
    </xf>
    <xf numFmtId="0" fontId="0" fillId="0" borderId="7" xfId="0" applyFill="1" applyBorder="1"/>
    <xf numFmtId="0" fontId="0" fillId="0" borderId="1" xfId="0" applyFill="1" applyBorder="1"/>
    <xf numFmtId="4" fontId="29" fillId="0" borderId="18" xfId="1" applyNumberFormat="1" applyFont="1" applyFill="1" applyBorder="1" applyAlignment="1" applyProtection="1">
      <alignment vertical="center"/>
      <protection locked="0"/>
    </xf>
    <xf numFmtId="170" fontId="29" fillId="0" borderId="18" xfId="1" applyNumberFormat="1" applyFont="1" applyFill="1" applyBorder="1" applyAlignment="1" applyProtection="1">
      <alignment vertical="center"/>
      <protection locked="0"/>
    </xf>
    <xf numFmtId="170" fontId="2" fillId="0" borderId="18" xfId="0" applyNumberFormat="1" applyFont="1" applyFill="1" applyBorder="1" applyAlignment="1" applyProtection="1">
      <alignment vertical="center"/>
      <protection locked="0"/>
    </xf>
    <xf numFmtId="0" fontId="0" fillId="0" borderId="36" xfId="0" applyFill="1" applyBorder="1" applyAlignment="1" applyProtection="1">
      <alignment vertical="center"/>
      <protection locked="0"/>
    </xf>
    <xf numFmtId="2" fontId="0" fillId="0" borderId="36" xfId="0" applyNumberFormat="1" applyFill="1" applyBorder="1" applyAlignment="1" applyProtection="1">
      <alignment vertical="center"/>
      <protection locked="0"/>
    </xf>
    <xf numFmtId="0" fontId="2" fillId="0" borderId="19" xfId="0" applyFont="1" applyFill="1" applyBorder="1" applyAlignment="1" applyProtection="1">
      <alignment vertical="center"/>
      <protection locked="0"/>
    </xf>
    <xf numFmtId="170" fontId="29" fillId="0" borderId="19" xfId="1" applyNumberFormat="1" applyFont="1" applyFill="1" applyBorder="1" applyAlignment="1" applyProtection="1">
      <alignment vertical="center"/>
      <protection locked="0"/>
    </xf>
    <xf numFmtId="4" fontId="0" fillId="0" borderId="19" xfId="1" applyNumberFormat="1" applyFont="1" applyFill="1" applyBorder="1" applyAlignment="1" applyProtection="1">
      <alignment vertical="center"/>
      <protection locked="0"/>
    </xf>
    <xf numFmtId="0" fontId="12" fillId="0" borderId="18" xfId="0" applyFont="1" applyFill="1" applyBorder="1" applyAlignment="1" applyProtection="1">
      <alignment horizontal="center" vertical="center"/>
      <protection locked="0"/>
    </xf>
    <xf numFmtId="0" fontId="0" fillId="0" borderId="10" xfId="0" applyFill="1" applyBorder="1" applyAlignment="1">
      <alignment vertical="center" wrapText="1"/>
    </xf>
    <xf numFmtId="0" fontId="1" fillId="0" borderId="1" xfId="0" applyFont="1" applyFill="1" applyBorder="1" applyAlignment="1">
      <alignment horizontal="right" vertical="center" wrapText="1"/>
    </xf>
    <xf numFmtId="0" fontId="0" fillId="0" borderId="9" xfId="0" applyFill="1" applyBorder="1" applyAlignment="1">
      <alignment vertical="center"/>
    </xf>
    <xf numFmtId="1" fontId="0" fillId="0" borderId="9" xfId="0" applyNumberFormat="1" applyFill="1" applyBorder="1" applyAlignment="1">
      <alignment vertical="center"/>
    </xf>
    <xf numFmtId="166" fontId="0" fillId="0" borderId="9" xfId="0" applyNumberFormat="1" applyFill="1" applyBorder="1" applyAlignment="1">
      <alignment vertical="center"/>
    </xf>
    <xf numFmtId="165" fontId="0" fillId="0" borderId="8" xfId="0" applyNumberFormat="1" applyFill="1" applyBorder="1" applyAlignment="1">
      <alignment vertical="center"/>
    </xf>
    <xf numFmtId="0" fontId="13" fillId="0" borderId="7" xfId="0" applyFont="1" applyFill="1" applyBorder="1" applyAlignment="1">
      <alignment horizontal="center" vertical="center" wrapText="1"/>
    </xf>
    <xf numFmtId="0" fontId="0" fillId="0" borderId="7" xfId="0" applyFill="1" applyBorder="1" applyAlignment="1">
      <alignment vertical="center"/>
    </xf>
    <xf numFmtId="165" fontId="0" fillId="0" borderId="7" xfId="0" applyNumberFormat="1" applyFill="1" applyBorder="1" applyAlignment="1">
      <alignment vertical="center"/>
    </xf>
    <xf numFmtId="0" fontId="0" fillId="0" borderId="1" xfId="0" applyFill="1" applyBorder="1" applyAlignment="1">
      <alignment vertical="center"/>
    </xf>
    <xf numFmtId="0" fontId="0" fillId="0" borderId="18" xfId="0" applyFill="1" applyBorder="1" applyProtection="1">
      <protection locked="0"/>
    </xf>
    <xf numFmtId="3" fontId="2" fillId="0" borderId="36" xfId="0" applyNumberFormat="1" applyFont="1" applyFill="1" applyBorder="1" applyAlignment="1" applyProtection="1">
      <alignment vertical="center"/>
      <protection locked="0"/>
    </xf>
    <xf numFmtId="0" fontId="0" fillId="0" borderId="36" xfId="0" applyFill="1" applyBorder="1" applyAlignment="1" applyProtection="1">
      <alignment vertical="center" wrapText="1"/>
      <protection locked="0"/>
    </xf>
    <xf numFmtId="3" fontId="0" fillId="0" borderId="36" xfId="0" applyNumberFormat="1" applyFill="1" applyBorder="1" applyAlignment="1" applyProtection="1">
      <alignment vertical="center"/>
      <protection locked="0"/>
    </xf>
    <xf numFmtId="0" fontId="0" fillId="0" borderId="2" xfId="0" applyFill="1" applyBorder="1" applyAlignment="1">
      <alignment vertical="center" wrapText="1"/>
    </xf>
    <xf numFmtId="0" fontId="14" fillId="0" borderId="1" xfId="0" applyFont="1" applyFill="1" applyBorder="1" applyAlignment="1">
      <alignment horizontal="right" vertical="center" wrapText="1"/>
    </xf>
    <xf numFmtId="0" fontId="0" fillId="0" borderId="3" xfId="0" applyFill="1" applyBorder="1" applyAlignment="1">
      <alignment vertical="center"/>
    </xf>
    <xf numFmtId="3" fontId="0" fillId="0" borderId="3" xfId="0" applyNumberFormat="1" applyFill="1" applyBorder="1" applyAlignment="1">
      <alignment vertical="center"/>
    </xf>
    <xf numFmtId="168" fontId="3" fillId="0" borderId="3" xfId="0" applyNumberFormat="1" applyFont="1" applyFill="1" applyBorder="1" applyAlignment="1">
      <alignment vertical="center"/>
    </xf>
    <xf numFmtId="167" fontId="0" fillId="0" borderId="3" xfId="0" applyNumberFormat="1" applyFill="1" applyBorder="1" applyAlignment="1">
      <alignment vertical="center"/>
    </xf>
    <xf numFmtId="4" fontId="0" fillId="0" borderId="8" xfId="0" applyNumberFormat="1" applyFill="1" applyBorder="1" applyAlignment="1">
      <alignment vertical="center"/>
    </xf>
    <xf numFmtId="0" fontId="3" fillId="0" borderId="10" xfId="0" applyFont="1" applyFill="1" applyBorder="1" applyAlignment="1">
      <alignment vertical="center" wrapText="1"/>
    </xf>
    <xf numFmtId="0" fontId="14" fillId="0" borderId="7" xfId="0" applyFont="1" applyFill="1" applyBorder="1" applyAlignment="1">
      <alignment horizontal="right" vertical="center" wrapText="1"/>
    </xf>
    <xf numFmtId="3" fontId="0" fillId="0" borderId="7" xfId="0" applyNumberFormat="1" applyFill="1" applyBorder="1" applyAlignment="1">
      <alignment vertical="center"/>
    </xf>
    <xf numFmtId="0" fontId="3" fillId="0" borderId="7" xfId="0" applyFont="1" applyFill="1" applyBorder="1" applyAlignment="1">
      <alignment vertical="center"/>
    </xf>
    <xf numFmtId="4" fontId="0" fillId="0" borderId="1" xfId="0" applyNumberFormat="1" applyFill="1" applyBorder="1" applyAlignment="1">
      <alignment vertical="center"/>
    </xf>
    <xf numFmtId="1" fontId="0" fillId="0" borderId="36" xfId="0" applyNumberFormat="1" applyFill="1" applyBorder="1" applyAlignment="1" applyProtection="1">
      <alignment vertical="center"/>
      <protection locked="0"/>
    </xf>
    <xf numFmtId="164" fontId="0" fillId="0" borderId="36" xfId="0" applyNumberFormat="1" applyFill="1" applyBorder="1" applyAlignment="1" applyProtection="1">
      <alignment vertical="center"/>
      <protection locked="0"/>
    </xf>
    <xf numFmtId="4" fontId="0" fillId="0" borderId="37" xfId="0" applyNumberFormat="1" applyFill="1" applyBorder="1" applyAlignment="1" applyProtection="1">
      <alignment vertical="center"/>
      <protection locked="0"/>
    </xf>
    <xf numFmtId="171" fontId="0" fillId="0" borderId="36" xfId="0" applyNumberFormat="1" applyFill="1" applyBorder="1" applyAlignment="1" applyProtection="1">
      <alignment vertical="center"/>
      <protection locked="0"/>
    </xf>
    <xf numFmtId="0" fontId="3" fillId="0" borderId="8" xfId="0" applyFont="1" applyFill="1" applyBorder="1" applyAlignment="1">
      <alignment horizontal="right" vertical="center" wrapText="1"/>
    </xf>
    <xf numFmtId="3" fontId="0" fillId="0" borderId="9" xfId="0" applyNumberFormat="1" applyFill="1" applyBorder="1" applyAlignment="1">
      <alignment vertical="center"/>
    </xf>
    <xf numFmtId="175" fontId="0" fillId="0" borderId="9" xfId="0" applyNumberFormat="1" applyFill="1" applyBorder="1" applyAlignment="1">
      <alignment vertical="center"/>
    </xf>
    <xf numFmtId="37" fontId="4" fillId="0" borderId="9" xfId="0" applyNumberFormat="1" applyFont="1" applyFill="1" applyBorder="1" applyAlignment="1">
      <alignment vertical="center"/>
    </xf>
    <xf numFmtId="167" fontId="0" fillId="0" borderId="9" xfId="0" applyNumberFormat="1" applyFill="1" applyBorder="1" applyAlignment="1">
      <alignment vertical="center"/>
    </xf>
    <xf numFmtId="2" fontId="0" fillId="0" borderId="9" xfId="0" applyNumberFormat="1" applyFill="1" applyBorder="1" applyAlignment="1">
      <alignment vertical="center"/>
    </xf>
    <xf numFmtId="0" fontId="3" fillId="0" borderId="7" xfId="0" applyFont="1" applyFill="1" applyBorder="1" applyAlignment="1">
      <alignment horizontal="right" vertical="center" wrapText="1"/>
    </xf>
    <xf numFmtId="170" fontId="3" fillId="0" borderId="7" xfId="0" applyNumberFormat="1" applyFont="1" applyFill="1" applyBorder="1" applyAlignment="1">
      <alignment vertical="center"/>
    </xf>
    <xf numFmtId="165" fontId="0" fillId="0" borderId="0" xfId="0" applyNumberFormat="1" applyFill="1" applyAlignment="1">
      <alignment vertical="center"/>
    </xf>
    <xf numFmtId="0" fontId="0" fillId="0" borderId="0" xfId="0" applyFill="1" applyAlignment="1">
      <alignment vertical="center"/>
    </xf>
    <xf numFmtId="0" fontId="7" fillId="0" borderId="2" xfId="0" applyFont="1" applyFill="1" applyBorder="1" applyAlignment="1" applyProtection="1">
      <alignment horizontal="left" vertical="center" indent="1"/>
      <protection locked="0"/>
    </xf>
    <xf numFmtId="0" fontId="18" fillId="0" borderId="7" xfId="0" applyFont="1" applyFill="1" applyBorder="1" applyProtection="1">
      <protection locked="0"/>
    </xf>
    <xf numFmtId="0" fontId="0" fillId="0" borderId="7" xfId="0" applyFill="1" applyBorder="1" applyAlignment="1" applyProtection="1">
      <alignment vertical="center"/>
      <protection locked="0"/>
    </xf>
    <xf numFmtId="3" fontId="0" fillId="0" borderId="7" xfId="0" applyNumberFormat="1" applyFill="1" applyBorder="1" applyAlignment="1" applyProtection="1">
      <alignment vertical="center"/>
      <protection locked="0"/>
    </xf>
    <xf numFmtId="0" fontId="0" fillId="0" borderId="1" xfId="0" applyFill="1" applyBorder="1" applyAlignment="1" applyProtection="1">
      <alignment vertical="center"/>
      <protection locked="0"/>
    </xf>
    <xf numFmtId="0" fontId="8" fillId="0" borderId="31" xfId="0" applyFont="1" applyFill="1" applyBorder="1" applyAlignment="1" applyProtection="1">
      <alignment vertical="center"/>
      <protection locked="0"/>
    </xf>
    <xf numFmtId="0" fontId="9" fillId="0" borderId="32" xfId="0" applyFont="1" applyFill="1" applyBorder="1" applyAlignment="1" applyProtection="1">
      <alignment horizontal="right" vertical="center" indent="1"/>
      <protection locked="0"/>
    </xf>
    <xf numFmtId="3" fontId="0" fillId="0" borderId="12" xfId="0" applyNumberFormat="1" applyFill="1" applyBorder="1" applyAlignment="1" applyProtection="1">
      <alignment horizontal="right" vertical="center"/>
      <protection locked="0"/>
    </xf>
    <xf numFmtId="0" fontId="0" fillId="0" borderId="12" xfId="0" applyFill="1" applyBorder="1" applyAlignment="1" applyProtection="1">
      <alignment horizontal="right" vertical="center"/>
    </xf>
    <xf numFmtId="4" fontId="4" fillId="0" borderId="12" xfId="0" applyNumberFormat="1" applyFont="1" applyFill="1" applyBorder="1" applyAlignment="1" applyProtection="1">
      <alignment vertical="center"/>
      <protection locked="0"/>
    </xf>
    <xf numFmtId="0" fontId="0" fillId="0" borderId="12" xfId="0" applyFill="1" applyBorder="1" applyAlignment="1" applyProtection="1">
      <alignment horizontal="right" vertical="center"/>
      <protection locked="0"/>
    </xf>
    <xf numFmtId="165" fontId="0" fillId="0" borderId="21" xfId="0" applyNumberFormat="1" applyFill="1" applyBorder="1" applyAlignment="1" applyProtection="1">
      <alignment vertical="center"/>
      <protection locked="0"/>
    </xf>
    <xf numFmtId="165" fontId="0" fillId="0" borderId="22" xfId="0" applyNumberFormat="1" applyFill="1" applyBorder="1" applyAlignment="1" applyProtection="1">
      <alignment vertical="center"/>
      <protection locked="0"/>
    </xf>
    <xf numFmtId="0" fontId="8" fillId="0" borderId="33" xfId="0" applyFont="1" applyFill="1" applyBorder="1" applyAlignment="1" applyProtection="1">
      <alignment vertical="center"/>
      <protection locked="0"/>
    </xf>
    <xf numFmtId="0" fontId="9" fillId="0" borderId="23" xfId="0" applyFont="1" applyFill="1" applyBorder="1" applyAlignment="1" applyProtection="1">
      <alignment horizontal="right" vertical="center" indent="1"/>
      <protection locked="0"/>
    </xf>
    <xf numFmtId="3" fontId="0" fillId="0" borderId="18" xfId="0" applyNumberFormat="1" applyFill="1" applyBorder="1" applyAlignment="1" applyProtection="1">
      <alignment horizontal="right" vertical="center"/>
      <protection locked="0"/>
    </xf>
    <xf numFmtId="0" fontId="0" fillId="0" borderId="18" xfId="0" applyFill="1" applyBorder="1" applyAlignment="1" applyProtection="1">
      <alignment horizontal="right" vertical="center"/>
      <protection locked="0"/>
    </xf>
    <xf numFmtId="169" fontId="0" fillId="0" borderId="18" xfId="0" applyNumberFormat="1" applyFill="1" applyBorder="1" applyAlignment="1" applyProtection="1">
      <alignment horizontal="right" vertical="center"/>
      <protection locked="0"/>
    </xf>
    <xf numFmtId="165" fontId="0" fillId="0" borderId="23" xfId="0" applyNumberFormat="1" applyFill="1" applyBorder="1" applyAlignment="1" applyProtection="1">
      <alignment horizontal="right" vertical="center"/>
      <protection locked="0"/>
    </xf>
    <xf numFmtId="165" fontId="0" fillId="0" borderId="24" xfId="0" applyNumberFormat="1" applyFill="1" applyBorder="1" applyAlignment="1" applyProtection="1">
      <alignment vertical="center"/>
      <protection locked="0"/>
    </xf>
    <xf numFmtId="0" fontId="8" fillId="0" borderId="34" xfId="0" applyFont="1" applyFill="1" applyBorder="1" applyAlignment="1" applyProtection="1">
      <alignment vertical="center"/>
      <protection locked="0"/>
    </xf>
    <xf numFmtId="0" fontId="9" fillId="0" borderId="26" xfId="0" applyFont="1" applyFill="1" applyBorder="1" applyAlignment="1" applyProtection="1">
      <alignment horizontal="right" vertical="center" indent="1"/>
      <protection locked="0"/>
    </xf>
    <xf numFmtId="0" fontId="0" fillId="0" borderId="25" xfId="0" applyFill="1" applyBorder="1" applyAlignment="1" applyProtection="1">
      <alignment vertical="center"/>
      <protection locked="0"/>
    </xf>
    <xf numFmtId="3" fontId="0" fillId="0" borderId="25" xfId="0" applyNumberFormat="1" applyFill="1" applyBorder="1" applyAlignment="1" applyProtection="1">
      <alignment horizontal="right" vertical="center"/>
      <protection locked="0"/>
    </xf>
    <xf numFmtId="0" fontId="0" fillId="0" borderId="25" xfId="0" applyFill="1" applyBorder="1" applyAlignment="1" applyProtection="1">
      <alignment horizontal="right" vertical="center"/>
      <protection locked="0"/>
    </xf>
    <xf numFmtId="4" fontId="4" fillId="0" borderId="25" xfId="0" applyNumberFormat="1" applyFont="1" applyFill="1" applyBorder="1" applyAlignment="1" applyProtection="1">
      <alignment horizontal="right" vertical="center"/>
      <protection locked="0"/>
    </xf>
    <xf numFmtId="165" fontId="0" fillId="0" borderId="26" xfId="0" applyNumberFormat="1" applyFill="1" applyBorder="1" applyAlignment="1" applyProtection="1">
      <alignment horizontal="right" vertical="center"/>
      <protection locked="0"/>
    </xf>
    <xf numFmtId="165" fontId="0" fillId="0" borderId="27" xfId="0" applyNumberFormat="1" applyFill="1" applyBorder="1" applyAlignment="1" applyProtection="1">
      <alignment vertical="center"/>
      <protection locked="0"/>
    </xf>
    <xf numFmtId="0" fontId="10" fillId="0" borderId="35" xfId="0" applyFont="1" applyFill="1" applyBorder="1" applyAlignment="1" applyProtection="1">
      <alignment vertical="center"/>
      <protection locked="0"/>
    </xf>
    <xf numFmtId="0" fontId="11" fillId="0" borderId="29" xfId="0" applyFont="1" applyFill="1" applyBorder="1" applyAlignment="1" applyProtection="1">
      <alignment horizontal="right" vertical="center" indent="1"/>
      <protection locked="0"/>
    </xf>
    <xf numFmtId="0" fontId="0" fillId="0" borderId="28" xfId="0" applyFill="1" applyBorder="1" applyAlignment="1" applyProtection="1">
      <alignment vertical="center"/>
      <protection locked="0"/>
    </xf>
    <xf numFmtId="3" fontId="3" fillId="0" borderId="28" xfId="0" applyNumberFormat="1" applyFont="1" applyFill="1" applyBorder="1" applyAlignment="1" applyProtection="1">
      <alignment horizontal="right" vertical="center"/>
      <protection locked="0"/>
    </xf>
    <xf numFmtId="166" fontId="0" fillId="0" borderId="28" xfId="0" applyNumberFormat="1" applyFill="1" applyBorder="1" applyAlignment="1" applyProtection="1">
      <alignment horizontal="right" vertical="center"/>
      <protection locked="0"/>
    </xf>
    <xf numFmtId="4" fontId="1" fillId="0" borderId="28" xfId="0" applyNumberFormat="1" applyFont="1" applyFill="1" applyBorder="1" applyAlignment="1" applyProtection="1">
      <alignment horizontal="right" vertical="center"/>
      <protection locked="0"/>
    </xf>
    <xf numFmtId="180" fontId="0" fillId="0" borderId="28" xfId="0" applyNumberFormat="1" applyFill="1" applyBorder="1" applyAlignment="1" applyProtection="1">
      <alignment horizontal="right" vertical="center"/>
      <protection locked="0"/>
    </xf>
    <xf numFmtId="165" fontId="0" fillId="0" borderId="29" xfId="0" applyNumberFormat="1" applyFill="1" applyBorder="1" applyAlignment="1" applyProtection="1">
      <alignment horizontal="right" vertical="center"/>
      <protection locked="0"/>
    </xf>
    <xf numFmtId="165" fontId="0" fillId="0" borderId="30" xfId="0" applyNumberFormat="1" applyFill="1" applyBorder="1" applyAlignment="1" applyProtection="1">
      <alignment vertical="center"/>
      <protection locked="0"/>
    </xf>
    <xf numFmtId="4" fontId="0" fillId="0" borderId="18" xfId="2" applyNumberFormat="1" applyFont="1" applyFill="1" applyBorder="1" applyAlignment="1" applyProtection="1">
      <alignment horizontal="right" vertical="center"/>
      <protection locked="0"/>
    </xf>
    <xf numFmtId="0" fontId="1" fillId="0" borderId="18" xfId="0" applyFont="1" applyBorder="1"/>
    <xf numFmtId="0" fontId="1" fillId="0" borderId="18" xfId="0" applyFont="1" applyFill="1" applyBorder="1"/>
    <xf numFmtId="43" fontId="1" fillId="0" borderId="18" xfId="1" applyFont="1" applyBorder="1"/>
    <xf numFmtId="0" fontId="1" fillId="0" borderId="0" xfId="0" applyFont="1" applyBorder="1" applyAlignment="1">
      <alignment horizontal="left" vertical="center"/>
    </xf>
    <xf numFmtId="3" fontId="1" fillId="0" borderId="0" xfId="0" applyNumberFormat="1" applyFont="1" applyBorder="1" applyAlignment="1">
      <alignment vertical="center"/>
    </xf>
    <xf numFmtId="181" fontId="19" fillId="0" borderId="0" xfId="0" applyNumberFormat="1" applyFont="1" applyBorder="1" applyAlignment="1">
      <alignment vertical="center"/>
    </xf>
    <xf numFmtId="170" fontId="1" fillId="0" borderId="0" xfId="0" applyNumberFormat="1" applyFont="1" applyBorder="1" applyAlignment="1">
      <alignment vertical="center"/>
    </xf>
    <xf numFmtId="179" fontId="19" fillId="0" borderId="0" xfId="0" applyNumberFormat="1" applyFont="1" applyBorder="1" applyAlignment="1">
      <alignment vertical="center"/>
    </xf>
    <xf numFmtId="0" fontId="0" fillId="0" borderId="44" xfId="0" applyFill="1" applyBorder="1" applyAlignment="1" applyProtection="1">
      <alignment horizontal="left" vertical="center"/>
      <protection locked="0"/>
    </xf>
    <xf numFmtId="3" fontId="0" fillId="0" borderId="0" xfId="0" applyNumberFormat="1" applyFill="1" applyAlignment="1" applyProtection="1">
      <alignment vertical="center"/>
      <protection locked="0"/>
    </xf>
    <xf numFmtId="4" fontId="0" fillId="0" borderId="18" xfId="2" applyNumberFormat="1" applyFont="1" applyFill="1" applyBorder="1" applyAlignment="1" applyProtection="1">
      <alignment vertical="center"/>
      <protection locked="0"/>
    </xf>
    <xf numFmtId="0" fontId="0" fillId="0" borderId="18" xfId="0" applyFill="1" applyBorder="1" applyAlignment="1" applyProtection="1">
      <alignment horizontal="left" vertical="center" wrapText="1"/>
      <protection locked="0"/>
    </xf>
    <xf numFmtId="3" fontId="19" fillId="0" borderId="18" xfId="0" applyNumberFormat="1" applyFont="1" applyFill="1" applyBorder="1" applyAlignment="1" applyProtection="1">
      <alignment vertical="center"/>
      <protection locked="0"/>
    </xf>
    <xf numFmtId="0" fontId="0" fillId="0" borderId="40" xfId="0" applyFill="1" applyBorder="1" applyAlignment="1" applyProtection="1">
      <alignment vertical="center" wrapText="1"/>
      <protection locked="0"/>
    </xf>
    <xf numFmtId="0" fontId="0" fillId="0" borderId="0" xfId="0" applyFill="1" applyAlignment="1" applyProtection="1">
      <alignment vertical="center" wrapText="1"/>
      <protection locked="0"/>
    </xf>
    <xf numFmtId="0" fontId="0" fillId="0" borderId="19" xfId="0" applyFill="1" applyBorder="1" applyProtection="1">
      <protection locked="0"/>
    </xf>
    <xf numFmtId="3" fontId="19" fillId="0" borderId="19" xfId="0" applyNumberFormat="1" applyFont="1" applyFill="1" applyBorder="1" applyAlignment="1" applyProtection="1">
      <alignment vertical="center"/>
      <protection locked="0"/>
    </xf>
    <xf numFmtId="4" fontId="0" fillId="0" borderId="47" xfId="0" applyNumberFormat="1" applyFill="1" applyBorder="1" applyAlignment="1" applyProtection="1">
      <alignment vertical="center"/>
      <protection locked="0"/>
    </xf>
    <xf numFmtId="165" fontId="0" fillId="0" borderId="40" xfId="0" applyNumberFormat="1" applyFill="1" applyBorder="1" applyAlignment="1" applyProtection="1">
      <alignment vertical="center"/>
      <protection locked="0"/>
    </xf>
    <xf numFmtId="165" fontId="0" fillId="0" borderId="19" xfId="0" applyNumberFormat="1" applyFill="1" applyBorder="1" applyAlignment="1" applyProtection="1">
      <alignment vertical="center"/>
      <protection locked="0"/>
    </xf>
    <xf numFmtId="2" fontId="0" fillId="0" borderId="39" xfId="0" applyNumberFormat="1" applyFill="1" applyBorder="1" applyAlignment="1" applyProtection="1">
      <alignment vertical="center"/>
      <protection locked="0"/>
    </xf>
    <xf numFmtId="0" fontId="2" fillId="0" borderId="18" xfId="0" applyFont="1" applyFill="1" applyBorder="1" applyAlignment="1" applyProtection="1">
      <alignment vertical="center"/>
      <protection locked="0"/>
    </xf>
    <xf numFmtId="1" fontId="2" fillId="0" borderId="18" xfId="0" applyNumberFormat="1" applyFont="1" applyFill="1" applyBorder="1" applyAlignment="1" applyProtection="1">
      <alignment vertical="center"/>
      <protection locked="0"/>
    </xf>
    <xf numFmtId="4" fontId="2" fillId="0" borderId="18" xfId="1" applyNumberFormat="1" applyFont="1" applyFill="1" applyBorder="1" applyAlignment="1" applyProtection="1">
      <alignment vertical="center"/>
      <protection locked="0"/>
    </xf>
    <xf numFmtId="39" fontId="29" fillId="0" borderId="18" xfId="1" applyNumberFormat="1" applyFont="1" applyFill="1" applyBorder="1" applyAlignment="1" applyProtection="1">
      <alignment vertical="center"/>
      <protection locked="0"/>
    </xf>
    <xf numFmtId="3" fontId="0" fillId="0" borderId="18" xfId="1" applyNumberFormat="1" applyFont="1" applyFill="1" applyBorder="1" applyAlignment="1" applyProtection="1">
      <alignment vertical="center"/>
      <protection locked="0"/>
    </xf>
    <xf numFmtId="4" fontId="17" fillId="0" borderId="18" xfId="1" applyNumberFormat="1" applyFont="1" applyFill="1" applyBorder="1" applyAlignment="1" applyProtection="1">
      <alignment vertical="center"/>
      <protection locked="0"/>
    </xf>
    <xf numFmtId="0" fontId="0" fillId="0" borderId="0" xfId="0" applyFill="1" applyProtection="1"/>
    <xf numFmtId="0" fontId="6" fillId="0" borderId="9" xfId="0" applyFont="1" applyFill="1" applyBorder="1" applyAlignment="1" applyProtection="1">
      <alignment horizontal="center" vertical="center" wrapText="1"/>
    </xf>
    <xf numFmtId="165" fontId="0" fillId="0" borderId="7" xfId="0" applyNumberFormat="1" applyFill="1" applyBorder="1" applyProtection="1"/>
    <xf numFmtId="2" fontId="2" fillId="0" borderId="18" xfId="0" applyNumberFormat="1" applyFont="1" applyFill="1" applyBorder="1" applyAlignment="1" applyProtection="1">
      <alignment vertical="center"/>
      <protection locked="0"/>
    </xf>
    <xf numFmtId="165" fontId="19" fillId="0" borderId="36" xfId="0" applyNumberFormat="1" applyFont="1" applyFill="1" applyBorder="1" applyAlignment="1" applyProtection="1">
      <alignment vertical="center"/>
      <protection locked="0"/>
    </xf>
    <xf numFmtId="2" fontId="19" fillId="0" borderId="9" xfId="0" applyNumberFormat="1" applyFont="1" applyFill="1" applyBorder="1" applyAlignment="1" applyProtection="1">
      <alignment vertical="center"/>
    </xf>
    <xf numFmtId="0" fontId="0" fillId="0" borderId="45" xfId="0" applyFill="1" applyBorder="1" applyProtection="1"/>
    <xf numFmtId="0" fontId="0" fillId="0" borderId="7" xfId="0" applyFill="1" applyBorder="1" applyProtection="1"/>
    <xf numFmtId="2" fontId="0" fillId="0" borderId="42" xfId="0" applyNumberFormat="1" applyFill="1" applyBorder="1" applyAlignment="1" applyProtection="1">
      <alignment vertical="center"/>
    </xf>
    <xf numFmtId="2" fontId="0" fillId="0" borderId="18" xfId="0" applyNumberFormat="1" applyFill="1" applyBorder="1" applyAlignment="1" applyProtection="1">
      <alignment horizontal="right" vertical="center"/>
    </xf>
    <xf numFmtId="2" fontId="0" fillId="0" borderId="25" xfId="0" applyNumberFormat="1" applyFill="1" applyBorder="1" applyAlignment="1" applyProtection="1">
      <alignment vertical="center"/>
    </xf>
    <xf numFmtId="2" fontId="0" fillId="0" borderId="54" xfId="0" applyNumberFormat="1" applyFill="1" applyBorder="1" applyAlignment="1" applyProtection="1">
      <alignment vertical="center"/>
    </xf>
    <xf numFmtId="2" fontId="0" fillId="0" borderId="28" xfId="0" applyNumberFormat="1" applyFill="1" applyBorder="1" applyAlignment="1" applyProtection="1">
      <alignment vertical="center"/>
    </xf>
    <xf numFmtId="0" fontId="2" fillId="0" borderId="18" xfId="0" applyFont="1" applyFill="1" applyBorder="1" applyAlignment="1" applyProtection="1">
      <alignment vertical="top" wrapText="1"/>
      <protection locked="0"/>
    </xf>
    <xf numFmtId="0" fontId="3" fillId="0" borderId="18" xfId="0" applyFont="1" applyFill="1" applyBorder="1" applyAlignment="1" applyProtection="1">
      <alignment horizontal="center" vertical="center"/>
      <protection locked="0"/>
    </xf>
    <xf numFmtId="4" fontId="2" fillId="0" borderId="18" xfId="2" applyNumberFormat="1" applyFont="1" applyFill="1" applyBorder="1" applyAlignment="1" applyProtection="1">
      <alignment vertical="center"/>
      <protection locked="0"/>
    </xf>
    <xf numFmtId="165" fontId="3" fillId="0" borderId="18" xfId="0" applyNumberFormat="1" applyFont="1" applyFill="1" applyBorder="1" applyAlignment="1" applyProtection="1">
      <alignment vertical="center"/>
      <protection locked="0"/>
    </xf>
    <xf numFmtId="0" fontId="0" fillId="0" borderId="0" xfId="0" applyFill="1" applyAlignment="1" applyProtection="1">
      <alignment wrapText="1"/>
      <protection locked="0"/>
    </xf>
    <xf numFmtId="4" fontId="29" fillId="0" borderId="18" xfId="2" applyNumberFormat="1" applyFont="1" applyFill="1" applyBorder="1" applyAlignment="1" applyProtection="1">
      <alignment vertical="center"/>
      <protection locked="0"/>
    </xf>
    <xf numFmtId="2" fontId="19" fillId="0" borderId="18" xfId="0" applyNumberFormat="1" applyFont="1" applyFill="1" applyBorder="1" applyAlignment="1" applyProtection="1">
      <alignment vertical="center"/>
      <protection locked="0"/>
    </xf>
    <xf numFmtId="0" fontId="0" fillId="0" borderId="36" xfId="0" applyFill="1" applyBorder="1" applyAlignment="1" applyProtection="1">
      <alignment wrapText="1"/>
      <protection locked="0"/>
    </xf>
    <xf numFmtId="0" fontId="2" fillId="0" borderId="36" xfId="0" applyFont="1" applyFill="1" applyBorder="1" applyAlignment="1" applyProtection="1">
      <alignment horizontal="center" vertical="center"/>
      <protection locked="0"/>
    </xf>
    <xf numFmtId="1" fontId="0" fillId="0" borderId="0" xfId="0" applyNumberFormat="1" applyFill="1" applyAlignment="1" applyProtection="1">
      <alignment vertical="center"/>
      <protection locked="0"/>
    </xf>
    <xf numFmtId="1" fontId="0" fillId="0" borderId="39" xfId="0" applyNumberFormat="1" applyFill="1" applyBorder="1" applyAlignment="1" applyProtection="1">
      <alignment vertical="center"/>
      <protection locked="0"/>
    </xf>
    <xf numFmtId="3" fontId="0" fillId="0" borderId="39" xfId="0" applyNumberFormat="1" applyFill="1" applyBorder="1" applyAlignment="1" applyProtection="1">
      <alignment vertical="center"/>
      <protection locked="0"/>
    </xf>
    <xf numFmtId="0" fontId="0" fillId="0" borderId="0" xfId="0" applyFill="1" applyAlignment="1" applyProtection="1">
      <alignment vertical="center"/>
      <protection locked="0"/>
    </xf>
    <xf numFmtId="4" fontId="29" fillId="0" borderId="39" xfId="2" applyNumberFormat="1" applyFont="1" applyFill="1" applyBorder="1" applyAlignment="1" applyProtection="1">
      <alignment vertical="center"/>
      <protection locked="0"/>
    </xf>
    <xf numFmtId="2" fontId="19" fillId="0" borderId="36" xfId="0" applyNumberFormat="1" applyFont="1" applyFill="1" applyBorder="1" applyAlignment="1" applyProtection="1">
      <alignment vertical="center"/>
      <protection locked="0"/>
    </xf>
    <xf numFmtId="0" fontId="0" fillId="0" borderId="10" xfId="0" applyFill="1" applyBorder="1" applyAlignment="1" applyProtection="1">
      <alignment vertical="center" wrapText="1"/>
    </xf>
    <xf numFmtId="0" fontId="1" fillId="0" borderId="1" xfId="0" applyFont="1" applyFill="1" applyBorder="1" applyAlignment="1" applyProtection="1">
      <alignment horizontal="right" vertical="center" wrapText="1"/>
    </xf>
    <xf numFmtId="0" fontId="20" fillId="0" borderId="20" xfId="0" applyFont="1" applyFill="1" applyBorder="1" applyProtection="1"/>
    <xf numFmtId="1" fontId="0" fillId="0" borderId="9" xfId="0" applyNumberFormat="1" applyFill="1" applyBorder="1" applyAlignment="1" applyProtection="1">
      <alignment vertical="center"/>
    </xf>
    <xf numFmtId="166" fontId="0" fillId="0" borderId="9" xfId="0" applyNumberFormat="1" applyFill="1" applyBorder="1" applyAlignment="1" applyProtection="1">
      <alignment vertical="center"/>
    </xf>
    <xf numFmtId="176" fontId="2" fillId="0" borderId="9" xfId="0" applyNumberFormat="1" applyFont="1" applyFill="1" applyBorder="1" applyAlignment="1" applyProtection="1">
      <alignment vertical="center"/>
    </xf>
    <xf numFmtId="172" fontId="0" fillId="0" borderId="9" xfId="0" applyNumberFormat="1" applyFill="1" applyBorder="1" applyAlignment="1" applyProtection="1">
      <alignment vertical="center"/>
    </xf>
    <xf numFmtId="4" fontId="0" fillId="0" borderId="42" xfId="0" applyNumberFormat="1" applyFill="1" applyBorder="1" applyAlignment="1" applyProtection="1">
      <alignment vertical="center"/>
    </xf>
    <xf numFmtId="2" fontId="0" fillId="0" borderId="41" xfId="0" applyNumberFormat="1" applyFill="1" applyBorder="1" applyAlignment="1" applyProtection="1">
      <alignment vertical="center"/>
    </xf>
    <xf numFmtId="0" fontId="3" fillId="0" borderId="10" xfId="0" applyFont="1" applyFill="1" applyBorder="1" applyAlignment="1" applyProtection="1">
      <alignment vertical="center"/>
    </xf>
    <xf numFmtId="0" fontId="1" fillId="0" borderId="7" xfId="0" applyFont="1" applyFill="1" applyBorder="1" applyAlignment="1" applyProtection="1">
      <alignment horizontal="center"/>
    </xf>
    <xf numFmtId="0" fontId="0" fillId="0" borderId="1" xfId="0" applyFill="1" applyBorder="1" applyProtection="1"/>
    <xf numFmtId="0" fontId="0" fillId="0" borderId="46" xfId="0" applyFill="1" applyBorder="1" applyAlignment="1" applyProtection="1">
      <alignment vertical="center" wrapText="1"/>
      <protection locked="0"/>
    </xf>
    <xf numFmtId="0" fontId="0" fillId="0" borderId="44" xfId="0" applyFill="1" applyBorder="1" applyAlignment="1" applyProtection="1">
      <alignment vertical="center" wrapText="1"/>
      <protection locked="0"/>
    </xf>
    <xf numFmtId="0" fontId="16" fillId="0" borderId="0" xfId="0" applyFont="1" applyFill="1" applyProtection="1"/>
    <xf numFmtId="0" fontId="5" fillId="0" borderId="20"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5" fillId="0" borderId="9" xfId="0" applyFont="1" applyFill="1" applyBorder="1" applyAlignment="1" applyProtection="1">
      <alignment horizontal="center" vertical="center" wrapText="1"/>
    </xf>
    <xf numFmtId="0" fontId="6" fillId="0" borderId="41" xfId="0" applyFont="1" applyFill="1" applyBorder="1" applyAlignment="1" applyProtection="1">
      <alignment horizontal="center" vertical="center" wrapText="1"/>
    </xf>
    <xf numFmtId="0" fontId="6" fillId="0" borderId="42" xfId="0" applyFont="1" applyFill="1" applyBorder="1" applyAlignment="1" applyProtection="1">
      <alignment horizontal="center" vertical="center" wrapText="1"/>
    </xf>
    <xf numFmtId="0" fontId="0" fillId="0" borderId="8" xfId="0" applyFill="1" applyBorder="1" applyProtection="1"/>
    <xf numFmtId="0" fontId="2" fillId="0" borderId="12" xfId="0" applyFont="1" applyFill="1" applyBorder="1" applyAlignment="1" applyProtection="1">
      <alignment horizontal="left" vertical="center"/>
      <protection locked="0"/>
    </xf>
    <xf numFmtId="0" fontId="2" fillId="0" borderId="39" xfId="0" applyFont="1" applyFill="1" applyBorder="1" applyAlignment="1" applyProtection="1">
      <alignment wrapText="1"/>
      <protection locked="0"/>
    </xf>
    <xf numFmtId="0" fontId="2" fillId="0" borderId="19" xfId="0" applyFont="1" applyFill="1" applyBorder="1" applyAlignment="1" applyProtection="1">
      <alignment horizontal="center" vertical="center"/>
      <protection locked="0"/>
    </xf>
    <xf numFmtId="1" fontId="2" fillId="0" borderId="19" xfId="0" applyNumberFormat="1" applyFont="1" applyFill="1" applyBorder="1" applyAlignment="1" applyProtection="1">
      <alignment vertical="center"/>
      <protection locked="0"/>
    </xf>
    <xf numFmtId="3" fontId="2" fillId="0" borderId="0" xfId="0" applyNumberFormat="1" applyFont="1" applyFill="1" applyAlignment="1" applyProtection="1">
      <alignment vertical="center"/>
      <protection locked="0"/>
    </xf>
    <xf numFmtId="4" fontId="2" fillId="0" borderId="19" xfId="0" applyNumberFormat="1" applyFont="1" applyFill="1" applyBorder="1" applyAlignment="1" applyProtection="1">
      <alignment vertical="center"/>
      <protection locked="0"/>
    </xf>
    <xf numFmtId="4" fontId="2" fillId="0" borderId="19" xfId="2" applyNumberFormat="1" applyFont="1" applyFill="1" applyBorder="1" applyAlignment="1" applyProtection="1">
      <alignment vertical="center"/>
      <protection locked="0"/>
    </xf>
    <xf numFmtId="2" fontId="2" fillId="0" borderId="19" xfId="0" applyNumberFormat="1" applyFont="1" applyFill="1" applyBorder="1" applyAlignment="1" applyProtection="1">
      <alignment vertical="center"/>
      <protection locked="0"/>
    </xf>
    <xf numFmtId="0" fontId="0" fillId="0" borderId="18" xfId="0" applyFill="1" applyBorder="1" applyAlignment="1" applyProtection="1">
      <alignment horizontal="left" vertical="center"/>
      <protection locked="0"/>
    </xf>
    <xf numFmtId="0" fontId="0" fillId="0" borderId="19" xfId="0" applyFill="1" applyBorder="1" applyAlignment="1" applyProtection="1">
      <alignment vertical="top" wrapText="1"/>
      <protection locked="0"/>
    </xf>
    <xf numFmtId="0" fontId="0" fillId="0" borderId="45" xfId="0" applyFill="1" applyBorder="1" applyAlignment="1" applyProtection="1">
      <alignment vertical="center" wrapText="1"/>
    </xf>
    <xf numFmtId="0" fontId="3" fillId="0" borderId="7" xfId="0" applyFont="1" applyFill="1" applyBorder="1" applyAlignment="1" applyProtection="1">
      <alignment horizontal="right" vertical="center"/>
    </xf>
    <xf numFmtId="3" fontId="0" fillId="0" borderId="9" xfId="0" applyNumberFormat="1" applyFill="1" applyBorder="1" applyAlignment="1" applyProtection="1">
      <alignment vertical="center"/>
    </xf>
    <xf numFmtId="177" fontId="0" fillId="0" borderId="9" xfId="0" applyNumberFormat="1" applyFill="1" applyBorder="1" applyAlignment="1" applyProtection="1">
      <alignment vertical="center"/>
    </xf>
    <xf numFmtId="39" fontId="1" fillId="0" borderId="41" xfId="2" applyNumberFormat="1" applyFont="1" applyFill="1" applyBorder="1" applyAlignment="1" applyProtection="1">
      <alignment vertical="center"/>
    </xf>
    <xf numFmtId="0" fontId="3" fillId="0" borderId="2" xfId="0" applyFont="1" applyFill="1" applyBorder="1" applyAlignment="1" applyProtection="1">
      <alignment vertical="center"/>
    </xf>
    <xf numFmtId="43" fontId="0" fillId="0" borderId="7" xfId="0" applyNumberFormat="1" applyFill="1" applyBorder="1" applyProtection="1"/>
    <xf numFmtId="4" fontId="0" fillId="0" borderId="43" xfId="0" applyNumberFormat="1" applyFill="1" applyBorder="1" applyAlignment="1" applyProtection="1">
      <alignment vertical="center"/>
      <protection locked="0"/>
    </xf>
    <xf numFmtId="173" fontId="0" fillId="0" borderId="9" xfId="0" applyNumberFormat="1" applyFill="1" applyBorder="1" applyAlignment="1" applyProtection="1">
      <alignment vertical="center"/>
    </xf>
    <xf numFmtId="3" fontId="0" fillId="0" borderId="45" xfId="0" applyNumberFormat="1" applyFill="1" applyBorder="1" applyProtection="1"/>
    <xf numFmtId="43" fontId="0" fillId="0" borderId="45" xfId="0" applyNumberFormat="1" applyFill="1" applyBorder="1" applyProtection="1"/>
    <xf numFmtId="0" fontId="7" fillId="0" borderId="2" xfId="0" applyFont="1" applyFill="1" applyBorder="1" applyAlignment="1" applyProtection="1">
      <alignment horizontal="left" vertical="center" indent="1"/>
    </xf>
    <xf numFmtId="0" fontId="22" fillId="0" borderId="7" xfId="0" applyFont="1" applyFill="1" applyBorder="1" applyProtection="1"/>
    <xf numFmtId="3" fontId="0" fillId="0" borderId="7" xfId="0" applyNumberFormat="1" applyFill="1" applyBorder="1" applyProtection="1"/>
    <xf numFmtId="0" fontId="22" fillId="0" borderId="31" xfId="0" applyFont="1" applyFill="1" applyBorder="1" applyAlignment="1" applyProtection="1">
      <alignment vertical="center"/>
    </xf>
    <xf numFmtId="0" fontId="23" fillId="0" borderId="32" xfId="0" applyFont="1" applyFill="1" applyBorder="1" applyAlignment="1" applyProtection="1">
      <alignment horizontal="right" vertical="center" indent="1"/>
    </xf>
    <xf numFmtId="0" fontId="0" fillId="0" borderId="19" xfId="0" applyFill="1" applyBorder="1" applyProtection="1"/>
    <xf numFmtId="3" fontId="0" fillId="0" borderId="19" xfId="0" applyNumberFormat="1" applyFill="1" applyBorder="1" applyAlignment="1" applyProtection="1">
      <alignment horizontal="right" vertical="center"/>
    </xf>
    <xf numFmtId="0" fontId="0" fillId="0" borderId="19" xfId="0" applyFill="1" applyBorder="1" applyAlignment="1" applyProtection="1">
      <alignment horizontal="right" vertical="center"/>
    </xf>
    <xf numFmtId="4" fontId="0" fillId="0" borderId="19" xfId="0" applyNumberFormat="1" applyFill="1" applyBorder="1" applyAlignment="1" applyProtection="1">
      <alignment horizontal="right" vertical="center"/>
    </xf>
    <xf numFmtId="4" fontId="0" fillId="0" borderId="48" xfId="0" applyNumberFormat="1" applyFill="1" applyBorder="1" applyAlignment="1" applyProtection="1">
      <alignment horizontal="right" vertical="center"/>
    </xf>
    <xf numFmtId="2" fontId="0" fillId="0" borderId="19" xfId="0" applyNumberFormat="1" applyFill="1" applyBorder="1" applyAlignment="1" applyProtection="1">
      <alignment vertical="center"/>
    </xf>
    <xf numFmtId="0" fontId="22" fillId="0" borderId="33" xfId="0" applyFont="1" applyFill="1" applyBorder="1" applyAlignment="1" applyProtection="1">
      <alignment vertical="center"/>
    </xf>
    <xf numFmtId="0" fontId="23" fillId="0" borderId="23" xfId="0" applyFont="1" applyFill="1" applyBorder="1" applyAlignment="1" applyProtection="1">
      <alignment horizontal="right" vertical="center" indent="1"/>
    </xf>
    <xf numFmtId="0" fontId="0" fillId="0" borderId="18" xfId="0" applyFill="1" applyBorder="1" applyProtection="1"/>
    <xf numFmtId="3" fontId="0" fillId="0" borderId="18" xfId="0" applyNumberFormat="1" applyFill="1" applyBorder="1" applyAlignment="1" applyProtection="1">
      <alignment horizontal="right" vertical="center"/>
    </xf>
    <xf numFmtId="0" fontId="0" fillId="0" borderId="18" xfId="0" applyFill="1" applyBorder="1" applyAlignment="1" applyProtection="1">
      <alignment horizontal="right" vertical="center"/>
    </xf>
    <xf numFmtId="4" fontId="0" fillId="0" borderId="18" xfId="0" applyNumberFormat="1" applyFill="1" applyBorder="1" applyAlignment="1" applyProtection="1">
      <alignment horizontal="right" vertical="center"/>
    </xf>
    <xf numFmtId="4" fontId="0" fillId="0" borderId="49" xfId="0" applyNumberFormat="1" applyFill="1" applyBorder="1" applyAlignment="1" applyProtection="1">
      <alignment horizontal="right" vertical="center"/>
    </xf>
    <xf numFmtId="2" fontId="0" fillId="0" borderId="18" xfId="0" applyNumberFormat="1" applyFill="1" applyBorder="1" applyAlignment="1" applyProtection="1">
      <alignment vertical="center"/>
    </xf>
    <xf numFmtId="0" fontId="22" fillId="0" borderId="34" xfId="0" applyFont="1" applyFill="1" applyBorder="1" applyAlignment="1" applyProtection="1">
      <alignment vertical="center"/>
    </xf>
    <xf numFmtId="0" fontId="23" fillId="0" borderId="26" xfId="0" applyFont="1" applyFill="1" applyBorder="1" applyAlignment="1" applyProtection="1">
      <alignment horizontal="right" vertical="center" indent="1"/>
    </xf>
    <xf numFmtId="0" fontId="0" fillId="0" borderId="25" xfId="0" applyFill="1" applyBorder="1" applyProtection="1"/>
    <xf numFmtId="3" fontId="0" fillId="0" borderId="25" xfId="0" applyNumberFormat="1" applyFill="1" applyBorder="1" applyAlignment="1" applyProtection="1">
      <alignment horizontal="right" vertical="center"/>
    </xf>
    <xf numFmtId="0" fontId="0" fillId="0" borderId="25" xfId="0" applyFill="1" applyBorder="1" applyAlignment="1" applyProtection="1">
      <alignment horizontal="right" vertical="center"/>
    </xf>
    <xf numFmtId="3" fontId="2" fillId="0" borderId="25" xfId="0" applyNumberFormat="1" applyFont="1" applyFill="1" applyBorder="1" applyAlignment="1" applyProtection="1">
      <alignment horizontal="right" vertical="center"/>
    </xf>
    <xf numFmtId="4" fontId="2" fillId="0" borderId="25" xfId="0" applyNumberFormat="1" applyFont="1" applyFill="1" applyBorder="1" applyAlignment="1" applyProtection="1">
      <alignment horizontal="right" vertical="center"/>
    </xf>
    <xf numFmtId="4" fontId="0" fillId="0" borderId="50" xfId="0" applyNumberFormat="1" applyFill="1" applyBorder="1" applyAlignment="1" applyProtection="1">
      <alignment horizontal="right" vertical="center"/>
    </xf>
    <xf numFmtId="0" fontId="22" fillId="0" borderId="52" xfId="0" applyFont="1" applyFill="1" applyBorder="1" applyAlignment="1" applyProtection="1">
      <alignment vertical="center"/>
    </xf>
    <xf numFmtId="0" fontId="7" fillId="0" borderId="53" xfId="0" applyFont="1" applyFill="1" applyBorder="1" applyAlignment="1" applyProtection="1">
      <alignment horizontal="right" vertical="center" indent="1"/>
    </xf>
    <xf numFmtId="0" fontId="0" fillId="0" borderId="54" xfId="0" applyFill="1" applyBorder="1" applyProtection="1"/>
    <xf numFmtId="3" fontId="0" fillId="0" borderId="54" xfId="0" applyNumberFormat="1" applyFill="1" applyBorder="1" applyAlignment="1" applyProtection="1">
      <alignment horizontal="right" vertical="center"/>
    </xf>
    <xf numFmtId="0" fontId="0" fillId="0" borderId="54" xfId="0" applyFill="1" applyBorder="1" applyAlignment="1" applyProtection="1">
      <alignment horizontal="right" vertical="center"/>
    </xf>
    <xf numFmtId="3" fontId="2" fillId="0" borderId="54" xfId="0" applyNumberFormat="1" applyFont="1" applyFill="1" applyBorder="1" applyAlignment="1" applyProtection="1">
      <alignment horizontal="right" vertical="center"/>
    </xf>
    <xf numFmtId="4" fontId="2" fillId="0" borderId="54" xfId="0" applyNumberFormat="1" applyFont="1" applyFill="1" applyBorder="1" applyAlignment="1" applyProtection="1">
      <alignment horizontal="right" vertical="center"/>
    </xf>
    <xf numFmtId="4" fontId="0" fillId="0" borderId="55" xfId="0" applyNumberFormat="1" applyFill="1" applyBorder="1" applyAlignment="1" applyProtection="1">
      <alignment horizontal="right" vertical="center"/>
    </xf>
    <xf numFmtId="0" fontId="24" fillId="0" borderId="35" xfId="0" applyFont="1" applyFill="1" applyBorder="1" applyAlignment="1" applyProtection="1">
      <alignment vertical="center"/>
    </xf>
    <xf numFmtId="0" fontId="25" fillId="0" borderId="29" xfId="0" applyFont="1" applyFill="1" applyBorder="1" applyAlignment="1" applyProtection="1">
      <alignment horizontal="right" vertical="center" indent="1"/>
    </xf>
    <xf numFmtId="0" fontId="0" fillId="0" borderId="28" xfId="0" applyFill="1" applyBorder="1" applyProtection="1"/>
    <xf numFmtId="3" fontId="3" fillId="0" borderId="28" xfId="0" applyNumberFormat="1" applyFont="1" applyFill="1" applyBorder="1" applyAlignment="1" applyProtection="1">
      <alignment horizontal="right" vertical="center"/>
    </xf>
    <xf numFmtId="166" fontId="0" fillId="0" borderId="28" xfId="0" applyNumberFormat="1" applyFill="1" applyBorder="1" applyAlignment="1" applyProtection="1">
      <alignment horizontal="right" vertical="center"/>
    </xf>
    <xf numFmtId="3" fontId="1" fillId="0" borderId="28" xfId="0" applyNumberFormat="1" applyFont="1" applyFill="1" applyBorder="1" applyAlignment="1" applyProtection="1">
      <alignment horizontal="right" vertical="center"/>
    </xf>
    <xf numFmtId="178" fontId="0" fillId="0" borderId="28" xfId="0" applyNumberFormat="1" applyFill="1" applyBorder="1" applyAlignment="1" applyProtection="1">
      <alignment horizontal="right" vertical="center"/>
    </xf>
    <xf numFmtId="4" fontId="1" fillId="0" borderId="28" xfId="0" applyNumberFormat="1" applyFont="1" applyFill="1" applyBorder="1" applyAlignment="1" applyProtection="1">
      <alignment horizontal="right" vertical="center"/>
    </xf>
    <xf numFmtId="4" fontId="0" fillId="0" borderId="51" xfId="0" applyNumberFormat="1" applyFill="1" applyBorder="1" applyAlignment="1" applyProtection="1">
      <alignment horizontal="right" vertical="center"/>
    </xf>
    <xf numFmtId="0" fontId="0" fillId="0" borderId="0" xfId="0" applyFill="1" applyBorder="1" applyAlignment="1">
      <alignment vertical="center" wrapText="1"/>
    </xf>
    <xf numFmtId="3" fontId="0" fillId="0" borderId="0" xfId="0" applyNumberFormat="1" applyFill="1" applyBorder="1"/>
    <xf numFmtId="0" fontId="17" fillId="0" borderId="0" xfId="0" applyFont="1" applyFill="1" applyBorder="1" applyAlignment="1">
      <alignment horizontal="left" vertical="center" indent="1"/>
    </xf>
    <xf numFmtId="165" fontId="1" fillId="0" borderId="0" xfId="0" applyNumberFormat="1" applyFont="1" applyFill="1" applyBorder="1"/>
    <xf numFmtId="165" fontId="0" fillId="0" borderId="0" xfId="0" applyNumberFormat="1" applyFill="1"/>
    <xf numFmtId="2" fontId="0" fillId="0" borderId="18" xfId="0" applyNumberFormat="1" applyFill="1" applyBorder="1" applyAlignment="1" applyProtection="1">
      <alignment horizontal="left" vertical="center" wrapText="1"/>
      <protection locked="0"/>
    </xf>
    <xf numFmtId="0" fontId="4" fillId="0" borderId="18" xfId="0" applyFont="1" applyFill="1" applyBorder="1" applyAlignment="1" applyProtection="1">
      <alignment vertical="center" wrapText="1"/>
      <protection locked="0"/>
    </xf>
    <xf numFmtId="0" fontId="2" fillId="0" borderId="36" xfId="0" applyFont="1" applyFill="1" applyBorder="1" applyAlignment="1" applyProtection="1">
      <alignment vertical="center" wrapText="1"/>
      <protection locked="0"/>
    </xf>
    <xf numFmtId="37" fontId="29" fillId="0" borderId="36" xfId="1" applyNumberFormat="1" applyFont="1" applyFill="1" applyBorder="1" applyAlignment="1" applyProtection="1">
      <alignment vertical="center"/>
      <protection locked="0"/>
    </xf>
    <xf numFmtId="4" fontId="29" fillId="0" borderId="36" xfId="1" applyNumberFormat="1" applyFont="1" applyFill="1" applyBorder="1" applyAlignment="1" applyProtection="1">
      <alignment vertical="center"/>
      <protection locked="0"/>
    </xf>
    <xf numFmtId="2" fontId="0" fillId="0" borderId="40" xfId="0" applyNumberFormat="1" applyFill="1" applyBorder="1" applyAlignment="1" applyProtection="1">
      <alignment vertical="center"/>
      <protection locked="0"/>
    </xf>
    <xf numFmtId="0" fontId="0" fillId="0" borderId="40" xfId="0" applyFill="1" applyBorder="1" applyAlignment="1" applyProtection="1">
      <alignment vertical="center"/>
      <protection locked="0"/>
    </xf>
    <xf numFmtId="183" fontId="1" fillId="0" borderId="18" xfId="1" applyNumberFormat="1" applyFont="1" applyBorder="1"/>
    <xf numFmtId="184" fontId="1" fillId="0" borderId="18" xfId="0" applyNumberFormat="1" applyFont="1" applyBorder="1"/>
    <xf numFmtId="0" fontId="2" fillId="0" borderId="18" xfId="0" applyFont="1" applyFill="1" applyBorder="1" applyAlignment="1" applyProtection="1">
      <alignment horizontal="left" vertical="center"/>
      <protection locked="0"/>
    </xf>
    <xf numFmtId="182" fontId="0" fillId="0" borderId="12" xfId="0" applyNumberFormat="1" applyFill="1" applyBorder="1" applyAlignment="1" applyProtection="1">
      <alignment vertical="center"/>
      <protection locked="0"/>
    </xf>
    <xf numFmtId="0" fontId="0" fillId="0" borderId="12" xfId="0" applyFill="1" applyBorder="1" applyProtection="1">
      <protection locked="0"/>
    </xf>
    <xf numFmtId="4" fontId="0" fillId="0" borderId="12" xfId="0" applyNumberFormat="1" applyFill="1" applyBorder="1" applyAlignment="1" applyProtection="1">
      <alignment vertical="center"/>
      <protection locked="0"/>
    </xf>
    <xf numFmtId="0" fontId="2" fillId="0" borderId="19" xfId="0" applyFont="1" applyFill="1" applyBorder="1" applyAlignment="1" applyProtection="1">
      <alignment wrapText="1"/>
      <protection locked="0"/>
    </xf>
    <xf numFmtId="0" fontId="2" fillId="0" borderId="18" xfId="0" applyFont="1" applyFill="1" applyBorder="1" applyAlignment="1" applyProtection="1">
      <alignment horizontal="center" vertical="center"/>
      <protection locked="0"/>
    </xf>
    <xf numFmtId="165" fontId="2" fillId="0" borderId="18" xfId="0" applyNumberFormat="1" applyFont="1" applyFill="1" applyBorder="1" applyAlignment="1" applyProtection="1">
      <alignment vertical="center"/>
      <protection locked="0"/>
    </xf>
    <xf numFmtId="165" fontId="0" fillId="0" borderId="39" xfId="0" applyNumberFormat="1" applyFill="1" applyBorder="1" applyAlignment="1" applyProtection="1">
      <alignment vertical="center"/>
      <protection locked="0"/>
    </xf>
    <xf numFmtId="0" fontId="1" fillId="0" borderId="18" xfId="3" applyFont="1" applyFill="1" applyBorder="1"/>
    <xf numFmtId="43" fontId="1" fillId="0" borderId="18" xfId="3" applyNumberFormat="1" applyFont="1" applyFill="1" applyBorder="1"/>
    <xf numFmtId="0" fontId="36" fillId="0" borderId="18" xfId="0" applyFont="1" applyFill="1" applyBorder="1"/>
    <xf numFmtId="0" fontId="2" fillId="0" borderId="18" xfId="3" applyFont="1" applyFill="1" applyBorder="1"/>
    <xf numFmtId="43" fontId="2" fillId="0" borderId="18" xfId="1" applyFont="1" applyFill="1" applyBorder="1" applyAlignment="1">
      <alignment horizontal="right"/>
    </xf>
    <xf numFmtId="43" fontId="37" fillId="0" borderId="18" xfId="1" applyFont="1" applyFill="1" applyBorder="1" applyAlignment="1">
      <alignment horizontal="right"/>
    </xf>
    <xf numFmtId="183" fontId="36" fillId="0" borderId="18" xfId="1" applyNumberFormat="1" applyFont="1" applyFill="1" applyBorder="1"/>
    <xf numFmtId="185" fontId="19" fillId="0" borderId="9" xfId="0" applyNumberFormat="1" applyFont="1" applyBorder="1" applyAlignment="1">
      <alignment vertical="center"/>
    </xf>
    <xf numFmtId="173" fontId="25" fillId="0" borderId="16" xfId="0" applyNumberFormat="1" applyFont="1" applyBorder="1" applyAlignment="1">
      <alignment vertical="center"/>
    </xf>
    <xf numFmtId="0" fontId="38" fillId="0" borderId="0" xfId="0" applyFont="1" applyFill="1" applyBorder="1"/>
    <xf numFmtId="43" fontId="1" fillId="0" borderId="18" xfId="1" applyFont="1" applyBorder="1" applyAlignment="1">
      <alignment horizontal="right"/>
    </xf>
    <xf numFmtId="0" fontId="0" fillId="2" borderId="44" xfId="0" applyFill="1" applyBorder="1" applyAlignment="1" applyProtection="1">
      <alignment horizontal="left" vertical="center"/>
      <protection locked="0"/>
    </xf>
    <xf numFmtId="0" fontId="0" fillId="2" borderId="36" xfId="0" applyFill="1" applyBorder="1" applyAlignment="1" applyProtection="1">
      <alignment wrapText="1"/>
      <protection locked="0"/>
    </xf>
    <xf numFmtId="0" fontId="0" fillId="2" borderId="18" xfId="0" applyFill="1" applyBorder="1" applyAlignment="1" applyProtection="1">
      <alignment horizontal="center" vertical="center"/>
      <protection locked="0"/>
    </xf>
    <xf numFmtId="1" fontId="0" fillId="2" borderId="18" xfId="0" applyNumberFormat="1" applyFill="1" applyBorder="1" applyAlignment="1" applyProtection="1">
      <alignment vertical="center"/>
      <protection locked="0"/>
    </xf>
    <xf numFmtId="4" fontId="0" fillId="2" borderId="18" xfId="0" applyNumberFormat="1" applyFill="1" applyBorder="1" applyAlignment="1" applyProtection="1">
      <alignment vertical="center"/>
      <protection locked="0"/>
    </xf>
    <xf numFmtId="4" fontId="0" fillId="2" borderId="18" xfId="2" applyNumberFormat="1" applyFont="1" applyFill="1" applyBorder="1" applyAlignment="1" applyProtection="1">
      <alignment vertical="center"/>
      <protection locked="0"/>
    </xf>
    <xf numFmtId="165" fontId="19" fillId="2" borderId="18" xfId="0" applyNumberFormat="1" applyFont="1" applyFill="1" applyBorder="1" applyAlignment="1" applyProtection="1">
      <alignment vertical="center"/>
      <protection locked="0"/>
    </xf>
    <xf numFmtId="2" fontId="0" fillId="2" borderId="19" xfId="0" applyNumberFormat="1" applyFill="1" applyBorder="1" applyAlignment="1" applyProtection="1">
      <alignment vertical="center"/>
      <protection locked="0"/>
    </xf>
    <xf numFmtId="0" fontId="0" fillId="0" borderId="44" xfId="0" applyFill="1" applyBorder="1"/>
    <xf numFmtId="0" fontId="2" fillId="2" borderId="12" xfId="0" applyFont="1" applyFill="1" applyBorder="1" applyAlignment="1" applyProtection="1">
      <alignment vertical="center"/>
    </xf>
    <xf numFmtId="0" fontId="2" fillId="2" borderId="12" xfId="0" applyFont="1" applyFill="1" applyBorder="1" applyAlignment="1" applyProtection="1">
      <alignment horizontal="left" wrapText="1"/>
    </xf>
    <xf numFmtId="0" fontId="2" fillId="2" borderId="12" xfId="0" applyFont="1" applyFill="1" applyBorder="1" applyProtection="1"/>
    <xf numFmtId="3" fontId="2" fillId="2" borderId="12" xfId="0" applyNumberFormat="1" applyFont="1" applyFill="1" applyBorder="1" applyProtection="1"/>
    <xf numFmtId="1" fontId="2" fillId="2" borderId="12" xfId="0" applyNumberFormat="1" applyFont="1" applyFill="1" applyBorder="1" applyAlignment="1" applyProtection="1">
      <alignment vertical="center"/>
      <protection locked="0"/>
    </xf>
    <xf numFmtId="0" fontId="2" fillId="2" borderId="0" xfId="0" applyFont="1" applyFill="1" applyBorder="1" applyProtection="1"/>
    <xf numFmtId="0" fontId="2" fillId="2" borderId="58" xfId="0" applyFont="1" applyFill="1" applyBorder="1" applyAlignment="1" applyProtection="1">
      <alignment vertical="center"/>
    </xf>
    <xf numFmtId="0" fontId="2" fillId="2" borderId="19" xfId="0" applyFont="1" applyFill="1" applyBorder="1" applyAlignment="1" applyProtection="1">
      <alignment horizontal="left" wrapText="1"/>
    </xf>
    <xf numFmtId="0" fontId="2" fillId="2" borderId="19" xfId="0" applyFont="1" applyFill="1" applyBorder="1" applyProtection="1"/>
    <xf numFmtId="3" fontId="2" fillId="2" borderId="19" xfId="0" applyNumberFormat="1" applyFont="1" applyFill="1" applyBorder="1" applyProtection="1"/>
    <xf numFmtId="1" fontId="2" fillId="2" borderId="19" xfId="0" applyNumberFormat="1" applyFont="1" applyFill="1" applyBorder="1" applyAlignment="1" applyProtection="1">
      <alignment vertical="center"/>
      <protection locked="0"/>
    </xf>
    <xf numFmtId="0" fontId="6" fillId="2" borderId="9" xfId="0" applyFont="1" applyFill="1" applyBorder="1" applyAlignment="1">
      <alignment horizontal="center" vertical="center" wrapText="1"/>
    </xf>
    <xf numFmtId="3" fontId="0" fillId="2" borderId="18" xfId="0" applyNumberFormat="1" applyFill="1" applyBorder="1" applyAlignment="1" applyProtection="1">
      <alignment vertical="center"/>
      <protection locked="0"/>
    </xf>
    <xf numFmtId="4" fontId="2" fillId="2" borderId="57" xfId="0" applyNumberFormat="1" applyFont="1" applyFill="1" applyBorder="1" applyProtection="1"/>
    <xf numFmtId="0" fontId="2" fillId="2" borderId="57" xfId="0" applyFont="1" applyFill="1" applyBorder="1" applyAlignment="1">
      <alignment vertical="center"/>
    </xf>
    <xf numFmtId="0" fontId="2" fillId="2" borderId="12" xfId="0" applyFont="1" applyFill="1" applyBorder="1" applyAlignment="1">
      <alignment horizontal="left" vertical="center" wrapText="1"/>
    </xf>
    <xf numFmtId="0" fontId="2" fillId="2" borderId="12" xfId="0" applyFont="1" applyFill="1" applyBorder="1" applyAlignment="1">
      <alignment vertical="center"/>
    </xf>
    <xf numFmtId="3" fontId="2" fillId="2" borderId="12" xfId="0" applyNumberFormat="1" applyFont="1" applyFill="1" applyBorder="1" applyAlignment="1">
      <alignment vertical="center"/>
    </xf>
    <xf numFmtId="4" fontId="2" fillId="2" borderId="12" xfId="0" applyNumberFormat="1" applyFont="1" applyFill="1" applyBorder="1" applyAlignment="1">
      <alignment vertical="center"/>
    </xf>
    <xf numFmtId="165" fontId="2" fillId="2" borderId="12" xfId="0" applyNumberFormat="1" applyFont="1" applyFill="1" applyBorder="1" applyAlignment="1">
      <alignment vertical="center"/>
    </xf>
    <xf numFmtId="0" fontId="2" fillId="2" borderId="0" xfId="0" applyFont="1" applyFill="1" applyBorder="1" applyAlignment="1">
      <alignment vertical="center"/>
    </xf>
    <xf numFmtId="4" fontId="2" fillId="2" borderId="57" xfId="0" applyNumberFormat="1" applyFont="1" applyFill="1" applyBorder="1" applyAlignment="1">
      <alignment vertical="center"/>
    </xf>
    <xf numFmtId="0" fontId="2" fillId="2" borderId="32" xfId="0" applyFont="1" applyFill="1" applyBorder="1" applyAlignment="1">
      <alignment vertical="center"/>
    </xf>
    <xf numFmtId="0" fontId="2" fillId="2" borderId="19" xfId="0" applyFont="1" applyFill="1" applyBorder="1" applyAlignment="1">
      <alignment horizontal="left" vertical="center" wrapText="1"/>
    </xf>
    <xf numFmtId="0" fontId="2" fillId="2" borderId="19" xfId="0" applyFont="1" applyFill="1" applyBorder="1" applyAlignment="1">
      <alignment vertical="center"/>
    </xf>
    <xf numFmtId="3" fontId="2" fillId="2" borderId="19" xfId="0" applyNumberFormat="1" applyFont="1" applyFill="1" applyBorder="1" applyAlignment="1">
      <alignment vertical="center"/>
    </xf>
    <xf numFmtId="4" fontId="2" fillId="2" borderId="19" xfId="0" applyNumberFormat="1" applyFont="1" applyFill="1" applyBorder="1" applyAlignment="1">
      <alignment vertical="center"/>
    </xf>
    <xf numFmtId="165" fontId="2" fillId="2" borderId="32" xfId="0" applyNumberFormat="1" applyFont="1" applyFill="1" applyBorder="1" applyAlignment="1">
      <alignment vertical="center"/>
    </xf>
    <xf numFmtId="4" fontId="2" fillId="2" borderId="32" xfId="0" applyNumberFormat="1" applyFont="1" applyFill="1" applyBorder="1" applyAlignment="1">
      <alignment vertical="center"/>
    </xf>
    <xf numFmtId="0" fontId="0" fillId="0" borderId="0" xfId="0" applyFill="1" applyProtection="1">
      <protection locked="0"/>
    </xf>
    <xf numFmtId="164" fontId="0" fillId="0" borderId="18" xfId="0" applyNumberFormat="1" applyFill="1" applyBorder="1" applyAlignment="1" applyProtection="1">
      <alignment vertical="center"/>
      <protection locked="0"/>
    </xf>
    <xf numFmtId="165" fontId="0" fillId="0" borderId="36" xfId="0" applyNumberFormat="1" applyFill="1" applyBorder="1" applyAlignment="1" applyProtection="1">
      <alignment vertical="center"/>
      <protection locked="0"/>
    </xf>
    <xf numFmtId="39" fontId="0" fillId="0" borderId="36" xfId="0" applyNumberFormat="1" applyFill="1" applyBorder="1" applyAlignment="1" applyProtection="1">
      <alignment vertical="center"/>
      <protection locked="0"/>
    </xf>
    <xf numFmtId="4" fontId="0" fillId="2" borderId="8" xfId="0" applyNumberFormat="1" applyFill="1" applyBorder="1" applyAlignment="1">
      <alignment vertical="center"/>
    </xf>
    <xf numFmtId="165" fontId="0" fillId="2" borderId="28" xfId="0" applyNumberFormat="1" applyFill="1" applyBorder="1" applyAlignment="1" applyProtection="1">
      <alignment vertical="center"/>
      <protection locked="0"/>
    </xf>
    <xf numFmtId="4" fontId="19" fillId="2" borderId="9" xfId="0" applyNumberFormat="1" applyFont="1" applyFill="1" applyBorder="1" applyAlignment="1" applyProtection="1">
      <alignment vertical="center"/>
    </xf>
    <xf numFmtId="4" fontId="2" fillId="2" borderId="32" xfId="0" applyNumberFormat="1" applyFont="1" applyFill="1" applyBorder="1" applyProtection="1"/>
    <xf numFmtId="4" fontId="2" fillId="2" borderId="12" xfId="0" applyNumberFormat="1" applyFont="1" applyFill="1" applyBorder="1" applyProtection="1"/>
    <xf numFmtId="4" fontId="2" fillId="2" borderId="19" xfId="0" applyNumberFormat="1" applyFont="1" applyFill="1" applyBorder="1" applyProtection="1"/>
    <xf numFmtId="4" fontId="21" fillId="2" borderId="41" xfId="0" applyNumberFormat="1" applyFont="1" applyFill="1" applyBorder="1" applyAlignment="1" applyProtection="1">
      <alignment vertical="center"/>
    </xf>
    <xf numFmtId="4" fontId="21" fillId="0" borderId="19" xfId="0" applyNumberFormat="1" applyFont="1" applyFill="1" applyBorder="1" applyAlignment="1" applyProtection="1">
      <alignment vertical="center"/>
      <protection locked="0"/>
    </xf>
    <xf numFmtId="4" fontId="0" fillId="0" borderId="19" xfId="0" applyNumberFormat="1" applyFill="1" applyBorder="1" applyAlignment="1" applyProtection="1">
      <alignment vertical="center"/>
      <protection locked="0"/>
    </xf>
    <xf numFmtId="4" fontId="21" fillId="0" borderId="18" xfId="0" applyNumberFormat="1" applyFont="1" applyFill="1" applyBorder="1" applyAlignment="1" applyProtection="1">
      <alignment vertical="center"/>
      <protection locked="0"/>
    </xf>
    <xf numFmtId="4" fontId="1" fillId="0" borderId="9" xfId="2" applyNumberFormat="1" applyFont="1" applyFill="1" applyBorder="1" applyAlignment="1" applyProtection="1">
      <alignment vertical="center"/>
    </xf>
    <xf numFmtId="4" fontId="0" fillId="0" borderId="19" xfId="0" applyNumberFormat="1" applyFill="1" applyBorder="1" applyAlignment="1" applyProtection="1">
      <alignment vertical="center"/>
    </xf>
    <xf numFmtId="4" fontId="0" fillId="0" borderId="18" xfId="0" applyNumberFormat="1" applyFill="1" applyBorder="1" applyAlignment="1" applyProtection="1">
      <alignment vertical="center"/>
    </xf>
    <xf numFmtId="4" fontId="0" fillId="0" borderId="25" xfId="0" applyNumberFormat="1" applyFill="1" applyBorder="1" applyAlignment="1" applyProtection="1">
      <alignment vertical="center"/>
    </xf>
    <xf numFmtId="4" fontId="0" fillId="0" borderId="54" xfId="0" applyNumberFormat="1" applyFill="1" applyBorder="1" applyAlignment="1" applyProtection="1">
      <alignment vertical="center"/>
    </xf>
    <xf numFmtId="4" fontId="0" fillId="0" borderId="28" xfId="0" applyNumberFormat="1" applyFill="1" applyBorder="1" applyAlignment="1" applyProtection="1">
      <alignment vertical="center"/>
    </xf>
    <xf numFmtId="4" fontId="0" fillId="0" borderId="22" xfId="0" applyNumberFormat="1" applyFill="1" applyBorder="1" applyAlignment="1" applyProtection="1">
      <alignment vertical="center"/>
    </xf>
    <xf numFmtId="4" fontId="0" fillId="0" borderId="24" xfId="0" applyNumberFormat="1" applyFill="1" applyBorder="1" applyAlignment="1" applyProtection="1">
      <alignment vertical="center"/>
    </xf>
    <xf numFmtId="4" fontId="0" fillId="0" borderId="27" xfId="0" applyNumberFormat="1" applyFill="1" applyBorder="1" applyAlignment="1" applyProtection="1">
      <alignment vertical="center"/>
    </xf>
    <xf numFmtId="4" fontId="0" fillId="0" borderId="56" xfId="0" applyNumberFormat="1" applyFill="1" applyBorder="1" applyAlignment="1" applyProtection="1">
      <alignment vertical="center"/>
    </xf>
    <xf numFmtId="4" fontId="0" fillId="0" borderId="30" xfId="0" applyNumberFormat="1" applyFill="1" applyBorder="1" applyAlignment="1" applyProtection="1">
      <alignment vertical="center"/>
    </xf>
    <xf numFmtId="186" fontId="1" fillId="0" borderId="18" xfId="1" applyNumberFormat="1" applyFont="1" applyBorder="1"/>
    <xf numFmtId="4" fontId="2" fillId="2" borderId="12" xfId="2" applyNumberFormat="1" applyFont="1" applyFill="1" applyBorder="1" applyAlignment="1" applyProtection="1">
      <alignment vertical="center" wrapText="1"/>
      <protection locked="0"/>
    </xf>
    <xf numFmtId="4" fontId="2" fillId="2" borderId="19" xfId="2" applyNumberFormat="1" applyFont="1" applyFill="1" applyBorder="1" applyAlignment="1" applyProtection="1">
      <alignment vertical="center" wrapText="1"/>
      <protection locked="0"/>
    </xf>
    <xf numFmtId="4" fontId="1" fillId="0" borderId="41" xfId="2" applyNumberFormat="1" applyFont="1" applyFill="1" applyBorder="1" applyAlignment="1" applyProtection="1">
      <alignment vertical="center"/>
    </xf>
    <xf numFmtId="4" fontId="0" fillId="0" borderId="7" xfId="0" applyNumberFormat="1" applyFill="1" applyBorder="1" applyAlignment="1">
      <alignment vertical="center"/>
    </xf>
    <xf numFmtId="4" fontId="19" fillId="2" borderId="18" xfId="0" applyNumberFormat="1" applyFont="1" applyFill="1" applyBorder="1" applyAlignment="1" applyProtection="1">
      <alignment vertical="center"/>
      <protection locked="0"/>
    </xf>
    <xf numFmtId="4" fontId="0" fillId="2" borderId="19" xfId="0" applyNumberFormat="1" applyFill="1" applyBorder="1" applyAlignment="1" applyProtection="1">
      <alignment vertical="center"/>
      <protection locked="0"/>
    </xf>
    <xf numFmtId="4" fontId="0" fillId="2" borderId="41" xfId="0" applyNumberFormat="1" applyFill="1" applyBorder="1" applyAlignment="1" applyProtection="1">
      <alignment vertical="center"/>
    </xf>
    <xf numFmtId="43" fontId="2" fillId="0" borderId="18" xfId="1" applyNumberFormat="1" applyFont="1" applyFill="1" applyBorder="1" applyAlignment="1">
      <alignment horizontal="right"/>
    </xf>
    <xf numFmtId="0" fontId="2" fillId="0" borderId="0" xfId="0" applyFont="1" applyFill="1" applyAlignment="1"/>
    <xf numFmtId="49" fontId="2" fillId="0" borderId="0" xfId="0" applyNumberFormat="1" applyFont="1" applyAlignment="1">
      <alignment horizontal="right"/>
    </xf>
    <xf numFmtId="0" fontId="2" fillId="0" borderId="0" xfId="0" applyFont="1" applyAlignment="1">
      <alignment wrapText="1"/>
    </xf>
    <xf numFmtId="0" fontId="39" fillId="0" borderId="0" xfId="0" applyFont="1" applyFill="1"/>
    <xf numFmtId="43" fontId="0" fillId="0" borderId="0" xfId="0" applyNumberFormat="1"/>
  </cellXfs>
  <cellStyles count="4">
    <cellStyle name="Comma" xfId="1" builtinId="3"/>
    <cellStyle name="Comma 2" xfId="2"/>
    <cellStyle name="Normal" xfId="0" builtinId="0"/>
    <cellStyle name="Normal 3"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62"/>
  <sheetViews>
    <sheetView tabSelected="1" zoomScaleNormal="100" zoomScaleSheetLayoutView="80" workbookViewId="0">
      <pane ySplit="3" topLeftCell="A4" activePane="bottomLeft" state="frozen"/>
      <selection activeCell="A52" sqref="A52"/>
      <selection pane="bottomLeft" activeCell="C14" sqref="C14"/>
    </sheetView>
  </sheetViews>
  <sheetFormatPr defaultRowHeight="12.75" x14ac:dyDescent="0.2"/>
  <cols>
    <col min="1" max="1" width="13" style="6" customWidth="1"/>
    <col min="2" max="2" width="32.5703125" style="6" customWidth="1"/>
    <col min="3" max="3" width="8.42578125" style="6" bestFit="1" customWidth="1"/>
    <col min="4" max="4" width="11.7109375" style="6" bestFit="1" customWidth="1"/>
    <col min="5" max="6" width="10.7109375" style="6" bestFit="1" customWidth="1"/>
    <col min="7" max="7" width="9.28515625" style="6" bestFit="1" customWidth="1"/>
    <col min="8" max="8" width="12.28515625" style="6" bestFit="1" customWidth="1"/>
    <col min="9" max="9" width="11.7109375" style="6" bestFit="1" customWidth="1"/>
    <col min="10" max="10" width="9.85546875" style="6" hidden="1" customWidth="1"/>
    <col min="11" max="11" width="13.5703125" style="6" hidden="1" customWidth="1"/>
    <col min="12" max="12" width="10.140625" style="6" hidden="1" customWidth="1"/>
    <col min="13" max="13" width="12.140625" style="6" hidden="1" customWidth="1"/>
    <col min="14" max="14" width="12.140625" style="6" customWidth="1"/>
    <col min="15" max="15" width="10.140625" style="6" bestFit="1" customWidth="1"/>
    <col min="16" max="16" width="11.140625" style="6" bestFit="1" customWidth="1"/>
    <col min="17" max="17" width="28.85546875" style="6" bestFit="1" customWidth="1"/>
    <col min="18" max="16384" width="9.140625" style="6"/>
  </cols>
  <sheetData>
    <row r="1" spans="1:17" ht="16.5" thickBot="1" x14ac:dyDescent="0.3">
      <c r="A1" s="253" t="s">
        <v>144</v>
      </c>
      <c r="B1" s="211"/>
      <c r="C1" s="211"/>
      <c r="D1" s="211"/>
      <c r="E1" s="211"/>
      <c r="F1" s="211"/>
      <c r="G1" s="211"/>
      <c r="H1" s="211"/>
      <c r="I1" s="211"/>
      <c r="J1" s="211"/>
      <c r="K1" s="211"/>
      <c r="L1" s="211"/>
      <c r="M1" s="211"/>
      <c r="N1" s="211"/>
      <c r="O1" s="211"/>
      <c r="P1" s="211"/>
    </row>
    <row r="2" spans="1:17" ht="48.75" thickBot="1" x14ac:dyDescent="0.25">
      <c r="A2" s="254" t="s">
        <v>27</v>
      </c>
      <c r="B2" s="255" t="s">
        <v>1</v>
      </c>
      <c r="C2" s="256" t="s">
        <v>2</v>
      </c>
      <c r="D2" s="212" t="s">
        <v>22</v>
      </c>
      <c r="E2" s="212" t="s">
        <v>23</v>
      </c>
      <c r="F2" s="212" t="s">
        <v>24</v>
      </c>
      <c r="G2" s="212" t="s">
        <v>25</v>
      </c>
      <c r="H2" s="257" t="s">
        <v>26</v>
      </c>
      <c r="I2" s="258" t="s">
        <v>19</v>
      </c>
      <c r="J2" s="212" t="s">
        <v>100</v>
      </c>
      <c r="K2" s="212" t="s">
        <v>101</v>
      </c>
      <c r="L2" s="212" t="s">
        <v>102</v>
      </c>
      <c r="M2" s="212" t="s">
        <v>103</v>
      </c>
      <c r="N2" s="378" t="s">
        <v>167</v>
      </c>
      <c r="O2" s="212" t="s">
        <v>20</v>
      </c>
      <c r="P2" s="257" t="s">
        <v>21</v>
      </c>
    </row>
    <row r="3" spans="1:17" ht="24" customHeight="1" thickBot="1" x14ac:dyDescent="0.25">
      <c r="A3" s="248" t="s">
        <v>0</v>
      </c>
      <c r="B3" s="249"/>
      <c r="C3" s="218"/>
      <c r="D3" s="218"/>
      <c r="E3" s="218"/>
      <c r="F3" s="218"/>
      <c r="G3" s="218"/>
      <c r="H3" s="218"/>
      <c r="I3" s="218"/>
      <c r="J3" s="213"/>
      <c r="K3" s="213"/>
      <c r="L3" s="213"/>
      <c r="M3" s="213"/>
      <c r="N3" s="213"/>
      <c r="O3" s="218"/>
      <c r="P3" s="259"/>
    </row>
    <row r="4" spans="1:17" ht="25.5" x14ac:dyDescent="0.2">
      <c r="A4" s="260" t="s">
        <v>133</v>
      </c>
      <c r="B4" s="261" t="s">
        <v>69</v>
      </c>
      <c r="C4" s="262"/>
      <c r="D4" s="263">
        <v>56</v>
      </c>
      <c r="E4" s="263">
        <v>0</v>
      </c>
      <c r="F4" s="264">
        <f>SUM(D4*E4)</f>
        <v>0</v>
      </c>
      <c r="G4" s="265">
        <v>0</v>
      </c>
      <c r="H4" s="266">
        <f t="shared" ref="H4:H11" si="0">SUM(F4*G4)</f>
        <v>0</v>
      </c>
      <c r="I4" s="266">
        <v>0</v>
      </c>
      <c r="J4" s="102"/>
      <c r="K4" s="102"/>
      <c r="L4" s="102"/>
      <c r="M4" s="102"/>
      <c r="N4" s="102"/>
      <c r="O4" s="102"/>
      <c r="P4" s="267">
        <f t="shared" ref="P4:P20" si="1">SUM(H4-I4)</f>
        <v>0</v>
      </c>
    </row>
    <row r="5" spans="1:17" ht="38.25" x14ac:dyDescent="0.2">
      <c r="A5" s="268" t="s">
        <v>132</v>
      </c>
      <c r="B5" s="231" t="s">
        <v>14</v>
      </c>
      <c r="C5" s="70" t="s">
        <v>92</v>
      </c>
      <c r="D5" s="56">
        <v>56</v>
      </c>
      <c r="E5" s="56">
        <v>0</v>
      </c>
      <c r="F5" s="57">
        <v>0</v>
      </c>
      <c r="G5" s="50">
        <v>0</v>
      </c>
      <c r="H5" s="194">
        <f t="shared" si="0"/>
        <v>0</v>
      </c>
      <c r="I5" s="194">
        <v>0</v>
      </c>
      <c r="J5" s="74"/>
      <c r="K5" s="74"/>
      <c r="L5" s="74"/>
      <c r="M5" s="74"/>
      <c r="N5" s="74"/>
      <c r="O5" s="74"/>
      <c r="P5" s="68">
        <f t="shared" si="1"/>
        <v>0</v>
      </c>
    </row>
    <row r="6" spans="1:17" ht="38.25" x14ac:dyDescent="0.2">
      <c r="A6" s="358" t="s">
        <v>160</v>
      </c>
      <c r="B6" s="359" t="s">
        <v>161</v>
      </c>
      <c r="C6" s="360"/>
      <c r="D6" s="361">
        <v>56</v>
      </c>
      <c r="E6" s="361">
        <v>372</v>
      </c>
      <c r="F6" s="379">
        <f>SUM(D6*E6)</f>
        <v>20832</v>
      </c>
      <c r="G6" s="362">
        <v>2</v>
      </c>
      <c r="H6" s="363">
        <f>SUM(F6*G6)</f>
        <v>41664</v>
      </c>
      <c r="I6" s="363">
        <v>0</v>
      </c>
      <c r="J6" s="364"/>
      <c r="K6" s="364"/>
      <c r="L6" s="364"/>
      <c r="M6" s="364"/>
      <c r="N6" s="426">
        <f>+H6</f>
        <v>41664</v>
      </c>
      <c r="O6" s="364"/>
      <c r="P6" s="427">
        <f>SUM(H6-I6)</f>
        <v>41664</v>
      </c>
    </row>
    <row r="7" spans="1:17" ht="51" x14ac:dyDescent="0.2">
      <c r="A7" s="358" t="s">
        <v>162</v>
      </c>
      <c r="B7" s="359" t="s">
        <v>163</v>
      </c>
      <c r="C7" s="360"/>
      <c r="D7" s="361">
        <v>56</v>
      </c>
      <c r="E7" s="361">
        <v>4</v>
      </c>
      <c r="F7" s="379">
        <f>SUM(D7*E7)</f>
        <v>224</v>
      </c>
      <c r="G7" s="362">
        <v>0.25</v>
      </c>
      <c r="H7" s="363">
        <f>SUM(F7*G7)</f>
        <v>56</v>
      </c>
      <c r="I7" s="363">
        <v>0</v>
      </c>
      <c r="J7" s="364"/>
      <c r="K7" s="364"/>
      <c r="L7" s="364"/>
      <c r="M7" s="364"/>
      <c r="N7" s="426">
        <f>+H7</f>
        <v>56</v>
      </c>
      <c r="O7" s="364"/>
      <c r="P7" s="365">
        <f>SUM(H7-I7)</f>
        <v>56</v>
      </c>
      <c r="Q7" s="433"/>
    </row>
    <row r="8" spans="1:17" ht="76.5" x14ac:dyDescent="0.2">
      <c r="A8" s="192" t="s">
        <v>131</v>
      </c>
      <c r="B8" s="69" t="s">
        <v>143</v>
      </c>
      <c r="C8" s="70"/>
      <c r="D8" s="56">
        <v>56</v>
      </c>
      <c r="E8" s="56">
        <v>0</v>
      </c>
      <c r="F8" s="193">
        <v>0</v>
      </c>
      <c r="G8" s="50">
        <v>0</v>
      </c>
      <c r="H8" s="194">
        <f t="shared" si="0"/>
        <v>0</v>
      </c>
      <c r="I8" s="194">
        <v>0</v>
      </c>
      <c r="J8" s="74"/>
      <c r="K8" s="74"/>
      <c r="L8" s="74"/>
      <c r="M8" s="74"/>
      <c r="N8" s="74"/>
      <c r="O8" s="74"/>
      <c r="P8" s="68">
        <f t="shared" si="1"/>
        <v>0</v>
      </c>
    </row>
    <row r="9" spans="1:17" ht="38.25" x14ac:dyDescent="0.2">
      <c r="A9" s="339" t="s">
        <v>134</v>
      </c>
      <c r="B9" s="343" t="s">
        <v>105</v>
      </c>
      <c r="C9" s="344" t="s">
        <v>135</v>
      </c>
      <c r="D9" s="56">
        <v>57</v>
      </c>
      <c r="E9" s="56">
        <v>1</v>
      </c>
      <c r="F9" s="57">
        <f>D9*E9</f>
        <v>57</v>
      </c>
      <c r="G9" s="50">
        <v>10</v>
      </c>
      <c r="H9" s="229">
        <f>SUM(F9*G9)</f>
        <v>570</v>
      </c>
      <c r="I9" s="229">
        <v>570</v>
      </c>
      <c r="J9" s="345"/>
      <c r="K9" s="345"/>
      <c r="L9" s="345"/>
      <c r="M9" s="214">
        <f>+H9</f>
        <v>570</v>
      </c>
      <c r="N9" s="214"/>
      <c r="O9" s="345"/>
      <c r="P9" s="68">
        <f t="shared" si="1"/>
        <v>0</v>
      </c>
    </row>
    <row r="10" spans="1:17" ht="41.25" customHeight="1" x14ac:dyDescent="0.2">
      <c r="A10" s="195" t="s">
        <v>130</v>
      </c>
      <c r="B10" s="269" t="s">
        <v>141</v>
      </c>
      <c r="C10" s="70"/>
      <c r="D10" s="56">
        <v>56</v>
      </c>
      <c r="E10" s="56">
        <v>1</v>
      </c>
      <c r="F10" s="57">
        <f t="shared" ref="F10:F17" si="2">SUM(D10*E10)</f>
        <v>56</v>
      </c>
      <c r="G10" s="50">
        <v>0.2</v>
      </c>
      <c r="H10" s="194">
        <f t="shared" si="0"/>
        <v>11.200000000000001</v>
      </c>
      <c r="I10" s="194">
        <v>11.200000000000001</v>
      </c>
      <c r="J10" s="74"/>
      <c r="K10" s="74"/>
      <c r="L10" s="74"/>
      <c r="M10" s="74"/>
      <c r="N10" s="74"/>
      <c r="O10" s="74"/>
      <c r="P10" s="68">
        <f t="shared" si="1"/>
        <v>0</v>
      </c>
    </row>
    <row r="11" spans="1:17" ht="51" x14ac:dyDescent="0.2">
      <c r="A11" s="195" t="s">
        <v>129</v>
      </c>
      <c r="B11" s="224" t="s">
        <v>148</v>
      </c>
      <c r="C11" s="225"/>
      <c r="D11" s="206">
        <v>57</v>
      </c>
      <c r="E11" s="206">
        <v>1</v>
      </c>
      <c r="F11" s="55">
        <f t="shared" si="2"/>
        <v>57</v>
      </c>
      <c r="G11" s="55">
        <v>33</v>
      </c>
      <c r="H11" s="226">
        <f t="shared" si="0"/>
        <v>1881</v>
      </c>
      <c r="I11" s="226">
        <v>1881</v>
      </c>
      <c r="J11" s="214">
        <f>H11</f>
        <v>1881</v>
      </c>
      <c r="K11" s="227"/>
      <c r="L11" s="227"/>
      <c r="M11" s="227"/>
      <c r="N11" s="227"/>
      <c r="O11" s="227"/>
      <c r="P11" s="267">
        <f t="shared" si="1"/>
        <v>0</v>
      </c>
    </row>
    <row r="12" spans="1:17" ht="38.25" x14ac:dyDescent="0.2">
      <c r="A12" s="195" t="s">
        <v>77</v>
      </c>
      <c r="B12" s="69" t="s">
        <v>136</v>
      </c>
      <c r="C12" s="70"/>
      <c r="D12" s="56">
        <v>56</v>
      </c>
      <c r="E12" s="56">
        <v>0</v>
      </c>
      <c r="F12" s="57">
        <v>0</v>
      </c>
      <c r="G12" s="50">
        <v>1</v>
      </c>
      <c r="H12" s="194">
        <f t="shared" ref="H12:H19" si="3">SUM(F12*G12)</f>
        <v>0</v>
      </c>
      <c r="I12" s="194">
        <v>0</v>
      </c>
      <c r="J12" s="74"/>
      <c r="K12" s="74"/>
      <c r="L12" s="74"/>
      <c r="M12" s="74"/>
      <c r="N12" s="74"/>
      <c r="O12" s="74"/>
      <c r="P12" s="68">
        <f t="shared" si="1"/>
        <v>0</v>
      </c>
    </row>
    <row r="13" spans="1:17" ht="89.25" x14ac:dyDescent="0.2">
      <c r="A13" s="195" t="s">
        <v>127</v>
      </c>
      <c r="B13" s="69" t="s">
        <v>28</v>
      </c>
      <c r="C13" s="70"/>
      <c r="D13" s="56">
        <v>56</v>
      </c>
      <c r="E13" s="56">
        <v>124</v>
      </c>
      <c r="F13" s="57">
        <f t="shared" si="2"/>
        <v>6944</v>
      </c>
      <c r="G13" s="50">
        <v>2</v>
      </c>
      <c r="H13" s="194">
        <f t="shared" si="3"/>
        <v>13888</v>
      </c>
      <c r="I13" s="194">
        <v>13888</v>
      </c>
      <c r="J13" s="74"/>
      <c r="K13" s="74"/>
      <c r="L13" s="74"/>
      <c r="M13" s="74"/>
      <c r="N13" s="74"/>
      <c r="O13" s="74"/>
      <c r="P13" s="68">
        <f t="shared" si="1"/>
        <v>0</v>
      </c>
    </row>
    <row r="14" spans="1:17" ht="38.25" x14ac:dyDescent="0.2">
      <c r="A14" s="75" t="s">
        <v>128</v>
      </c>
      <c r="B14" s="69" t="s">
        <v>15</v>
      </c>
      <c r="C14" s="70" t="s">
        <v>4</v>
      </c>
      <c r="D14" s="56">
        <v>56</v>
      </c>
      <c r="E14" s="56">
        <v>1</v>
      </c>
      <c r="F14" s="57">
        <f t="shared" si="2"/>
        <v>56</v>
      </c>
      <c r="G14" s="50">
        <v>1</v>
      </c>
      <c r="H14" s="183">
        <f t="shared" si="3"/>
        <v>56</v>
      </c>
      <c r="I14" s="183">
        <v>56</v>
      </c>
      <c r="J14" s="74"/>
      <c r="K14" s="74"/>
      <c r="L14" s="74"/>
      <c r="M14" s="74"/>
      <c r="N14" s="74"/>
      <c r="O14" s="74"/>
      <c r="P14" s="68">
        <f t="shared" si="1"/>
        <v>0</v>
      </c>
    </row>
    <row r="15" spans="1:17" ht="25.5" x14ac:dyDescent="0.2">
      <c r="A15" s="195" t="s">
        <v>126</v>
      </c>
      <c r="B15" s="80" t="s">
        <v>5</v>
      </c>
      <c r="C15" s="70"/>
      <c r="D15" s="56">
        <v>56</v>
      </c>
      <c r="E15" s="56">
        <v>0</v>
      </c>
      <c r="F15" s="57">
        <v>0</v>
      </c>
      <c r="G15" s="50">
        <v>0</v>
      </c>
      <c r="H15" s="194">
        <f t="shared" si="3"/>
        <v>0</v>
      </c>
      <c r="I15" s="194">
        <v>0</v>
      </c>
      <c r="J15" s="74"/>
      <c r="K15" s="74"/>
      <c r="L15" s="74"/>
      <c r="M15" s="74"/>
      <c r="N15" s="74"/>
      <c r="O15" s="74"/>
      <c r="P15" s="68">
        <f t="shared" si="1"/>
        <v>0</v>
      </c>
    </row>
    <row r="16" spans="1:17" ht="25.5" x14ac:dyDescent="0.2">
      <c r="A16" s="195" t="s">
        <v>121</v>
      </c>
      <c r="B16" s="228" t="s">
        <v>16</v>
      </c>
      <c r="C16" s="70"/>
      <c r="D16" s="56">
        <v>56</v>
      </c>
      <c r="E16" s="56">
        <v>0</v>
      </c>
      <c r="F16" s="57">
        <f t="shared" si="2"/>
        <v>0</v>
      </c>
      <c r="G16" s="50">
        <v>0</v>
      </c>
      <c r="H16" s="194">
        <f t="shared" si="3"/>
        <v>0</v>
      </c>
      <c r="I16" s="194">
        <v>0</v>
      </c>
      <c r="J16" s="74"/>
      <c r="K16" s="74"/>
      <c r="L16" s="74"/>
      <c r="M16" s="74"/>
      <c r="N16" s="74"/>
      <c r="O16" s="74"/>
      <c r="P16" s="68">
        <f t="shared" si="1"/>
        <v>0</v>
      </c>
    </row>
    <row r="17" spans="1:17" ht="63.75" x14ac:dyDescent="0.2">
      <c r="A17" s="195" t="s">
        <v>121</v>
      </c>
      <c r="B17" s="69" t="s">
        <v>17</v>
      </c>
      <c r="C17" s="70"/>
      <c r="D17" s="56">
        <v>56</v>
      </c>
      <c r="E17" s="56">
        <v>0</v>
      </c>
      <c r="F17" s="57">
        <f t="shared" si="2"/>
        <v>0</v>
      </c>
      <c r="G17" s="50">
        <v>0</v>
      </c>
      <c r="H17" s="194">
        <f t="shared" si="3"/>
        <v>0</v>
      </c>
      <c r="I17" s="194">
        <v>0</v>
      </c>
      <c r="J17" s="74"/>
      <c r="K17" s="74"/>
      <c r="L17" s="74"/>
      <c r="M17" s="74"/>
      <c r="N17" s="74"/>
      <c r="O17" s="74"/>
      <c r="P17" s="68">
        <f t="shared" si="1"/>
        <v>0</v>
      </c>
    </row>
    <row r="18" spans="1:17" ht="56.1" customHeight="1" x14ac:dyDescent="0.2">
      <c r="A18" s="195" t="s">
        <v>116</v>
      </c>
      <c r="B18" s="69" t="s">
        <v>142</v>
      </c>
      <c r="C18" s="70" t="s">
        <v>146</v>
      </c>
      <c r="D18" s="56">
        <v>56</v>
      </c>
      <c r="E18" s="56">
        <v>0</v>
      </c>
      <c r="F18" s="57">
        <f>SUM(D18*E18)</f>
        <v>0</v>
      </c>
      <c r="G18" s="50">
        <v>0</v>
      </c>
      <c r="H18" s="229">
        <f t="shared" si="3"/>
        <v>0</v>
      </c>
      <c r="I18" s="229">
        <v>0</v>
      </c>
      <c r="J18" s="74"/>
      <c r="K18" s="74"/>
      <c r="L18" s="230"/>
      <c r="M18" s="74"/>
      <c r="N18" s="74"/>
      <c r="O18" s="74"/>
      <c r="P18" s="68">
        <f t="shared" si="1"/>
        <v>0</v>
      </c>
    </row>
    <row r="19" spans="1:17" ht="25.5" x14ac:dyDescent="0.2">
      <c r="A19" s="195" t="s">
        <v>11</v>
      </c>
      <c r="B19" s="69" t="s">
        <v>18</v>
      </c>
      <c r="C19" s="70"/>
      <c r="D19" s="56">
        <v>56</v>
      </c>
      <c r="E19" s="56">
        <v>1</v>
      </c>
      <c r="F19" s="57">
        <v>56</v>
      </c>
      <c r="G19" s="50">
        <v>1.5</v>
      </c>
      <c r="H19" s="194">
        <f t="shared" si="3"/>
        <v>84</v>
      </c>
      <c r="I19" s="194">
        <v>84</v>
      </c>
      <c r="J19" s="74"/>
      <c r="K19" s="74"/>
      <c r="L19" s="74"/>
      <c r="M19" s="74"/>
      <c r="N19" s="74"/>
      <c r="O19" s="74"/>
      <c r="P19" s="68">
        <f t="shared" si="1"/>
        <v>0</v>
      </c>
    </row>
    <row r="20" spans="1:17" ht="20.100000000000001" customHeight="1" thickBot="1" x14ac:dyDescent="0.25">
      <c r="A20" s="75">
        <v>210.25</v>
      </c>
      <c r="B20" s="231" t="s">
        <v>6</v>
      </c>
      <c r="C20" s="232" t="s">
        <v>99</v>
      </c>
      <c r="D20" s="233">
        <v>56</v>
      </c>
      <c r="E20" s="234">
        <v>2</v>
      </c>
      <c r="F20" s="235">
        <f>SUM(D20*E20)</f>
        <v>112</v>
      </c>
      <c r="G20" s="236">
        <v>3.2</v>
      </c>
      <c r="H20" s="237">
        <f>SUM(F20*G20)</f>
        <v>358.40000000000003</v>
      </c>
      <c r="I20" s="237">
        <v>358.40000000000003</v>
      </c>
      <c r="J20" s="215"/>
      <c r="K20" s="215"/>
      <c r="L20" s="238"/>
      <c r="M20" s="215"/>
      <c r="N20" s="215"/>
      <c r="O20" s="215"/>
      <c r="P20" s="204">
        <f t="shared" si="1"/>
        <v>0</v>
      </c>
    </row>
    <row r="21" spans="1:17" ht="24" customHeight="1" thickBot="1" x14ac:dyDescent="0.25">
      <c r="A21" s="239"/>
      <c r="B21" s="240" t="s">
        <v>7</v>
      </c>
      <c r="C21" s="241"/>
      <c r="D21" s="242">
        <v>56</v>
      </c>
      <c r="E21" s="243">
        <f>SUM(F21/D21)</f>
        <v>507.03571428571428</v>
      </c>
      <c r="F21" s="244">
        <f>SUM(F4:F20)</f>
        <v>28394</v>
      </c>
      <c r="G21" s="245">
        <f>SUM(H21/F21)</f>
        <v>2.0627104317813623</v>
      </c>
      <c r="H21" s="410">
        <f>SUM(H4:H20)</f>
        <v>58568.6</v>
      </c>
      <c r="I21" s="246">
        <f t="shared" ref="I21:O21" si="4">SUM(I4:I20)</f>
        <v>16848.600000000002</v>
      </c>
      <c r="J21" s="216">
        <f t="shared" si="4"/>
        <v>1881</v>
      </c>
      <c r="K21" s="216">
        <f t="shared" si="4"/>
        <v>0</v>
      </c>
      <c r="L21" s="216">
        <f t="shared" si="4"/>
        <v>0</v>
      </c>
      <c r="M21" s="216">
        <f t="shared" si="4"/>
        <v>570</v>
      </c>
      <c r="N21" s="402">
        <f>SUM(P4:P20)</f>
        <v>41720</v>
      </c>
      <c r="O21" s="216">
        <f t="shared" si="4"/>
        <v>0</v>
      </c>
      <c r="P21" s="428">
        <f>SUM(P4:P20)</f>
        <v>41720</v>
      </c>
    </row>
    <row r="22" spans="1:17" ht="24" customHeight="1" thickBot="1" x14ac:dyDescent="0.25">
      <c r="A22" s="248" t="s">
        <v>29</v>
      </c>
      <c r="B22" s="249"/>
      <c r="C22" s="218"/>
      <c r="D22" s="218"/>
      <c r="E22" s="218"/>
      <c r="F22" s="218"/>
      <c r="G22" s="218"/>
      <c r="H22" s="218"/>
      <c r="I22" s="218"/>
      <c r="J22" s="217"/>
      <c r="K22" s="217"/>
      <c r="L22" s="217"/>
      <c r="M22" s="217"/>
      <c r="N22" s="217"/>
      <c r="O22" s="217"/>
      <c r="P22" s="250"/>
    </row>
    <row r="23" spans="1:17" ht="53.25" customHeight="1" x14ac:dyDescent="0.2">
      <c r="A23" s="367" t="s">
        <v>164</v>
      </c>
      <c r="B23" s="368" t="s">
        <v>165</v>
      </c>
      <c r="C23" s="369"/>
      <c r="D23" s="370">
        <v>20858</v>
      </c>
      <c r="E23" s="371">
        <v>1</v>
      </c>
      <c r="F23" s="370">
        <f>SUM(D23*E23)</f>
        <v>20858</v>
      </c>
      <c r="G23" s="369">
        <v>4.5</v>
      </c>
      <c r="H23" s="404">
        <f>SUM(F23*G23)</f>
        <v>93861</v>
      </c>
      <c r="I23" s="422">
        <v>0</v>
      </c>
      <c r="J23" s="372"/>
      <c r="K23" s="372"/>
      <c r="L23" s="372"/>
      <c r="M23" s="372"/>
      <c r="N23" s="380">
        <f>+H23</f>
        <v>93861</v>
      </c>
      <c r="O23" s="369"/>
      <c r="P23" s="404">
        <f>SUM(H23-I23)</f>
        <v>93861</v>
      </c>
      <c r="Q23" s="366"/>
    </row>
    <row r="24" spans="1:17" ht="42.75" customHeight="1" x14ac:dyDescent="0.2">
      <c r="A24" s="373" t="s">
        <v>164</v>
      </c>
      <c r="B24" s="374" t="s">
        <v>166</v>
      </c>
      <c r="C24" s="375"/>
      <c r="D24" s="376">
        <v>20858</v>
      </c>
      <c r="E24" s="377">
        <v>1</v>
      </c>
      <c r="F24" s="376">
        <f>SUM(D24*E24)</f>
        <v>20858</v>
      </c>
      <c r="G24" s="375">
        <v>0.25</v>
      </c>
      <c r="H24" s="405">
        <f>SUM(F24*G24)</f>
        <v>5214.5</v>
      </c>
      <c r="I24" s="423">
        <v>0</v>
      </c>
      <c r="J24" s="372"/>
      <c r="K24" s="372"/>
      <c r="L24" s="372"/>
      <c r="M24" s="372"/>
      <c r="N24" s="403">
        <f>+H24</f>
        <v>5214.5</v>
      </c>
      <c r="O24" s="375"/>
      <c r="P24" s="405">
        <f>SUM(H24-I24)</f>
        <v>5214.5</v>
      </c>
      <c r="Q24" s="10"/>
    </row>
    <row r="25" spans="1:17" ht="32.25" customHeight="1" thickBot="1" x14ac:dyDescent="0.25">
      <c r="A25" s="251" t="s">
        <v>125</v>
      </c>
      <c r="B25" s="53" t="s">
        <v>31</v>
      </c>
      <c r="C25" s="199"/>
      <c r="D25" s="200">
        <v>20858</v>
      </c>
      <c r="E25" s="76">
        <v>12</v>
      </c>
      <c r="F25" s="76">
        <f t="shared" ref="F25:F38" si="5">SUM(D25*E25)</f>
        <v>250296</v>
      </c>
      <c r="G25" s="68">
        <v>1.5</v>
      </c>
      <c r="H25" s="407">
        <f>SUM(F25*G25)</f>
        <v>375444</v>
      </c>
      <c r="I25" s="407">
        <v>375444</v>
      </c>
      <c r="J25" s="74"/>
      <c r="K25" s="74"/>
      <c r="L25" s="230"/>
      <c r="M25" s="74"/>
      <c r="N25" s="74"/>
      <c r="O25" s="116"/>
      <c r="P25" s="68">
        <f t="shared" ref="P25:P35" si="6">SUM(H25-I25)</f>
        <v>0</v>
      </c>
    </row>
    <row r="26" spans="1:17" ht="38.25" x14ac:dyDescent="0.2">
      <c r="A26" s="53" t="s">
        <v>124</v>
      </c>
      <c r="B26" s="198" t="s">
        <v>30</v>
      </c>
      <c r="C26" s="77"/>
      <c r="D26" s="76">
        <v>2085</v>
      </c>
      <c r="E26" s="76">
        <v>1</v>
      </c>
      <c r="F26" s="76">
        <f t="shared" si="5"/>
        <v>2085</v>
      </c>
      <c r="G26" s="68">
        <v>0.5</v>
      </c>
      <c r="H26" s="408">
        <f t="shared" ref="H26:H34" si="7">SUM(F26*G26)</f>
        <v>1042.5</v>
      </c>
      <c r="I26" s="408">
        <v>1042.5</v>
      </c>
      <c r="J26" s="78"/>
      <c r="K26" s="77"/>
      <c r="L26" s="77"/>
      <c r="M26" s="77"/>
      <c r="N26" s="77"/>
      <c r="O26" s="77"/>
      <c r="P26" s="68">
        <f t="shared" si="6"/>
        <v>0</v>
      </c>
    </row>
    <row r="27" spans="1:17" ht="51" x14ac:dyDescent="0.2">
      <c r="A27" s="252" t="s">
        <v>123</v>
      </c>
      <c r="B27" s="53" t="s">
        <v>32</v>
      </c>
      <c r="C27" s="54"/>
      <c r="D27" s="196">
        <v>20858</v>
      </c>
      <c r="E27" s="57">
        <v>1</v>
      </c>
      <c r="F27" s="57">
        <f t="shared" si="5"/>
        <v>20858</v>
      </c>
      <c r="G27" s="46">
        <v>0.08</v>
      </c>
      <c r="H27" s="409">
        <f t="shared" si="7"/>
        <v>1668.64</v>
      </c>
      <c r="I27" s="409">
        <v>1668.64</v>
      </c>
      <c r="J27" s="54"/>
      <c r="K27" s="54"/>
      <c r="L27" s="46"/>
      <c r="M27" s="54"/>
      <c r="N27" s="54"/>
      <c r="O27" s="38"/>
      <c r="P27" s="68">
        <f t="shared" si="6"/>
        <v>0</v>
      </c>
    </row>
    <row r="28" spans="1:17" ht="63.75" x14ac:dyDescent="0.2">
      <c r="A28" s="53" t="s">
        <v>87</v>
      </c>
      <c r="B28" s="53" t="s">
        <v>33</v>
      </c>
      <c r="C28" s="54" t="s">
        <v>147</v>
      </c>
      <c r="D28" s="57">
        <v>10</v>
      </c>
      <c r="E28" s="57">
        <v>1</v>
      </c>
      <c r="F28" s="57">
        <f t="shared" si="5"/>
        <v>10</v>
      </c>
      <c r="G28" s="46">
        <v>1.3</v>
      </c>
      <c r="H28" s="50">
        <f t="shared" si="7"/>
        <v>13</v>
      </c>
      <c r="I28" s="50">
        <v>13</v>
      </c>
      <c r="J28" s="54"/>
      <c r="K28" s="54"/>
      <c r="L28" s="54"/>
      <c r="M28" s="54"/>
      <c r="N28" s="54"/>
      <c r="O28" s="38"/>
      <c r="P28" s="68">
        <f t="shared" si="6"/>
        <v>0</v>
      </c>
    </row>
    <row r="29" spans="1:17" ht="38.25" x14ac:dyDescent="0.2">
      <c r="A29" s="53" t="s">
        <v>88</v>
      </c>
      <c r="B29" s="53" t="s">
        <v>34</v>
      </c>
      <c r="C29" s="54"/>
      <c r="D29" s="57">
        <v>4969</v>
      </c>
      <c r="E29" s="57">
        <v>1</v>
      </c>
      <c r="F29" s="57">
        <f t="shared" si="5"/>
        <v>4969</v>
      </c>
      <c r="G29" s="46">
        <v>0.5</v>
      </c>
      <c r="H29" s="50">
        <f t="shared" si="7"/>
        <v>2484.5</v>
      </c>
      <c r="I29" s="50">
        <v>2484.5</v>
      </c>
      <c r="J29" s="54"/>
      <c r="K29" s="54"/>
      <c r="L29" s="54"/>
      <c r="M29" s="54"/>
      <c r="N29" s="54"/>
      <c r="O29" s="38"/>
      <c r="P29" s="68">
        <f t="shared" si="6"/>
        <v>0</v>
      </c>
    </row>
    <row r="30" spans="1:17" ht="38.25" x14ac:dyDescent="0.2">
      <c r="A30" s="53" t="s">
        <v>88</v>
      </c>
      <c r="B30" s="53" t="s">
        <v>35</v>
      </c>
      <c r="C30" s="54"/>
      <c r="D30" s="57">
        <v>4969</v>
      </c>
      <c r="E30" s="57">
        <v>2</v>
      </c>
      <c r="F30" s="57">
        <f t="shared" si="5"/>
        <v>9938</v>
      </c>
      <c r="G30" s="46">
        <v>4</v>
      </c>
      <c r="H30" s="50">
        <f t="shared" si="7"/>
        <v>39752</v>
      </c>
      <c r="I30" s="50">
        <v>39752</v>
      </c>
      <c r="J30" s="54"/>
      <c r="K30" s="54"/>
      <c r="L30" s="54"/>
      <c r="M30" s="54"/>
      <c r="N30" s="54"/>
      <c r="O30" s="38"/>
      <c r="P30" s="68">
        <f t="shared" si="6"/>
        <v>0</v>
      </c>
    </row>
    <row r="31" spans="1:17" ht="76.5" x14ac:dyDescent="0.2">
      <c r="A31" s="53" t="s">
        <v>89</v>
      </c>
      <c r="B31" s="53" t="s">
        <v>36</v>
      </c>
      <c r="C31" s="54"/>
      <c r="D31" s="57">
        <v>241</v>
      </c>
      <c r="E31" s="57">
        <v>2</v>
      </c>
      <c r="F31" s="57">
        <f t="shared" si="5"/>
        <v>482</v>
      </c>
      <c r="G31" s="46">
        <v>0.5</v>
      </c>
      <c r="H31" s="50">
        <f t="shared" si="7"/>
        <v>241</v>
      </c>
      <c r="I31" s="50">
        <v>241</v>
      </c>
      <c r="J31" s="54"/>
      <c r="K31" s="54"/>
      <c r="L31" s="54"/>
      <c r="M31" s="54"/>
      <c r="N31" s="54"/>
      <c r="O31" s="38"/>
      <c r="P31" s="68">
        <f t="shared" si="6"/>
        <v>0</v>
      </c>
    </row>
    <row r="32" spans="1:17" ht="38.25" x14ac:dyDescent="0.2">
      <c r="A32" s="53" t="s">
        <v>90</v>
      </c>
      <c r="B32" s="53" t="s">
        <v>37</v>
      </c>
      <c r="C32" s="54"/>
      <c r="D32" s="57">
        <v>10000</v>
      </c>
      <c r="E32" s="57">
        <v>0</v>
      </c>
      <c r="F32" s="57">
        <f t="shared" si="5"/>
        <v>0</v>
      </c>
      <c r="G32" s="46">
        <v>0</v>
      </c>
      <c r="H32" s="50">
        <f t="shared" si="7"/>
        <v>0</v>
      </c>
      <c r="I32" s="50">
        <v>0</v>
      </c>
      <c r="J32" s="54"/>
      <c r="K32" s="54"/>
      <c r="L32" s="54"/>
      <c r="M32" s="54"/>
      <c r="N32" s="54"/>
      <c r="O32" s="38"/>
      <c r="P32" s="68">
        <f t="shared" si="6"/>
        <v>0</v>
      </c>
    </row>
    <row r="33" spans="1:16" ht="63.75" x14ac:dyDescent="0.2">
      <c r="A33" s="53" t="s">
        <v>78</v>
      </c>
      <c r="B33" s="53" t="s">
        <v>79</v>
      </c>
      <c r="C33" s="54"/>
      <c r="D33" s="57">
        <v>20858</v>
      </c>
      <c r="E33" s="57">
        <v>1</v>
      </c>
      <c r="F33" s="57">
        <v>0</v>
      </c>
      <c r="G33" s="46">
        <v>0</v>
      </c>
      <c r="H33" s="50">
        <f>SUM(F33*G33)</f>
        <v>0</v>
      </c>
      <c r="I33" s="50">
        <v>0</v>
      </c>
      <c r="J33" s="54"/>
      <c r="K33" s="54"/>
      <c r="L33" s="54"/>
      <c r="M33" s="54"/>
      <c r="N33" s="54"/>
      <c r="O33" s="38"/>
      <c r="P33" s="68">
        <f t="shared" si="6"/>
        <v>0</v>
      </c>
    </row>
    <row r="34" spans="1:16" ht="38.25" x14ac:dyDescent="0.2">
      <c r="A34" s="47" t="s">
        <v>134</v>
      </c>
      <c r="B34" s="53" t="s">
        <v>104</v>
      </c>
      <c r="C34" s="54"/>
      <c r="D34" s="57">
        <v>20858</v>
      </c>
      <c r="E34" s="57">
        <v>1</v>
      </c>
      <c r="F34" s="57">
        <f t="shared" si="5"/>
        <v>20858</v>
      </c>
      <c r="G34" s="46">
        <v>0.25</v>
      </c>
      <c r="H34" s="50">
        <f t="shared" si="7"/>
        <v>5214.5</v>
      </c>
      <c r="I34" s="50">
        <v>5214.5</v>
      </c>
      <c r="J34" s="54"/>
      <c r="K34" s="54"/>
      <c r="L34" s="54"/>
      <c r="M34" s="46">
        <f>+H34</f>
        <v>5214.5</v>
      </c>
      <c r="N34" s="46"/>
      <c r="O34" s="54"/>
      <c r="P34" s="68">
        <f t="shared" si="6"/>
        <v>0</v>
      </c>
    </row>
    <row r="35" spans="1:16" ht="38.25" x14ac:dyDescent="0.2">
      <c r="A35" s="53" t="s">
        <v>12</v>
      </c>
      <c r="B35" s="53" t="s">
        <v>38</v>
      </c>
      <c r="C35" s="54"/>
      <c r="D35" s="196">
        <v>20858</v>
      </c>
      <c r="E35" s="57">
        <v>1</v>
      </c>
      <c r="F35" s="57">
        <f t="shared" si="5"/>
        <v>20858</v>
      </c>
      <c r="G35" s="46">
        <v>0.5</v>
      </c>
      <c r="H35" s="50">
        <f>SUM(F35*G35)</f>
        <v>10429</v>
      </c>
      <c r="I35" s="50">
        <v>10429</v>
      </c>
      <c r="J35" s="54"/>
      <c r="K35" s="54"/>
      <c r="L35" s="54"/>
      <c r="M35" s="54"/>
      <c r="N35" s="54"/>
      <c r="O35" s="38"/>
      <c r="P35" s="68">
        <f t="shared" si="6"/>
        <v>0</v>
      </c>
    </row>
    <row r="36" spans="1:16" ht="25.5" x14ac:dyDescent="0.2">
      <c r="A36" s="53" t="s">
        <v>13</v>
      </c>
      <c r="B36" s="53" t="s">
        <v>39</v>
      </c>
      <c r="C36" s="54"/>
      <c r="D36" s="57">
        <v>1648</v>
      </c>
      <c r="E36" s="57">
        <v>0</v>
      </c>
      <c r="F36" s="57">
        <f t="shared" si="5"/>
        <v>0</v>
      </c>
      <c r="G36" s="46">
        <v>0</v>
      </c>
      <c r="H36" s="50">
        <f>SUM(F36*G36)</f>
        <v>0</v>
      </c>
      <c r="I36" s="50">
        <v>0</v>
      </c>
      <c r="J36" s="38"/>
      <c r="K36" s="38"/>
      <c r="L36" s="38"/>
      <c r="M36" s="38"/>
      <c r="N36" s="38"/>
      <c r="O36" s="38"/>
      <c r="P36" s="68">
        <v>0</v>
      </c>
    </row>
    <row r="37" spans="1:16" ht="76.5" x14ac:dyDescent="0.2">
      <c r="A37" s="53" t="s">
        <v>8</v>
      </c>
      <c r="B37" s="53" t="s">
        <v>40</v>
      </c>
      <c r="C37" s="54"/>
      <c r="D37" s="57">
        <v>6983</v>
      </c>
      <c r="E37" s="57">
        <v>1</v>
      </c>
      <c r="F37" s="57">
        <f>SUM(D37*E37)</f>
        <v>6983</v>
      </c>
      <c r="G37" s="46">
        <v>6</v>
      </c>
      <c r="H37" s="50">
        <f>F37*G37</f>
        <v>41898</v>
      </c>
      <c r="I37" s="50">
        <v>41898</v>
      </c>
      <c r="J37" s="46">
        <f>H37</f>
        <v>41898</v>
      </c>
      <c r="K37" s="54"/>
      <c r="L37" s="54"/>
      <c r="M37" s="54"/>
      <c r="N37" s="54"/>
      <c r="O37" s="38"/>
      <c r="P37" s="68">
        <f>SUM(H37-I37)</f>
        <v>0</v>
      </c>
    </row>
    <row r="38" spans="1:16" ht="51.75" thickBot="1" x14ac:dyDescent="0.25">
      <c r="A38" s="197" t="s">
        <v>9</v>
      </c>
      <c r="B38" s="118" t="s">
        <v>41</v>
      </c>
      <c r="C38" s="54"/>
      <c r="D38" s="196">
        <v>20858</v>
      </c>
      <c r="E38" s="57">
        <v>0</v>
      </c>
      <c r="F38" s="55">
        <f t="shared" si="5"/>
        <v>0</v>
      </c>
      <c r="G38" s="46">
        <v>0</v>
      </c>
      <c r="H38" s="50">
        <f>SUM(F38*G38)</f>
        <v>0</v>
      </c>
      <c r="I38" s="50">
        <v>0</v>
      </c>
      <c r="J38" s="54"/>
      <c r="K38" s="54"/>
      <c r="L38" s="54"/>
      <c r="M38" s="54"/>
      <c r="N38" s="54"/>
      <c r="O38" s="38"/>
      <c r="P38" s="68">
        <f>SUM(H38-I38)</f>
        <v>0</v>
      </c>
    </row>
    <row r="39" spans="1:16" ht="24" customHeight="1" thickBot="1" x14ac:dyDescent="0.25">
      <c r="A39" s="270"/>
      <c r="B39" s="271" t="s">
        <v>46</v>
      </c>
      <c r="C39" s="241"/>
      <c r="D39" s="272">
        <v>20858</v>
      </c>
      <c r="E39" s="243">
        <f>SUM(F39/D39)</f>
        <v>18.173027135871127</v>
      </c>
      <c r="F39" s="244">
        <f>SUM(F23:F38)</f>
        <v>379053</v>
      </c>
      <c r="G39" s="273">
        <f>SUM(H39/F39)</f>
        <v>1.5229074562132472</v>
      </c>
      <c r="H39" s="274">
        <f>SUM(H23:H38)</f>
        <v>577262.64</v>
      </c>
      <c r="I39" s="246">
        <f>SUM(I23:I38)</f>
        <v>478187.14</v>
      </c>
      <c r="J39" s="216">
        <f t="shared" ref="J39:M39" si="8">SUM(J25:J38)</f>
        <v>41898</v>
      </c>
      <c r="K39" s="216">
        <f t="shared" si="8"/>
        <v>0</v>
      </c>
      <c r="L39" s="216">
        <f t="shared" si="8"/>
        <v>0</v>
      </c>
      <c r="M39" s="216">
        <f t="shared" si="8"/>
        <v>5214.5</v>
      </c>
      <c r="N39" s="402">
        <f>SUM(N23:N38)</f>
        <v>99075.5</v>
      </c>
      <c r="O39" s="216">
        <f>SUM(O23:O38)</f>
        <v>0</v>
      </c>
      <c r="P39" s="406">
        <f>SUM(P23:P38)</f>
        <v>99075.5</v>
      </c>
    </row>
    <row r="40" spans="1:16" ht="24" customHeight="1" thickBot="1" x14ac:dyDescent="0.25">
      <c r="A40" s="275" t="s">
        <v>47</v>
      </c>
      <c r="B40" s="249"/>
      <c r="C40" s="218"/>
      <c r="D40" s="218"/>
      <c r="E40" s="218"/>
      <c r="F40" s="218"/>
      <c r="G40" s="218"/>
      <c r="H40" s="276"/>
      <c r="I40" s="218"/>
      <c r="J40" s="218"/>
      <c r="K40" s="218"/>
      <c r="L40" s="218"/>
      <c r="M40" s="218"/>
      <c r="N40" s="218"/>
      <c r="O40" s="218"/>
      <c r="P40" s="250"/>
    </row>
    <row r="41" spans="1:16" ht="25.5" x14ac:dyDescent="0.2">
      <c r="A41" s="53" t="s">
        <v>91</v>
      </c>
      <c r="B41" s="53" t="s">
        <v>42</v>
      </c>
      <c r="C41" s="116"/>
      <c r="D41" s="196">
        <v>101747</v>
      </c>
      <c r="E41" s="57">
        <v>10</v>
      </c>
      <c r="F41" s="57">
        <f>SUM(D41*E41)</f>
        <v>1017470</v>
      </c>
      <c r="G41" s="46">
        <v>0.5</v>
      </c>
      <c r="H41" s="50">
        <f>SUM(F41*G41)</f>
        <v>508735</v>
      </c>
      <c r="I41" s="277">
        <v>508735</v>
      </c>
      <c r="J41" s="203"/>
      <c r="K41" s="203"/>
      <c r="L41" s="203"/>
      <c r="M41" s="203"/>
      <c r="N41" s="203"/>
      <c r="O41" s="203"/>
      <c r="P41" s="68">
        <f>SUM(H41-I41)</f>
        <v>0</v>
      </c>
    </row>
    <row r="42" spans="1:16" ht="26.25" thickBot="1" x14ac:dyDescent="0.25">
      <c r="A42" s="53" t="s">
        <v>9</v>
      </c>
      <c r="B42" s="198" t="s">
        <v>43</v>
      </c>
      <c r="C42" s="199"/>
      <c r="D42" s="200">
        <v>101747</v>
      </c>
      <c r="E42" s="193">
        <v>0</v>
      </c>
      <c r="F42" s="57">
        <f>SUM(D42*E42)</f>
        <v>0</v>
      </c>
      <c r="G42" s="46">
        <v>0</v>
      </c>
      <c r="H42" s="50">
        <f>SUM(F42*G42)</f>
        <v>0</v>
      </c>
      <c r="I42" s="201">
        <v>0</v>
      </c>
      <c r="J42" s="202"/>
      <c r="K42" s="202"/>
      <c r="L42" s="202"/>
      <c r="M42" s="202"/>
      <c r="N42" s="346"/>
      <c r="O42" s="203"/>
      <c r="P42" s="204">
        <f>SUM(H42-I42)</f>
        <v>0</v>
      </c>
    </row>
    <row r="43" spans="1:16" ht="24" customHeight="1" thickBot="1" x14ac:dyDescent="0.25">
      <c r="A43" s="275"/>
      <c r="B43" s="240" t="s">
        <v>48</v>
      </c>
      <c r="C43" s="241"/>
      <c r="D43" s="272">
        <v>101747</v>
      </c>
      <c r="E43" s="278">
        <f>SUM(F43/D43)</f>
        <v>10</v>
      </c>
      <c r="F43" s="244">
        <f>SUM(F41:F42)</f>
        <v>1017470</v>
      </c>
      <c r="G43" s="273">
        <f>SUM(H43/F43)</f>
        <v>0.5</v>
      </c>
      <c r="H43" s="424">
        <f>SUM(H41:H42)</f>
        <v>508735</v>
      </c>
      <c r="I43" s="246">
        <f t="shared" ref="I43:O43" si="9">SUM(I41:I42)</f>
        <v>508735</v>
      </c>
      <c r="J43" s="219">
        <f t="shared" si="9"/>
        <v>0</v>
      </c>
      <c r="K43" s="219">
        <f t="shared" si="9"/>
        <v>0</v>
      </c>
      <c r="L43" s="219">
        <f t="shared" si="9"/>
        <v>0</v>
      </c>
      <c r="M43" s="219">
        <f t="shared" si="9"/>
        <v>0</v>
      </c>
      <c r="N43" s="219">
        <f>SUM(N41:N42)</f>
        <v>0</v>
      </c>
      <c r="O43" s="219">
        <f t="shared" si="9"/>
        <v>0</v>
      </c>
      <c r="P43" s="247">
        <f>SUM(P41:P42)</f>
        <v>0</v>
      </c>
    </row>
    <row r="44" spans="1:16" ht="26.1" customHeight="1" thickBot="1" x14ac:dyDescent="0.25">
      <c r="A44" s="211"/>
      <c r="B44" s="217"/>
      <c r="C44" s="217"/>
      <c r="D44" s="279"/>
      <c r="E44" s="217"/>
      <c r="F44" s="217"/>
      <c r="G44" s="217"/>
      <c r="H44" s="280"/>
      <c r="I44" s="211"/>
      <c r="J44" s="211"/>
      <c r="K44" s="211"/>
      <c r="L44" s="211"/>
      <c r="M44" s="211"/>
      <c r="N44" s="211"/>
      <c r="O44" s="211"/>
      <c r="P44" s="211"/>
    </row>
    <row r="45" spans="1:16" ht="20.100000000000001" customHeight="1" thickBot="1" x14ac:dyDescent="0.25">
      <c r="A45" s="281" t="s">
        <v>44</v>
      </c>
      <c r="B45" s="282"/>
      <c r="C45" s="218"/>
      <c r="D45" s="283"/>
      <c r="E45" s="218"/>
      <c r="F45" s="218"/>
      <c r="G45" s="218"/>
      <c r="H45" s="218"/>
      <c r="I45" s="218"/>
      <c r="J45" s="218"/>
      <c r="K45" s="218"/>
      <c r="L45" s="218"/>
      <c r="M45" s="218"/>
      <c r="N45" s="218"/>
      <c r="O45" s="218"/>
      <c r="P45" s="250"/>
    </row>
    <row r="46" spans="1:16" ht="24" customHeight="1" x14ac:dyDescent="0.2">
      <c r="A46" s="284"/>
      <c r="B46" s="285" t="s">
        <v>0</v>
      </c>
      <c r="C46" s="286"/>
      <c r="D46" s="287">
        <f>SUM(D21)</f>
        <v>56</v>
      </c>
      <c r="E46" s="288">
        <f>F46/D46</f>
        <v>507.03571428571428</v>
      </c>
      <c r="F46" s="287">
        <f>SUM(F21)</f>
        <v>28394</v>
      </c>
      <c r="G46" s="288">
        <f>H46/F46</f>
        <v>2.0627104317813623</v>
      </c>
      <c r="H46" s="289">
        <f>SUM(H21)</f>
        <v>58568.6</v>
      </c>
      <c r="I46" s="290">
        <f>SUM(I21)</f>
        <v>16848.600000000002</v>
      </c>
      <c r="J46" s="220">
        <f t="shared" ref="J46:P46" si="10">SUM(J21)</f>
        <v>1881</v>
      </c>
      <c r="K46" s="291">
        <f t="shared" si="10"/>
        <v>0</v>
      </c>
      <c r="L46" s="291">
        <f t="shared" si="10"/>
        <v>0</v>
      </c>
      <c r="M46" s="291">
        <f t="shared" si="10"/>
        <v>570</v>
      </c>
      <c r="N46" s="411">
        <f>SUM(N21)</f>
        <v>41720</v>
      </c>
      <c r="O46" s="291">
        <f t="shared" si="10"/>
        <v>0</v>
      </c>
      <c r="P46" s="416">
        <f t="shared" si="10"/>
        <v>41720</v>
      </c>
    </row>
    <row r="47" spans="1:16" ht="24" customHeight="1" x14ac:dyDescent="0.2">
      <c r="A47" s="292"/>
      <c r="B47" s="293" t="s">
        <v>29</v>
      </c>
      <c r="C47" s="294"/>
      <c r="D47" s="295">
        <f>SUM(D39)</f>
        <v>20858</v>
      </c>
      <c r="E47" s="296">
        <f>F47/D47</f>
        <v>18.173027135871127</v>
      </c>
      <c r="F47" s="295">
        <f>SUM(F39)</f>
        <v>379053</v>
      </c>
      <c r="G47" s="296">
        <f>H47/F47</f>
        <v>1.5229074562132472</v>
      </c>
      <c r="H47" s="297">
        <f>SUM(H39)</f>
        <v>577262.64</v>
      </c>
      <c r="I47" s="298">
        <f>SUM(I39)</f>
        <v>478187.14</v>
      </c>
      <c r="J47" s="220">
        <f t="shared" ref="J47:P47" si="11">SUM(J39)</f>
        <v>41898</v>
      </c>
      <c r="K47" s="299">
        <f t="shared" si="11"/>
        <v>0</v>
      </c>
      <c r="L47" s="299">
        <f t="shared" si="11"/>
        <v>0</v>
      </c>
      <c r="M47" s="299">
        <f t="shared" si="11"/>
        <v>5214.5</v>
      </c>
      <c r="N47" s="412">
        <f>SUM(N39)</f>
        <v>99075.5</v>
      </c>
      <c r="O47" s="299">
        <f t="shared" si="11"/>
        <v>0</v>
      </c>
      <c r="P47" s="417">
        <f t="shared" si="11"/>
        <v>99075.5</v>
      </c>
    </row>
    <row r="48" spans="1:16" ht="24" customHeight="1" thickBot="1" x14ac:dyDescent="0.25">
      <c r="A48" s="300"/>
      <c r="B48" s="301" t="s">
        <v>47</v>
      </c>
      <c r="C48" s="302"/>
      <c r="D48" s="303">
        <f>SUM(D43)</f>
        <v>101747</v>
      </c>
      <c r="E48" s="304">
        <f>F48/D48</f>
        <v>10</v>
      </c>
      <c r="F48" s="305">
        <f>SUM(F43)</f>
        <v>1017470</v>
      </c>
      <c r="G48" s="304">
        <f>H48/F48</f>
        <v>0.5</v>
      </c>
      <c r="H48" s="306">
        <f>SUM(H43)</f>
        <v>508735</v>
      </c>
      <c r="I48" s="307">
        <f>SUM(I43)</f>
        <v>508735</v>
      </c>
      <c r="J48" s="221">
        <f t="shared" ref="J48:P48" si="12">SUM(J43)</f>
        <v>0</v>
      </c>
      <c r="K48" s="221">
        <f t="shared" si="12"/>
        <v>0</v>
      </c>
      <c r="L48" s="221">
        <f t="shared" si="12"/>
        <v>0</v>
      </c>
      <c r="M48" s="221">
        <f t="shared" si="12"/>
        <v>0</v>
      </c>
      <c r="N48" s="413">
        <f>SUM(N43)</f>
        <v>0</v>
      </c>
      <c r="O48" s="221">
        <f t="shared" si="12"/>
        <v>0</v>
      </c>
      <c r="P48" s="418">
        <f t="shared" si="12"/>
        <v>0</v>
      </c>
    </row>
    <row r="49" spans="1:16" ht="24" customHeight="1" thickTop="1" thickBot="1" x14ac:dyDescent="0.25">
      <c r="A49" s="308"/>
      <c r="B49" s="309" t="s">
        <v>149</v>
      </c>
      <c r="C49" s="310"/>
      <c r="D49" s="311"/>
      <c r="E49" s="312"/>
      <c r="F49" s="313">
        <v>0</v>
      </c>
      <c r="G49" s="312"/>
      <c r="H49" s="314"/>
      <c r="I49" s="315"/>
      <c r="J49" s="222"/>
      <c r="K49" s="222"/>
      <c r="L49" s="222"/>
      <c r="M49" s="222"/>
      <c r="N49" s="414"/>
      <c r="O49" s="222"/>
      <c r="P49" s="419"/>
    </row>
    <row r="50" spans="1:16" ht="26.1" customHeight="1" thickTop="1" thickBot="1" x14ac:dyDescent="0.25">
      <c r="A50" s="316"/>
      <c r="B50" s="317" t="s">
        <v>45</v>
      </c>
      <c r="C50" s="318"/>
      <c r="D50" s="319">
        <f>SUM(D46:D48)</f>
        <v>122661</v>
      </c>
      <c r="E50" s="320">
        <f>SUM(F50/D50)</f>
        <v>11.616707837046819</v>
      </c>
      <c r="F50" s="321">
        <f>SUM(F46:F48)</f>
        <v>1424917</v>
      </c>
      <c r="G50" s="322">
        <f>SUM(H50/F50)</f>
        <v>0.80325116480468683</v>
      </c>
      <c r="H50" s="323">
        <f>SUM(H46:H48)</f>
        <v>1144566.24</v>
      </c>
      <c r="I50" s="324">
        <f>SUM(I46:I48)</f>
        <v>1003770.74</v>
      </c>
      <c r="J50" s="223">
        <f t="shared" ref="J50:P50" si="13">SUM(J46:J48)</f>
        <v>43779</v>
      </c>
      <c r="K50" s="223">
        <f t="shared" si="13"/>
        <v>0</v>
      </c>
      <c r="L50" s="223">
        <f t="shared" si="13"/>
        <v>0</v>
      </c>
      <c r="M50" s="223">
        <f t="shared" si="13"/>
        <v>5784.5</v>
      </c>
      <c r="N50" s="415">
        <f>SUM(N46:N48)</f>
        <v>140795.5</v>
      </c>
      <c r="O50" s="223">
        <f t="shared" si="13"/>
        <v>0</v>
      </c>
      <c r="P50" s="420">
        <f t="shared" si="13"/>
        <v>140795.5</v>
      </c>
    </row>
    <row r="51" spans="1:16" ht="13.5" thickTop="1" x14ac:dyDescent="0.2">
      <c r="A51" s="325"/>
      <c r="B51" s="10"/>
      <c r="C51" s="10"/>
      <c r="D51" s="326"/>
      <c r="E51" s="10"/>
      <c r="F51" s="326"/>
      <c r="G51" s="10"/>
      <c r="H51" s="10"/>
    </row>
    <row r="52" spans="1:16" x14ac:dyDescent="0.2">
      <c r="A52" s="325"/>
      <c r="B52" s="10"/>
      <c r="C52" s="10"/>
      <c r="D52" s="326"/>
      <c r="E52" s="10"/>
      <c r="F52" s="10"/>
      <c r="G52" s="10"/>
      <c r="H52" s="10"/>
    </row>
    <row r="53" spans="1:16" x14ac:dyDescent="0.2">
      <c r="A53" s="5"/>
      <c r="B53" s="327"/>
      <c r="C53" s="10"/>
      <c r="D53" s="326"/>
      <c r="E53" s="10"/>
      <c r="F53" s="328"/>
      <c r="G53" s="10"/>
      <c r="H53" s="328"/>
    </row>
    <row r="54" spans="1:16" x14ac:dyDescent="0.2">
      <c r="A54" s="5"/>
      <c r="B54" s="5"/>
    </row>
    <row r="55" spans="1:16" x14ac:dyDescent="0.2">
      <c r="A55" s="10"/>
      <c r="B55" s="5"/>
    </row>
    <row r="56" spans="1:16" x14ac:dyDescent="0.2">
      <c r="A56" s="10"/>
      <c r="B56" s="5"/>
    </row>
    <row r="57" spans="1:16" x14ac:dyDescent="0.2">
      <c r="B57" s="5"/>
    </row>
    <row r="62" spans="1:16" x14ac:dyDescent="0.2">
      <c r="F62" s="329"/>
    </row>
  </sheetData>
  <sheetProtection formatCells="0" formatColumns="0" formatRows="0" insertColumns="0" insertRows="0" insertHyperlinks="0" selectLockedCells="1"/>
  <pageMargins left="0.25" right="0.25" top="0.75" bottom="0.75" header="0.3" footer="0.3"/>
  <pageSetup scale="83" fitToHeight="10" orientation="landscape" r:id="rId1"/>
  <headerFooter alignWithMargins="0">
    <oddHeader xml:space="preserve">&amp;C&amp;11REPORTING BURDEN&amp;R
</oddHeader>
    <oddFooter>&amp;LYellow rows = AE15 Rule
&amp;CPage &amp;P of &amp;N</oddFooter>
  </headerFooter>
  <rowBreaks count="1" manualBreakCount="1">
    <brk id="18"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47"/>
  <sheetViews>
    <sheetView zoomScaleNormal="100" zoomScaleSheetLayoutView="85" workbookViewId="0">
      <pane ySplit="2" topLeftCell="A33" activePane="bottomLeft" state="frozen"/>
      <selection activeCell="A52" sqref="A52"/>
      <selection pane="bottomLeft" activeCell="F48" sqref="F48"/>
    </sheetView>
  </sheetViews>
  <sheetFormatPr defaultRowHeight="12.75" x14ac:dyDescent="0.2"/>
  <cols>
    <col min="1" max="1" width="14" style="6" customWidth="1"/>
    <col min="2" max="2" width="35.7109375" style="6" customWidth="1"/>
    <col min="3" max="3" width="7.140625" style="6" bestFit="1" customWidth="1"/>
    <col min="4" max="4" width="10.140625" style="6" bestFit="1" customWidth="1"/>
    <col min="5" max="5" width="12" style="6" customWidth="1"/>
    <col min="6" max="6" width="12.7109375" style="6" customWidth="1"/>
    <col min="7" max="7" width="12.28515625" style="6" customWidth="1"/>
    <col min="8" max="8" width="14" style="6" bestFit="1" customWidth="1"/>
    <col min="9" max="9" width="12.7109375" style="6" customWidth="1"/>
    <col min="10" max="10" width="10.28515625" style="6" hidden="1" customWidth="1"/>
    <col min="11" max="11" width="11.42578125" style="6" hidden="1" customWidth="1"/>
    <col min="12" max="12" width="10" style="6" hidden="1" customWidth="1"/>
    <col min="13" max="13" width="11.140625" style="6" hidden="1" customWidth="1"/>
    <col min="14" max="14" width="10.85546875" style="6" customWidth="1"/>
    <col min="15" max="15" width="9.85546875" style="6" bestFit="1" customWidth="1"/>
    <col min="16" max="16" width="11.140625" style="6" bestFit="1" customWidth="1"/>
    <col min="17" max="16384" width="9.140625" style="6"/>
  </cols>
  <sheetData>
    <row r="1" spans="1:16" ht="17.25" customHeight="1" thickBot="1" x14ac:dyDescent="0.3">
      <c r="A1" s="88" t="s">
        <v>145</v>
      </c>
    </row>
    <row r="2" spans="1:16" ht="72.75" thickBot="1" x14ac:dyDescent="0.25">
      <c r="A2" s="89" t="s">
        <v>27</v>
      </c>
      <c r="B2" s="89" t="s">
        <v>1</v>
      </c>
      <c r="C2" s="90" t="s">
        <v>2</v>
      </c>
      <c r="D2" s="91" t="s">
        <v>111</v>
      </c>
      <c r="E2" s="91" t="s">
        <v>75</v>
      </c>
      <c r="F2" s="91" t="s">
        <v>110</v>
      </c>
      <c r="G2" s="91" t="s">
        <v>76</v>
      </c>
      <c r="H2" s="7" t="s">
        <v>112</v>
      </c>
      <c r="I2" s="92" t="s">
        <v>19</v>
      </c>
      <c r="J2" s="4" t="s">
        <v>100</v>
      </c>
      <c r="K2" s="4" t="s">
        <v>101</v>
      </c>
      <c r="L2" s="4" t="s">
        <v>102</v>
      </c>
      <c r="M2" s="4" t="s">
        <v>103</v>
      </c>
      <c r="N2" s="378" t="s">
        <v>168</v>
      </c>
      <c r="O2" s="2" t="s">
        <v>20</v>
      </c>
      <c r="P2" s="3" t="s">
        <v>21</v>
      </c>
    </row>
    <row r="3" spans="1:16" ht="20.100000000000001" customHeight="1" thickBot="1" x14ac:dyDescent="0.25">
      <c r="A3" s="93" t="s">
        <v>0</v>
      </c>
      <c r="B3" s="94"/>
      <c r="C3" s="95"/>
      <c r="D3" s="95"/>
      <c r="E3" s="95"/>
      <c r="F3" s="95"/>
      <c r="G3" s="95"/>
      <c r="H3" s="26"/>
      <c r="I3" s="95"/>
      <c r="J3" s="95"/>
      <c r="K3" s="95"/>
      <c r="L3" s="95"/>
      <c r="M3" s="95"/>
      <c r="N3" s="95"/>
      <c r="O3" s="95"/>
      <c r="P3" s="96"/>
    </row>
    <row r="4" spans="1:16" ht="38.25" x14ac:dyDescent="0.2">
      <c r="A4" s="339" t="s">
        <v>134</v>
      </c>
      <c r="B4" s="47" t="s">
        <v>150</v>
      </c>
      <c r="C4" s="54"/>
      <c r="D4" s="54">
        <v>57</v>
      </c>
      <c r="E4" s="46">
        <f>+F4/D4</f>
        <v>365.92982456140351</v>
      </c>
      <c r="F4" s="97">
        <v>20858</v>
      </c>
      <c r="G4" s="340">
        <v>0.200019</v>
      </c>
      <c r="H4" s="98">
        <f>F4*G4</f>
        <v>4171.9963020000005</v>
      </c>
      <c r="I4" s="98">
        <v>4171.9963020000005</v>
      </c>
      <c r="J4" s="341"/>
      <c r="K4" s="341"/>
      <c r="L4" s="341"/>
      <c r="M4" s="342"/>
      <c r="N4" s="342"/>
      <c r="O4" s="341"/>
      <c r="P4" s="50">
        <f>SUM(H4-I4)</f>
        <v>0</v>
      </c>
    </row>
    <row r="5" spans="1:16" ht="25.5" x14ac:dyDescent="0.2">
      <c r="A5" s="47" t="s">
        <v>117</v>
      </c>
      <c r="B5" s="53" t="s">
        <v>53</v>
      </c>
      <c r="C5" s="54"/>
      <c r="D5" s="56">
        <v>56</v>
      </c>
      <c r="E5" s="56">
        <v>0</v>
      </c>
      <c r="F5" s="49">
        <f t="shared" ref="F5:F16" si="0">D5*E5</f>
        <v>0</v>
      </c>
      <c r="G5" s="54">
        <v>0</v>
      </c>
      <c r="H5" s="45">
        <f>F5*G5</f>
        <v>0</v>
      </c>
      <c r="I5" s="45">
        <v>0</v>
      </c>
      <c r="J5" s="54"/>
      <c r="K5" s="54"/>
      <c r="L5" s="54"/>
      <c r="M5" s="54"/>
      <c r="N5" s="54"/>
      <c r="O5" s="54"/>
      <c r="P5" s="46">
        <f>SUM(H5-I5)</f>
        <v>0</v>
      </c>
    </row>
    <row r="6" spans="1:16" ht="26.1" customHeight="1" x14ac:dyDescent="0.2">
      <c r="A6" s="53" t="s">
        <v>83</v>
      </c>
      <c r="B6" s="53" t="s">
        <v>84</v>
      </c>
      <c r="C6" s="54"/>
      <c r="D6" s="56">
        <v>56</v>
      </c>
      <c r="E6" s="56">
        <v>0</v>
      </c>
      <c r="F6" s="50">
        <f t="shared" si="0"/>
        <v>0</v>
      </c>
      <c r="G6" s="54">
        <v>0</v>
      </c>
      <c r="H6" s="46">
        <f>F6*G6</f>
        <v>0</v>
      </c>
      <c r="I6" s="46">
        <v>0</v>
      </c>
      <c r="J6" s="54"/>
      <c r="K6" s="54"/>
      <c r="L6" s="54"/>
      <c r="M6" s="54"/>
      <c r="N6" s="54"/>
      <c r="O6" s="54"/>
      <c r="P6" s="46">
        <f>SUM(H6-I6)</f>
        <v>0</v>
      </c>
    </row>
    <row r="7" spans="1:16" ht="63.75" x14ac:dyDescent="0.2">
      <c r="A7" s="47" t="s">
        <v>137</v>
      </c>
      <c r="B7" s="53" t="s">
        <v>98</v>
      </c>
      <c r="C7" s="53"/>
      <c r="D7" s="56">
        <v>57</v>
      </c>
      <c r="E7" s="46">
        <v>93.23</v>
      </c>
      <c r="F7" s="97">
        <f t="shared" si="0"/>
        <v>5314.1100000000006</v>
      </c>
      <c r="G7" s="54">
        <v>2</v>
      </c>
      <c r="H7" s="45">
        <f t="shared" ref="H7:H16" si="1">F7*G7</f>
        <v>10628.220000000001</v>
      </c>
      <c r="I7" s="45">
        <f>+H7</f>
        <v>10628.220000000001</v>
      </c>
      <c r="J7" s="79">
        <f>H7</f>
        <v>10628.220000000001</v>
      </c>
      <c r="K7" s="37"/>
      <c r="L7" s="79"/>
      <c r="M7" s="37"/>
      <c r="N7" s="37"/>
      <c r="O7" s="54"/>
      <c r="P7" s="50">
        <f>SUM(H7-I7)</f>
        <v>0</v>
      </c>
    </row>
    <row r="8" spans="1:16" ht="51.95" customHeight="1" x14ac:dyDescent="0.2">
      <c r="A8" s="47" t="s">
        <v>118</v>
      </c>
      <c r="B8" s="53" t="s">
        <v>93</v>
      </c>
      <c r="C8" s="54"/>
      <c r="D8" s="56">
        <v>56</v>
      </c>
      <c r="E8" s="56">
        <v>0</v>
      </c>
      <c r="F8" s="45">
        <f t="shared" si="0"/>
        <v>0</v>
      </c>
      <c r="G8" s="54">
        <v>0</v>
      </c>
      <c r="H8" s="45">
        <f t="shared" si="1"/>
        <v>0</v>
      </c>
      <c r="I8" s="45">
        <v>0</v>
      </c>
      <c r="J8" s="99"/>
      <c r="K8" s="99"/>
      <c r="L8" s="99"/>
      <c r="M8" s="54"/>
      <c r="N8" s="54"/>
      <c r="O8" s="100"/>
      <c r="P8" s="101">
        <f t="shared" ref="P8:P15" si="2">SUM(H8-I8)</f>
        <v>0</v>
      </c>
    </row>
    <row r="9" spans="1:16" ht="38.25" x14ac:dyDescent="0.2">
      <c r="A9" s="102" t="s">
        <v>119</v>
      </c>
      <c r="B9" s="80" t="s">
        <v>51</v>
      </c>
      <c r="C9" s="54"/>
      <c r="D9" s="81">
        <v>56</v>
      </c>
      <c r="E9" s="81">
        <v>0</v>
      </c>
      <c r="F9" s="103">
        <v>0</v>
      </c>
      <c r="G9" s="77">
        <v>0</v>
      </c>
      <c r="H9" s="103">
        <v>0</v>
      </c>
      <c r="I9" s="103">
        <v>0</v>
      </c>
      <c r="J9" s="79"/>
      <c r="K9" s="54"/>
      <c r="L9" s="54"/>
      <c r="M9" s="54"/>
      <c r="N9" s="54"/>
      <c r="O9" s="54"/>
      <c r="P9" s="46">
        <f>SUM(H9-I9)</f>
        <v>0</v>
      </c>
    </row>
    <row r="10" spans="1:16" ht="25.5" x14ac:dyDescent="0.2">
      <c r="A10" s="205" t="s">
        <v>138</v>
      </c>
      <c r="B10" s="53" t="s">
        <v>52</v>
      </c>
      <c r="C10" s="54"/>
      <c r="D10" s="56">
        <v>56</v>
      </c>
      <c r="E10" s="56">
        <v>0</v>
      </c>
      <c r="F10" s="98">
        <v>0</v>
      </c>
      <c r="G10" s="54">
        <v>0</v>
      </c>
      <c r="H10" s="98">
        <v>0</v>
      </c>
      <c r="I10" s="98">
        <v>0</v>
      </c>
      <c r="J10" s="79">
        <v>0</v>
      </c>
      <c r="K10" s="54"/>
      <c r="L10" s="54"/>
      <c r="M10" s="54"/>
      <c r="N10" s="54"/>
      <c r="O10" s="54"/>
      <c r="P10" s="46">
        <f>SUM(H10-I10)</f>
        <v>0</v>
      </c>
    </row>
    <row r="11" spans="1:16" s="5" customFormat="1" ht="14.1" customHeight="1" x14ac:dyDescent="0.2">
      <c r="A11" s="47" t="s">
        <v>120</v>
      </c>
      <c r="B11" s="47" t="s">
        <v>54</v>
      </c>
      <c r="C11" s="205"/>
      <c r="D11" s="206">
        <v>56</v>
      </c>
      <c r="E11" s="206">
        <v>0</v>
      </c>
      <c r="F11" s="207">
        <f t="shared" si="0"/>
        <v>0</v>
      </c>
      <c r="G11" s="205">
        <v>0</v>
      </c>
      <c r="H11" s="208">
        <f t="shared" si="1"/>
        <v>0</v>
      </c>
      <c r="I11" s="208">
        <v>0</v>
      </c>
      <c r="J11" s="77"/>
      <c r="K11" s="77"/>
      <c r="L11" s="77"/>
      <c r="M11" s="77"/>
      <c r="N11" s="77"/>
      <c r="O11" s="77"/>
      <c r="P11" s="46">
        <f>SUM(H11-I11)</f>
        <v>0</v>
      </c>
    </row>
    <row r="12" spans="1:16" ht="25.5" x14ac:dyDescent="0.2">
      <c r="A12" s="84" t="s">
        <v>121</v>
      </c>
      <c r="B12" s="80" t="s">
        <v>56</v>
      </c>
      <c r="C12" s="77"/>
      <c r="D12" s="81">
        <v>56</v>
      </c>
      <c r="E12" s="81">
        <v>1</v>
      </c>
      <c r="F12" s="104">
        <f t="shared" si="0"/>
        <v>56</v>
      </c>
      <c r="G12" s="77">
        <v>3</v>
      </c>
      <c r="H12" s="48">
        <f t="shared" si="1"/>
        <v>168</v>
      </c>
      <c r="I12" s="48">
        <v>168</v>
      </c>
      <c r="J12" s="77"/>
      <c r="K12" s="77"/>
      <c r="L12" s="77"/>
      <c r="M12" s="77"/>
      <c r="N12" s="77"/>
      <c r="O12" s="77"/>
      <c r="P12" s="46">
        <f>SUM(H12-I12)</f>
        <v>0</v>
      </c>
    </row>
    <row r="13" spans="1:16" ht="76.5" x14ac:dyDescent="0.2">
      <c r="A13" s="47" t="s">
        <v>139</v>
      </c>
      <c r="B13" s="53" t="s">
        <v>70</v>
      </c>
      <c r="C13" s="53"/>
      <c r="D13" s="56">
        <v>57</v>
      </c>
      <c r="E13" s="56">
        <v>139</v>
      </c>
      <c r="F13" s="97">
        <f t="shared" si="0"/>
        <v>7923</v>
      </c>
      <c r="G13" s="54">
        <v>0.5</v>
      </c>
      <c r="H13" s="208">
        <f t="shared" si="1"/>
        <v>3961.5</v>
      </c>
      <c r="I13" s="208">
        <f>+H13</f>
        <v>3961.5</v>
      </c>
      <c r="J13" s="79">
        <f>H13</f>
        <v>3961.5</v>
      </c>
      <c r="K13" s="37"/>
      <c r="L13" s="79"/>
      <c r="M13" s="37"/>
      <c r="N13" s="37"/>
      <c r="O13" s="54"/>
      <c r="P13" s="50">
        <f t="shared" si="2"/>
        <v>0</v>
      </c>
    </row>
    <row r="14" spans="1:16" ht="38.25" x14ac:dyDescent="0.2">
      <c r="A14" s="47" t="s">
        <v>116</v>
      </c>
      <c r="B14" s="53" t="s">
        <v>55</v>
      </c>
      <c r="C14" s="54"/>
      <c r="D14" s="56">
        <v>56</v>
      </c>
      <c r="E14" s="56">
        <v>1</v>
      </c>
      <c r="F14" s="49">
        <f t="shared" si="0"/>
        <v>56</v>
      </c>
      <c r="G14" s="54">
        <v>2</v>
      </c>
      <c r="H14" s="49">
        <f t="shared" si="1"/>
        <v>112</v>
      </c>
      <c r="I14" s="49">
        <v>112</v>
      </c>
      <c r="J14" s="54"/>
      <c r="K14" s="54"/>
      <c r="L14" s="54"/>
      <c r="M14" s="54"/>
      <c r="N14" s="54"/>
      <c r="O14" s="54"/>
      <c r="P14" s="46">
        <f t="shared" si="2"/>
        <v>0</v>
      </c>
    </row>
    <row r="15" spans="1:16" ht="38.25" x14ac:dyDescent="0.2">
      <c r="A15" s="53" t="s">
        <v>50</v>
      </c>
      <c r="B15" s="53" t="s">
        <v>62</v>
      </c>
      <c r="C15" s="54"/>
      <c r="D15" s="55">
        <v>20858</v>
      </c>
      <c r="E15" s="54">
        <v>1</v>
      </c>
      <c r="F15" s="209">
        <f t="shared" si="0"/>
        <v>20858</v>
      </c>
      <c r="G15" s="54">
        <v>1</v>
      </c>
      <c r="H15" s="210">
        <f t="shared" si="1"/>
        <v>20858</v>
      </c>
      <c r="I15" s="210">
        <v>20858</v>
      </c>
      <c r="J15" s="54"/>
      <c r="K15" s="54"/>
      <c r="L15" s="54"/>
      <c r="M15" s="54"/>
      <c r="N15" s="54"/>
      <c r="O15" s="54"/>
      <c r="P15" s="50">
        <f t="shared" si="2"/>
        <v>0</v>
      </c>
    </row>
    <row r="16" spans="1:16" ht="89.25" x14ac:dyDescent="0.2">
      <c r="A16" s="47" t="s">
        <v>115</v>
      </c>
      <c r="B16" s="53" t="s">
        <v>71</v>
      </c>
      <c r="C16" s="105"/>
      <c r="D16" s="56">
        <v>56</v>
      </c>
      <c r="E16" s="57">
        <v>4133</v>
      </c>
      <c r="F16" s="49">
        <f t="shared" si="0"/>
        <v>231448</v>
      </c>
      <c r="G16" s="54">
        <v>0.25</v>
      </c>
      <c r="H16" s="49">
        <f t="shared" si="1"/>
        <v>57862</v>
      </c>
      <c r="I16" s="49">
        <v>57862</v>
      </c>
      <c r="J16" s="54"/>
      <c r="K16" s="54"/>
      <c r="L16" s="54"/>
      <c r="M16" s="54"/>
      <c r="N16" s="54"/>
      <c r="O16" s="54"/>
      <c r="P16" s="46">
        <f>SUM(H16-I16)</f>
        <v>0</v>
      </c>
    </row>
    <row r="17" spans="1:16" ht="26.25" thickBot="1" x14ac:dyDescent="0.25">
      <c r="A17" s="53" t="s">
        <v>49</v>
      </c>
      <c r="B17" s="47" t="s">
        <v>57</v>
      </c>
      <c r="C17" s="54"/>
      <c r="D17" s="56">
        <v>56</v>
      </c>
      <c r="E17" s="46">
        <v>372</v>
      </c>
      <c r="F17" s="50">
        <f>D17*E17</f>
        <v>20832</v>
      </c>
      <c r="G17" s="54">
        <v>0.25</v>
      </c>
      <c r="H17" s="50">
        <f>F17*G17</f>
        <v>5208</v>
      </c>
      <c r="I17" s="50">
        <v>5208</v>
      </c>
      <c r="J17" s="54"/>
      <c r="K17" s="54"/>
      <c r="L17" s="54"/>
      <c r="M17" s="54"/>
      <c r="N17" s="54"/>
      <c r="O17" s="54"/>
      <c r="P17" s="46">
        <f>SUM(H17-I17)</f>
        <v>0</v>
      </c>
    </row>
    <row r="18" spans="1:16" ht="24" customHeight="1" thickBot="1" x14ac:dyDescent="0.25">
      <c r="A18" s="106"/>
      <c r="B18" s="107" t="s">
        <v>58</v>
      </c>
      <c r="C18" s="108"/>
      <c r="D18" s="109">
        <v>56</v>
      </c>
      <c r="E18" s="110">
        <f>SUM(F18/D18)</f>
        <v>5488.3055357142857</v>
      </c>
      <c r="F18" s="425">
        <f>SUM(F4:F17)</f>
        <v>307345.11</v>
      </c>
      <c r="G18" s="110">
        <f>SUM(H18/F18)</f>
        <v>0.33502962289525284</v>
      </c>
      <c r="H18" s="27">
        <f t="shared" ref="H18:P18" si="3">SUM(H4:H17)</f>
        <v>102969.716302</v>
      </c>
      <c r="I18" s="111">
        <f t="shared" si="3"/>
        <v>102969.716302</v>
      </c>
      <c r="J18" s="34">
        <f t="shared" si="3"/>
        <v>14589.720000000001</v>
      </c>
      <c r="K18" s="34">
        <f t="shared" si="3"/>
        <v>0</v>
      </c>
      <c r="L18" s="34">
        <f t="shared" si="3"/>
        <v>0</v>
      </c>
      <c r="M18" s="34">
        <f t="shared" si="3"/>
        <v>0</v>
      </c>
      <c r="N18" s="34">
        <f t="shared" ref="N18" si="4">SUM(N4:N17)</f>
        <v>0</v>
      </c>
      <c r="O18" s="34">
        <f t="shared" si="3"/>
        <v>0</v>
      </c>
      <c r="P18" s="34">
        <f t="shared" si="3"/>
        <v>0</v>
      </c>
    </row>
    <row r="19" spans="1:16" ht="20.100000000000001" customHeight="1" thickBot="1" x14ac:dyDescent="0.25">
      <c r="A19" s="93" t="s">
        <v>29</v>
      </c>
      <c r="B19" s="112"/>
      <c r="C19" s="113"/>
      <c r="D19" s="113"/>
      <c r="E19" s="113"/>
      <c r="F19" s="113"/>
      <c r="G19" s="113"/>
      <c r="H19" s="28"/>
      <c r="I19" s="114"/>
      <c r="J19" s="113"/>
      <c r="K19" s="113"/>
      <c r="L19" s="113"/>
      <c r="M19" s="113"/>
      <c r="N19" s="113"/>
      <c r="O19" s="113"/>
      <c r="P19" s="115"/>
    </row>
    <row r="20" spans="1:16" ht="33" customHeight="1" x14ac:dyDescent="0.2">
      <c r="A20" s="381" t="s">
        <v>164</v>
      </c>
      <c r="B20" s="382" t="s">
        <v>169</v>
      </c>
      <c r="C20" s="383"/>
      <c r="D20" s="384">
        <v>20858</v>
      </c>
      <c r="E20" s="383">
        <v>2</v>
      </c>
      <c r="F20" s="384">
        <f>D20*E20</f>
        <v>41716</v>
      </c>
      <c r="G20" s="383">
        <v>0.25</v>
      </c>
      <c r="H20" s="385">
        <f>F20*G20</f>
        <v>10429</v>
      </c>
      <c r="I20" s="386">
        <v>0</v>
      </c>
      <c r="J20" s="387"/>
      <c r="K20" s="387"/>
      <c r="L20" s="387"/>
      <c r="M20" s="387"/>
      <c r="N20" s="388">
        <f>+H20</f>
        <v>10429</v>
      </c>
      <c r="O20" s="383"/>
      <c r="P20" s="385">
        <f>SUM(H20-I20)</f>
        <v>10429</v>
      </c>
    </row>
    <row r="21" spans="1:16" ht="51.75" customHeight="1" x14ac:dyDescent="0.2">
      <c r="A21" s="389" t="s">
        <v>164</v>
      </c>
      <c r="B21" s="390" t="s">
        <v>170</v>
      </c>
      <c r="C21" s="391"/>
      <c r="D21" s="392">
        <v>20858</v>
      </c>
      <c r="E21" s="391">
        <v>1</v>
      </c>
      <c r="F21" s="392">
        <f>D21*E21</f>
        <v>20858</v>
      </c>
      <c r="G21" s="391">
        <v>0.25</v>
      </c>
      <c r="H21" s="393">
        <f>F21*G21</f>
        <v>5214.5</v>
      </c>
      <c r="I21" s="394">
        <v>0</v>
      </c>
      <c r="J21" s="387"/>
      <c r="K21" s="387"/>
      <c r="L21" s="387"/>
      <c r="M21" s="387"/>
      <c r="N21" s="395">
        <f>+H21</f>
        <v>5214.5</v>
      </c>
      <c r="O21" s="391"/>
      <c r="P21" s="393">
        <f>SUM(H21-I21)</f>
        <v>5214.5</v>
      </c>
    </row>
    <row r="22" spans="1:16" ht="51" x14ac:dyDescent="0.2">
      <c r="A22" s="47" t="s">
        <v>114</v>
      </c>
      <c r="B22" s="53" t="s">
        <v>72</v>
      </c>
      <c r="C22" s="54"/>
      <c r="D22" s="55">
        <v>20858</v>
      </c>
      <c r="E22" s="54">
        <v>10</v>
      </c>
      <c r="F22" s="82">
        <f t="shared" ref="F22:F29" si="5">D22*E22</f>
        <v>208580</v>
      </c>
      <c r="G22" s="54">
        <v>10</v>
      </c>
      <c r="H22" s="51">
        <f>SUM(F22*G22)</f>
        <v>2085800</v>
      </c>
      <c r="I22" s="58">
        <v>2085800</v>
      </c>
      <c r="J22" s="54" t="s">
        <v>3</v>
      </c>
      <c r="K22" s="54"/>
      <c r="L22" s="50"/>
      <c r="M22" s="54"/>
      <c r="N22" s="54"/>
      <c r="O22" s="79"/>
      <c r="P22" s="50">
        <f t="shared" ref="P22:P29" si="6">SUM(H22-I22)</f>
        <v>0</v>
      </c>
    </row>
    <row r="23" spans="1:16" ht="38.25" x14ac:dyDescent="0.2">
      <c r="A23" s="53" t="s">
        <v>61</v>
      </c>
      <c r="B23" s="53" t="s">
        <v>60</v>
      </c>
      <c r="C23" s="54"/>
      <c r="D23" s="55">
        <v>20858</v>
      </c>
      <c r="E23" s="54">
        <v>1</v>
      </c>
      <c r="F23" s="83">
        <f t="shared" si="5"/>
        <v>20858</v>
      </c>
      <c r="G23" s="54">
        <v>2.66</v>
      </c>
      <c r="H23" s="51">
        <f t="shared" ref="H23:H29" si="7">F23*G23</f>
        <v>55482.280000000006</v>
      </c>
      <c r="I23" s="58">
        <v>55482.280000000006</v>
      </c>
      <c r="J23" s="54"/>
      <c r="K23" s="54"/>
      <c r="L23" s="54"/>
      <c r="M23" s="54"/>
      <c r="N23" s="54"/>
      <c r="O23" s="54"/>
      <c r="P23" s="50">
        <f t="shared" si="6"/>
        <v>0</v>
      </c>
    </row>
    <row r="24" spans="1:16" ht="38.25" x14ac:dyDescent="0.2">
      <c r="A24" s="47" t="s">
        <v>113</v>
      </c>
      <c r="B24" s="47" t="s">
        <v>153</v>
      </c>
      <c r="C24" s="396"/>
      <c r="D24" s="57">
        <v>20858</v>
      </c>
      <c r="E24" s="397">
        <v>3</v>
      </c>
      <c r="F24" s="82">
        <f t="shared" si="5"/>
        <v>62574</v>
      </c>
      <c r="G24" s="46">
        <v>0.5</v>
      </c>
      <c r="H24" s="51">
        <f t="shared" si="7"/>
        <v>31287</v>
      </c>
      <c r="I24" s="58">
        <v>31287</v>
      </c>
      <c r="J24" s="54"/>
      <c r="K24" s="50"/>
      <c r="L24" s="54"/>
      <c r="M24" s="54"/>
      <c r="N24" s="79"/>
      <c r="O24" s="54"/>
      <c r="P24" s="50">
        <f t="shared" si="6"/>
        <v>0</v>
      </c>
    </row>
    <row r="25" spans="1:16" ht="51.75" thickBot="1" x14ac:dyDescent="0.25">
      <c r="A25" s="47" t="s">
        <v>113</v>
      </c>
      <c r="B25" s="47" t="s">
        <v>154</v>
      </c>
      <c r="C25" s="116"/>
      <c r="D25" s="117">
        <v>20858</v>
      </c>
      <c r="E25" s="398">
        <v>1</v>
      </c>
      <c r="F25" s="82">
        <f t="shared" si="5"/>
        <v>20858</v>
      </c>
      <c r="G25" s="398">
        <v>1</v>
      </c>
      <c r="H25" s="51">
        <f t="shared" si="7"/>
        <v>20858</v>
      </c>
      <c r="I25" s="58">
        <v>20858</v>
      </c>
      <c r="J25" s="50"/>
      <c r="K25" s="50"/>
      <c r="L25" s="54"/>
      <c r="M25" s="100"/>
      <c r="N25" s="399"/>
      <c r="O25" s="100"/>
      <c r="P25" s="50">
        <f t="shared" si="6"/>
        <v>0</v>
      </c>
    </row>
    <row r="26" spans="1:16" ht="51" x14ac:dyDescent="0.2">
      <c r="A26" s="330" t="s">
        <v>140</v>
      </c>
      <c r="B26" s="331" t="s">
        <v>59</v>
      </c>
      <c r="C26" s="77"/>
      <c r="D26" s="57">
        <v>20858</v>
      </c>
      <c r="E26" s="54">
        <v>0</v>
      </c>
      <c r="F26" s="57">
        <f t="shared" si="5"/>
        <v>0</v>
      </c>
      <c r="G26" s="54">
        <v>0</v>
      </c>
      <c r="H26" s="50">
        <v>0</v>
      </c>
      <c r="I26" s="58">
        <v>0</v>
      </c>
      <c r="J26" s="79">
        <f>P26</f>
        <v>0</v>
      </c>
      <c r="K26" s="78"/>
      <c r="L26" s="78"/>
      <c r="M26" s="54"/>
      <c r="N26" s="54"/>
      <c r="O26" s="54"/>
      <c r="P26" s="79">
        <f t="shared" si="6"/>
        <v>0</v>
      </c>
    </row>
    <row r="27" spans="1:16" ht="38.25" x14ac:dyDescent="0.2">
      <c r="A27" s="47" t="s">
        <v>107</v>
      </c>
      <c r="B27" s="47" t="s">
        <v>151</v>
      </c>
      <c r="C27" s="77"/>
      <c r="D27" s="57">
        <v>20858</v>
      </c>
      <c r="E27" s="54">
        <v>1</v>
      </c>
      <c r="F27" s="57">
        <f t="shared" si="5"/>
        <v>20858</v>
      </c>
      <c r="G27" s="54">
        <v>5</v>
      </c>
      <c r="H27" s="50">
        <f t="shared" si="7"/>
        <v>104290</v>
      </c>
      <c r="I27" s="58">
        <v>104290</v>
      </c>
      <c r="J27" s="77"/>
      <c r="K27" s="77"/>
      <c r="L27" s="77"/>
      <c r="M27" s="68"/>
      <c r="N27" s="68"/>
      <c r="O27" s="77"/>
      <c r="P27" s="50">
        <f>SUM(H27-I27)</f>
        <v>0</v>
      </c>
    </row>
    <row r="28" spans="1:16" ht="38.25" x14ac:dyDescent="0.2">
      <c r="A28" s="47" t="s">
        <v>106</v>
      </c>
      <c r="B28" s="47" t="s">
        <v>152</v>
      </c>
      <c r="C28" s="77"/>
      <c r="D28" s="57">
        <v>20858</v>
      </c>
      <c r="E28" s="54">
        <v>1</v>
      </c>
      <c r="F28" s="57">
        <f t="shared" si="5"/>
        <v>20858</v>
      </c>
      <c r="G28" s="54">
        <v>10</v>
      </c>
      <c r="H28" s="50">
        <f t="shared" si="7"/>
        <v>208580</v>
      </c>
      <c r="I28" s="58">
        <v>208580</v>
      </c>
      <c r="J28" s="77"/>
      <c r="K28" s="77"/>
      <c r="L28" s="77"/>
      <c r="M28" s="68"/>
      <c r="N28" s="68"/>
      <c r="O28" s="77"/>
      <c r="P28" s="50">
        <f>SUM(H28-I28)</f>
        <v>0</v>
      </c>
    </row>
    <row r="29" spans="1:16" ht="26.25" thickBot="1" x14ac:dyDescent="0.25">
      <c r="A29" s="332" t="s">
        <v>8</v>
      </c>
      <c r="B29" s="118" t="s">
        <v>63</v>
      </c>
      <c r="C29" s="100"/>
      <c r="D29" s="119">
        <v>6983</v>
      </c>
      <c r="E29" s="100">
        <v>1</v>
      </c>
      <c r="F29" s="333">
        <f t="shared" si="5"/>
        <v>6983</v>
      </c>
      <c r="G29" s="100">
        <v>6</v>
      </c>
      <c r="H29" s="334">
        <f t="shared" si="7"/>
        <v>41898</v>
      </c>
      <c r="I29" s="58">
        <f>+H29</f>
        <v>41898</v>
      </c>
      <c r="J29" s="335">
        <f>H29</f>
        <v>41898</v>
      </c>
      <c r="K29" s="336"/>
      <c r="L29" s="336"/>
      <c r="M29" s="336"/>
      <c r="N29" s="336"/>
      <c r="O29" s="336"/>
      <c r="P29" s="50">
        <f t="shared" si="6"/>
        <v>0</v>
      </c>
    </row>
    <row r="30" spans="1:16" ht="24.75" thickBot="1" x14ac:dyDescent="0.25">
      <c r="A30" s="120"/>
      <c r="B30" s="121" t="s">
        <v>64</v>
      </c>
      <c r="C30" s="122"/>
      <c r="D30" s="123">
        <v>20858</v>
      </c>
      <c r="E30" s="124">
        <f>SUM(F30/D30)</f>
        <v>20.334787611468023</v>
      </c>
      <c r="F30" s="123">
        <f>SUM(F20:F29)</f>
        <v>424143</v>
      </c>
      <c r="G30" s="125">
        <f>SUM(H30/F30)</f>
        <v>6.0447508976925226</v>
      </c>
      <c r="H30" s="32">
        <f>SUM(H20:H29)</f>
        <v>2563838.7799999998</v>
      </c>
      <c r="I30" s="126">
        <f>SUM(I20:I29)</f>
        <v>2548195.2799999998</v>
      </c>
      <c r="J30" s="126">
        <f t="shared" ref="J30:M30" si="8">SUM(J22:J29)</f>
        <v>41898</v>
      </c>
      <c r="K30" s="126">
        <f t="shared" si="8"/>
        <v>0</v>
      </c>
      <c r="L30" s="126">
        <f t="shared" si="8"/>
        <v>0</v>
      </c>
      <c r="M30" s="126">
        <f t="shared" si="8"/>
        <v>0</v>
      </c>
      <c r="N30" s="400">
        <f>SUM(N20:N29)</f>
        <v>15643.5</v>
      </c>
      <c r="O30" s="126">
        <f>SUM(O20:O29)</f>
        <v>0</v>
      </c>
      <c r="P30" s="126">
        <f>SUM(P20:P29)</f>
        <v>15643.5</v>
      </c>
    </row>
    <row r="31" spans="1:16" ht="20.100000000000001" customHeight="1" thickBot="1" x14ac:dyDescent="0.25">
      <c r="A31" s="127" t="s">
        <v>65</v>
      </c>
      <c r="B31" s="128"/>
      <c r="C31" s="113"/>
      <c r="D31" s="129"/>
      <c r="E31" s="130"/>
      <c r="F31" s="129"/>
      <c r="G31" s="113"/>
      <c r="H31" s="29"/>
      <c r="I31" s="114"/>
      <c r="J31" s="113"/>
      <c r="K31" s="113"/>
      <c r="L31" s="113"/>
      <c r="M31" s="113"/>
      <c r="N31" s="113"/>
      <c r="O31" s="113"/>
      <c r="P31" s="131"/>
    </row>
    <row r="32" spans="1:16" ht="51" x14ac:dyDescent="0.2">
      <c r="A32" s="84" t="s">
        <v>122</v>
      </c>
      <c r="B32" s="80" t="s">
        <v>73</v>
      </c>
      <c r="C32" s="77"/>
      <c r="D32" s="76">
        <v>58231</v>
      </c>
      <c r="E32" s="81">
        <v>180</v>
      </c>
      <c r="F32" s="85">
        <f t="shared" ref="F32:F37" si="9">D32*E32</f>
        <v>10481580</v>
      </c>
      <c r="G32" s="68">
        <v>0.28000000000000003</v>
      </c>
      <c r="H32" s="86">
        <f>F32*G32</f>
        <v>2934842.4000000004</v>
      </c>
      <c r="I32" s="50">
        <v>2934842.4000000004</v>
      </c>
      <c r="J32" s="46"/>
      <c r="K32" s="46"/>
      <c r="L32" s="79"/>
      <c r="M32" s="46"/>
      <c r="N32" s="46"/>
      <c r="O32" s="46" t="s">
        <v>3</v>
      </c>
      <c r="P32" s="50">
        <f t="shared" ref="P32:P37" si="10">SUM(H32-I32)</f>
        <v>0</v>
      </c>
    </row>
    <row r="33" spans="1:16" ht="26.1" customHeight="1" x14ac:dyDescent="0.2">
      <c r="A33" s="53" t="s">
        <v>86</v>
      </c>
      <c r="B33" s="53" t="s">
        <v>74</v>
      </c>
      <c r="C33" s="54"/>
      <c r="D33" s="55">
        <v>101747</v>
      </c>
      <c r="E33" s="56">
        <v>1</v>
      </c>
      <c r="F33" s="57">
        <f t="shared" si="9"/>
        <v>101747</v>
      </c>
      <c r="G33" s="46">
        <v>0.08</v>
      </c>
      <c r="H33" s="210">
        <f>F33*G33</f>
        <v>8139.76</v>
      </c>
      <c r="I33" s="58">
        <v>8139.76</v>
      </c>
      <c r="J33" s="54" t="s">
        <v>3</v>
      </c>
      <c r="K33" s="54"/>
      <c r="L33" s="54"/>
      <c r="M33" s="54"/>
      <c r="N33" s="54"/>
      <c r="O33" s="54"/>
      <c r="P33" s="50">
        <f t="shared" si="10"/>
        <v>0</v>
      </c>
    </row>
    <row r="34" spans="1:16" ht="14.1" customHeight="1" x14ac:dyDescent="0.2">
      <c r="A34" s="53" t="s">
        <v>85</v>
      </c>
      <c r="B34" s="53" t="s">
        <v>67</v>
      </c>
      <c r="C34" s="54"/>
      <c r="D34" s="55">
        <v>101747</v>
      </c>
      <c r="E34" s="56">
        <v>2</v>
      </c>
      <c r="F34" s="57">
        <f t="shared" si="9"/>
        <v>203494</v>
      </c>
      <c r="G34" s="46">
        <v>8.3000000000000004E-2</v>
      </c>
      <c r="H34" s="50">
        <f>SUM(F34*G34)</f>
        <v>16890.002</v>
      </c>
      <c r="I34" s="58">
        <v>16890.002</v>
      </c>
      <c r="J34" s="54" t="s">
        <v>3</v>
      </c>
      <c r="K34" s="54"/>
      <c r="L34" s="54"/>
      <c r="M34" s="54"/>
      <c r="N34" s="54"/>
      <c r="O34" s="54"/>
      <c r="P34" s="46">
        <f t="shared" si="10"/>
        <v>0</v>
      </c>
    </row>
    <row r="35" spans="1:16" ht="25.5" x14ac:dyDescent="0.2">
      <c r="A35" s="118" t="s">
        <v>66</v>
      </c>
      <c r="B35" s="118" t="s">
        <v>68</v>
      </c>
      <c r="C35" s="100"/>
      <c r="D35" s="117">
        <v>101747</v>
      </c>
      <c r="E35" s="132">
        <v>180</v>
      </c>
      <c r="F35" s="119">
        <f t="shared" si="9"/>
        <v>18314460</v>
      </c>
      <c r="G35" s="133">
        <v>0.161</v>
      </c>
      <c r="H35" s="52">
        <f>SUM(F35*G35)</f>
        <v>2948628.06</v>
      </c>
      <c r="I35" s="134">
        <v>2948628.06</v>
      </c>
      <c r="J35" s="100" t="s">
        <v>3</v>
      </c>
      <c r="K35" s="100"/>
      <c r="L35" s="100"/>
      <c r="M35" s="100"/>
      <c r="N35" s="100"/>
      <c r="O35" s="100"/>
      <c r="P35" s="52">
        <f t="shared" si="10"/>
        <v>0</v>
      </c>
    </row>
    <row r="36" spans="1:16" ht="25.5" x14ac:dyDescent="0.2">
      <c r="A36" s="53" t="s">
        <v>80</v>
      </c>
      <c r="B36" s="53" t="s">
        <v>96</v>
      </c>
      <c r="C36" s="54"/>
      <c r="D36" s="55">
        <v>101705</v>
      </c>
      <c r="E36" s="56">
        <v>180</v>
      </c>
      <c r="F36" s="57">
        <f t="shared" si="9"/>
        <v>18306900</v>
      </c>
      <c r="G36" s="46">
        <v>0.02</v>
      </c>
      <c r="H36" s="50">
        <f>SUM(F36*G36)</f>
        <v>366138</v>
      </c>
      <c r="I36" s="58">
        <v>366138</v>
      </c>
      <c r="J36" s="100" t="s">
        <v>3</v>
      </c>
      <c r="K36" s="100"/>
      <c r="L36" s="100"/>
      <c r="M36" s="100"/>
      <c r="N36" s="100"/>
      <c r="O36" s="135" t="s">
        <v>3</v>
      </c>
      <c r="P36" s="101">
        <f t="shared" si="10"/>
        <v>0</v>
      </c>
    </row>
    <row r="37" spans="1:16" ht="26.25" thickBot="1" x14ac:dyDescent="0.25">
      <c r="A37" s="59">
        <v>220.7</v>
      </c>
      <c r="B37" s="60" t="s">
        <v>97</v>
      </c>
      <c r="C37" s="61"/>
      <c r="D37" s="62">
        <v>81517</v>
      </c>
      <c r="E37" s="63">
        <v>180</v>
      </c>
      <c r="F37" s="64">
        <f t="shared" si="9"/>
        <v>14673060</v>
      </c>
      <c r="G37" s="65">
        <v>0.02</v>
      </c>
      <c r="H37" s="66">
        <f>SUM(F37*G37)</f>
        <v>293461.2</v>
      </c>
      <c r="I37" s="58">
        <v>293461.2</v>
      </c>
      <c r="J37" s="100" t="s">
        <v>3</v>
      </c>
      <c r="K37" s="100" t="s">
        <v>3</v>
      </c>
      <c r="L37" s="100" t="s">
        <v>3</v>
      </c>
      <c r="M37" s="100" t="s">
        <v>3</v>
      </c>
      <c r="N37" s="100" t="s">
        <v>3</v>
      </c>
      <c r="O37" s="100" t="s">
        <v>3</v>
      </c>
      <c r="P37" s="67">
        <f t="shared" si="10"/>
        <v>0</v>
      </c>
    </row>
    <row r="38" spans="1:16" ht="24" customHeight="1" thickBot="1" x14ac:dyDescent="0.25">
      <c r="A38" s="106"/>
      <c r="B38" s="136" t="s">
        <v>10</v>
      </c>
      <c r="C38" s="108"/>
      <c r="D38" s="137">
        <v>101747</v>
      </c>
      <c r="E38" s="138">
        <f>SUM(F38/D38)</f>
        <v>610.15303645316328</v>
      </c>
      <c r="F38" s="139">
        <f>SUM(F32:F37)</f>
        <v>62081241</v>
      </c>
      <c r="G38" s="140">
        <f>SUM(H38/F38)</f>
        <v>0.10579845563976403</v>
      </c>
      <c r="H38" s="33">
        <f t="shared" ref="H38:P38" si="11">SUM(H32:H37)</f>
        <v>6568099.4220000003</v>
      </c>
      <c r="I38" s="111">
        <f t="shared" si="11"/>
        <v>6568099.4220000003</v>
      </c>
      <c r="J38" s="34">
        <f t="shared" si="11"/>
        <v>0</v>
      </c>
      <c r="K38" s="34">
        <f t="shared" si="11"/>
        <v>0</v>
      </c>
      <c r="L38" s="34">
        <f t="shared" si="11"/>
        <v>0</v>
      </c>
      <c r="M38" s="34">
        <f t="shared" si="11"/>
        <v>0</v>
      </c>
      <c r="N38" s="34">
        <f t="shared" ref="N38" si="12">SUM(N32:N37)</f>
        <v>0</v>
      </c>
      <c r="O38" s="34">
        <f t="shared" si="11"/>
        <v>0</v>
      </c>
      <c r="P38" s="141">
        <f t="shared" si="11"/>
        <v>0</v>
      </c>
    </row>
    <row r="39" spans="1:16" ht="20.100000000000001" customHeight="1" thickBot="1" x14ac:dyDescent="0.25">
      <c r="A39" s="120"/>
      <c r="B39" s="142"/>
      <c r="C39" s="113"/>
      <c r="D39" s="113"/>
      <c r="E39" s="113"/>
      <c r="F39" s="143"/>
      <c r="G39" s="113"/>
      <c r="H39" s="30"/>
      <c r="I39" s="144"/>
      <c r="J39" s="145"/>
      <c r="K39" s="145"/>
      <c r="L39" s="145"/>
      <c r="M39" s="145"/>
      <c r="N39" s="145"/>
      <c r="O39" s="145"/>
      <c r="P39" s="145"/>
    </row>
    <row r="40" spans="1:16" ht="24" customHeight="1" thickBot="1" x14ac:dyDescent="0.25">
      <c r="A40" s="146"/>
      <c r="B40" s="147" t="s">
        <v>81</v>
      </c>
      <c r="C40" s="148"/>
      <c r="D40" s="149"/>
      <c r="E40" s="148"/>
      <c r="F40" s="148"/>
      <c r="G40" s="148"/>
      <c r="H40" s="44"/>
      <c r="I40" s="148"/>
      <c r="J40" s="148"/>
      <c r="K40" s="148"/>
      <c r="L40" s="148"/>
      <c r="M40" s="148"/>
      <c r="N40" s="148"/>
      <c r="O40" s="148"/>
      <c r="P40" s="150"/>
    </row>
    <row r="41" spans="1:16" ht="24" customHeight="1" x14ac:dyDescent="0.2">
      <c r="A41" s="151"/>
      <c r="B41" s="152" t="s">
        <v>0</v>
      </c>
      <c r="C41" s="77"/>
      <c r="D41" s="153">
        <f>SUM(D18)</f>
        <v>56</v>
      </c>
      <c r="E41" s="154">
        <f>F41/D41</f>
        <v>5488.3055357142857</v>
      </c>
      <c r="F41" s="155">
        <f>SUM(F18)</f>
        <v>307345.11</v>
      </c>
      <c r="G41" s="156">
        <f>H41/F41</f>
        <v>0.33502962289525284</v>
      </c>
      <c r="H41" s="35">
        <f t="shared" ref="H41:P41" si="13">SUM(H18)</f>
        <v>102969.716302</v>
      </c>
      <c r="I41" s="157">
        <f t="shared" si="13"/>
        <v>102969.716302</v>
      </c>
      <c r="J41" s="35">
        <f t="shared" si="13"/>
        <v>14589.720000000001</v>
      </c>
      <c r="K41" s="35">
        <f t="shared" si="13"/>
        <v>0</v>
      </c>
      <c r="L41" s="35">
        <f t="shared" si="13"/>
        <v>0</v>
      </c>
      <c r="M41" s="35">
        <f t="shared" si="13"/>
        <v>0</v>
      </c>
      <c r="N41" s="35">
        <f t="shared" ref="N41" si="14">SUM(N18)</f>
        <v>0</v>
      </c>
      <c r="O41" s="36">
        <f t="shared" si="13"/>
        <v>0</v>
      </c>
      <c r="P41" s="158">
        <f t="shared" si="13"/>
        <v>0</v>
      </c>
    </row>
    <row r="42" spans="1:16" ht="24" customHeight="1" x14ac:dyDescent="0.2">
      <c r="A42" s="159"/>
      <c r="B42" s="160" t="s">
        <v>29</v>
      </c>
      <c r="C42" s="54"/>
      <c r="D42" s="161">
        <f>SUM(D30)</f>
        <v>20858</v>
      </c>
      <c r="E42" s="162">
        <f>F42/D42</f>
        <v>20.334787611468023</v>
      </c>
      <c r="F42" s="163">
        <f>SUM(F30)</f>
        <v>424143</v>
      </c>
      <c r="G42" s="162">
        <f>H42/F42</f>
        <v>6.0447508976925226</v>
      </c>
      <c r="H42" s="37">
        <f t="shared" ref="H42:P42" si="15">SUM(H30)</f>
        <v>2563838.7799999998</v>
      </c>
      <c r="I42" s="164">
        <f t="shared" si="15"/>
        <v>2548195.2799999998</v>
      </c>
      <c r="J42" s="38">
        <f t="shared" si="15"/>
        <v>41898</v>
      </c>
      <c r="K42" s="38">
        <f t="shared" si="15"/>
        <v>0</v>
      </c>
      <c r="L42" s="38">
        <f t="shared" si="15"/>
        <v>0</v>
      </c>
      <c r="M42" s="38">
        <f t="shared" si="15"/>
        <v>0</v>
      </c>
      <c r="N42" s="38">
        <f t="shared" ref="N42" si="16">SUM(N30)</f>
        <v>15643.5</v>
      </c>
      <c r="O42" s="38">
        <f t="shared" si="15"/>
        <v>0</v>
      </c>
      <c r="P42" s="165">
        <f t="shared" si="15"/>
        <v>15643.5</v>
      </c>
    </row>
    <row r="43" spans="1:16" ht="24" customHeight="1" thickBot="1" x14ac:dyDescent="0.25">
      <c r="A43" s="166"/>
      <c r="B43" s="167" t="s">
        <v>47</v>
      </c>
      <c r="C43" s="168"/>
      <c r="D43" s="169">
        <f>SUM(D38)</f>
        <v>101747</v>
      </c>
      <c r="E43" s="170">
        <f>F43/D43</f>
        <v>610.15303645316328</v>
      </c>
      <c r="F43" s="171">
        <f>SUM(F38)</f>
        <v>62081241</v>
      </c>
      <c r="G43" s="170">
        <f>H43/F43</f>
        <v>0.10579845563976403</v>
      </c>
      <c r="H43" s="39">
        <f>SUM(H38)</f>
        <v>6568099.4220000003</v>
      </c>
      <c r="I43" s="172">
        <f t="shared" ref="I43:P43" si="17">SUM(I38)</f>
        <v>6568099.4220000003</v>
      </c>
      <c r="J43" s="40">
        <f t="shared" si="17"/>
        <v>0</v>
      </c>
      <c r="K43" s="40">
        <f t="shared" si="17"/>
        <v>0</v>
      </c>
      <c r="L43" s="40">
        <f t="shared" si="17"/>
        <v>0</v>
      </c>
      <c r="M43" s="40">
        <f t="shared" si="17"/>
        <v>0</v>
      </c>
      <c r="N43" s="40">
        <f t="shared" ref="N43" si="18">SUM(N38)</f>
        <v>0</v>
      </c>
      <c r="O43" s="40">
        <f t="shared" si="17"/>
        <v>0</v>
      </c>
      <c r="P43" s="173">
        <f t="shared" si="17"/>
        <v>0</v>
      </c>
    </row>
    <row r="44" spans="1:16" ht="24" customHeight="1" thickTop="1" thickBot="1" x14ac:dyDescent="0.25">
      <c r="A44" s="174"/>
      <c r="B44" s="175" t="s">
        <v>82</v>
      </c>
      <c r="C44" s="176"/>
      <c r="D44" s="177">
        <f>SUM(D41:D43)</f>
        <v>122661</v>
      </c>
      <c r="E44" s="178">
        <f>SUM(F44/D44)</f>
        <v>512.08394770954089</v>
      </c>
      <c r="F44" s="179">
        <f>SUM(F41:F43)</f>
        <v>62812729.109999999</v>
      </c>
      <c r="G44" s="180">
        <f>SUM(H44/F44)</f>
        <v>0.14702287337538675</v>
      </c>
      <c r="H44" s="41">
        <f>SUM(H41:H43)</f>
        <v>9234907.9183019996</v>
      </c>
      <c r="I44" s="181">
        <f t="shared" ref="I44:P44" si="19">SUM(I41:I43)</f>
        <v>9219264.4183019996</v>
      </c>
      <c r="J44" s="42">
        <f t="shared" si="19"/>
        <v>56487.72</v>
      </c>
      <c r="K44" s="42">
        <f t="shared" si="19"/>
        <v>0</v>
      </c>
      <c r="L44" s="42">
        <f t="shared" si="19"/>
        <v>0</v>
      </c>
      <c r="M44" s="42">
        <f t="shared" si="19"/>
        <v>0</v>
      </c>
      <c r="N44" s="401">
        <f t="shared" ref="N44" si="20">SUM(N41:N43)</f>
        <v>15643.5</v>
      </c>
      <c r="O44" s="43">
        <f t="shared" si="19"/>
        <v>0</v>
      </c>
      <c r="P44" s="182">
        <f t="shared" si="19"/>
        <v>15643.5</v>
      </c>
    </row>
    <row r="45" spans="1:16" ht="13.5" thickTop="1" x14ac:dyDescent="0.2">
      <c r="F45" s="430" t="s">
        <v>175</v>
      </c>
    </row>
    <row r="46" spans="1:16" x14ac:dyDescent="0.2">
      <c r="F46" s="5" t="s">
        <v>177</v>
      </c>
    </row>
    <row r="47" spans="1:16" x14ac:dyDescent="0.2">
      <c r="F47" s="5"/>
    </row>
  </sheetData>
  <sheetProtection formatCells="0" formatColumns="0" formatRows="0" insertColumns="0" insertRows="0" insertHyperlinks="0" selectLockedCells="1"/>
  <phoneticPr fontId="15" type="noConversion"/>
  <pageMargins left="0.44" right="0.43" top="0.88" bottom="0.78" header="0.5" footer="0.5"/>
  <pageSetup scale="81" fitToHeight="10" orientation="landscape" r:id="rId1"/>
  <headerFooter alignWithMargins="0">
    <oddHeader>&amp;C&amp;11RECORDKEEPING BURDEN</oddHeader>
    <oddFooter>&amp;LYellow rows = AE15 Rule
&amp;CPage &amp;P of &amp;N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workbookViewId="0">
      <selection activeCell="A39" sqref="A39"/>
    </sheetView>
  </sheetViews>
  <sheetFormatPr defaultRowHeight="12.75" x14ac:dyDescent="0.2"/>
  <cols>
    <col min="1" max="1" width="71.5703125" customWidth="1"/>
    <col min="2" max="2" width="21.28515625" customWidth="1"/>
    <col min="3" max="5" width="17.28515625" customWidth="1"/>
    <col min="6" max="6" width="19.42578125" customWidth="1"/>
    <col min="7" max="7" width="20.42578125" customWidth="1"/>
    <col min="8" max="8" width="14.85546875" customWidth="1"/>
  </cols>
  <sheetData>
    <row r="1" spans="1:7" ht="16.5" thickBot="1" x14ac:dyDescent="0.25">
      <c r="A1" s="8" t="s">
        <v>174</v>
      </c>
      <c r="B1" s="9"/>
      <c r="C1" s="9"/>
      <c r="D1" s="9"/>
      <c r="E1" s="9"/>
      <c r="F1" s="10"/>
    </row>
    <row r="2" spans="1:7" ht="23.25" thickBot="1" x14ac:dyDescent="0.25">
      <c r="A2" s="11" t="s">
        <v>3</v>
      </c>
      <c r="B2" s="11" t="s">
        <v>22</v>
      </c>
      <c r="C2" s="11" t="s">
        <v>23</v>
      </c>
      <c r="D2" s="11" t="s">
        <v>109</v>
      </c>
      <c r="E2" s="12" t="s">
        <v>25</v>
      </c>
      <c r="F2" s="13" t="s">
        <v>108</v>
      </c>
    </row>
    <row r="3" spans="1:7" x14ac:dyDescent="0.2">
      <c r="A3" s="24" t="s">
        <v>45</v>
      </c>
      <c r="B3" s="14">
        <f>'#0006 Reporting'!D50</f>
        <v>122661</v>
      </c>
      <c r="C3" s="25">
        <f>'#0006 Reporting'!E50</f>
        <v>11.616707837046819</v>
      </c>
      <c r="D3" s="15">
        <f>'#0006 Reporting'!F50</f>
        <v>1424917</v>
      </c>
      <c r="E3" s="16">
        <f>'#0006 Reporting'!G50</f>
        <v>0.80325116480468683</v>
      </c>
      <c r="F3" s="17">
        <f>'#0006 Reporting'!H50</f>
        <v>1144566.24</v>
      </c>
      <c r="G3" s="31"/>
    </row>
    <row r="4" spans="1:7" ht="13.5" thickBot="1" x14ac:dyDescent="0.25">
      <c r="A4" s="22" t="s">
        <v>94</v>
      </c>
      <c r="B4" s="71">
        <f>'#0006 Recordkeeping'!D44</f>
        <v>122661</v>
      </c>
      <c r="C4" s="72">
        <f>'#0006 Recordkeeping'!E44</f>
        <v>512.08394770954089</v>
      </c>
      <c r="D4" s="73">
        <f>'#0006 Recordkeeping'!F44</f>
        <v>62812729.109999999</v>
      </c>
      <c r="E4" s="18">
        <f>'#0006 Recordkeeping'!G44</f>
        <v>0.14702287337538675</v>
      </c>
      <c r="F4" s="355">
        <f>'#0006 Recordkeeping'!H44</f>
        <v>9234907.9183019996</v>
      </c>
      <c r="G4" s="1"/>
    </row>
    <row r="5" spans="1:7" ht="13.5" thickBot="1" x14ac:dyDescent="0.25">
      <c r="A5" s="23" t="s">
        <v>95</v>
      </c>
      <c r="B5" s="19">
        <v>122661</v>
      </c>
      <c r="C5" s="354">
        <f>SUM(D5/B5)</f>
        <v>523.70065554658777</v>
      </c>
      <c r="D5" s="20">
        <f>SUM(D3:D4)</f>
        <v>64237646.109999999</v>
      </c>
      <c r="E5" s="87">
        <f>SUM(F5/D5)</f>
        <v>0.16157930414399488</v>
      </c>
      <c r="F5" s="21">
        <f>SUM(F3:F4)</f>
        <v>10379474.158302</v>
      </c>
      <c r="G5" s="31"/>
    </row>
    <row r="6" spans="1:7" x14ac:dyDescent="0.2">
      <c r="A6" s="187"/>
      <c r="B6" s="188"/>
      <c r="C6" s="189"/>
      <c r="D6" s="190"/>
      <c r="E6" s="191"/>
      <c r="F6" s="190"/>
      <c r="G6" s="31"/>
    </row>
    <row r="8" spans="1:7" x14ac:dyDescent="0.2">
      <c r="A8" s="184" t="s">
        <v>172</v>
      </c>
      <c r="B8" s="186">
        <f>+'#0006 Reporting'!D21+'#0006 Reporting'!D39</f>
        <v>20914</v>
      </c>
      <c r="C8" s="421">
        <f>D8/B8</f>
        <v>3.0014344458257627</v>
      </c>
      <c r="D8" s="186">
        <f>+'#0006 Reporting'!F6+'#0006 Reporting'!F7+'#0006 Reporting'!F23+'#0006 Reporting'!F24</f>
        <v>62772</v>
      </c>
      <c r="E8" s="421">
        <f>F8/D8</f>
        <v>2.2429666093162557</v>
      </c>
      <c r="F8" s="186">
        <f>+'#0006 Reporting'!H6+'#0006 Reporting'!H7+'#0006 Reporting'!H23+'#0006 Reporting'!H24</f>
        <v>140795.5</v>
      </c>
    </row>
    <row r="9" spans="1:7" x14ac:dyDescent="0.2">
      <c r="A9" s="184" t="s">
        <v>173</v>
      </c>
      <c r="B9" s="337">
        <f>+'#0006 Recordkeeping'!D30</f>
        <v>20858</v>
      </c>
      <c r="C9" s="338">
        <f>D9/B9</f>
        <v>3</v>
      </c>
      <c r="D9" s="186">
        <f>+'#0006 Recordkeeping'!F20+'#0006 Recordkeeping'!F21</f>
        <v>62574</v>
      </c>
      <c r="E9" s="338">
        <f>F9/D9</f>
        <v>0.25</v>
      </c>
      <c r="F9" s="186">
        <f>+'#0006 Recordkeeping'!H20+'#0006 Recordkeeping'!H21</f>
        <v>15643.5</v>
      </c>
    </row>
    <row r="10" spans="1:7" x14ac:dyDescent="0.2">
      <c r="A10" s="185" t="s">
        <v>171</v>
      </c>
      <c r="B10" s="186">
        <f>SUM(B8:B9)</f>
        <v>41772</v>
      </c>
      <c r="C10" s="338">
        <f>D10/B10</f>
        <v>3.0007181844297617</v>
      </c>
      <c r="D10" s="186">
        <f>SUM(D8:D9)</f>
        <v>125346</v>
      </c>
      <c r="E10" s="338">
        <f>F10/D10</f>
        <v>1.2480573771799659</v>
      </c>
      <c r="F10" s="357">
        <f>SUM(F8:F9)</f>
        <v>156439</v>
      </c>
    </row>
    <row r="11" spans="1:7" x14ac:dyDescent="0.2">
      <c r="A11" s="356"/>
      <c r="D11" s="431"/>
    </row>
    <row r="13" spans="1:7" x14ac:dyDescent="0.2">
      <c r="A13" s="350"/>
      <c r="B13" s="347" t="s">
        <v>155</v>
      </c>
      <c r="C13" s="348" t="s">
        <v>156</v>
      </c>
    </row>
    <row r="14" spans="1:7" x14ac:dyDescent="0.2">
      <c r="A14" s="349" t="s">
        <v>157</v>
      </c>
      <c r="B14" s="351">
        <v>64357622</v>
      </c>
      <c r="C14" s="352">
        <v>10223035</v>
      </c>
    </row>
    <row r="15" spans="1:7" x14ac:dyDescent="0.2">
      <c r="A15" s="349" t="s">
        <v>158</v>
      </c>
      <c r="B15" s="351">
        <f>D5</f>
        <v>64237646.109999999</v>
      </c>
      <c r="C15" s="429">
        <f>F5</f>
        <v>10379474.158302</v>
      </c>
    </row>
    <row r="16" spans="1:7" x14ac:dyDescent="0.2">
      <c r="A16" s="349" t="s">
        <v>159</v>
      </c>
      <c r="B16" s="353">
        <f>+B15-B14</f>
        <v>-119975.8900000006</v>
      </c>
      <c r="C16" s="353">
        <f>+C15-C14</f>
        <v>156439.15830199979</v>
      </c>
    </row>
    <row r="17" spans="2:4" x14ac:dyDescent="0.2">
      <c r="B17" s="432"/>
    </row>
    <row r="18" spans="2:4" ht="106.5" customHeight="1" x14ac:dyDescent="0.2">
      <c r="B18" s="432" t="s">
        <v>176</v>
      </c>
    </row>
    <row r="19" spans="2:4" x14ac:dyDescent="0.2">
      <c r="D19" s="434"/>
    </row>
  </sheetData>
  <sheetProtection selectLockedCells="1"/>
  <pageMargins left="0.7" right="0.7" top="0.75" bottom="0.75" header="0.3" footer="0.3"/>
  <pageSetup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#0006 Reporting</vt:lpstr>
      <vt:lpstr>#0006 Recordkeeping</vt:lpstr>
      <vt:lpstr>#0006 Summary</vt:lpstr>
      <vt:lpstr>'#0006 Recordkeeping'!Print_Titles</vt:lpstr>
      <vt:lpstr>'#0006 Reporting'!Print_Titles</vt:lpstr>
    </vt:vector>
  </TitlesOfParts>
  <Company>USDA FSC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Tonini</dc:creator>
  <cp:lastModifiedBy>Lynnette Thomas</cp:lastModifiedBy>
  <cp:lastPrinted>2014-11-12T20:57:03Z</cp:lastPrinted>
  <dcterms:created xsi:type="dcterms:W3CDTF">1998-06-30T13:37:28Z</dcterms:created>
  <dcterms:modified xsi:type="dcterms:W3CDTF">2015-02-11T15:59:47Z</dcterms:modified>
</cp:coreProperties>
</file>