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0" yWindow="75" windowWidth="24240" windowHeight="12750" tabRatio="609" activeTab="2"/>
  </bookViews>
  <sheets>
    <sheet name="#0006 Reporting" sheetId="18" r:id="rId1"/>
    <sheet name="#0006 Recordkeeping" sheetId="17" r:id="rId2"/>
    <sheet name="#0006 Summary" sheetId="19" r:id="rId3"/>
  </sheets>
  <definedNames>
    <definedName name="_xlnm.Print_Titles" localSheetId="1">'#0006 Recordkeeping'!$2:$2</definedName>
    <definedName name="_xlnm.Print_Titles" localSheetId="0">'#0006 Reporting'!$2:$2</definedName>
  </definedNames>
  <calcPr calcId="145621"/>
</workbook>
</file>

<file path=xl/calcChain.xml><?xml version="1.0" encoding="utf-8"?>
<calcChain xmlns="http://schemas.openxmlformats.org/spreadsheetml/2006/main">
  <c r="R43" i="17" l="1"/>
  <c r="N43" i="17"/>
  <c r="N45" i="17" s="1"/>
  <c r="P43" i="17"/>
  <c r="P45" i="17" s="1"/>
  <c r="H43" i="17"/>
  <c r="F43" i="17"/>
  <c r="N33" i="17"/>
  <c r="H33" i="17"/>
  <c r="P33" i="17" s="1"/>
  <c r="F33" i="17"/>
  <c r="N19" i="17"/>
  <c r="P19" i="17"/>
  <c r="H19" i="17"/>
  <c r="F19" i="17"/>
  <c r="I45" i="17"/>
  <c r="H45" i="17"/>
  <c r="F45" i="17"/>
  <c r="F18" i="17"/>
  <c r="H18" i="17" s="1"/>
  <c r="P18" i="17" s="1"/>
  <c r="H32" i="17"/>
  <c r="P32" i="17" s="1"/>
  <c r="F32" i="17"/>
  <c r="P42" i="17"/>
  <c r="H42" i="17"/>
  <c r="F42" i="17"/>
  <c r="N34" i="17"/>
  <c r="N20" i="17"/>
  <c r="F50" i="18" l="1"/>
  <c r="F22" i="17" l="1"/>
  <c r="H22" i="17" s="1"/>
  <c r="P22" i="17" s="1"/>
  <c r="F23" i="17"/>
  <c r="H23" i="17" s="1"/>
  <c r="P23" i="17" s="1"/>
  <c r="P43" i="18" l="1"/>
  <c r="N43" i="18"/>
  <c r="P24" i="18"/>
  <c r="H33" i="18"/>
  <c r="P23" i="18"/>
  <c r="P7" i="18"/>
  <c r="P6" i="18"/>
  <c r="H24" i="18"/>
  <c r="F24" i="18"/>
  <c r="H23" i="18"/>
  <c r="F23" i="18"/>
  <c r="H7" i="18" l="1"/>
  <c r="F7" i="18"/>
  <c r="H6" i="18"/>
  <c r="F6" i="18"/>
  <c r="D50" i="17" l="1"/>
  <c r="O34" i="17"/>
  <c r="N48" i="18" l="1"/>
  <c r="I48" i="18"/>
  <c r="N46" i="18"/>
  <c r="N39" i="18"/>
  <c r="N47" i="18" s="1"/>
  <c r="I39" i="18"/>
  <c r="I47" i="18" s="1"/>
  <c r="O39" i="18"/>
  <c r="F39" i="18"/>
  <c r="N21" i="18"/>
  <c r="P21" i="18"/>
  <c r="N50" i="18" l="1"/>
  <c r="B3" i="19" l="1"/>
  <c r="H39" i="18" l="1"/>
  <c r="N50" i="17" l="1"/>
  <c r="N48" i="17"/>
  <c r="F9" i="18"/>
  <c r="N49" i="17" l="1"/>
  <c r="N51" i="17" s="1"/>
  <c r="I21" i="18"/>
  <c r="I46" i="18" s="1"/>
  <c r="I50" i="18" s="1"/>
  <c r="F15" i="17"/>
  <c r="H15" i="17" s="1"/>
  <c r="P15" i="17" s="1"/>
  <c r="F31" i="17"/>
  <c r="H31" i="17" s="1"/>
  <c r="F13" i="17"/>
  <c r="H13" i="17" s="1"/>
  <c r="I13" i="17" s="1"/>
  <c r="F7" i="17"/>
  <c r="F37" i="18"/>
  <c r="H37" i="18" s="1"/>
  <c r="F11" i="18"/>
  <c r="H11" i="18" s="1"/>
  <c r="H9" i="18"/>
  <c r="M9" i="18" s="1"/>
  <c r="F34" i="18"/>
  <c r="M45" i="17"/>
  <c r="M50" i="17" s="1"/>
  <c r="K45" i="17"/>
  <c r="K50" i="17" s="1"/>
  <c r="J45" i="17"/>
  <c r="J50" i="17" s="1"/>
  <c r="L20" i="17"/>
  <c r="L48" i="17" s="1"/>
  <c r="K20" i="17"/>
  <c r="K48" i="17" s="1"/>
  <c r="M43" i="18"/>
  <c r="M48" i="18" s="1"/>
  <c r="K43" i="18"/>
  <c r="K48" i="18" s="1"/>
  <c r="J43" i="18"/>
  <c r="J48" i="18" s="1"/>
  <c r="I43" i="18"/>
  <c r="K39" i="18"/>
  <c r="K47" i="18" s="1"/>
  <c r="F30" i="17"/>
  <c r="H30" i="17" s="1"/>
  <c r="F29" i="17"/>
  <c r="F28" i="17"/>
  <c r="P28" i="17"/>
  <c r="J28" i="17" s="1"/>
  <c r="F24" i="17"/>
  <c r="F26" i="17"/>
  <c r="H26" i="17" s="1"/>
  <c r="F27" i="17"/>
  <c r="H27" i="17" s="1"/>
  <c r="P27" i="17" s="1"/>
  <c r="P33" i="18"/>
  <c r="P39" i="18" s="1"/>
  <c r="F17" i="17"/>
  <c r="H17" i="17" s="1"/>
  <c r="P17" i="17" s="1"/>
  <c r="O21" i="18"/>
  <c r="O46" i="18" s="1"/>
  <c r="K21" i="18"/>
  <c r="K46" i="18" s="1"/>
  <c r="F11" i="17"/>
  <c r="H11" i="17" s="1"/>
  <c r="P11" i="17" s="1"/>
  <c r="F8" i="17"/>
  <c r="H8" i="17" s="1"/>
  <c r="P8" i="17" s="1"/>
  <c r="O20" i="17"/>
  <c r="O48" i="17" s="1"/>
  <c r="F12" i="17"/>
  <c r="H12" i="17" s="1"/>
  <c r="P12" i="17" s="1"/>
  <c r="F6" i="17"/>
  <c r="H6" i="17" s="1"/>
  <c r="P6" i="17" s="1"/>
  <c r="I50" i="17"/>
  <c r="H19" i="18"/>
  <c r="P19" i="18" s="1"/>
  <c r="H12" i="18"/>
  <c r="P12" i="18" s="1"/>
  <c r="F41" i="17"/>
  <c r="H41" i="17" s="1"/>
  <c r="P41" i="17" s="1"/>
  <c r="D48" i="18"/>
  <c r="D47" i="18"/>
  <c r="D46" i="18"/>
  <c r="F42" i="18"/>
  <c r="H42" i="18" s="1"/>
  <c r="F41" i="18"/>
  <c r="H41" i="18" s="1"/>
  <c r="P41" i="18" s="1"/>
  <c r="F38" i="18"/>
  <c r="H38" i="18" s="1"/>
  <c r="P38" i="18" s="1"/>
  <c r="F36" i="18"/>
  <c r="H36" i="18" s="1"/>
  <c r="F35" i="18"/>
  <c r="H35" i="18" s="1"/>
  <c r="P35" i="18" s="1"/>
  <c r="F32" i="18"/>
  <c r="H32" i="18" s="1"/>
  <c r="P32" i="18" s="1"/>
  <c r="F31" i="18"/>
  <c r="H31" i="18" s="1"/>
  <c r="P31" i="18" s="1"/>
  <c r="F30" i="18"/>
  <c r="H30" i="18" s="1"/>
  <c r="P30" i="18" s="1"/>
  <c r="F29" i="18"/>
  <c r="H29" i="18" s="1"/>
  <c r="P29" i="18" s="1"/>
  <c r="F28" i="18"/>
  <c r="H28" i="18" s="1"/>
  <c r="P28" i="18" s="1"/>
  <c r="F27" i="18"/>
  <c r="H27" i="18" s="1"/>
  <c r="P27" i="18" s="1"/>
  <c r="F26" i="18"/>
  <c r="H26" i="18" s="1"/>
  <c r="P26" i="18" s="1"/>
  <c r="F25" i="18"/>
  <c r="H25" i="18" s="1"/>
  <c r="P25" i="18" s="1"/>
  <c r="F20" i="18"/>
  <c r="H20" i="18" s="1"/>
  <c r="P20" i="18" s="1"/>
  <c r="F18" i="18"/>
  <c r="H18" i="18" s="1"/>
  <c r="P18" i="18" s="1"/>
  <c r="F17" i="18"/>
  <c r="H17" i="18" s="1"/>
  <c r="P17" i="18" s="1"/>
  <c r="F16" i="18"/>
  <c r="H16" i="18" s="1"/>
  <c r="P16" i="18" s="1"/>
  <c r="H15" i="18"/>
  <c r="P15" i="18" s="1"/>
  <c r="F14" i="18"/>
  <c r="H14" i="18" s="1"/>
  <c r="P14" i="18" s="1"/>
  <c r="F13" i="18"/>
  <c r="H13" i="18" s="1"/>
  <c r="P13" i="18" s="1"/>
  <c r="F10" i="18"/>
  <c r="H10" i="18" s="1"/>
  <c r="P10" i="18" s="1"/>
  <c r="H8" i="18"/>
  <c r="P8" i="18" s="1"/>
  <c r="H5" i="18"/>
  <c r="P5" i="18" s="1"/>
  <c r="F4" i="18"/>
  <c r="H4" i="18" s="1"/>
  <c r="P4" i="18" s="1"/>
  <c r="P10" i="17"/>
  <c r="D49" i="17"/>
  <c r="F25" i="17"/>
  <c r="H25" i="17" s="1"/>
  <c r="P25" i="17" s="1"/>
  <c r="F5" i="17"/>
  <c r="P9" i="17"/>
  <c r="F14" i="17"/>
  <c r="H14" i="17" s="1"/>
  <c r="P14" i="17" s="1"/>
  <c r="F16" i="17"/>
  <c r="H16" i="17" s="1"/>
  <c r="P16" i="17" s="1"/>
  <c r="F40" i="17"/>
  <c r="H40" i="17" s="1"/>
  <c r="P40" i="17" s="1"/>
  <c r="F36" i="17"/>
  <c r="F37" i="17"/>
  <c r="H37" i="17" s="1"/>
  <c r="F38" i="17"/>
  <c r="H38" i="17" s="1"/>
  <c r="P38" i="17" s="1"/>
  <c r="F39" i="17"/>
  <c r="H39" i="17" s="1"/>
  <c r="P39" i="17" s="1"/>
  <c r="D48" i="17"/>
  <c r="O49" i="17"/>
  <c r="O43" i="18"/>
  <c r="O48" i="18" s="1"/>
  <c r="O47" i="18"/>
  <c r="O45" i="17"/>
  <c r="O50" i="17" s="1"/>
  <c r="L34" i="17"/>
  <c r="L49" i="17" s="1"/>
  <c r="L43" i="18"/>
  <c r="L48" i="18" s="1"/>
  <c r="H36" i="17" l="1"/>
  <c r="F34" i="17"/>
  <c r="D51" i="17"/>
  <c r="B4" i="19" s="1"/>
  <c r="F20" i="17"/>
  <c r="H24" i="17"/>
  <c r="P30" i="17"/>
  <c r="H29" i="17"/>
  <c r="I31" i="17"/>
  <c r="I34" i="17" s="1"/>
  <c r="J31" i="17"/>
  <c r="J34" i="17" s="1"/>
  <c r="J49" i="17" s="1"/>
  <c r="H34" i="18"/>
  <c r="F43" i="18"/>
  <c r="F48" i="18" s="1"/>
  <c r="E48" i="18" s="1"/>
  <c r="P37" i="18"/>
  <c r="J37" i="18"/>
  <c r="J39" i="18" s="1"/>
  <c r="J47" i="18" s="1"/>
  <c r="P11" i="18"/>
  <c r="J11" i="18"/>
  <c r="M20" i="17"/>
  <c r="M21" i="18"/>
  <c r="M46" i="18" s="1"/>
  <c r="P9" i="18"/>
  <c r="F50" i="17"/>
  <c r="E50" i="17" s="1"/>
  <c r="H7" i="17"/>
  <c r="P13" i="17"/>
  <c r="J13" i="17"/>
  <c r="L39" i="18"/>
  <c r="L47" i="18" s="1"/>
  <c r="O51" i="17"/>
  <c r="D50" i="18"/>
  <c r="O50" i="18"/>
  <c r="E43" i="18"/>
  <c r="K50" i="18"/>
  <c r="E39" i="18"/>
  <c r="L21" i="18"/>
  <c r="L46" i="18" s="1"/>
  <c r="F21" i="18"/>
  <c r="E21" i="18" s="1"/>
  <c r="P37" i="17"/>
  <c r="H21" i="18"/>
  <c r="L45" i="17"/>
  <c r="L50" i="17" s="1"/>
  <c r="L51" i="17" s="1"/>
  <c r="H43" i="18"/>
  <c r="P42" i="18"/>
  <c r="P26" i="17"/>
  <c r="K34" i="17" s="1"/>
  <c r="K49" i="17" s="1"/>
  <c r="K51" i="17" s="1"/>
  <c r="J21" i="18"/>
  <c r="J46" i="18" s="1"/>
  <c r="H5" i="17"/>
  <c r="H34" i="17" l="1"/>
  <c r="H49" i="17" s="1"/>
  <c r="P36" i="17"/>
  <c r="P50" i="17" s="1"/>
  <c r="H50" i="17"/>
  <c r="G50" i="17" s="1"/>
  <c r="F49" i="17"/>
  <c r="E49" i="17" s="1"/>
  <c r="E34" i="17"/>
  <c r="I49" i="17"/>
  <c r="P24" i="17"/>
  <c r="M48" i="17"/>
  <c r="P29" i="17"/>
  <c r="M34" i="17"/>
  <c r="M49" i="17" s="1"/>
  <c r="J7" i="17"/>
  <c r="J20" i="17" s="1"/>
  <c r="J48" i="17" s="1"/>
  <c r="J51" i="17" s="1"/>
  <c r="I7" i="17"/>
  <c r="P31" i="17"/>
  <c r="P34" i="18"/>
  <c r="M34" i="18"/>
  <c r="E45" i="17"/>
  <c r="L50" i="18"/>
  <c r="P46" i="18"/>
  <c r="F46" i="18"/>
  <c r="D3" i="19" s="1"/>
  <c r="F47" i="18"/>
  <c r="E47" i="18" s="1"/>
  <c r="H48" i="18"/>
  <c r="G48" i="18" s="1"/>
  <c r="G43" i="18"/>
  <c r="P48" i="18"/>
  <c r="P5" i="17"/>
  <c r="H47" i="18"/>
  <c r="G39" i="18"/>
  <c r="H46" i="18"/>
  <c r="G21" i="18"/>
  <c r="J50" i="18"/>
  <c r="G34" i="17" l="1"/>
  <c r="G45" i="17"/>
  <c r="P34" i="17"/>
  <c r="P49" i="17" s="1"/>
  <c r="G49" i="17"/>
  <c r="I20" i="17"/>
  <c r="I48" i="17" s="1"/>
  <c r="I51" i="17" s="1"/>
  <c r="M51" i="17"/>
  <c r="P7" i="17"/>
  <c r="M39" i="18"/>
  <c r="M47" i="18" s="1"/>
  <c r="M50" i="18" s="1"/>
  <c r="P47" i="18"/>
  <c r="P50" i="18" s="1"/>
  <c r="E50" i="18"/>
  <c r="C3" i="19" s="1"/>
  <c r="H50" i="18"/>
  <c r="F3" i="19" s="1"/>
  <c r="G46" i="18"/>
  <c r="G47" i="18"/>
  <c r="E46" i="18"/>
  <c r="G50" i="18" l="1"/>
  <c r="E3" i="19" s="1"/>
  <c r="E20" i="17"/>
  <c r="F48" i="17"/>
  <c r="F51" i="17" s="1"/>
  <c r="D4" i="19" s="1"/>
  <c r="D5" i="19" s="1"/>
  <c r="E4" i="17"/>
  <c r="H4" i="17"/>
  <c r="H20" i="17" s="1"/>
  <c r="P4" i="17"/>
  <c r="P20" i="17" l="1"/>
  <c r="P48" i="17" s="1"/>
  <c r="P51" i="17" s="1"/>
  <c r="E48" i="17"/>
  <c r="G20" i="17"/>
  <c r="H48" i="17"/>
  <c r="B12" i="19"/>
  <c r="B13" i="19" s="1"/>
  <c r="C5" i="19"/>
  <c r="E51" i="17"/>
  <c r="C4" i="19" s="1"/>
  <c r="H51" i="17" l="1"/>
  <c r="G48" i="17"/>
  <c r="G51" i="17" l="1"/>
  <c r="E4" i="19" s="1"/>
  <c r="F4" i="19"/>
  <c r="F5" i="19" s="1"/>
  <c r="C12" i="19" l="1"/>
  <c r="C13" i="19" s="1"/>
  <c r="E5" i="19"/>
</calcChain>
</file>

<file path=xl/comments1.xml><?xml version="1.0" encoding="utf-8"?>
<comments xmlns="http://schemas.openxmlformats.org/spreadsheetml/2006/main">
  <authors>
    <author>bkowtha</author>
    <author>bjkowtha</author>
    <author>sfoss</author>
  </authors>
  <commentList>
    <comment ref="B4" authorId="0">
      <text>
        <r>
          <rPr>
            <b/>
            <sz val="10"/>
            <color indexed="81"/>
            <rFont val="Tahoma"/>
            <family val="2"/>
          </rPr>
          <t>bkowtha:</t>
        </r>
        <r>
          <rPr>
            <sz val="10"/>
            <color indexed="81"/>
            <rFont val="Tahoma"/>
            <family val="2"/>
          </rPr>
          <t xml:space="preserve">
per OMB guidance this burden is removed overall burden calculations but keeping this line item for future reference. This burden will reside with treasury system. </t>
        </r>
      </text>
    </comment>
    <comment ref="E5" authorId="1">
      <text>
        <r>
          <rPr>
            <b/>
            <sz val="9"/>
            <color indexed="81"/>
            <rFont val="Tahoma"/>
            <family val="2"/>
          </rPr>
          <t>bjkowtha:</t>
        </r>
        <r>
          <rPr>
            <sz val="9"/>
            <color indexed="81"/>
            <rFont val="Tahoma"/>
            <family val="2"/>
          </rPr>
          <t xml:space="preserve">
This burden is already covered in FNS-10 specific ICR. </t>
        </r>
      </text>
    </comment>
    <comment ref="E8" authorId="0">
      <text>
        <r>
          <rPr>
            <b/>
            <sz val="10"/>
            <color indexed="81"/>
            <rFont val="Tahoma"/>
            <family val="2"/>
          </rPr>
          <t>bkowtha:</t>
        </r>
        <r>
          <rPr>
            <sz val="10"/>
            <color indexed="81"/>
            <rFont val="Tahoma"/>
            <family val="2"/>
          </rPr>
          <t xml:space="preserve">
this task is done 4 times a year, as they ensure corrected claims are reflected on FNS-10</t>
        </r>
      </text>
    </comment>
    <comment ref="G10" authorId="0">
      <text>
        <r>
          <rPr>
            <b/>
            <sz val="10"/>
            <color indexed="81"/>
            <rFont val="Tahoma"/>
            <family val="2"/>
          </rPr>
          <t>bkowtha:</t>
        </r>
        <r>
          <rPr>
            <sz val="10"/>
            <color indexed="81"/>
            <rFont val="Tahoma"/>
            <family val="2"/>
          </rPr>
          <t xml:space="preserve">
This task is related to SA s reporting to FNS ROs. </t>
        </r>
      </text>
    </comment>
    <comment ref="E12" authorId="0">
      <text>
        <r>
          <rPr>
            <b/>
            <sz val="10"/>
            <color indexed="81"/>
            <rFont val="Tahoma"/>
            <family val="2"/>
          </rPr>
          <t>bkowtha:</t>
        </r>
        <r>
          <rPr>
            <sz val="10"/>
            <color indexed="81"/>
            <rFont val="Tahoma"/>
            <family val="2"/>
          </rPr>
          <t xml:space="preserve">
25% of SFA reviews. 20858/56=372*25/100=93</t>
        </r>
      </text>
    </comment>
    <comment ref="E13" authorId="2">
      <text>
        <r>
          <rPr>
            <b/>
            <sz val="8"/>
            <color indexed="81"/>
            <rFont val="Tahoma"/>
            <family val="2"/>
          </rPr>
          <t>sfoss:</t>
        </r>
        <r>
          <rPr>
            <sz val="8"/>
            <color indexed="81"/>
            <rFont val="Tahoma"/>
            <family val="2"/>
          </rPr>
          <t xml:space="preserve">
20858 SFA's divided by 56 SA, then 1/3 per year.</t>
        </r>
      </text>
    </comment>
    <comment ref="D16" authorId="0">
      <text>
        <r>
          <rPr>
            <b/>
            <sz val="10"/>
            <color indexed="81"/>
            <rFont val="Tahoma"/>
            <family val="2"/>
          </rPr>
          <t>bkowtha:</t>
        </r>
        <r>
          <rPr>
            <sz val="10"/>
            <color indexed="81"/>
            <rFont val="Tahoma"/>
            <family val="2"/>
          </rPr>
          <t xml:space="preserve">
Acc to NDB, there are no more commodity schools. </t>
        </r>
      </text>
    </comment>
    <comment ref="G18" authorId="0">
      <text>
        <r>
          <rPr>
            <b/>
            <sz val="10"/>
            <color indexed="81"/>
            <rFont val="Tahoma"/>
            <family val="2"/>
          </rPr>
          <t>bkowtha:</t>
        </r>
        <r>
          <rPr>
            <sz val="10"/>
            <color indexed="81"/>
            <rFont val="Tahoma"/>
            <family val="2"/>
          </rPr>
          <t xml:space="preserve">
This burden was already captured in snack rule and hence it is removed from this renewal.</t>
        </r>
      </text>
    </comment>
    <comment ref="E25" authorId="0">
      <text>
        <r>
          <rPr>
            <b/>
            <sz val="10"/>
            <color indexed="81"/>
            <rFont val="Tahoma"/>
            <family val="2"/>
          </rPr>
          <t>bkowtha:</t>
        </r>
        <r>
          <rPr>
            <sz val="10"/>
            <color indexed="81"/>
            <rFont val="Tahoma"/>
            <family val="2"/>
          </rPr>
          <t xml:space="preserve">
Each SFA needs to submit claims once a month x 12 months. </t>
        </r>
      </text>
    </comment>
    <comment ref="D26" authorId="0">
      <text>
        <r>
          <rPr>
            <b/>
            <sz val="10"/>
            <color indexed="81"/>
            <rFont val="Tahoma"/>
            <family val="2"/>
          </rPr>
          <t>bkowtha:</t>
        </r>
        <r>
          <rPr>
            <sz val="10"/>
            <color indexed="81"/>
            <rFont val="Tahoma"/>
            <family val="2"/>
          </rPr>
          <t xml:space="preserve">
10% will submit revised claims</t>
        </r>
      </text>
    </comment>
    <comment ref="D28" authorId="0">
      <text>
        <r>
          <rPr>
            <b/>
            <sz val="10"/>
            <color indexed="81"/>
            <rFont val="Tahoma"/>
            <family val="2"/>
          </rPr>
          <t>bkowtha:</t>
        </r>
        <r>
          <rPr>
            <sz val="10"/>
            <color indexed="81"/>
            <rFont val="Tahoma"/>
            <family val="2"/>
          </rPr>
          <t xml:space="preserve">
Approximately .05% applications are handled by SFAs. 20858*.05%= ~10. This number represents NSLP, SBP and SMP applications. </t>
        </r>
      </text>
    </comment>
    <comment ref="G28" authorId="0">
      <text>
        <r>
          <rPr>
            <b/>
            <sz val="10"/>
            <color indexed="81"/>
            <rFont val="Tahoma"/>
            <family val="2"/>
          </rPr>
          <t>bkowtha:</t>
        </r>
        <r>
          <rPr>
            <sz val="10"/>
            <color indexed="81"/>
            <rFont val="Tahoma"/>
            <family val="2"/>
          </rPr>
          <t xml:space="preserve">
Due to addition of DUNS number on application we have increased the burden time by 5 minutes (1.25-1.30). </t>
        </r>
      </text>
    </comment>
    <comment ref="D29" authorId="0">
      <text>
        <r>
          <rPr>
            <b/>
            <sz val="10"/>
            <color indexed="81"/>
            <rFont val="Tahoma"/>
            <family val="2"/>
          </rPr>
          <t>bkowtha:</t>
        </r>
        <r>
          <rPr>
            <sz val="10"/>
            <color indexed="81"/>
            <rFont val="Tahoma"/>
            <family val="2"/>
          </rPr>
          <t xml:space="preserve">
It appears that about 25% SFAs equal to this number 4969</t>
        </r>
      </text>
    </comment>
    <comment ref="B31" authorId="0">
      <text>
        <r>
          <rPr>
            <b/>
            <sz val="10"/>
            <color indexed="81"/>
            <rFont val="Tahoma"/>
            <family val="2"/>
          </rPr>
          <t>bkowtha:</t>
        </r>
        <r>
          <rPr>
            <sz val="10"/>
            <color indexed="81"/>
            <rFont val="Tahoma"/>
            <family val="2"/>
          </rPr>
          <t xml:space="preserve">
reduced time to complete the task (column G)</t>
        </r>
      </text>
    </comment>
    <comment ref="D31" authorId="0">
      <text>
        <r>
          <rPr>
            <b/>
            <sz val="10"/>
            <color indexed="81"/>
            <rFont val="Tahoma"/>
            <family val="2"/>
          </rPr>
          <t>bkowtha:</t>
        </r>
        <r>
          <rPr>
            <sz val="10"/>
            <color indexed="81"/>
            <rFont val="Tahoma"/>
            <family val="2"/>
          </rPr>
          <t xml:space="preserve">
FNS estimates that about 241 SFAs conduct reviews of afterschool care programs. </t>
        </r>
      </text>
    </comment>
    <comment ref="D32" authorId="0">
      <text>
        <r>
          <rPr>
            <b/>
            <sz val="10"/>
            <color indexed="81"/>
            <rFont val="Tahoma"/>
            <family val="2"/>
          </rPr>
          <t>bkowtha:</t>
        </r>
        <r>
          <rPr>
            <sz val="10"/>
            <color indexed="81"/>
            <rFont val="Tahoma"/>
            <family val="2"/>
          </rPr>
          <t xml:space="preserve">
Number from prior ICR</t>
        </r>
      </text>
    </comment>
  </commentList>
</comments>
</file>

<file path=xl/comments2.xml><?xml version="1.0" encoding="utf-8"?>
<comments xmlns="http://schemas.openxmlformats.org/spreadsheetml/2006/main">
  <authors>
    <author>bkowtha</author>
    <author>Jon Garcia</author>
    <author>Windows User</author>
  </authors>
  <commentList>
    <comment ref="E4" authorId="0">
      <text>
        <r>
          <rPr>
            <b/>
            <sz val="10"/>
            <color indexed="81"/>
            <rFont val="Tahoma"/>
            <family val="2"/>
          </rPr>
          <t>bkowtha:</t>
        </r>
        <r>
          <rPr>
            <sz val="10"/>
            <color indexed="81"/>
            <rFont val="Tahoma"/>
            <family val="2"/>
          </rPr>
          <t xml:space="preserve">
citation related to paid lunch equity </t>
        </r>
      </text>
    </comment>
    <comment ref="E5" authorId="1">
      <text>
        <r>
          <rPr>
            <sz val="8"/>
            <color indexed="81"/>
            <rFont val="Tahoma"/>
            <family val="2"/>
          </rPr>
          <t>Number copied from previous ICR renewal.</t>
        </r>
        <r>
          <rPr>
            <sz val="8"/>
            <color indexed="81"/>
            <rFont val="Tahoma"/>
            <family val="2"/>
          </rPr>
          <t xml:space="preserve">
</t>
        </r>
      </text>
    </comment>
    <comment ref="E11" authorId="1">
      <text>
        <r>
          <rPr>
            <sz val="8"/>
            <color indexed="81"/>
            <rFont val="Tahoma"/>
            <family val="2"/>
          </rPr>
          <t xml:space="preserve">burden removed for OMB guidance
</t>
        </r>
      </text>
    </comment>
    <comment ref="B15" authorId="0">
      <text>
        <r>
          <rPr>
            <b/>
            <sz val="10"/>
            <color indexed="81"/>
            <rFont val="Tahoma"/>
            <family val="2"/>
          </rPr>
          <t>bkowtha:</t>
        </r>
        <r>
          <rPr>
            <sz val="10"/>
            <color indexed="81"/>
            <rFont val="Tahoma"/>
            <family val="2"/>
          </rPr>
          <t xml:space="preserve">
moved this line item from SFA section to SA</t>
        </r>
      </text>
    </comment>
    <comment ref="E16" authorId="1">
      <text>
        <r>
          <rPr>
            <sz val="8"/>
            <color indexed="81"/>
            <rFont val="Tahoma"/>
            <family val="2"/>
          </rPr>
          <t xml:space="preserve">This number comes from the previous ICR renewal and this figure was used for recent ICRs (HACCP, DGA, Paid Equity) 
</t>
        </r>
      </text>
    </comment>
    <comment ref="E17" authorId="1">
      <text>
        <r>
          <rPr>
            <sz val="8"/>
            <color indexed="81"/>
            <rFont val="Tahoma"/>
            <family val="2"/>
          </rPr>
          <t>20858/56</t>
        </r>
        <r>
          <rPr>
            <sz val="8"/>
            <color indexed="81"/>
            <rFont val="Tahoma"/>
            <family val="2"/>
          </rPr>
          <t xml:space="preserve">
</t>
        </r>
      </text>
    </comment>
    <comment ref="D18" authorId="2">
      <text>
        <r>
          <rPr>
            <b/>
            <sz val="9"/>
            <color indexed="81"/>
            <rFont val="Tahoma"/>
            <family val="2"/>
          </rPr>
          <t>Windows User:</t>
        </r>
        <r>
          <rPr>
            <sz val="9"/>
            <color indexed="81"/>
            <rFont val="Tahoma"/>
            <family val="2"/>
          </rPr>
          <t xml:space="preserve">
# SA with oversight responsibilities of NSLP</t>
        </r>
      </text>
    </comment>
    <comment ref="E18" authorId="2">
      <text>
        <r>
          <rPr>
            <b/>
            <sz val="9"/>
            <color indexed="81"/>
            <rFont val="Tahoma"/>
            <family val="2"/>
          </rPr>
          <t>Windows User:</t>
        </r>
        <r>
          <rPr>
            <sz val="9"/>
            <color indexed="81"/>
            <rFont val="Tahoma"/>
            <family val="2"/>
          </rPr>
          <t xml:space="preserve">
One record = one binder, file, or other recordkeeping system</t>
        </r>
      </text>
    </comment>
    <comment ref="G18" authorId="2">
      <text>
        <r>
          <rPr>
            <b/>
            <sz val="9"/>
            <color indexed="81"/>
            <rFont val="Tahoma"/>
            <family val="2"/>
          </rPr>
          <t>Windows User:</t>
        </r>
        <r>
          <rPr>
            <sz val="9"/>
            <color indexed="81"/>
            <rFont val="Tahoma"/>
            <family val="2"/>
          </rPr>
          <t xml:space="preserve">
estimated time to update recordkeeping system annually</t>
        </r>
      </text>
    </comment>
    <comment ref="D19" authorId="2">
      <text>
        <r>
          <rPr>
            <b/>
            <sz val="9"/>
            <color indexed="81"/>
            <rFont val="Tahoma"/>
            <family val="2"/>
          </rPr>
          <t>Windows User:</t>
        </r>
        <r>
          <rPr>
            <sz val="9"/>
            <color indexed="81"/>
            <rFont val="Tahoma"/>
            <family val="2"/>
          </rPr>
          <t xml:space="preserve">
# SA with oversight responsibilities of NSLP</t>
        </r>
      </text>
    </comment>
    <comment ref="E19" authorId="2">
      <text>
        <r>
          <rPr>
            <b/>
            <sz val="9"/>
            <color indexed="81"/>
            <rFont val="Tahoma"/>
            <family val="2"/>
          </rPr>
          <t>Windows User:</t>
        </r>
        <r>
          <rPr>
            <sz val="9"/>
            <color indexed="81"/>
            <rFont val="Tahoma"/>
            <family val="2"/>
          </rPr>
          <t xml:space="preserve">
One record = one binder, file, or other recordkeeping system</t>
        </r>
      </text>
    </comment>
    <comment ref="G19" authorId="2">
      <text>
        <r>
          <rPr>
            <b/>
            <sz val="9"/>
            <color indexed="81"/>
            <rFont val="Tahoma"/>
            <family val="2"/>
          </rPr>
          <t>Windows User:</t>
        </r>
        <r>
          <rPr>
            <sz val="9"/>
            <color indexed="81"/>
            <rFont val="Tahoma"/>
            <family val="2"/>
          </rPr>
          <t xml:space="preserve">
estimated time to update recordkeeping system annually</t>
        </r>
      </text>
    </comment>
    <comment ref="E24" authorId="1">
      <text>
        <r>
          <rPr>
            <sz val="8"/>
            <color indexed="81"/>
            <rFont val="Tahoma"/>
            <family val="2"/>
          </rPr>
          <t xml:space="preserve">SFA level numbers came from previous ICR renewal and HACCP, DGA, Paid Equity).  Kept the same to be consistent with all ICRs impacting #0584-0006.
</t>
        </r>
      </text>
    </comment>
    <comment ref="D32" authorId="2">
      <text>
        <r>
          <rPr>
            <b/>
            <sz val="9"/>
            <color indexed="81"/>
            <rFont val="Tahoma"/>
            <family val="2"/>
          </rPr>
          <t>Windows User:</t>
        </r>
        <r>
          <rPr>
            <sz val="9"/>
            <color indexed="81"/>
            <rFont val="Tahoma"/>
            <family val="2"/>
          </rPr>
          <t xml:space="preserve">
# LEA/SFAs operating NSLP</t>
        </r>
      </text>
    </comment>
    <comment ref="D33" authorId="2">
      <text>
        <r>
          <rPr>
            <b/>
            <sz val="9"/>
            <color indexed="81"/>
            <rFont val="Tahoma"/>
            <family val="2"/>
          </rPr>
          <t>Windows User:</t>
        </r>
        <r>
          <rPr>
            <sz val="9"/>
            <color indexed="81"/>
            <rFont val="Tahoma"/>
            <family val="2"/>
          </rPr>
          <t xml:space="preserve">
# LEA/SFAs operating NSLP</t>
        </r>
      </text>
    </comment>
    <comment ref="E36" authorId="1">
      <text>
        <r>
          <rPr>
            <sz val="8"/>
            <color indexed="81"/>
            <rFont val="Tahoma"/>
            <family val="2"/>
          </rPr>
          <t>School level numbers came from previous ICR renewal and HACCP, DGA, Paid Equity).  Kept the same to be consistent with all ICRs impacting #0584-0006.</t>
        </r>
      </text>
    </comment>
    <comment ref="G37" authorId="0">
      <text>
        <r>
          <rPr>
            <b/>
            <sz val="10"/>
            <color indexed="81"/>
            <rFont val="Tahoma"/>
            <family val="2"/>
          </rPr>
          <t>bkowtha:</t>
        </r>
        <r>
          <rPr>
            <sz val="10"/>
            <color indexed="81"/>
            <rFont val="Tahoma"/>
            <family val="2"/>
          </rPr>
          <t xml:space="preserve">
reduced burden for this task</t>
        </r>
      </text>
    </comment>
    <comment ref="D42" authorId="2">
      <text>
        <r>
          <rPr>
            <b/>
            <sz val="9"/>
            <color indexed="81"/>
            <rFont val="Tahoma"/>
            <family val="2"/>
          </rPr>
          <t>Windows User:</t>
        </r>
        <r>
          <rPr>
            <sz val="9"/>
            <color indexed="81"/>
            <rFont val="Tahoma"/>
            <family val="2"/>
          </rPr>
          <t xml:space="preserve">
# schools operating NSLP</t>
        </r>
      </text>
    </comment>
  </commentList>
</comments>
</file>

<file path=xl/sharedStrings.xml><?xml version="1.0" encoding="utf-8"?>
<sst xmlns="http://schemas.openxmlformats.org/spreadsheetml/2006/main" count="231" uniqueCount="181">
  <si>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</si>
  <si>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</si>
  <si>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</si>
  <si>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</si>
  <si>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</si>
  <si>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</si>
  <si>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</si>
  <si>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</si>
  <si>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</si>
  <si>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</si>
  <si>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</si>
  <si>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</si>
  <si>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</si>
  <si>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</si>
  <si>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</si>
  <si>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</si>
  <si>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</si>
  <si>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</si>
  <si>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</si>
  <si>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</si>
  <si>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</si>
  <si>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</si>
  <si>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</si>
  <si>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</si>
  <si>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</si>
  <si>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</si>
  <si>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</si>
  <si>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</si>
  <si>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</si>
  <si>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</si>
  <si>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</si>
  <si>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</si>
  <si>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</si>
  <si>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</si>
  <si>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</si>
  <si>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</si>
  <si>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</si>
  <si>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</si>
  <si>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</si>
  <si>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</si>
  <si>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</si>
  <si>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</si>
  <si>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</si>
  <si>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</si>
  <si>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</si>
  <si>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</si>
  <si>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</si>
  <si>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</si>
  <si>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</si>
  <si>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</si>
  <si>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</si>
  <si>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</si>
  <si>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</si>
  <si>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</si>
  <si>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</si>
  <si>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</si>
  <si>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</si>
  <si>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</si>
  <si>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</si>
  <si>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</si>
  <si>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</si>
  <si>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</si>
  <si>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</si>
  <si>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</si>
  <si>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</si>
  <si>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</si>
  <si>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</si>
  <si>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</si>
  <si>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</si>
  <si>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</si>
  <si>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</si>
  <si>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</si>
  <si>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</si>
  <si>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</si>
  <si>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</si>
  <si>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</si>
  <si>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</si>
  <si>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</si>
  <si>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</si>
  <si>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</si>
  <si>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</si>
  <si>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</si>
  <si>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</si>
  <si>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</si>
  <si>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</si>
  <si>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</si>
  <si>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</si>
  <si>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</si>
  <si>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</si>
  <si>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</si>
  <si>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</si>
  <si>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</si>
  <si>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</si>
  <si>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</si>
  <si>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</si>
  <si>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</si>
  <si>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</si>
  <si>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</si>
  <si>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</si>
  <si>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</si>
  <si>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</si>
  <si>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</si>
  <si>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</si>
  <si>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</si>
  <si>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</si>
  <si>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</si>
  <si>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210.14(f)</t>
  </si>
  <si>
    <t>210.14(e)(1-5)</t>
  </si>
  <si>
    <t>Estimated Total Hours (Col. DxE)</t>
  </si>
  <si>
    <t>Total Annual Responses (Col. BxC)</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</si>
  <si>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</si>
  <si>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</si>
  <si>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</si>
  <si>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</si>
  <si>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</si>
  <si>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</si>
  <si>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</si>
  <si>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</si>
  <si>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</si>
  <si>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</si>
  <si>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</si>
  <si>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</si>
  <si>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</si>
  <si>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</si>
  <si>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</si>
  <si>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</si>
  <si>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</si>
  <si>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</si>
  <si>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</si>
  <si>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</si>
  <si>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</si>
  <si>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</si>
  <si>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</si>
  <si>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</si>
  <si>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</si>
  <si>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</si>
  <si>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</si>
  <si>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</si>
  <si>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</si>
  <si>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</si>
  <si>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</si>
  <si>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</si>
  <si>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</si>
  <si>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</si>
  <si>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</si>
  <si>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</si>
  <si>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snack</t>
  </si>
  <si>
    <t>FNS-66</t>
  </si>
  <si>
    <t>SA shall verify compliance with critical and general areas of review as a part of Coordinated Review process (1 report annually)</t>
  </si>
  <si>
    <t>Recordkeepers unique to DGA</t>
  </si>
  <si>
    <t xml:space="preserve">SA maintains records of paid reimbursable lunch prices obtained from SFAs </t>
  </si>
  <si>
    <t xml:space="preserve">SFA maintains records of its calculation of the average price of paid reimbursable lunches and adjustments </t>
  </si>
  <si>
    <t>SFAs must maintain records documenting that the revenue generated from the sale of nonprogram foods</t>
  </si>
  <si>
    <t xml:space="preserve">Local educational agencies must maintain records for directly certified children receiving SNAP benefits. </t>
  </si>
  <si>
    <t>Local educational agencies must maintain records for children that are certified based on TANF or FDPIR, or are homeless, runaway or migrant.</t>
  </si>
  <si>
    <t>Responses</t>
  </si>
  <si>
    <t>Time Burden</t>
  </si>
  <si>
    <t>Current OMB Inventory</t>
  </si>
  <si>
    <t>Burden Revision Requested</t>
  </si>
  <si>
    <t>Difference</t>
  </si>
  <si>
    <t>210.7(d)(1)(iv)</t>
  </si>
  <si>
    <t>SAs review submitted certification materials and notify SFAs of the certification determination</t>
  </si>
  <si>
    <t>210.5(d)(2)(ii)</t>
  </si>
  <si>
    <t>SAs submit a quarterly report to FNS detailing the disbursement of performance-based reimbursement to SFAs.</t>
  </si>
  <si>
    <t>210.7(d)(2)</t>
  </si>
  <si>
    <t>SFAs must submit certification materials to State agency to support receipt of performance based reimbursement</t>
  </si>
  <si>
    <t>SFAs must submit an annual attestation of compliance with meal pattern and nutrition requirements</t>
  </si>
  <si>
    <t>SFAs maintain documentation to support performance-based reimbursement</t>
  </si>
  <si>
    <t>SFAs maintain documentation related to the attestation of compliance submitted to the SA as an attachment to the written agreement required in 210.9(b)</t>
  </si>
  <si>
    <t>ICR #0584-0006, 7 CFR Part 210, National School Lunch Program - Increase for Certification of Compliance (AE15)</t>
  </si>
  <si>
    <t>Due to Merge - AE09</t>
  </si>
  <si>
    <t>State to annually maintain a recordkeeping system that documents compliance with the professional standards for State directors of school nutrition programs and distributing agencies to include credentials and continuing education/training standards.</t>
  </si>
  <si>
    <t xml:space="preserve">
7 CFR 210.20(b)(15); 235.11(g)(3);
235.11(g)(4);
</t>
  </si>
  <si>
    <t>LEA and SFA to annually maintain a recordkeeping system that documents the compliance with the professional standards for all school nutrition program employees</t>
  </si>
  <si>
    <t xml:space="preserve">7 CFR 210.15(b)(8);
210.30(b)(2);
210.30(c);
210.30(d)
</t>
  </si>
  <si>
    <t>Schools to annually maintain a recordkeeping system that documents the compliance with the professional standards for all school nutrition program employees.</t>
  </si>
  <si>
    <t>SA shall ensure that the LEA complies with the nutrition standards for competitive foods and retains documentation demonstrating compliance</t>
  </si>
  <si>
    <t>7 CFR 210.18(h)(7)</t>
  </si>
  <si>
    <t>LEAs and SFAs shall be responsible for maintaining records documenting compliance with the competitive food standards.</t>
  </si>
  <si>
    <t>7 CFR 210.11(b)(3)</t>
  </si>
  <si>
    <t>Organizations responsible for competitive food service at various venues in schools shall maintain records.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</si>
</sst>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_(* \(#,##0.00\);_(* &quot;-&quot;??_);_(@_)"/>
    <numFmt numFmtId="164" formatCode="0.000"/>
    <numFmt numFmtId="165" formatCode="#,##0.000"/>
    <numFmt numFmtId="166" formatCode="#,##0.0000"/>
    <numFmt numFmtId="167" formatCode="0.0000"/>
    <numFmt numFmtId="168" formatCode="0.00000"/>
    <numFmt numFmtId="169" formatCode="#,##0.00;[Red]#,##0.00"/>
    <numFmt numFmtId="170" formatCode="_(* #,##0.000_);_(* \(#,##0.000\);_(* &quot;-&quot;??_);_(@_)"/>
    <numFmt numFmtId="171" formatCode="_(* #,##0.000_);_(* \(#,##0.000\);_(* &quot;-&quot;???_);_(@_)"/>
    <numFmt numFmtId="172" formatCode="_(* #,##0.00000_);_(* \(#,##0.00000\);_(* &quot;-&quot;?????_);_(@_)"/>
    <numFmt numFmtId="173" formatCode="#,##0.00000"/>
    <numFmt numFmtId="174" formatCode="#,##0.000_);\(#,##0.000\)"/>
    <numFmt numFmtId="175" formatCode="#,##0.0000_);\(#,##0.0000\)"/>
    <numFmt numFmtId="176" formatCode="#,##0;[Red]#,##0"/>
    <numFmt numFmtId="177" formatCode="_(* #,##0.0000_);_(* \(#,##0.0000\);_(* &quot;-&quot;????_);_(@_)"/>
    <numFmt numFmtId="178" formatCode="#,##0.000000"/>
    <numFmt numFmtId="179" formatCode="#,##0.0000000"/>
    <numFmt numFmtId="180" formatCode="#,##0.00000000"/>
    <numFmt numFmtId="181" formatCode="#,##0.00000_);\(#,##0.00000\)"/>
    <numFmt numFmtId="182" formatCode="0.0"/>
    <numFmt numFmtId="183" formatCode="_(* #,##0_);_(* \(#,##0\);_(* &quot;-&quot;??_);_(@_)"/>
    <numFmt numFmtId="185" formatCode="#,##0.0000000_);\(#,##0.0000000\)"/>
  </numFmts>
  <fonts count="41" x14ac:knownFonts="1">
    <font>
      <sz val="10"/>
      <name val="Arial"/>
    </font>
    <font>
      <b/>
      <sz val="10"/>
      <name val="Arial"/>
      <family val="2"/>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amily val="2"/>
    </font>
    <font>
      <b/>
      <sz val="8"/>
      <color indexed="81"/>
      <name val="Tahoma"/>
      <family val="2"/>
    </font>
    <font>
      <sz val="9"/>
      <color indexed="81"/>
      <name val="Tahoma"/>
      <family val="2"/>
    </font>
    <font>
      <b/>
      <sz val="9"/>
      <color indexed="81"/>
      <name val="Tahoma"/>
      <family val="2"/>
    </font>
    <font>
      <sz val="10"/>
      <color indexed="81"/>
      <name val="Tahoma"/>
      <family val="2"/>
    </font>
    <font>
      <b/>
      <sz val="10"/>
      <color indexed="81"/>
      <name val="Tahoma"/>
      <family val="2"/>
    </font>
    <font>
      <sz val="8"/>
      <color indexed="81"/>
      <name val="Tahoma"/>
      <family val="2"/>
    </font>
    <font>
      <b/>
      <sz val="10"/>
      <color theme="1"/>
      <name val="Arial"/>
      <family val="2"/>
    </font>
    <font>
      <sz val="10"/>
      <color rgb="FF000000"/>
      <name val="Arial"/>
      <family val="2"/>
    </font>
    <font>
      <b/>
      <i/>
      <sz val="9"/>
      <color theme="1"/>
      <name val="Arial"/>
      <family val="2"/>
    </font>
    <font>
      <sz val="10"/>
      <color rgb="FFFF0000"/>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6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medium">
        <color indexed="64"/>
      </right>
      <top/>
      <bottom style="thick">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right style="thin">
        <color indexed="64"/>
      </right>
      <top/>
      <bottom/>
      <diagonal/>
    </border>
  </borders>
  <cellStyleXfs count="4">
    <xf numFmtId="0" fontId="0" fillId="0" borderId="0"/>
    <xf numFmtId="43" fontId="2" fillId="0" borderId="0" applyFont="0" applyFill="0" applyBorder="0" applyAlignment="0" applyProtection="0"/>
    <xf numFmtId="43" fontId="19" fillId="0" borderId="0" applyFont="0" applyFill="0" applyBorder="0" applyAlignment="0" applyProtection="0"/>
    <xf numFmtId="0" fontId="2" fillId="0" borderId="0"/>
  </cellStyleXfs>
  <cellXfs count="447">
    <xf numFmtId="0" fontId="0" fillId="0" borderId="0" xfId="0"/>
    <xf numFmtId="165" fontId="0" fillId="0" borderId="0" xfId="0" applyNumberFormat="1"/>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xf numFmtId="0" fontId="0" fillId="0" borderId="0" xfId="0" applyFill="1"/>
    <xf numFmtId="0" fontId="6" fillId="0" borderId="11" xfId="0" applyFont="1" applyFill="1" applyBorder="1" applyAlignment="1">
      <alignment horizontal="center" vertical="center" wrapText="1"/>
    </xf>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3" fontId="21" fillId="0" borderId="12" xfId="0" applyNumberFormat="1" applyFont="1" applyBorder="1" applyAlignment="1">
      <alignment vertical="center"/>
    </xf>
    <xf numFmtId="170" fontId="21" fillId="0" borderId="12" xfId="1" applyNumberFormat="1" applyFont="1" applyBorder="1" applyAlignment="1">
      <alignment vertical="center"/>
    </xf>
    <xf numFmtId="173" fontId="21" fillId="0" borderId="13" xfId="0" applyNumberFormat="1" applyFont="1" applyFill="1" applyBorder="1" applyAlignment="1">
      <alignment vertical="center"/>
    </xf>
    <xf numFmtId="170" fontId="25" fillId="0" borderId="14" xfId="1" applyNumberFormat="1" applyFont="1" applyBorder="1" applyAlignment="1">
      <alignment vertical="center"/>
    </xf>
    <xf numFmtId="173" fontId="21" fillId="0" borderId="15" xfId="0" applyNumberFormat="1" applyFont="1" applyBorder="1" applyAlignment="1">
      <alignment vertical="center"/>
    </xf>
    <xf numFmtId="3" fontId="1" fillId="0" borderId="9" xfId="0" applyNumberFormat="1" applyFont="1" applyBorder="1" applyAlignment="1">
      <alignment vertical="center"/>
    </xf>
    <xf numFmtId="170" fontId="1" fillId="0" borderId="9" xfId="0" applyNumberFormat="1" applyFont="1" applyBorder="1" applyAlignment="1">
      <alignment vertical="center"/>
    </xf>
    <xf numFmtId="170" fontId="1" fillId="0" borderId="3" xfId="0" applyNumberFormat="1" applyFont="1" applyBorder="1" applyAlignment="1">
      <alignment vertical="center"/>
    </xf>
    <xf numFmtId="0" fontId="25" fillId="0" borderId="17" xfId="0" applyFont="1" applyBorder="1" applyAlignment="1">
      <alignment horizontal="left" vertical="center"/>
    </xf>
    <xf numFmtId="0" fontId="1" fillId="0" borderId="9" xfId="0" applyFont="1" applyBorder="1" applyAlignment="1">
      <alignment horizontal="left" vertical="center"/>
    </xf>
    <xf numFmtId="0" fontId="25" fillId="0" borderId="12" xfId="0" applyFont="1" applyBorder="1" applyAlignment="1">
      <alignment vertical="center"/>
    </xf>
    <xf numFmtId="174" fontId="21" fillId="0" borderId="12" xfId="0" applyNumberFormat="1" applyFont="1" applyFill="1" applyBorder="1" applyAlignment="1">
      <alignment vertical="center"/>
    </xf>
    <xf numFmtId="0" fontId="0" fillId="0" borderId="8" xfId="0" applyFill="1" applyBorder="1"/>
    <xf numFmtId="0" fontId="0" fillId="0" borderId="8" xfId="0" applyFill="1" applyBorder="1" applyAlignment="1">
      <alignment vertical="center"/>
    </xf>
    <xf numFmtId="165" fontId="3" fillId="0" borderId="8" xfId="0" applyNumberFormat="1" applyFont="1" applyFill="1" applyBorder="1" applyAlignment="1">
      <alignment vertical="center"/>
    </xf>
    <xf numFmtId="170" fontId="3" fillId="0" borderId="8" xfId="0" applyNumberFormat="1" applyFont="1" applyFill="1" applyBorder="1" applyAlignment="1">
      <alignment vertical="center"/>
    </xf>
    <xf numFmtId="170" fontId="0" fillId="0" borderId="0" xfId="0" applyNumberFormat="1"/>
    <xf numFmtId="4" fontId="0" fillId="0" borderId="9" xfId="0" applyNumberFormat="1" applyFill="1" applyBorder="1" applyAlignment="1">
      <alignment vertical="center"/>
    </xf>
    <xf numFmtId="165" fontId="0" fillId="0" borderId="12" xfId="0" applyNumberFormat="1" applyFill="1" applyBorder="1" applyAlignment="1" applyProtection="1">
      <alignment vertical="center"/>
      <protection locked="0"/>
    </xf>
    <xf numFmtId="164" fontId="0" fillId="0" borderId="19" xfId="0" applyNumberFormat="1" applyFill="1" applyBorder="1" applyAlignment="1" applyProtection="1">
      <alignment vertical="center"/>
      <protection locked="0"/>
    </xf>
    <xf numFmtId="170" fontId="0" fillId="0" borderId="18" xfId="0" applyNumberFormat="1" applyFill="1" applyBorder="1" applyAlignment="1" applyProtection="1">
      <alignment vertical="center"/>
      <protection locked="0"/>
    </xf>
    <xf numFmtId="165" fontId="0" fillId="0" borderId="18" xfId="0" applyNumberFormat="1" applyFill="1" applyBorder="1" applyAlignment="1" applyProtection="1">
      <alignment vertical="center"/>
      <protection locked="0"/>
    </xf>
    <xf numFmtId="165" fontId="4" fillId="0" borderId="25" xfId="0" applyNumberFormat="1" applyFont="1" applyFill="1" applyBorder="1" applyAlignment="1" applyProtection="1">
      <alignment vertical="center"/>
      <protection locked="0"/>
    </xf>
    <xf numFmtId="165" fontId="0" fillId="0" borderId="25" xfId="0" applyNumberFormat="1" applyFill="1" applyBorder="1" applyAlignment="1" applyProtection="1">
      <alignment vertical="center"/>
      <protection locked="0"/>
    </xf>
    <xf numFmtId="165" fontId="1" fillId="0" borderId="28" xfId="0" applyNumberFormat="1" applyFont="1" applyFill="1" applyBorder="1" applyAlignment="1" applyProtection="1">
      <alignment horizontal="right" vertical="center"/>
      <protection locked="0"/>
    </xf>
    <xf numFmtId="165" fontId="0" fillId="0" borderId="28" xfId="0" applyNumberFormat="1" applyFill="1" applyBorder="1" applyAlignment="1" applyProtection="1">
      <alignment vertical="center"/>
      <protection locked="0"/>
    </xf>
    <xf numFmtId="164" fontId="0" fillId="0" borderId="28" xfId="0" applyNumberFormat="1" applyFill="1" applyBorder="1" applyAlignment="1" applyProtection="1">
      <alignment vertical="center"/>
      <protection locked="0"/>
    </xf>
    <xf numFmtId="0" fontId="0" fillId="0" borderId="8" xfId="0" applyFill="1" applyBorder="1" applyAlignment="1" applyProtection="1">
      <alignment vertical="center"/>
      <protection locked="0"/>
    </xf>
    <xf numFmtId="2" fontId="0" fillId="0" borderId="18" xfId="1" applyNumberFormat="1" applyFont="1" applyFill="1" applyBorder="1" applyAlignment="1" applyProtection="1">
      <alignment vertical="center"/>
      <protection locked="0"/>
    </xf>
    <xf numFmtId="2" fontId="0" fillId="0" borderId="18" xfId="0" applyNumberFormat="1" applyFill="1" applyBorder="1" applyAlignment="1" applyProtection="1">
      <alignment vertical="center"/>
      <protection locked="0"/>
    </xf>
    <xf numFmtId="0" fontId="2" fillId="0" borderId="18" xfId="0" applyFont="1" applyFill="1" applyBorder="1" applyAlignment="1" applyProtection="1">
      <alignment vertical="center" wrapText="1"/>
      <protection locked="0"/>
    </xf>
    <xf numFmtId="39" fontId="0" fillId="0" borderId="19" xfId="1" applyNumberFormat="1" applyFont="1" applyFill="1" applyBorder="1" applyAlignment="1" applyProtection="1">
      <alignment vertical="center"/>
      <protection locked="0"/>
    </xf>
    <xf numFmtId="4" fontId="0" fillId="0" borderId="18" xfId="1" applyNumberFormat="1" applyFont="1" applyFill="1" applyBorder="1" applyAlignment="1" applyProtection="1">
      <alignment vertical="center"/>
      <protection locked="0"/>
    </xf>
    <xf numFmtId="4" fontId="0" fillId="0" borderId="18" xfId="0" applyNumberFormat="1" applyFill="1" applyBorder="1" applyAlignment="1" applyProtection="1">
      <alignment vertical="center"/>
      <protection locked="0"/>
    </xf>
    <xf numFmtId="39" fontId="17" fillId="0" borderId="18" xfId="1" applyNumberFormat="1" applyFont="1" applyFill="1" applyBorder="1" applyAlignment="1" applyProtection="1">
      <alignment vertical="center"/>
      <protection locked="0"/>
    </xf>
    <xf numFmtId="4" fontId="0" fillId="0" borderId="36" xfId="0" applyNumberFormat="1" applyFill="1" applyBorder="1" applyAlignment="1" applyProtection="1">
      <alignment vertical="center"/>
      <protection locked="0"/>
    </xf>
    <xf numFmtId="0" fontId="0" fillId="0" borderId="18" xfId="0" applyFill="1" applyBorder="1" applyAlignment="1" applyProtection="1">
      <alignment vertical="center" wrapText="1"/>
      <protection locked="0"/>
    </xf>
    <xf numFmtId="0" fontId="0" fillId="0" borderId="18" xfId="0"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xf>
    <xf numFmtId="1" fontId="0" fillId="0" borderId="18" xfId="0" applyNumberFormat="1" applyFill="1" applyBorder="1" applyAlignment="1" applyProtection="1">
      <alignment vertical="center"/>
      <protection locked="0"/>
    </xf>
    <xf numFmtId="3" fontId="0" fillId="0" borderId="18" xfId="0" applyNumberFormat="1" applyFill="1" applyBorder="1" applyAlignment="1" applyProtection="1">
      <alignment vertical="center"/>
      <protection locked="0"/>
    </xf>
    <xf numFmtId="4" fontId="0" fillId="0" borderId="23" xfId="0" applyNumberFormat="1" applyFill="1" applyBorder="1" applyAlignment="1" applyProtection="1">
      <alignment vertical="center"/>
      <protection locked="0"/>
    </xf>
    <xf numFmtId="0" fontId="0" fillId="0" borderId="38" xfId="0" applyFill="1" applyBorder="1" applyAlignment="1" applyProtection="1">
      <alignment horizontal="left" vertical="center" wrapText="1"/>
      <protection locked="0"/>
    </xf>
    <xf numFmtId="0" fontId="0" fillId="0" borderId="17" xfId="0" applyFill="1" applyBorder="1" applyAlignment="1" applyProtection="1">
      <alignment vertical="center"/>
      <protection locked="0"/>
    </xf>
    <xf numFmtId="3" fontId="2" fillId="0" borderId="17" xfId="0" applyNumberFormat="1" applyFont="1" applyFill="1" applyBorder="1" applyAlignment="1" applyProtection="1">
      <alignment vertical="center"/>
      <protection locked="0"/>
    </xf>
    <xf numFmtId="1" fontId="0" fillId="0" borderId="17" xfId="0" applyNumberFormat="1" applyFill="1" applyBorder="1" applyAlignment="1" applyProtection="1">
      <alignment vertical="center"/>
      <protection locked="0"/>
    </xf>
    <xf numFmtId="3" fontId="0" fillId="0" borderId="17"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4" fontId="0" fillId="0" borderId="39" xfId="0" applyNumberFormat="1" applyFill="1" applyBorder="1" applyAlignment="1" applyProtection="1">
      <alignment vertical="center"/>
      <protection locked="0"/>
    </xf>
    <xf numFmtId="2" fontId="0" fillId="0" borderId="19" xfId="0" applyNumberFormat="1" applyFill="1" applyBorder="1" applyAlignment="1" applyProtection="1">
      <alignment vertical="center"/>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protection locked="0"/>
    </xf>
    <xf numFmtId="3" fontId="21" fillId="0" borderId="40" xfId="0" applyNumberFormat="1" applyFont="1" applyFill="1" applyBorder="1" applyAlignment="1">
      <alignment vertical="center"/>
    </xf>
    <xf numFmtId="3" fontId="21" fillId="0" borderId="40" xfId="0" applyNumberFormat="1" applyFont="1" applyFill="1" applyBorder="1" applyAlignment="1">
      <alignment horizontal="right" vertical="center"/>
    </xf>
    <xf numFmtId="165" fontId="19" fillId="0" borderId="40" xfId="0" applyNumberFormat="1" applyFont="1" applyFill="1" applyBorder="1" applyAlignment="1">
      <alignment vertical="center"/>
    </xf>
    <xf numFmtId="165" fontId="19" fillId="0" borderId="18" xfId="0" applyNumberFormat="1" applyFont="1" applyFill="1" applyBorder="1" applyAlignment="1" applyProtection="1">
      <alignment vertical="center"/>
      <protection locked="0"/>
    </xf>
    <xf numFmtId="0" fontId="0" fillId="0" borderId="44" xfId="0" applyFill="1" applyBorder="1" applyAlignment="1" applyProtection="1">
      <alignment horizontal="left" vertical="center" wrapText="1"/>
      <protection locked="0"/>
    </xf>
    <xf numFmtId="3" fontId="0" fillId="0" borderId="19" xfId="0" applyNumberFormat="1" applyFill="1" applyBorder="1" applyAlignment="1" applyProtection="1">
      <alignment vertical="center"/>
      <protection locked="0"/>
    </xf>
    <xf numFmtId="0" fontId="0" fillId="0" borderId="19" xfId="0" applyFill="1" applyBorder="1" applyAlignment="1" applyProtection="1">
      <alignment vertical="center"/>
      <protection locked="0"/>
    </xf>
    <xf numFmtId="0" fontId="0" fillId="0" borderId="12" xfId="0" applyFill="1" applyBorder="1" applyAlignment="1" applyProtection="1">
      <alignment vertical="center"/>
      <protection locked="0"/>
    </xf>
    <xf numFmtId="39" fontId="0" fillId="0" borderId="18" xfId="0" applyNumberFormat="1" applyFill="1" applyBorder="1" applyAlignment="1" applyProtection="1">
      <alignment vertical="center"/>
      <protection locked="0"/>
    </xf>
    <xf numFmtId="0" fontId="0" fillId="0" borderId="19" xfId="0" applyFill="1" applyBorder="1" applyAlignment="1" applyProtection="1">
      <alignment vertical="center" wrapText="1"/>
      <protection locked="0"/>
    </xf>
    <xf numFmtId="1" fontId="0" fillId="0" borderId="19" xfId="0" applyNumberFormat="1" applyFill="1" applyBorder="1" applyAlignment="1" applyProtection="1">
      <alignment vertical="center"/>
      <protection locked="0"/>
    </xf>
    <xf numFmtId="37" fontId="29" fillId="0" borderId="18" xfId="1" applyNumberFormat="1" applyFont="1" applyFill="1" applyBorder="1" applyAlignment="1" applyProtection="1">
      <alignment vertical="center"/>
      <protection locked="0"/>
    </xf>
    <xf numFmtId="37" fontId="0" fillId="0" borderId="18" xfId="1" applyNumberFormat="1" applyFont="1" applyFill="1" applyBorder="1" applyAlignment="1" applyProtection="1">
      <alignment vertical="center"/>
      <protection locked="0"/>
    </xf>
    <xf numFmtId="0" fontId="2" fillId="0" borderId="19" xfId="0" applyFont="1" applyFill="1" applyBorder="1" applyAlignment="1" applyProtection="1">
      <alignment vertical="center" wrapText="1"/>
      <protection locked="0"/>
    </xf>
    <xf numFmtId="3" fontId="29" fillId="0" borderId="19" xfId="1" applyNumberFormat="1" applyFont="1" applyFill="1" applyBorder="1" applyAlignment="1" applyProtection="1">
      <alignment vertical="center"/>
      <protection locked="0"/>
    </xf>
    <xf numFmtId="4" fontId="29" fillId="0" borderId="19" xfId="1" applyNumberFormat="1" applyFont="1" applyFill="1" applyBorder="1" applyAlignment="1" applyProtection="1">
      <alignment vertical="center"/>
      <protection locked="0"/>
    </xf>
    <xf numFmtId="179" fontId="19" fillId="0" borderId="10" xfId="0" applyNumberFormat="1" applyFont="1" applyBorder="1" applyAlignment="1">
      <alignment vertical="center"/>
    </xf>
    <xf numFmtId="0" fontId="16" fillId="0" borderId="0" xfId="0" applyFont="1" applyFill="1"/>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vertical="center"/>
    </xf>
    <xf numFmtId="0" fontId="1" fillId="0" borderId="7" xfId="0" applyFont="1" applyFill="1" applyBorder="1" applyAlignment="1">
      <alignment horizontal="center"/>
    </xf>
    <xf numFmtId="0" fontId="0" fillId="0" borderId="7" xfId="0" applyFill="1" applyBorder="1"/>
    <xf numFmtId="0" fontId="0" fillId="0" borderId="1" xfId="0" applyFill="1" applyBorder="1"/>
    <xf numFmtId="4" fontId="29" fillId="0" borderId="18" xfId="1" applyNumberFormat="1" applyFont="1" applyFill="1" applyBorder="1" applyAlignment="1" applyProtection="1">
      <alignment vertical="center"/>
      <protection locked="0"/>
    </xf>
    <xf numFmtId="170" fontId="29" fillId="0" borderId="18" xfId="1" applyNumberFormat="1" applyFont="1" applyFill="1" applyBorder="1" applyAlignment="1" applyProtection="1">
      <alignment vertical="center"/>
      <protection locked="0"/>
    </xf>
    <xf numFmtId="170" fontId="2" fillId="0" borderId="18" xfId="0" applyNumberFormat="1" applyFont="1" applyFill="1" applyBorder="1" applyAlignment="1" applyProtection="1">
      <alignment vertical="center"/>
      <protection locked="0"/>
    </xf>
    <xf numFmtId="0" fontId="0" fillId="0" borderId="36" xfId="0" applyFill="1" applyBorder="1" applyAlignment="1" applyProtection="1">
      <alignment vertical="center"/>
      <protection locked="0"/>
    </xf>
    <xf numFmtId="2" fontId="0" fillId="0" borderId="36" xfId="0" applyNumberFormat="1" applyFill="1" applyBorder="1" applyAlignment="1" applyProtection="1">
      <alignment vertical="center"/>
      <protection locked="0"/>
    </xf>
    <xf numFmtId="0" fontId="2" fillId="0" borderId="19" xfId="0" applyFont="1" applyFill="1" applyBorder="1" applyAlignment="1" applyProtection="1">
      <alignment vertical="center"/>
      <protection locked="0"/>
    </xf>
    <xf numFmtId="170" fontId="29" fillId="0" borderId="19" xfId="1" applyNumberFormat="1" applyFont="1" applyFill="1" applyBorder="1" applyAlignment="1" applyProtection="1">
      <alignment vertical="center"/>
      <protection locked="0"/>
    </xf>
    <xf numFmtId="4" fontId="0" fillId="0" borderId="19" xfId="1" applyNumberFormat="1" applyFont="1" applyFill="1" applyBorder="1" applyAlignment="1" applyProtection="1">
      <alignment vertical="center"/>
      <protection locked="0"/>
    </xf>
    <xf numFmtId="0" fontId="12" fillId="0" borderId="18" xfId="0" applyFont="1" applyFill="1" applyBorder="1" applyAlignment="1" applyProtection="1">
      <alignment horizontal="center" vertical="center"/>
      <protection locked="0"/>
    </xf>
    <xf numFmtId="0" fontId="0" fillId="0" borderId="10" xfId="0" applyFill="1" applyBorder="1" applyAlignment="1">
      <alignment vertical="center" wrapText="1"/>
    </xf>
    <xf numFmtId="0" fontId="1" fillId="0" borderId="1" xfId="0" applyFont="1" applyFill="1" applyBorder="1" applyAlignment="1">
      <alignment horizontal="right" vertical="center" wrapText="1"/>
    </xf>
    <xf numFmtId="0" fontId="0" fillId="0" borderId="9" xfId="0" applyFill="1" applyBorder="1" applyAlignment="1">
      <alignment vertical="center"/>
    </xf>
    <xf numFmtId="1" fontId="0" fillId="0" borderId="9" xfId="0" applyNumberFormat="1" applyFill="1" applyBorder="1" applyAlignment="1">
      <alignment vertical="center"/>
    </xf>
    <xf numFmtId="166" fontId="0" fillId="0" borderId="9" xfId="0" applyNumberFormat="1" applyFill="1" applyBorder="1" applyAlignment="1">
      <alignment vertical="center"/>
    </xf>
    <xf numFmtId="0" fontId="13" fillId="0" borderId="7" xfId="0" applyFont="1" applyFill="1" applyBorder="1" applyAlignment="1">
      <alignment horizontal="center" vertical="center" wrapText="1"/>
    </xf>
    <xf numFmtId="0" fontId="0" fillId="0" borderId="7" xfId="0" applyFill="1" applyBorder="1" applyAlignment="1">
      <alignment vertical="center"/>
    </xf>
    <xf numFmtId="165" fontId="0" fillId="0" borderId="7" xfId="0" applyNumberFormat="1" applyFill="1" applyBorder="1" applyAlignment="1">
      <alignment vertical="center"/>
    </xf>
    <xf numFmtId="0" fontId="0" fillId="0" borderId="1" xfId="0" applyFill="1" applyBorder="1" applyAlignment="1">
      <alignment vertical="center"/>
    </xf>
    <xf numFmtId="0" fontId="0" fillId="0" borderId="18" xfId="0" applyFill="1" applyBorder="1" applyProtection="1">
      <protection locked="0"/>
    </xf>
    <xf numFmtId="3" fontId="2" fillId="0" borderId="36" xfId="0" applyNumberFormat="1" applyFont="1" applyFill="1" applyBorder="1" applyAlignment="1" applyProtection="1">
      <alignment vertical="center"/>
      <protection locked="0"/>
    </xf>
    <xf numFmtId="0" fontId="0" fillId="0" borderId="36" xfId="0" applyFill="1" applyBorder="1" applyAlignment="1" applyProtection="1">
      <alignment vertical="center" wrapText="1"/>
      <protection locked="0"/>
    </xf>
    <xf numFmtId="3" fontId="0" fillId="0" borderId="36" xfId="0" applyNumberFormat="1" applyFill="1" applyBorder="1" applyAlignment="1" applyProtection="1">
      <alignment vertical="center"/>
      <protection locked="0"/>
    </xf>
    <xf numFmtId="0" fontId="0" fillId="0" borderId="2" xfId="0" applyFill="1" applyBorder="1" applyAlignment="1">
      <alignment vertical="center" wrapText="1"/>
    </xf>
    <xf numFmtId="0" fontId="14" fillId="0" borderId="1" xfId="0" applyFont="1" applyFill="1" applyBorder="1" applyAlignment="1">
      <alignment horizontal="right" vertical="center" wrapText="1"/>
    </xf>
    <xf numFmtId="0" fontId="0" fillId="0" borderId="3" xfId="0" applyFill="1" applyBorder="1" applyAlignment="1">
      <alignment vertical="center"/>
    </xf>
    <xf numFmtId="3" fontId="0" fillId="0" borderId="3" xfId="0" applyNumberFormat="1" applyFill="1" applyBorder="1" applyAlignment="1">
      <alignment vertical="center"/>
    </xf>
    <xf numFmtId="168" fontId="3" fillId="0" borderId="3" xfId="0" applyNumberFormat="1" applyFont="1" applyFill="1" applyBorder="1" applyAlignment="1">
      <alignment vertical="center"/>
    </xf>
    <xf numFmtId="167" fontId="0" fillId="0" borderId="3" xfId="0" applyNumberFormat="1" applyFill="1" applyBorder="1" applyAlignment="1">
      <alignment vertical="center"/>
    </xf>
    <xf numFmtId="4" fontId="0" fillId="0" borderId="8" xfId="0" applyNumberFormat="1" applyFill="1" applyBorder="1" applyAlignment="1">
      <alignment vertical="center"/>
    </xf>
    <xf numFmtId="0" fontId="3" fillId="0" borderId="10" xfId="0" applyFont="1" applyFill="1" applyBorder="1" applyAlignment="1">
      <alignment vertical="center" wrapText="1"/>
    </xf>
    <xf numFmtId="0" fontId="14" fillId="0" borderId="7" xfId="0" applyFont="1" applyFill="1" applyBorder="1" applyAlignment="1">
      <alignment horizontal="right" vertical="center" wrapText="1"/>
    </xf>
    <xf numFmtId="3" fontId="0" fillId="0" borderId="7" xfId="0" applyNumberFormat="1" applyFill="1" applyBorder="1" applyAlignment="1">
      <alignment vertical="center"/>
    </xf>
    <xf numFmtId="0" fontId="3" fillId="0" borderId="7" xfId="0" applyFont="1" applyFill="1" applyBorder="1" applyAlignment="1">
      <alignment vertical="center"/>
    </xf>
    <xf numFmtId="4" fontId="0" fillId="0" borderId="1" xfId="0" applyNumberFormat="1" applyFill="1" applyBorder="1" applyAlignment="1">
      <alignment vertical="center"/>
    </xf>
    <xf numFmtId="1" fontId="0" fillId="0" borderId="36" xfId="0" applyNumberFormat="1" applyFill="1" applyBorder="1" applyAlignment="1" applyProtection="1">
      <alignment vertical="center"/>
      <protection locked="0"/>
    </xf>
    <xf numFmtId="164" fontId="0" fillId="0" borderId="36" xfId="0" applyNumberFormat="1" applyFill="1" applyBorder="1" applyAlignment="1" applyProtection="1">
      <alignment vertical="center"/>
      <protection locked="0"/>
    </xf>
    <xf numFmtId="4" fontId="0" fillId="0" borderId="37" xfId="0" applyNumberFormat="1" applyFill="1" applyBorder="1" applyAlignment="1" applyProtection="1">
      <alignment vertical="center"/>
      <protection locked="0"/>
    </xf>
    <xf numFmtId="171" fontId="0" fillId="0" borderId="36" xfId="0" applyNumberFormat="1" applyFill="1" applyBorder="1" applyAlignment="1" applyProtection="1">
      <alignment vertical="center"/>
      <protection locked="0"/>
    </xf>
    <xf numFmtId="0" fontId="3" fillId="0" borderId="8" xfId="0" applyFont="1" applyFill="1" applyBorder="1" applyAlignment="1">
      <alignment horizontal="right" vertical="center" wrapText="1"/>
    </xf>
    <xf numFmtId="3" fontId="0" fillId="0" borderId="9" xfId="0" applyNumberFormat="1" applyFill="1" applyBorder="1" applyAlignment="1">
      <alignment vertical="center"/>
    </xf>
    <xf numFmtId="175" fontId="0" fillId="0" borderId="9" xfId="0" applyNumberFormat="1" applyFill="1" applyBorder="1" applyAlignment="1">
      <alignment vertical="center"/>
    </xf>
    <xf numFmtId="37" fontId="4" fillId="0" borderId="9" xfId="0" applyNumberFormat="1" applyFont="1" applyFill="1" applyBorder="1" applyAlignment="1">
      <alignment vertical="center"/>
    </xf>
    <xf numFmtId="167" fontId="0" fillId="0" borderId="9" xfId="0" applyNumberFormat="1" applyFill="1" applyBorder="1" applyAlignment="1">
      <alignment vertical="center"/>
    </xf>
    <xf numFmtId="0" fontId="3" fillId="0" borderId="7" xfId="0" applyFont="1" applyFill="1" applyBorder="1" applyAlignment="1">
      <alignment horizontal="right" vertical="center" wrapText="1"/>
    </xf>
    <xf numFmtId="170" fontId="3" fillId="0" borderId="7" xfId="0" applyNumberFormat="1" applyFont="1" applyFill="1" applyBorder="1" applyAlignment="1">
      <alignment vertical="center"/>
    </xf>
    <xf numFmtId="165" fontId="0" fillId="0" borderId="0" xfId="0" applyNumberFormat="1" applyFill="1" applyAlignment="1">
      <alignment vertical="center"/>
    </xf>
    <xf numFmtId="0" fontId="0" fillId="0" borderId="0" xfId="0" applyFill="1" applyAlignment="1">
      <alignment vertical="center"/>
    </xf>
    <xf numFmtId="0" fontId="7" fillId="0" borderId="2" xfId="0" applyFont="1" applyFill="1" applyBorder="1" applyAlignment="1" applyProtection="1">
      <alignment horizontal="left" vertical="center" indent="1"/>
      <protection locked="0"/>
    </xf>
    <xf numFmtId="0" fontId="18" fillId="0" borderId="7" xfId="0" applyFont="1" applyFill="1" applyBorder="1" applyProtection="1">
      <protection locked="0"/>
    </xf>
    <xf numFmtId="0" fontId="0" fillId="0" borderId="7" xfId="0" applyFill="1" applyBorder="1" applyAlignment="1" applyProtection="1">
      <alignment vertical="center"/>
      <protection locked="0"/>
    </xf>
    <xf numFmtId="3" fontId="0" fillId="0" borderId="7"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9" fillId="0" borderId="32" xfId="0" applyFont="1" applyFill="1" applyBorder="1" applyAlignment="1" applyProtection="1">
      <alignment horizontal="right" vertical="center" indent="1"/>
      <protection locked="0"/>
    </xf>
    <xf numFmtId="3" fontId="0" fillId="0" borderId="12" xfId="0" applyNumberFormat="1" applyFill="1" applyBorder="1" applyAlignment="1" applyProtection="1">
      <alignment horizontal="right" vertical="center"/>
      <protection locked="0"/>
    </xf>
    <xf numFmtId="0" fontId="0" fillId="0" borderId="12" xfId="0" applyFill="1" applyBorder="1" applyAlignment="1" applyProtection="1">
      <alignment horizontal="right" vertical="center"/>
    </xf>
    <xf numFmtId="4" fontId="4" fillId="0" borderId="12" xfId="0" applyNumberFormat="1" applyFont="1" applyFill="1" applyBorder="1" applyAlignment="1" applyProtection="1">
      <alignment vertical="center"/>
      <protection locked="0"/>
    </xf>
    <xf numFmtId="0" fontId="0" fillId="0" borderId="12" xfId="0" applyFill="1" applyBorder="1" applyAlignment="1" applyProtection="1">
      <alignment horizontal="right" vertical="center"/>
      <protection locked="0"/>
    </xf>
    <xf numFmtId="165" fontId="0" fillId="0" borderId="21" xfId="0" applyNumberFormat="1" applyFill="1" applyBorder="1" applyAlignment="1" applyProtection="1">
      <alignment vertical="center"/>
      <protection locked="0"/>
    </xf>
    <xf numFmtId="165" fontId="0" fillId="0" borderId="22" xfId="0" applyNumberForma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9" fillId="0" borderId="23" xfId="0" applyFont="1" applyFill="1" applyBorder="1" applyAlignment="1" applyProtection="1">
      <alignment horizontal="right" vertical="center" indent="1"/>
      <protection locked="0"/>
    </xf>
    <xf numFmtId="3" fontId="0" fillId="0" borderId="18" xfId="0" applyNumberFormat="1" applyFill="1" applyBorder="1" applyAlignment="1" applyProtection="1">
      <alignment horizontal="right" vertical="center"/>
      <protection locked="0"/>
    </xf>
    <xf numFmtId="0" fontId="0" fillId="0" borderId="18" xfId="0" applyFill="1" applyBorder="1" applyAlignment="1" applyProtection="1">
      <alignment horizontal="right" vertical="center"/>
      <protection locked="0"/>
    </xf>
    <xf numFmtId="169" fontId="0" fillId="0" borderId="18" xfId="0" applyNumberFormat="1" applyFill="1" applyBorder="1" applyAlignment="1" applyProtection="1">
      <alignment horizontal="right" vertical="center"/>
      <protection locked="0"/>
    </xf>
    <xf numFmtId="165" fontId="0" fillId="0" borderId="23" xfId="0" applyNumberFormat="1" applyFill="1" applyBorder="1" applyAlignment="1" applyProtection="1">
      <alignment horizontal="right" vertical="center"/>
      <protection locked="0"/>
    </xf>
    <xf numFmtId="165" fontId="0" fillId="0" borderId="24" xfId="0" applyNumberFormat="1" applyFill="1" applyBorder="1" applyAlignment="1" applyProtection="1">
      <alignment vertical="center"/>
      <protection locked="0"/>
    </xf>
    <xf numFmtId="0" fontId="8" fillId="0" borderId="34" xfId="0" applyFont="1" applyFill="1" applyBorder="1" applyAlignment="1" applyProtection="1">
      <alignment vertical="center"/>
      <protection locked="0"/>
    </xf>
    <xf numFmtId="0" fontId="9" fillId="0" borderId="26" xfId="0" applyFont="1" applyFill="1" applyBorder="1" applyAlignment="1" applyProtection="1">
      <alignment horizontal="right" vertical="center" indent="1"/>
      <protection locked="0"/>
    </xf>
    <xf numFmtId="0" fontId="0" fillId="0" borderId="25" xfId="0" applyFill="1" applyBorder="1" applyAlignment="1" applyProtection="1">
      <alignment vertical="center"/>
      <protection locked="0"/>
    </xf>
    <xf numFmtId="3" fontId="0" fillId="0" borderId="25" xfId="0" applyNumberFormat="1" applyFill="1" applyBorder="1" applyAlignment="1" applyProtection="1">
      <alignment horizontal="right" vertical="center"/>
      <protection locked="0"/>
    </xf>
    <xf numFmtId="0" fontId="0" fillId="0" borderId="25" xfId="0" applyFill="1" applyBorder="1" applyAlignment="1" applyProtection="1">
      <alignment horizontal="right" vertical="center"/>
      <protection locked="0"/>
    </xf>
    <xf numFmtId="4" fontId="4" fillId="0" borderId="25" xfId="0" applyNumberFormat="1" applyFont="1" applyFill="1" applyBorder="1" applyAlignment="1" applyProtection="1">
      <alignment horizontal="right" vertical="center"/>
      <protection locked="0"/>
    </xf>
    <xf numFmtId="165" fontId="0" fillId="0" borderId="26" xfId="0" applyNumberFormat="1" applyFill="1" applyBorder="1" applyAlignment="1" applyProtection="1">
      <alignment horizontal="right" vertical="center"/>
      <protection locked="0"/>
    </xf>
    <xf numFmtId="165" fontId="0" fillId="0" borderId="27" xfId="0" applyNumberFormat="1" applyFill="1" applyBorder="1" applyAlignment="1" applyProtection="1">
      <alignment vertical="center"/>
      <protection locked="0"/>
    </xf>
    <xf numFmtId="0" fontId="10" fillId="0" borderId="35" xfId="0" applyFont="1" applyFill="1" applyBorder="1" applyAlignment="1" applyProtection="1">
      <alignment vertical="center"/>
      <protection locked="0"/>
    </xf>
    <xf numFmtId="0" fontId="11" fillId="0" borderId="29" xfId="0" applyFont="1" applyFill="1" applyBorder="1" applyAlignment="1" applyProtection="1">
      <alignment horizontal="right" vertical="center" indent="1"/>
      <protection locked="0"/>
    </xf>
    <xf numFmtId="0" fontId="0" fillId="0" borderId="28" xfId="0" applyFill="1" applyBorder="1" applyAlignment="1" applyProtection="1">
      <alignment vertical="center"/>
      <protection locked="0"/>
    </xf>
    <xf numFmtId="3" fontId="3" fillId="0" borderId="28" xfId="0" applyNumberFormat="1" applyFont="1" applyFill="1" applyBorder="1" applyAlignment="1" applyProtection="1">
      <alignment horizontal="right" vertical="center"/>
      <protection locked="0"/>
    </xf>
    <xf numFmtId="166" fontId="0" fillId="0" borderId="28" xfId="0" applyNumberFormat="1" applyFill="1" applyBorder="1" applyAlignment="1" applyProtection="1">
      <alignment horizontal="right" vertical="center"/>
      <protection locked="0"/>
    </xf>
    <xf numFmtId="4" fontId="1" fillId="0" borderId="28" xfId="0" applyNumberFormat="1" applyFont="1" applyFill="1" applyBorder="1" applyAlignment="1" applyProtection="1">
      <alignment horizontal="right" vertical="center"/>
      <protection locked="0"/>
    </xf>
    <xf numFmtId="180" fontId="0" fillId="0" borderId="28" xfId="0" applyNumberFormat="1" applyFill="1" applyBorder="1" applyAlignment="1" applyProtection="1">
      <alignment horizontal="right" vertical="center"/>
      <protection locked="0"/>
    </xf>
    <xf numFmtId="165" fontId="0" fillId="0" borderId="29" xfId="0" applyNumberFormat="1" applyFill="1" applyBorder="1" applyAlignment="1" applyProtection="1">
      <alignment horizontal="right" vertical="center"/>
      <protection locked="0"/>
    </xf>
    <xf numFmtId="165" fontId="0" fillId="0" borderId="30" xfId="0" applyNumberFormat="1" applyFill="1" applyBorder="1" applyAlignment="1" applyProtection="1">
      <alignment vertical="center"/>
      <protection locked="0"/>
    </xf>
    <xf numFmtId="4" fontId="0" fillId="0" borderId="18" xfId="2" applyNumberFormat="1" applyFont="1" applyFill="1" applyBorder="1" applyAlignment="1" applyProtection="1">
      <alignment horizontal="right" vertical="center"/>
      <protection locked="0"/>
    </xf>
    <xf numFmtId="0" fontId="1" fillId="0" borderId="0" xfId="0" applyFont="1" applyBorder="1" applyAlignment="1">
      <alignment horizontal="left" vertical="center"/>
    </xf>
    <xf numFmtId="3" fontId="1" fillId="0" borderId="0" xfId="0" applyNumberFormat="1" applyFont="1" applyBorder="1" applyAlignment="1">
      <alignment vertical="center"/>
    </xf>
    <xf numFmtId="181" fontId="19" fillId="0" borderId="0" xfId="0" applyNumberFormat="1" applyFont="1" applyBorder="1" applyAlignment="1">
      <alignment vertical="center"/>
    </xf>
    <xf numFmtId="170" fontId="1" fillId="0" borderId="0" xfId="0" applyNumberFormat="1" applyFont="1" applyBorder="1" applyAlignment="1">
      <alignment vertical="center"/>
    </xf>
    <xf numFmtId="179" fontId="19" fillId="0" borderId="0" xfId="0" applyNumberFormat="1" applyFont="1" applyBorder="1" applyAlignment="1">
      <alignment vertical="center"/>
    </xf>
    <xf numFmtId="0" fontId="0" fillId="0" borderId="44" xfId="0" applyFill="1" applyBorder="1" applyAlignment="1" applyProtection="1">
      <alignment horizontal="left" vertical="center"/>
      <protection locked="0"/>
    </xf>
    <xf numFmtId="3" fontId="0" fillId="0" borderId="0" xfId="0" applyNumberFormat="1" applyFill="1" applyAlignment="1" applyProtection="1">
      <alignment vertical="center"/>
      <protection locked="0"/>
    </xf>
    <xf numFmtId="4" fontId="0" fillId="0" borderId="18" xfId="2" applyNumberFormat="1" applyFont="1" applyFill="1" applyBorder="1" applyAlignment="1" applyProtection="1">
      <alignment vertical="center"/>
      <protection locked="0"/>
    </xf>
    <xf numFmtId="0" fontId="0" fillId="0" borderId="18" xfId="0" applyFill="1" applyBorder="1" applyAlignment="1" applyProtection="1">
      <alignment horizontal="left" vertical="center" wrapText="1"/>
      <protection locked="0"/>
    </xf>
    <xf numFmtId="3" fontId="19" fillId="0" borderId="18" xfId="0" applyNumberFormat="1" applyFont="1" applyFill="1" applyBorder="1" applyAlignment="1" applyProtection="1">
      <alignment vertical="center"/>
      <protection locked="0"/>
    </xf>
    <xf numFmtId="0" fontId="0" fillId="0" borderId="40"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0" borderId="19" xfId="0" applyFill="1" applyBorder="1" applyProtection="1">
      <protection locked="0"/>
    </xf>
    <xf numFmtId="3" fontId="19" fillId="0" borderId="19" xfId="0" applyNumberFormat="1" applyFont="1" applyFill="1" applyBorder="1" applyAlignment="1" applyProtection="1">
      <alignment vertical="center"/>
      <protection locked="0"/>
    </xf>
    <xf numFmtId="4" fontId="0" fillId="0" borderId="47" xfId="0" applyNumberFormat="1" applyFill="1" applyBorder="1" applyAlignment="1" applyProtection="1">
      <alignment vertical="center"/>
      <protection locked="0"/>
    </xf>
    <xf numFmtId="165" fontId="0" fillId="0" borderId="40" xfId="0" applyNumberFormat="1" applyFill="1" applyBorder="1" applyAlignment="1" applyProtection="1">
      <alignment vertical="center"/>
      <protection locked="0"/>
    </xf>
    <xf numFmtId="165" fontId="0" fillId="0" borderId="19" xfId="0" applyNumberFormat="1" applyFill="1" applyBorder="1" applyAlignment="1" applyProtection="1">
      <alignment vertical="center"/>
      <protection locked="0"/>
    </xf>
    <xf numFmtId="2" fontId="0" fillId="0" borderId="39" xfId="0" applyNumberFormat="1" applyFill="1" applyBorder="1" applyAlignment="1" applyProtection="1">
      <alignment vertical="center"/>
      <protection locked="0"/>
    </xf>
    <xf numFmtId="0" fontId="2" fillId="0" borderId="18" xfId="0" applyFont="1" applyFill="1" applyBorder="1" applyAlignment="1" applyProtection="1">
      <alignment vertical="center"/>
      <protection locked="0"/>
    </xf>
    <xf numFmtId="1" fontId="2" fillId="0" borderId="18" xfId="0" applyNumberFormat="1" applyFont="1" applyFill="1" applyBorder="1" applyAlignment="1" applyProtection="1">
      <alignment vertical="center"/>
      <protection locked="0"/>
    </xf>
    <xf numFmtId="4" fontId="2" fillId="0" borderId="18" xfId="1" applyNumberFormat="1" applyFont="1" applyFill="1" applyBorder="1" applyAlignment="1" applyProtection="1">
      <alignment vertical="center"/>
      <protection locked="0"/>
    </xf>
    <xf numFmtId="39" fontId="29" fillId="0" borderId="18" xfId="1" applyNumberFormat="1" applyFont="1" applyFill="1" applyBorder="1" applyAlignment="1" applyProtection="1">
      <alignment vertical="center"/>
      <protection locked="0"/>
    </xf>
    <xf numFmtId="3" fontId="0" fillId="0" borderId="18" xfId="1" applyNumberFormat="1" applyFont="1" applyFill="1" applyBorder="1" applyAlignment="1" applyProtection="1">
      <alignment vertical="center"/>
      <protection locked="0"/>
    </xf>
    <xf numFmtId="4" fontId="17" fillId="0" borderId="18" xfId="1" applyNumberFormat="1" applyFont="1" applyFill="1" applyBorder="1" applyAlignment="1" applyProtection="1">
      <alignment vertical="center"/>
      <protection locked="0"/>
    </xf>
    <xf numFmtId="0" fontId="0" fillId="0" borderId="0" xfId="0" applyFill="1" applyProtection="1"/>
    <xf numFmtId="0" fontId="6" fillId="0" borderId="9" xfId="0" applyFont="1" applyFill="1" applyBorder="1" applyAlignment="1" applyProtection="1">
      <alignment horizontal="center" vertical="center" wrapText="1"/>
    </xf>
    <xf numFmtId="165" fontId="0" fillId="0" borderId="7" xfId="0" applyNumberFormat="1" applyFill="1" applyBorder="1" applyProtection="1"/>
    <xf numFmtId="2" fontId="2" fillId="0" borderId="18" xfId="0" applyNumberFormat="1" applyFont="1" applyFill="1" applyBorder="1" applyAlignment="1" applyProtection="1">
      <alignment vertical="center"/>
      <protection locked="0"/>
    </xf>
    <xf numFmtId="165" fontId="19" fillId="0" borderId="36" xfId="0" applyNumberFormat="1" applyFont="1" applyFill="1" applyBorder="1" applyAlignment="1" applyProtection="1">
      <alignment vertical="center"/>
      <protection locked="0"/>
    </xf>
    <xf numFmtId="2" fontId="19" fillId="0" borderId="9" xfId="0" applyNumberFormat="1" applyFont="1" applyFill="1" applyBorder="1" applyAlignment="1" applyProtection="1">
      <alignment vertical="center"/>
    </xf>
    <xf numFmtId="0" fontId="0" fillId="0" borderId="45" xfId="0" applyFill="1" applyBorder="1" applyProtection="1"/>
    <xf numFmtId="0" fontId="0" fillId="0" borderId="7" xfId="0" applyFill="1" applyBorder="1" applyProtection="1"/>
    <xf numFmtId="2" fontId="0" fillId="0" borderId="42" xfId="0" applyNumberFormat="1" applyFill="1" applyBorder="1" applyAlignment="1" applyProtection="1">
      <alignment vertical="center"/>
    </xf>
    <xf numFmtId="2" fontId="0" fillId="0" borderId="18" xfId="0" applyNumberFormat="1" applyFill="1" applyBorder="1" applyAlignment="1" applyProtection="1">
      <alignment horizontal="right" vertical="center"/>
    </xf>
    <xf numFmtId="2" fontId="0" fillId="0" borderId="25" xfId="0" applyNumberFormat="1" applyFill="1" applyBorder="1" applyAlignment="1" applyProtection="1">
      <alignment vertical="center"/>
    </xf>
    <xf numFmtId="2" fontId="0" fillId="0" borderId="54" xfId="0" applyNumberFormat="1" applyFill="1" applyBorder="1" applyAlignment="1" applyProtection="1">
      <alignment vertical="center"/>
    </xf>
    <xf numFmtId="2" fontId="0" fillId="0" borderId="28" xfId="0" applyNumberFormat="1" applyFill="1" applyBorder="1" applyAlignment="1" applyProtection="1">
      <alignment vertical="center"/>
    </xf>
    <xf numFmtId="0" fontId="2" fillId="0" borderId="18" xfId="0" applyFont="1" applyFill="1" applyBorder="1" applyAlignment="1" applyProtection="1">
      <alignment vertical="top" wrapText="1"/>
      <protection locked="0"/>
    </xf>
    <xf numFmtId="0" fontId="3" fillId="0" borderId="18" xfId="0" applyFont="1" applyFill="1" applyBorder="1" applyAlignment="1" applyProtection="1">
      <alignment horizontal="center" vertical="center"/>
      <protection locked="0"/>
    </xf>
    <xf numFmtId="4" fontId="2" fillId="0" borderId="18" xfId="2" applyNumberFormat="1" applyFont="1" applyFill="1" applyBorder="1" applyAlignment="1" applyProtection="1">
      <alignment vertical="center"/>
      <protection locked="0"/>
    </xf>
    <xf numFmtId="165" fontId="3" fillId="0" borderId="18"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4" fontId="29" fillId="0" borderId="18" xfId="2" applyNumberFormat="1" applyFont="1" applyFill="1" applyBorder="1" applyAlignment="1" applyProtection="1">
      <alignment vertical="center"/>
      <protection locked="0"/>
    </xf>
    <xf numFmtId="2" fontId="19" fillId="0" borderId="18" xfId="0" applyNumberFormat="1" applyFont="1" applyFill="1" applyBorder="1" applyAlignment="1" applyProtection="1">
      <alignment vertical="center"/>
      <protection locked="0"/>
    </xf>
    <xf numFmtId="0" fontId="0" fillId="0" borderId="36" xfId="0" applyFill="1" applyBorder="1" applyAlignment="1" applyProtection="1">
      <alignment wrapText="1"/>
      <protection locked="0"/>
    </xf>
    <xf numFmtId="0" fontId="2" fillId="0" borderId="36" xfId="0" applyFont="1" applyFill="1" applyBorder="1" applyAlignment="1" applyProtection="1">
      <alignment horizontal="center" vertical="center"/>
      <protection locked="0"/>
    </xf>
    <xf numFmtId="1" fontId="0" fillId="0" borderId="0" xfId="0" applyNumberFormat="1" applyFill="1" applyAlignment="1" applyProtection="1">
      <alignment vertical="center"/>
      <protection locked="0"/>
    </xf>
    <xf numFmtId="1" fontId="0" fillId="0" borderId="39" xfId="0" applyNumberFormat="1" applyFill="1" applyBorder="1" applyAlignment="1" applyProtection="1">
      <alignment vertical="center"/>
      <protection locked="0"/>
    </xf>
    <xf numFmtId="3" fontId="0" fillId="0" borderId="39" xfId="0" applyNumberFormat="1" applyFill="1" applyBorder="1" applyAlignment="1" applyProtection="1">
      <alignment vertical="center"/>
      <protection locked="0"/>
    </xf>
    <xf numFmtId="0" fontId="0" fillId="0" borderId="0" xfId="0" applyFill="1" applyAlignment="1" applyProtection="1">
      <alignment vertical="center"/>
      <protection locked="0"/>
    </xf>
    <xf numFmtId="4" fontId="29" fillId="0" borderId="39" xfId="2" applyNumberFormat="1" applyFont="1" applyFill="1" applyBorder="1" applyAlignment="1" applyProtection="1">
      <alignment vertical="center"/>
      <protection locked="0"/>
    </xf>
    <xf numFmtId="2" fontId="19" fillId="0" borderId="36" xfId="0" applyNumberFormat="1" applyFont="1" applyFill="1" applyBorder="1" applyAlignment="1" applyProtection="1">
      <alignment vertical="center"/>
      <protection locked="0"/>
    </xf>
    <xf numFmtId="0" fontId="0" fillId="0" borderId="10" xfId="0" applyFill="1" applyBorder="1" applyAlignment="1" applyProtection="1">
      <alignment vertical="center" wrapText="1"/>
    </xf>
    <xf numFmtId="0" fontId="1" fillId="0" borderId="1" xfId="0" applyFont="1" applyFill="1" applyBorder="1" applyAlignment="1" applyProtection="1">
      <alignment horizontal="right" vertical="center" wrapText="1"/>
    </xf>
    <xf numFmtId="0" fontId="20" fillId="0" borderId="20" xfId="0" applyFont="1" applyFill="1" applyBorder="1" applyProtection="1"/>
    <xf numFmtId="1" fontId="0" fillId="0" borderId="9" xfId="0" applyNumberFormat="1" applyFill="1" applyBorder="1" applyAlignment="1" applyProtection="1">
      <alignment vertical="center"/>
    </xf>
    <xf numFmtId="166" fontId="0" fillId="0" borderId="9" xfId="0" applyNumberFormat="1" applyFill="1" applyBorder="1" applyAlignment="1" applyProtection="1">
      <alignment vertical="center"/>
    </xf>
    <xf numFmtId="176" fontId="2" fillId="0" borderId="9" xfId="0" applyNumberFormat="1" applyFont="1" applyFill="1" applyBorder="1" applyAlignment="1" applyProtection="1">
      <alignment vertical="center"/>
    </xf>
    <xf numFmtId="172" fontId="0" fillId="0" borderId="9" xfId="0" applyNumberFormat="1" applyFill="1" applyBorder="1" applyAlignment="1" applyProtection="1">
      <alignment vertical="center"/>
    </xf>
    <xf numFmtId="4" fontId="0" fillId="0" borderId="42" xfId="0" applyNumberFormat="1" applyFill="1" applyBorder="1" applyAlignment="1" applyProtection="1">
      <alignment vertical="center"/>
    </xf>
    <xf numFmtId="2" fontId="0" fillId="0" borderId="41" xfId="0" applyNumberFormat="1" applyFill="1" applyBorder="1" applyAlignment="1" applyProtection="1">
      <alignment vertical="center"/>
    </xf>
    <xf numFmtId="0" fontId="3" fillId="0" borderId="10" xfId="0" applyFont="1" applyFill="1" applyBorder="1" applyAlignment="1" applyProtection="1">
      <alignment vertical="center"/>
    </xf>
    <xf numFmtId="0" fontId="1" fillId="0" borderId="7" xfId="0" applyFont="1" applyFill="1" applyBorder="1" applyAlignment="1" applyProtection="1">
      <alignment horizontal="center"/>
    </xf>
    <xf numFmtId="0" fontId="0" fillId="0" borderId="1" xfId="0" applyFill="1" applyBorder="1" applyProtection="1"/>
    <xf numFmtId="0" fontId="0" fillId="0" borderId="46" xfId="0" applyFill="1" applyBorder="1" applyAlignment="1" applyProtection="1">
      <alignment vertical="center" wrapText="1"/>
      <protection locked="0"/>
    </xf>
    <xf numFmtId="0" fontId="0" fillId="0" borderId="44" xfId="0" applyFill="1" applyBorder="1" applyAlignment="1" applyProtection="1">
      <alignment vertical="center" wrapText="1"/>
      <protection locked="0"/>
    </xf>
    <xf numFmtId="0" fontId="16" fillId="0" borderId="0" xfId="0" applyFont="1" applyFill="1" applyProtection="1"/>
    <xf numFmtId="0" fontId="5" fillId="0" borderId="2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0" fillId="0" borderId="8" xfId="0" applyFill="1" applyBorder="1" applyProtection="1"/>
    <xf numFmtId="0" fontId="2" fillId="0" borderId="12" xfId="0" applyFont="1" applyFill="1" applyBorder="1" applyAlignment="1" applyProtection="1">
      <alignment horizontal="left" vertical="center"/>
      <protection locked="0"/>
    </xf>
    <xf numFmtId="0" fontId="2" fillId="0" borderId="39" xfId="0" applyFont="1" applyFill="1" applyBorder="1" applyAlignment="1" applyProtection="1">
      <alignment wrapText="1"/>
      <protection locked="0"/>
    </xf>
    <xf numFmtId="0" fontId="2" fillId="0" borderId="19" xfId="0" applyFont="1" applyFill="1" applyBorder="1" applyAlignment="1" applyProtection="1">
      <alignment horizontal="center" vertical="center"/>
      <protection locked="0"/>
    </xf>
    <xf numFmtId="1" fontId="2" fillId="0" borderId="19" xfId="0" applyNumberFormat="1" applyFont="1" applyFill="1" applyBorder="1" applyAlignment="1" applyProtection="1">
      <alignment vertical="center"/>
      <protection locked="0"/>
    </xf>
    <xf numFmtId="3" fontId="2" fillId="0" borderId="0" xfId="0" applyNumberFormat="1" applyFont="1" applyFill="1" applyAlignment="1" applyProtection="1">
      <alignment vertical="center"/>
      <protection locked="0"/>
    </xf>
    <xf numFmtId="4" fontId="2" fillId="0" borderId="19" xfId="0" applyNumberFormat="1" applyFont="1" applyFill="1" applyBorder="1" applyAlignment="1" applyProtection="1">
      <alignment vertical="center"/>
      <protection locked="0"/>
    </xf>
    <xf numFmtId="4" fontId="2" fillId="0" borderId="19" xfId="2" applyNumberFormat="1" applyFont="1" applyFill="1" applyBorder="1" applyAlignment="1" applyProtection="1">
      <alignment vertical="center"/>
      <protection locked="0"/>
    </xf>
    <xf numFmtId="2" fontId="2" fillId="0" borderId="19" xfId="0" applyNumberFormat="1" applyFont="1" applyFill="1" applyBorder="1" applyAlignment="1" applyProtection="1">
      <alignment vertical="center"/>
      <protection locked="0"/>
    </xf>
    <xf numFmtId="0" fontId="0" fillId="0" borderId="18" xfId="0" applyFill="1" applyBorder="1" applyAlignment="1" applyProtection="1">
      <alignment horizontal="left" vertical="center"/>
      <protection locked="0"/>
    </xf>
    <xf numFmtId="0" fontId="0" fillId="0" borderId="19" xfId="0" applyFill="1" applyBorder="1" applyAlignment="1" applyProtection="1">
      <alignment vertical="top" wrapText="1"/>
      <protection locked="0"/>
    </xf>
    <xf numFmtId="0" fontId="0" fillId="0" borderId="45" xfId="0" applyFill="1" applyBorder="1" applyAlignment="1" applyProtection="1">
      <alignment vertical="center" wrapText="1"/>
    </xf>
    <xf numFmtId="0" fontId="3" fillId="0" borderId="7" xfId="0" applyFont="1" applyFill="1" applyBorder="1" applyAlignment="1" applyProtection="1">
      <alignment horizontal="right" vertical="center"/>
    </xf>
    <xf numFmtId="3" fontId="0" fillId="0" borderId="9" xfId="0" applyNumberFormat="1" applyFill="1" applyBorder="1" applyAlignment="1" applyProtection="1">
      <alignment vertical="center"/>
    </xf>
    <xf numFmtId="177" fontId="0" fillId="0" borderId="9" xfId="0" applyNumberFormat="1" applyFill="1" applyBorder="1" applyAlignment="1" applyProtection="1">
      <alignment vertical="center"/>
    </xf>
    <xf numFmtId="39" fontId="1" fillId="0" borderId="41" xfId="2" applyNumberFormat="1" applyFont="1" applyFill="1" applyBorder="1" applyAlignment="1" applyProtection="1">
      <alignment vertical="center"/>
    </xf>
    <xf numFmtId="0" fontId="3" fillId="0" borderId="2" xfId="0" applyFont="1" applyFill="1" applyBorder="1" applyAlignment="1" applyProtection="1">
      <alignment vertical="center"/>
    </xf>
    <xf numFmtId="43" fontId="0" fillId="0" borderId="7" xfId="0" applyNumberFormat="1" applyFill="1" applyBorder="1" applyProtection="1"/>
    <xf numFmtId="4" fontId="0" fillId="0" borderId="43" xfId="0" applyNumberFormat="1" applyFill="1" applyBorder="1" applyAlignment="1" applyProtection="1">
      <alignment vertical="center"/>
      <protection locked="0"/>
    </xf>
    <xf numFmtId="173" fontId="0" fillId="0" borderId="9" xfId="0" applyNumberFormat="1" applyFill="1" applyBorder="1" applyAlignment="1" applyProtection="1">
      <alignment vertical="center"/>
    </xf>
    <xf numFmtId="3" fontId="0" fillId="0" borderId="45" xfId="0" applyNumberFormat="1" applyFill="1" applyBorder="1" applyProtection="1"/>
    <xf numFmtId="43" fontId="0" fillId="0" borderId="45" xfId="0" applyNumberFormat="1" applyFill="1" applyBorder="1" applyProtection="1"/>
    <xf numFmtId="0" fontId="7" fillId="0" borderId="2" xfId="0" applyFont="1" applyFill="1" applyBorder="1" applyAlignment="1" applyProtection="1">
      <alignment horizontal="left" vertical="center" indent="1"/>
    </xf>
    <xf numFmtId="0" fontId="22" fillId="0" borderId="7" xfId="0" applyFont="1" applyFill="1" applyBorder="1" applyProtection="1"/>
    <xf numFmtId="3" fontId="0" fillId="0" borderId="7" xfId="0" applyNumberFormat="1" applyFill="1" applyBorder="1" applyProtection="1"/>
    <xf numFmtId="0" fontId="22" fillId="0" borderId="31" xfId="0" applyFont="1" applyFill="1" applyBorder="1" applyAlignment="1" applyProtection="1">
      <alignment vertical="center"/>
    </xf>
    <xf numFmtId="0" fontId="23" fillId="0" borderId="32" xfId="0" applyFont="1" applyFill="1" applyBorder="1" applyAlignment="1" applyProtection="1">
      <alignment horizontal="right" vertical="center" indent="1"/>
    </xf>
    <xf numFmtId="0" fontId="0" fillId="0" borderId="19" xfId="0" applyFill="1" applyBorder="1" applyProtection="1"/>
    <xf numFmtId="3" fontId="0" fillId="0" borderId="19" xfId="0" applyNumberFormat="1" applyFill="1" applyBorder="1" applyAlignment="1" applyProtection="1">
      <alignment horizontal="right" vertical="center"/>
    </xf>
    <xf numFmtId="0" fontId="0" fillId="0" borderId="19" xfId="0" applyFill="1" applyBorder="1" applyAlignment="1" applyProtection="1">
      <alignment horizontal="right" vertical="center"/>
    </xf>
    <xf numFmtId="4" fontId="0" fillId="0" borderId="19" xfId="0" applyNumberFormat="1" applyFill="1" applyBorder="1" applyAlignment="1" applyProtection="1">
      <alignment horizontal="right" vertical="center"/>
    </xf>
    <xf numFmtId="4" fontId="0" fillId="0" borderId="48" xfId="0" applyNumberFormat="1" applyFill="1" applyBorder="1" applyAlignment="1" applyProtection="1">
      <alignment horizontal="right" vertical="center"/>
    </xf>
    <xf numFmtId="2" fontId="0" fillId="0" borderId="19" xfId="0" applyNumberFormat="1" applyFill="1" applyBorder="1" applyAlignment="1" applyProtection="1">
      <alignment vertical="center"/>
    </xf>
    <xf numFmtId="0" fontId="22" fillId="0" borderId="33" xfId="0" applyFont="1" applyFill="1" applyBorder="1" applyAlignment="1" applyProtection="1">
      <alignment vertical="center"/>
    </xf>
    <xf numFmtId="0" fontId="23" fillId="0" borderId="23" xfId="0" applyFont="1" applyFill="1" applyBorder="1" applyAlignment="1" applyProtection="1">
      <alignment horizontal="right" vertical="center" indent="1"/>
    </xf>
    <xf numFmtId="0" fontId="0" fillId="0" borderId="18" xfId="0" applyFill="1" applyBorder="1" applyProtection="1"/>
    <xf numFmtId="3" fontId="0" fillId="0" borderId="18" xfId="0" applyNumberFormat="1" applyFill="1" applyBorder="1" applyAlignment="1" applyProtection="1">
      <alignment horizontal="right" vertical="center"/>
    </xf>
    <xf numFmtId="0" fontId="0" fillId="0" borderId="18" xfId="0" applyFill="1" applyBorder="1" applyAlignment="1" applyProtection="1">
      <alignment horizontal="right" vertical="center"/>
    </xf>
    <xf numFmtId="4" fontId="0" fillId="0" borderId="18" xfId="0" applyNumberFormat="1" applyFill="1" applyBorder="1" applyAlignment="1" applyProtection="1">
      <alignment horizontal="right" vertical="center"/>
    </xf>
    <xf numFmtId="4" fontId="0" fillId="0" borderId="49" xfId="0" applyNumberFormat="1" applyFill="1" applyBorder="1" applyAlignment="1" applyProtection="1">
      <alignment horizontal="right" vertical="center"/>
    </xf>
    <xf numFmtId="2" fontId="0" fillId="0" borderId="18" xfId="0" applyNumberFormat="1" applyFill="1" applyBorder="1" applyAlignment="1" applyProtection="1">
      <alignment vertical="center"/>
    </xf>
    <xf numFmtId="0" fontId="22" fillId="0" borderId="34" xfId="0" applyFont="1" applyFill="1" applyBorder="1" applyAlignment="1" applyProtection="1">
      <alignment vertical="center"/>
    </xf>
    <xf numFmtId="0" fontId="23" fillId="0" borderId="26" xfId="0" applyFont="1" applyFill="1" applyBorder="1" applyAlignment="1" applyProtection="1">
      <alignment horizontal="right" vertical="center" indent="1"/>
    </xf>
    <xf numFmtId="0" fontId="0" fillId="0" borderId="25" xfId="0" applyFill="1" applyBorder="1" applyProtection="1"/>
    <xf numFmtId="3" fontId="0" fillId="0" borderId="25" xfId="0" applyNumberFormat="1" applyFill="1" applyBorder="1" applyAlignment="1" applyProtection="1">
      <alignment horizontal="right" vertical="center"/>
    </xf>
    <xf numFmtId="0" fontId="0" fillId="0" borderId="25" xfId="0" applyFill="1" applyBorder="1" applyAlignment="1" applyProtection="1">
      <alignment horizontal="right" vertical="center"/>
    </xf>
    <xf numFmtId="3" fontId="2" fillId="0" borderId="25" xfId="0" applyNumberFormat="1" applyFont="1" applyFill="1" applyBorder="1" applyAlignment="1" applyProtection="1">
      <alignment horizontal="right" vertical="center"/>
    </xf>
    <xf numFmtId="4" fontId="2" fillId="0" borderId="25" xfId="0" applyNumberFormat="1" applyFont="1" applyFill="1" applyBorder="1" applyAlignment="1" applyProtection="1">
      <alignment horizontal="right" vertical="center"/>
    </xf>
    <xf numFmtId="4" fontId="0" fillId="0" borderId="50" xfId="0" applyNumberFormat="1" applyFill="1" applyBorder="1" applyAlignment="1" applyProtection="1">
      <alignment horizontal="right" vertical="center"/>
    </xf>
    <xf numFmtId="0" fontId="22" fillId="0" borderId="52" xfId="0" applyFont="1" applyFill="1" applyBorder="1" applyAlignment="1" applyProtection="1">
      <alignment vertical="center"/>
    </xf>
    <xf numFmtId="0" fontId="7" fillId="0" borderId="53" xfId="0" applyFont="1" applyFill="1" applyBorder="1" applyAlignment="1" applyProtection="1">
      <alignment horizontal="right" vertical="center" indent="1"/>
    </xf>
    <xf numFmtId="0" fontId="0" fillId="0" borderId="54" xfId="0" applyFill="1" applyBorder="1" applyProtection="1"/>
    <xf numFmtId="3" fontId="0" fillId="0" borderId="54" xfId="0" applyNumberFormat="1" applyFill="1" applyBorder="1" applyAlignment="1" applyProtection="1">
      <alignment horizontal="right" vertical="center"/>
    </xf>
    <xf numFmtId="0" fontId="0" fillId="0" borderId="54" xfId="0" applyFill="1" applyBorder="1" applyAlignment="1" applyProtection="1">
      <alignment horizontal="right" vertical="center"/>
    </xf>
    <xf numFmtId="3" fontId="2" fillId="0" borderId="54" xfId="0" applyNumberFormat="1" applyFont="1" applyFill="1" applyBorder="1" applyAlignment="1" applyProtection="1">
      <alignment horizontal="right" vertical="center"/>
    </xf>
    <xf numFmtId="4" fontId="2" fillId="0" borderId="54" xfId="0" applyNumberFormat="1" applyFont="1" applyFill="1" applyBorder="1" applyAlignment="1" applyProtection="1">
      <alignment horizontal="right" vertical="center"/>
    </xf>
    <xf numFmtId="4" fontId="0" fillId="0" borderId="55" xfId="0" applyNumberFormat="1" applyFill="1" applyBorder="1" applyAlignment="1" applyProtection="1">
      <alignment horizontal="right" vertical="center"/>
    </xf>
    <xf numFmtId="0" fontId="24" fillId="0" borderId="35" xfId="0" applyFont="1" applyFill="1" applyBorder="1" applyAlignment="1" applyProtection="1">
      <alignment vertical="center"/>
    </xf>
    <xf numFmtId="0" fontId="25" fillId="0" borderId="29" xfId="0" applyFont="1" applyFill="1" applyBorder="1" applyAlignment="1" applyProtection="1">
      <alignment horizontal="right" vertical="center" indent="1"/>
    </xf>
    <xf numFmtId="0" fontId="0" fillId="0" borderId="28" xfId="0" applyFill="1" applyBorder="1" applyProtection="1"/>
    <xf numFmtId="3" fontId="3" fillId="0" borderId="28" xfId="0" applyNumberFormat="1" applyFont="1" applyFill="1" applyBorder="1" applyAlignment="1" applyProtection="1">
      <alignment horizontal="right" vertical="center"/>
    </xf>
    <xf numFmtId="166" fontId="0" fillId="0" borderId="28" xfId="0" applyNumberFormat="1" applyFill="1" applyBorder="1" applyAlignment="1" applyProtection="1">
      <alignment horizontal="right" vertical="center"/>
    </xf>
    <xf numFmtId="3" fontId="1" fillId="0" borderId="28" xfId="0" applyNumberFormat="1" applyFont="1" applyFill="1" applyBorder="1" applyAlignment="1" applyProtection="1">
      <alignment horizontal="right" vertical="center"/>
    </xf>
    <xf numFmtId="178" fontId="0" fillId="0" borderId="28" xfId="0" applyNumberFormat="1" applyFill="1" applyBorder="1" applyAlignment="1" applyProtection="1">
      <alignment horizontal="right" vertical="center"/>
    </xf>
    <xf numFmtId="4" fontId="1" fillId="0" borderId="28" xfId="0" applyNumberFormat="1" applyFont="1" applyFill="1" applyBorder="1" applyAlignment="1" applyProtection="1">
      <alignment horizontal="right" vertical="center"/>
    </xf>
    <xf numFmtId="4" fontId="0" fillId="0" borderId="51" xfId="0" applyNumberFormat="1" applyFill="1" applyBorder="1" applyAlignment="1" applyProtection="1">
      <alignment horizontal="right" vertical="center"/>
    </xf>
    <xf numFmtId="0" fontId="0" fillId="0" borderId="0" xfId="0" applyFill="1" applyBorder="1" applyAlignment="1">
      <alignment vertical="center" wrapText="1"/>
    </xf>
    <xf numFmtId="3" fontId="0" fillId="0" borderId="0" xfId="0" applyNumberFormat="1" applyFill="1" applyBorder="1"/>
    <xf numFmtId="0" fontId="17" fillId="0" borderId="0" xfId="0" applyFont="1" applyFill="1" applyBorder="1" applyAlignment="1">
      <alignment horizontal="left" vertical="center" indent="1"/>
    </xf>
    <xf numFmtId="165" fontId="1" fillId="0" borderId="0" xfId="0" applyNumberFormat="1" applyFont="1" applyFill="1" applyBorder="1"/>
    <xf numFmtId="165" fontId="0" fillId="0" borderId="0" xfId="0" applyNumberFormat="1" applyFill="1"/>
    <xf numFmtId="2" fontId="0" fillId="0" borderId="18" xfId="0" applyNumberFormat="1" applyFill="1" applyBorder="1" applyAlignment="1" applyProtection="1">
      <alignment horizontal="left" vertical="center" wrapText="1"/>
      <protection locked="0"/>
    </xf>
    <xf numFmtId="0" fontId="4" fillId="0" borderId="18" xfId="0" applyFont="1" applyFill="1" applyBorder="1" applyAlignment="1" applyProtection="1">
      <alignment vertical="center" wrapText="1"/>
      <protection locked="0"/>
    </xf>
    <xf numFmtId="0" fontId="2" fillId="0" borderId="36" xfId="0" applyFont="1" applyFill="1" applyBorder="1" applyAlignment="1" applyProtection="1">
      <alignment vertical="center" wrapText="1"/>
      <protection locked="0"/>
    </xf>
    <xf numFmtId="37" fontId="29" fillId="0" borderId="36" xfId="1" applyNumberFormat="1" applyFont="1" applyFill="1" applyBorder="1" applyAlignment="1" applyProtection="1">
      <alignment vertical="center"/>
      <protection locked="0"/>
    </xf>
    <xf numFmtId="4" fontId="29" fillId="0" borderId="36" xfId="1" applyNumberFormat="1" applyFont="1" applyFill="1" applyBorder="1" applyAlignment="1" applyProtection="1">
      <alignment vertical="center"/>
      <protection locked="0"/>
    </xf>
    <xf numFmtId="0" fontId="2" fillId="0" borderId="18" xfId="0" applyFont="1" applyFill="1" applyBorder="1" applyAlignment="1" applyProtection="1">
      <alignment horizontal="left" vertical="center"/>
      <protection locked="0"/>
    </xf>
    <xf numFmtId="182" fontId="0" fillId="0" borderId="12" xfId="0" applyNumberFormat="1" applyFill="1" applyBorder="1" applyAlignment="1" applyProtection="1">
      <alignment vertical="center"/>
      <protection locked="0"/>
    </xf>
    <xf numFmtId="0" fontId="0" fillId="0" borderId="12" xfId="0" applyFill="1" applyBorder="1" applyProtection="1">
      <protection locked="0"/>
    </xf>
    <xf numFmtId="4" fontId="0" fillId="0" borderId="12" xfId="0" applyNumberFormat="1" applyFill="1" applyBorder="1" applyAlignment="1" applyProtection="1">
      <alignment vertical="center"/>
      <protection locked="0"/>
    </xf>
    <xf numFmtId="0" fontId="2" fillId="0" borderId="19" xfId="0" applyFont="1" applyFill="1" applyBorder="1" applyAlignment="1" applyProtection="1">
      <alignment wrapText="1"/>
      <protection locked="0"/>
    </xf>
    <xf numFmtId="0" fontId="2" fillId="0" borderId="18" xfId="0" applyFont="1" applyFill="1" applyBorder="1" applyAlignment="1" applyProtection="1">
      <alignment horizontal="center" vertical="center"/>
      <protection locked="0"/>
    </xf>
    <xf numFmtId="165" fontId="2" fillId="0" borderId="18" xfId="0" applyNumberFormat="1" applyFont="1" applyFill="1" applyBorder="1" applyAlignment="1" applyProtection="1">
      <alignment vertical="center"/>
      <protection locked="0"/>
    </xf>
    <xf numFmtId="165" fontId="0" fillId="0" borderId="39" xfId="0" applyNumberFormat="1" applyFill="1" applyBorder="1" applyAlignment="1" applyProtection="1">
      <alignment vertical="center"/>
      <protection locked="0"/>
    </xf>
    <xf numFmtId="0" fontId="1" fillId="0" borderId="18" xfId="3" applyFont="1" applyFill="1" applyBorder="1"/>
    <xf numFmtId="43" fontId="1" fillId="0" borderId="18" xfId="3" applyNumberFormat="1" applyFont="1" applyFill="1" applyBorder="1"/>
    <xf numFmtId="0" fontId="36" fillId="0" borderId="18" xfId="0" applyFont="1" applyFill="1" applyBorder="1"/>
    <xf numFmtId="0" fontId="2" fillId="0" borderId="18" xfId="3" applyFont="1" applyFill="1" applyBorder="1"/>
    <xf numFmtId="43" fontId="2" fillId="0" borderId="18" xfId="1" applyFont="1" applyFill="1" applyBorder="1" applyAlignment="1">
      <alignment horizontal="right"/>
    </xf>
    <xf numFmtId="43" fontId="37" fillId="0" borderId="18" xfId="1" applyFont="1" applyFill="1" applyBorder="1" applyAlignment="1">
      <alignment horizontal="right"/>
    </xf>
    <xf numFmtId="183" fontId="36" fillId="0" borderId="18" xfId="1" applyNumberFormat="1" applyFont="1" applyFill="1" applyBorder="1"/>
    <xf numFmtId="185" fontId="19" fillId="0" borderId="9" xfId="0" applyNumberFormat="1" applyFont="1" applyBorder="1" applyAlignment="1">
      <alignment vertical="center"/>
    </xf>
    <xf numFmtId="173" fontId="25" fillId="0" borderId="16" xfId="0" applyNumberFormat="1" applyFont="1" applyBorder="1" applyAlignment="1">
      <alignment vertical="center"/>
    </xf>
    <xf numFmtId="0" fontId="38" fillId="0" borderId="0" xfId="0" applyFont="1" applyFill="1" applyBorder="1"/>
    <xf numFmtId="4" fontId="0" fillId="2" borderId="18" xfId="0" applyNumberFormat="1" applyFill="1" applyBorder="1" applyAlignment="1" applyProtection="1">
      <alignment vertical="center"/>
      <protection locked="0"/>
    </xf>
    <xf numFmtId="0" fontId="0" fillId="0" borderId="44" xfId="0" applyFill="1" applyBorder="1"/>
    <xf numFmtId="0" fontId="6" fillId="2" borderId="9" xfId="0" applyFont="1" applyFill="1" applyBorder="1" applyAlignment="1">
      <alignment horizontal="center" vertical="center" wrapText="1"/>
    </xf>
    <xf numFmtId="0" fontId="0" fillId="0" borderId="0" xfId="0" applyFill="1" applyProtection="1">
      <protection locked="0"/>
    </xf>
    <xf numFmtId="164" fontId="0" fillId="0" borderId="18" xfId="0" applyNumberFormat="1" applyFill="1" applyBorder="1" applyAlignment="1" applyProtection="1">
      <alignment vertical="center"/>
      <protection locked="0"/>
    </xf>
    <xf numFmtId="165" fontId="0" fillId="0" borderId="36" xfId="0" applyNumberFormat="1" applyFill="1" applyBorder="1" applyAlignment="1" applyProtection="1">
      <alignment vertical="center"/>
      <protection locked="0"/>
    </xf>
    <xf numFmtId="39" fontId="0" fillId="0" borderId="36" xfId="0" applyNumberFormat="1" applyFill="1" applyBorder="1" applyAlignment="1" applyProtection="1">
      <alignment vertical="center"/>
      <protection locked="0"/>
    </xf>
    <xf numFmtId="165" fontId="0" fillId="2" borderId="28" xfId="0" applyNumberFormat="1" applyFill="1" applyBorder="1" applyAlignment="1" applyProtection="1">
      <alignment vertical="center"/>
      <protection locked="0"/>
    </xf>
    <xf numFmtId="4" fontId="21" fillId="0" borderId="19" xfId="0" applyNumberFormat="1" applyFont="1" applyFill="1" applyBorder="1" applyAlignment="1" applyProtection="1">
      <alignment vertical="center"/>
      <protection locked="0"/>
    </xf>
    <xf numFmtId="4" fontId="0" fillId="0" borderId="19" xfId="0" applyNumberFormat="1" applyFill="1" applyBorder="1" applyAlignment="1" applyProtection="1">
      <alignment vertical="center"/>
      <protection locked="0"/>
    </xf>
    <xf numFmtId="4" fontId="21" fillId="0" borderId="18" xfId="0" applyNumberFormat="1" applyFont="1" applyFill="1" applyBorder="1" applyAlignment="1" applyProtection="1">
      <alignment vertical="center"/>
      <protection locked="0"/>
    </xf>
    <xf numFmtId="4" fontId="1" fillId="0" borderId="9" xfId="2" applyNumberFormat="1" applyFont="1" applyFill="1" applyBorder="1" applyAlignment="1" applyProtection="1">
      <alignment vertical="center"/>
    </xf>
    <xf numFmtId="4" fontId="0" fillId="0" borderId="19" xfId="0" applyNumberFormat="1" applyFill="1" applyBorder="1" applyAlignment="1" applyProtection="1">
      <alignment vertical="center"/>
    </xf>
    <xf numFmtId="4" fontId="0" fillId="0" borderId="18" xfId="0" applyNumberFormat="1" applyFill="1" applyBorder="1" applyAlignment="1" applyProtection="1">
      <alignment vertical="center"/>
    </xf>
    <xf numFmtId="4" fontId="0" fillId="0" borderId="25" xfId="0" applyNumberFormat="1" applyFill="1" applyBorder="1" applyAlignment="1" applyProtection="1">
      <alignment vertical="center"/>
    </xf>
    <xf numFmtId="4" fontId="0" fillId="0" borderId="54" xfId="0" applyNumberFormat="1" applyFill="1" applyBorder="1" applyAlignment="1" applyProtection="1">
      <alignment vertical="center"/>
    </xf>
    <xf numFmtId="4" fontId="0" fillId="0" borderId="28" xfId="0" applyNumberFormat="1" applyFill="1" applyBorder="1" applyAlignment="1" applyProtection="1">
      <alignment vertical="center"/>
    </xf>
    <xf numFmtId="4" fontId="0" fillId="0" borderId="22" xfId="0" applyNumberFormat="1" applyFill="1" applyBorder="1" applyAlignment="1" applyProtection="1">
      <alignment vertical="center"/>
    </xf>
    <xf numFmtId="4" fontId="0" fillId="0" borderId="24" xfId="0" applyNumberFormat="1" applyFill="1" applyBorder="1" applyAlignment="1" applyProtection="1">
      <alignment vertical="center"/>
    </xf>
    <xf numFmtId="4" fontId="0" fillId="0" borderId="27" xfId="0" applyNumberFormat="1" applyFill="1" applyBorder="1" applyAlignment="1" applyProtection="1">
      <alignment vertical="center"/>
    </xf>
    <xf numFmtId="4" fontId="0" fillId="0" borderId="56" xfId="0" applyNumberFormat="1" applyFill="1" applyBorder="1" applyAlignment="1" applyProtection="1">
      <alignment vertical="center"/>
    </xf>
    <xf numFmtId="4" fontId="0" fillId="0" borderId="30" xfId="0" applyNumberFormat="1" applyFill="1" applyBorder="1" applyAlignment="1" applyProtection="1">
      <alignment vertical="center"/>
    </xf>
    <xf numFmtId="4" fontId="1" fillId="0" borderId="41" xfId="2" applyNumberFormat="1" applyFont="1" applyFill="1" applyBorder="1" applyAlignment="1" applyProtection="1">
      <alignment vertical="center"/>
    </xf>
    <xf numFmtId="4" fontId="0" fillId="0" borderId="7" xfId="0" applyNumberFormat="1" applyFill="1" applyBorder="1" applyAlignment="1">
      <alignment vertical="center"/>
    </xf>
    <xf numFmtId="43" fontId="2" fillId="0" borderId="18" xfId="1" applyNumberFormat="1" applyFont="1" applyFill="1" applyBorder="1" applyAlignment="1">
      <alignment horizontal="right"/>
    </xf>
    <xf numFmtId="0" fontId="2" fillId="0" borderId="0" xfId="0" applyFont="1" applyFill="1" applyAlignment="1"/>
    <xf numFmtId="49" fontId="2" fillId="0" borderId="0" xfId="0" applyNumberFormat="1" applyFont="1" applyAlignment="1">
      <alignment horizontal="right"/>
    </xf>
    <xf numFmtId="0" fontId="2" fillId="0" borderId="0" xfId="0" applyFont="1" applyAlignment="1">
      <alignment wrapText="1"/>
    </xf>
    <xf numFmtId="0" fontId="39" fillId="0" borderId="0" xfId="0" applyFont="1" applyFill="1"/>
    <xf numFmtId="3" fontId="37" fillId="0" borderId="0" xfId="0" applyNumberFormat="1" applyFont="1"/>
    <xf numFmtId="0" fontId="0" fillId="0" borderId="59" xfId="0" applyFill="1" applyBorder="1" applyAlignment="1" applyProtection="1">
      <alignment vertical="center" wrapText="1"/>
      <protection locked="0"/>
    </xf>
    <xf numFmtId="4" fontId="0" fillId="0" borderId="60" xfId="0" applyNumberFormat="1" applyFill="1" applyBorder="1" applyAlignment="1" applyProtection="1">
      <alignment vertical="center"/>
      <protection locked="0"/>
    </xf>
    <xf numFmtId="0" fontId="0" fillId="0" borderId="39" xfId="0" applyFill="1" applyBorder="1" applyAlignment="1" applyProtection="1">
      <alignment vertical="center"/>
      <protection locked="0"/>
    </xf>
    <xf numFmtId="4" fontId="0" fillId="0" borderId="17" xfId="0" applyNumberFormat="1" applyFill="1" applyBorder="1" applyAlignment="1" applyProtection="1">
      <alignment vertical="center"/>
      <protection locked="0"/>
    </xf>
    <xf numFmtId="0" fontId="2" fillId="0" borderId="57" xfId="0" applyFont="1" applyFill="1" applyBorder="1" applyAlignment="1">
      <alignment vertical="center"/>
    </xf>
    <xf numFmtId="0" fontId="2" fillId="0" borderId="12" xfId="0" applyFont="1" applyFill="1" applyBorder="1" applyAlignment="1">
      <alignment horizontal="left" vertical="center" wrapText="1"/>
    </xf>
    <xf numFmtId="0" fontId="2" fillId="0" borderId="12" xfId="0" applyFont="1" applyFill="1" applyBorder="1" applyAlignment="1">
      <alignment vertical="center"/>
    </xf>
    <xf numFmtId="3" fontId="2" fillId="0" borderId="12" xfId="0" applyNumberFormat="1" applyFont="1" applyFill="1" applyBorder="1" applyAlignment="1">
      <alignment vertical="center"/>
    </xf>
    <xf numFmtId="4" fontId="2" fillId="0" borderId="12" xfId="0" applyNumberFormat="1" applyFont="1" applyFill="1" applyBorder="1" applyAlignment="1">
      <alignment vertical="center"/>
    </xf>
    <xf numFmtId="4" fontId="2" fillId="0" borderId="57" xfId="0" applyNumberFormat="1" applyFont="1" applyFill="1" applyBorder="1" applyAlignment="1">
      <alignment vertical="center"/>
    </xf>
    <xf numFmtId="0" fontId="2" fillId="0" borderId="0" xfId="0" applyFont="1" applyFill="1" applyBorder="1" applyAlignment="1">
      <alignment vertical="center"/>
    </xf>
    <xf numFmtId="0" fontId="2" fillId="0" borderId="32" xfId="0" applyFont="1" applyFill="1" applyBorder="1" applyAlignment="1">
      <alignment vertical="center"/>
    </xf>
    <xf numFmtId="0" fontId="2" fillId="0" borderId="19" xfId="0" applyFont="1" applyFill="1" applyBorder="1" applyAlignment="1">
      <alignment horizontal="left" vertical="center" wrapText="1"/>
    </xf>
    <xf numFmtId="0" fontId="2" fillId="0" borderId="19" xfId="0" applyFont="1" applyFill="1" applyBorder="1" applyAlignment="1">
      <alignment vertical="center"/>
    </xf>
    <xf numFmtId="3" fontId="2" fillId="0" borderId="19" xfId="0" applyNumberFormat="1" applyFont="1" applyFill="1" applyBorder="1" applyAlignment="1">
      <alignment vertical="center"/>
    </xf>
    <xf numFmtId="4" fontId="2" fillId="0" borderId="19" xfId="0" applyNumberFormat="1" applyFont="1" applyFill="1" applyBorder="1" applyAlignment="1">
      <alignment vertical="center"/>
    </xf>
    <xf numFmtId="4" fontId="2" fillId="0" borderId="32" xfId="0" applyNumberFormat="1" applyFont="1" applyFill="1" applyBorder="1" applyAlignment="1">
      <alignment vertical="center"/>
    </xf>
    <xf numFmtId="4" fontId="19" fillId="0" borderId="18" xfId="0" applyNumberFormat="1" applyFont="1" applyFill="1" applyBorder="1" applyAlignment="1" applyProtection="1">
      <alignment vertical="center"/>
      <protection locked="0"/>
    </xf>
    <xf numFmtId="4" fontId="19" fillId="0" borderId="9" xfId="0" applyNumberFormat="1" applyFont="1" applyFill="1" applyBorder="1" applyAlignment="1" applyProtection="1">
      <alignment vertical="center"/>
    </xf>
    <xf numFmtId="4" fontId="0" fillId="0" borderId="41" xfId="0" applyNumberFormat="1" applyFill="1" applyBorder="1" applyAlignment="1" applyProtection="1">
      <alignment vertical="center"/>
    </xf>
    <xf numFmtId="0" fontId="2" fillId="0" borderId="12" xfId="0" applyFont="1" applyFill="1" applyBorder="1" applyAlignment="1" applyProtection="1">
      <alignment vertical="center"/>
    </xf>
    <xf numFmtId="0" fontId="2" fillId="0" borderId="12" xfId="0" applyFont="1" applyFill="1" applyBorder="1" applyAlignment="1" applyProtection="1">
      <alignment horizontal="left" wrapText="1"/>
    </xf>
    <xf numFmtId="0" fontId="2" fillId="0" borderId="12" xfId="0" applyFont="1" applyFill="1" applyBorder="1" applyProtection="1"/>
    <xf numFmtId="3" fontId="2" fillId="0" borderId="12" xfId="0" applyNumberFormat="1" applyFont="1" applyFill="1" applyBorder="1" applyProtection="1"/>
    <xf numFmtId="1" fontId="2" fillId="0" borderId="12" xfId="0" applyNumberFormat="1" applyFont="1" applyFill="1" applyBorder="1" applyAlignment="1" applyProtection="1">
      <alignment vertical="center"/>
      <protection locked="0"/>
    </xf>
    <xf numFmtId="4" fontId="2" fillId="0" borderId="12" xfId="0" applyNumberFormat="1" applyFont="1" applyFill="1" applyBorder="1" applyProtection="1"/>
    <xf numFmtId="4" fontId="2" fillId="0" borderId="12" xfId="2" applyNumberFormat="1" applyFont="1" applyFill="1" applyBorder="1" applyAlignment="1" applyProtection="1">
      <alignment vertical="center" wrapText="1"/>
      <protection locked="0"/>
    </xf>
    <xf numFmtId="0" fontId="2" fillId="0" borderId="0" xfId="0" applyFont="1" applyFill="1" applyBorder="1" applyProtection="1"/>
    <xf numFmtId="4" fontId="2" fillId="0" borderId="57" xfId="0" applyNumberFormat="1" applyFont="1" applyFill="1" applyBorder="1" applyProtection="1"/>
    <xf numFmtId="0" fontId="2" fillId="0" borderId="58" xfId="0" applyFont="1" applyFill="1" applyBorder="1" applyAlignment="1" applyProtection="1">
      <alignment vertical="center"/>
    </xf>
    <xf numFmtId="0" fontId="2" fillId="0" borderId="19" xfId="0" applyFont="1" applyFill="1" applyBorder="1" applyAlignment="1" applyProtection="1">
      <alignment horizontal="left" wrapText="1"/>
    </xf>
    <xf numFmtId="0" fontId="2" fillId="0" borderId="19" xfId="0" applyFont="1" applyFill="1" applyBorder="1" applyProtection="1"/>
    <xf numFmtId="3" fontId="2" fillId="0" borderId="19" xfId="0" applyNumberFormat="1" applyFont="1" applyFill="1" applyBorder="1" applyProtection="1"/>
    <xf numFmtId="4" fontId="2" fillId="0" borderId="19" xfId="0" applyNumberFormat="1" applyFont="1" applyFill="1" applyBorder="1" applyProtection="1"/>
    <xf numFmtId="4" fontId="2" fillId="0" borderId="19" xfId="2" applyNumberFormat="1" applyFont="1" applyFill="1" applyBorder="1" applyAlignment="1" applyProtection="1">
      <alignment vertical="center" wrapText="1"/>
      <protection locked="0"/>
    </xf>
    <xf numFmtId="4" fontId="2" fillId="0" borderId="32" xfId="0" applyNumberFormat="1" applyFont="1" applyFill="1" applyBorder="1" applyProtection="1"/>
    <xf numFmtId="4" fontId="21" fillId="0" borderId="41" xfId="0" applyNumberFormat="1" applyFont="1" applyFill="1" applyBorder="1" applyAlignment="1" applyProtection="1">
      <alignment vertical="center"/>
    </xf>
    <xf numFmtId="43" fontId="0" fillId="0" borderId="0" xfId="0" applyNumberFormat="1"/>
    <xf numFmtId="183" fontId="2" fillId="0" borderId="18" xfId="2" applyNumberFormat="1" applyFont="1" applyFill="1" applyBorder="1" applyAlignment="1" applyProtection="1">
      <alignment vertical="center"/>
      <protection locked="0"/>
    </xf>
    <xf numFmtId="183" fontId="2" fillId="0" borderId="18" xfId="2" applyNumberFormat="1" applyFont="1" applyFill="1" applyBorder="1" applyAlignment="1" applyProtection="1">
      <alignment vertical="center"/>
    </xf>
    <xf numFmtId="170" fontId="2" fillId="0" borderId="18" xfId="2" applyNumberFormat="1" applyFont="1" applyFill="1" applyBorder="1" applyAlignment="1" applyProtection="1">
      <alignment vertical="center"/>
      <protection locked="0"/>
    </xf>
    <xf numFmtId="4" fontId="2" fillId="0" borderId="18" xfId="0" applyNumberFormat="1" applyFont="1" applyFill="1" applyBorder="1" applyAlignment="1" applyProtection="1">
      <alignment vertical="center"/>
      <protection locked="0"/>
    </xf>
    <xf numFmtId="0" fontId="40" fillId="0" borderId="18" xfId="0" applyFont="1" applyBorder="1" applyAlignment="1">
      <alignment wrapText="1"/>
    </xf>
    <xf numFmtId="43" fontId="2" fillId="0" borderId="18" xfId="2" applyFont="1" applyFill="1" applyBorder="1" applyAlignment="1" applyProtection="1">
      <alignment vertical="center" wrapText="1"/>
      <protection locked="0"/>
    </xf>
    <xf numFmtId="0" fontId="37" fillId="0" borderId="18" xfId="0" applyFont="1" applyBorder="1" applyAlignment="1">
      <alignment wrapText="1"/>
    </xf>
    <xf numFmtId="0" fontId="40" fillId="2" borderId="17" xfId="0" applyFont="1" applyFill="1" applyBorder="1" applyAlignment="1">
      <alignment wrapText="1"/>
    </xf>
    <xf numFmtId="0" fontId="37" fillId="2" borderId="0" xfId="0" applyFont="1" applyFill="1" applyAlignment="1">
      <alignment wrapText="1"/>
    </xf>
    <xf numFmtId="0" fontId="2" fillId="2" borderId="39" xfId="0" applyFont="1" applyFill="1" applyBorder="1" applyAlignment="1" applyProtection="1">
      <alignment vertical="center"/>
      <protection locked="0"/>
    </xf>
    <xf numFmtId="183" fontId="2" fillId="2" borderId="19" xfId="2" applyNumberFormat="1" applyFont="1" applyFill="1" applyBorder="1" applyAlignment="1" applyProtection="1">
      <alignment vertical="center"/>
      <protection locked="0"/>
    </xf>
    <xf numFmtId="183" fontId="2" fillId="2" borderId="19" xfId="2" applyNumberFormat="1" applyFont="1" applyFill="1" applyBorder="1" applyAlignment="1" applyProtection="1">
      <alignment vertical="center"/>
    </xf>
    <xf numFmtId="170" fontId="2" fillId="2" borderId="19" xfId="2" applyNumberFormat="1" applyFont="1" applyFill="1" applyBorder="1" applyAlignment="1" applyProtection="1">
      <alignment vertical="center"/>
      <protection locked="0"/>
    </xf>
    <xf numFmtId="4" fontId="2" fillId="2" borderId="60" xfId="0" applyNumberFormat="1" applyFont="1" applyFill="1" applyBorder="1" applyAlignment="1" applyProtection="1">
      <alignment vertical="center"/>
      <protection locked="0"/>
    </xf>
    <xf numFmtId="2" fontId="2" fillId="2" borderId="39" xfId="0" applyNumberFormat="1" applyFont="1" applyFill="1" applyBorder="1" applyAlignment="1" applyProtection="1">
      <alignment vertical="center"/>
      <protection locked="0"/>
    </xf>
    <xf numFmtId="183" fontId="2" fillId="2" borderId="39" xfId="0" applyNumberFormat="1" applyFont="1" applyFill="1" applyBorder="1" applyAlignment="1" applyProtection="1">
      <alignment vertical="center"/>
      <protection locked="0"/>
    </xf>
    <xf numFmtId="43" fontId="2" fillId="2" borderId="32" xfId="2" applyFont="1" applyFill="1" applyBorder="1" applyAlignment="1" applyProtection="1">
      <alignment vertical="center" wrapText="1"/>
      <protection locked="0"/>
    </xf>
    <xf numFmtId="0" fontId="2" fillId="2" borderId="0" xfId="0" applyFont="1" applyFill="1" applyBorder="1" applyAlignment="1" applyProtection="1">
      <alignment vertical="center"/>
      <protection locked="0"/>
    </xf>
    <xf numFmtId="2" fontId="2" fillId="2" borderId="59" xfId="0" applyNumberFormat="1" applyFont="1" applyFill="1" applyBorder="1" applyAlignment="1" applyProtection="1">
      <alignment vertical="center"/>
      <protection locked="0"/>
    </xf>
    <xf numFmtId="0" fontId="2" fillId="2" borderId="59" xfId="0" applyFont="1" applyFill="1" applyBorder="1" applyAlignment="1" applyProtection="1">
      <alignment vertical="center"/>
      <protection locked="0"/>
    </xf>
    <xf numFmtId="4" fontId="2" fillId="2" borderId="59" xfId="0" applyNumberFormat="1" applyFont="1" applyFill="1" applyBorder="1" applyAlignment="1" applyProtection="1">
      <alignment vertical="center"/>
      <protection locked="0"/>
    </xf>
    <xf numFmtId="4" fontId="2" fillId="2" borderId="19" xfId="0" applyNumberFormat="1" applyFont="1" applyFill="1" applyBorder="1" applyAlignment="1" applyProtection="1">
      <alignment vertical="center"/>
      <protection locked="0"/>
    </xf>
    <xf numFmtId="0" fontId="40" fillId="2" borderId="18" xfId="0" applyFont="1" applyFill="1" applyBorder="1" applyAlignment="1">
      <alignment wrapText="1"/>
    </xf>
    <xf numFmtId="0" fontId="2" fillId="2" borderId="18" xfId="0" applyFont="1" applyFill="1" applyBorder="1" applyAlignment="1" applyProtection="1">
      <alignment vertical="center"/>
      <protection locked="0"/>
    </xf>
    <xf numFmtId="183" fontId="2" fillId="2" borderId="18" xfId="2" applyNumberFormat="1" applyFont="1" applyFill="1" applyBorder="1" applyAlignment="1" applyProtection="1">
      <alignment vertical="center"/>
      <protection locked="0"/>
    </xf>
    <xf numFmtId="183" fontId="2" fillId="2" borderId="18" xfId="2" applyNumberFormat="1" applyFont="1" applyFill="1" applyBorder="1" applyAlignment="1" applyProtection="1">
      <alignment vertical="center"/>
    </xf>
    <xf numFmtId="170" fontId="2" fillId="2" borderId="18" xfId="2" applyNumberFormat="1" applyFont="1" applyFill="1" applyBorder="1" applyAlignment="1" applyProtection="1">
      <alignment vertical="center"/>
      <protection locked="0"/>
    </xf>
    <xf numFmtId="4" fontId="2" fillId="2" borderId="18" xfId="0" applyNumberFormat="1" applyFont="1" applyFill="1" applyBorder="1" applyAlignment="1" applyProtection="1">
      <alignment vertical="center"/>
      <protection locked="0"/>
    </xf>
    <xf numFmtId="0" fontId="0" fillId="2" borderId="18" xfId="0" applyFill="1" applyBorder="1" applyAlignment="1" applyProtection="1">
      <alignment vertical="center"/>
      <protection locked="0"/>
    </xf>
    <xf numFmtId="165" fontId="0" fillId="2" borderId="12" xfId="0" applyNumberFormat="1" applyFill="1" applyBorder="1" applyAlignment="1" applyProtection="1">
      <alignment vertical="center"/>
      <protection locked="0"/>
    </xf>
    <xf numFmtId="165" fontId="0" fillId="2" borderId="18" xfId="0" applyNumberFormat="1" applyFill="1" applyBorder="1" applyAlignment="1" applyProtection="1">
      <alignment vertical="center"/>
      <protection locked="0"/>
    </xf>
    <xf numFmtId="165" fontId="0" fillId="2" borderId="25" xfId="0" applyNumberFormat="1" applyFill="1" applyBorder="1" applyAlignment="1" applyProtection="1">
      <alignment vertical="center"/>
      <protection locked="0"/>
    </xf>
    <xf numFmtId="183" fontId="0" fillId="0" borderId="0" xfId="0" applyNumberFormat="1" applyFill="1"/>
    <xf numFmtId="170" fontId="2" fillId="0" borderId="0" xfId="0" applyNumberFormat="1" applyFont="1" applyBorder="1" applyAlignment="1">
      <alignment vertical="center"/>
    </xf>
    <xf numFmtId="171" fontId="0" fillId="0" borderId="0" xfId="0" applyNumberFormat="1"/>
    <xf numFmtId="183" fontId="2" fillId="0" borderId="0" xfId="0" applyNumberFormat="1" applyFont="1" applyAlignment="1">
      <alignment wrapText="1"/>
    </xf>
  </cellXfs>
  <cellStyles count="4">
    <cellStyle name="Comma" xfId="1" builtinId="3"/>
    <cellStyle name="Comma 2" xfId="2"/>
    <cellStyle name="Normal" xfId="0" builtinId="0"/>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2"/>
  <sheetViews>
    <sheetView zoomScaleNormal="100" zoomScaleSheetLayoutView="80" workbookViewId="0">
      <pane ySplit="3" topLeftCell="A39" activePane="bottomLeft" state="frozen"/>
      <selection activeCell="A52" sqref="A52"/>
      <selection pane="bottomLeft" activeCell="N56" sqref="N56"/>
    </sheetView>
  </sheetViews>
  <sheetFormatPr defaultRowHeight="12.75" x14ac:dyDescent="0.2"/>
  <cols>
    <col min="1" max="1" width="13" style="6" customWidth="1"/>
    <col min="2" max="2" width="32.5703125" style="6" customWidth="1"/>
    <col min="3" max="3" width="8.42578125" style="6" bestFit="1" customWidth="1"/>
    <col min="4" max="4" width="11.7109375" style="6" bestFit="1" customWidth="1"/>
    <col min="5" max="6" width="10.7109375" style="6" bestFit="1" customWidth="1"/>
    <col min="7" max="7" width="9.28515625" style="6" bestFit="1" customWidth="1"/>
    <col min="8" max="8" width="12.28515625" style="6" bestFit="1" customWidth="1"/>
    <col min="9" max="9" width="11.7109375" style="6" bestFit="1" customWidth="1"/>
    <col min="10" max="10" width="9.85546875" style="6" hidden="1" customWidth="1"/>
    <col min="11" max="11" width="13.5703125" style="6" hidden="1" customWidth="1"/>
    <col min="12" max="12" width="10.140625" style="6" hidden="1" customWidth="1"/>
    <col min="13" max="13" width="12.140625" style="6" hidden="1" customWidth="1"/>
    <col min="14" max="14" width="12.140625" style="6" customWidth="1"/>
    <col min="15" max="15" width="10.140625" style="6" bestFit="1" customWidth="1"/>
    <col min="16" max="16" width="11.140625" style="6" bestFit="1" customWidth="1"/>
    <col min="17" max="17" width="28.85546875" style="6" bestFit="1" customWidth="1"/>
    <col min="18" max="16384" width="9.140625" style="6"/>
  </cols>
  <sheetData>
    <row r="1" spans="1:17" ht="16.5" thickBot="1" x14ac:dyDescent="0.3">
      <c r="A1" s="243" t="s">
        <v>144</v>
      </c>
      <c r="B1" s="201"/>
      <c r="C1" s="201"/>
      <c r="D1" s="201"/>
      <c r="E1" s="201"/>
      <c r="F1" s="201"/>
      <c r="G1" s="201"/>
      <c r="H1" s="201"/>
      <c r="I1" s="201"/>
      <c r="J1" s="201"/>
      <c r="K1" s="201"/>
      <c r="L1" s="201"/>
      <c r="M1" s="201"/>
      <c r="N1" s="201"/>
      <c r="O1" s="201"/>
      <c r="P1" s="201"/>
    </row>
    <row r="2" spans="1:17" ht="48.75" thickBot="1" x14ac:dyDescent="0.25">
      <c r="A2" s="244" t="s">
        <v>27</v>
      </c>
      <c r="B2" s="245" t="s">
        <v>1</v>
      </c>
      <c r="C2" s="246" t="s">
        <v>2</v>
      </c>
      <c r="D2" s="202" t="s">
        <v>22</v>
      </c>
      <c r="E2" s="202" t="s">
        <v>23</v>
      </c>
      <c r="F2" s="202" t="s">
        <v>24</v>
      </c>
      <c r="G2" s="202" t="s">
        <v>25</v>
      </c>
      <c r="H2" s="247" t="s">
        <v>26</v>
      </c>
      <c r="I2" s="248" t="s">
        <v>19</v>
      </c>
      <c r="J2" s="202" t="s">
        <v>100</v>
      </c>
      <c r="K2" s="202" t="s">
        <v>101</v>
      </c>
      <c r="L2" s="202" t="s">
        <v>102</v>
      </c>
      <c r="M2" s="202" t="s">
        <v>103</v>
      </c>
      <c r="N2" s="345" t="s">
        <v>170</v>
      </c>
      <c r="O2" s="202" t="s">
        <v>20</v>
      </c>
      <c r="P2" s="247" t="s">
        <v>21</v>
      </c>
    </row>
    <row r="3" spans="1:17" ht="24" customHeight="1" thickBot="1" x14ac:dyDescent="0.25">
      <c r="A3" s="238" t="s">
        <v>0</v>
      </c>
      <c r="B3" s="239"/>
      <c r="C3" s="208"/>
      <c r="D3" s="208"/>
      <c r="E3" s="208"/>
      <c r="F3" s="208"/>
      <c r="G3" s="208"/>
      <c r="H3" s="208"/>
      <c r="I3" s="208"/>
      <c r="J3" s="203"/>
      <c r="K3" s="203"/>
      <c r="L3" s="203"/>
      <c r="M3" s="203"/>
      <c r="N3" s="203"/>
      <c r="O3" s="208"/>
      <c r="P3" s="249"/>
    </row>
    <row r="4" spans="1:17" ht="25.5" x14ac:dyDescent="0.2">
      <c r="A4" s="250" t="s">
        <v>133</v>
      </c>
      <c r="B4" s="251" t="s">
        <v>69</v>
      </c>
      <c r="C4" s="252"/>
      <c r="D4" s="253">
        <v>56</v>
      </c>
      <c r="E4" s="253">
        <v>0</v>
      </c>
      <c r="F4" s="254">
        <f>SUM(D4*E4)</f>
        <v>0</v>
      </c>
      <c r="G4" s="255">
        <v>0</v>
      </c>
      <c r="H4" s="256">
        <f t="shared" ref="H4:H11" si="0">SUM(F4*G4)</f>
        <v>0</v>
      </c>
      <c r="I4" s="256">
        <v>0</v>
      </c>
      <c r="J4" s="97"/>
      <c r="K4" s="97"/>
      <c r="L4" s="97"/>
      <c r="M4" s="97"/>
      <c r="N4" s="97"/>
      <c r="O4" s="97"/>
      <c r="P4" s="257">
        <f t="shared" ref="P4:P20" si="1">SUM(H4-I4)</f>
        <v>0</v>
      </c>
    </row>
    <row r="5" spans="1:17" ht="38.25" x14ac:dyDescent="0.2">
      <c r="A5" s="258" t="s">
        <v>132</v>
      </c>
      <c r="B5" s="221" t="s">
        <v>14</v>
      </c>
      <c r="C5" s="65" t="s">
        <v>92</v>
      </c>
      <c r="D5" s="53">
        <v>56</v>
      </c>
      <c r="E5" s="53">
        <v>0</v>
      </c>
      <c r="F5" s="54">
        <v>0</v>
      </c>
      <c r="G5" s="47">
        <v>0</v>
      </c>
      <c r="H5" s="184">
        <f t="shared" si="0"/>
        <v>0</v>
      </c>
      <c r="I5" s="184">
        <v>0</v>
      </c>
      <c r="J5" s="69"/>
      <c r="K5" s="69"/>
      <c r="L5" s="69"/>
      <c r="M5" s="69"/>
      <c r="N5" s="69"/>
      <c r="O5" s="69"/>
      <c r="P5" s="63">
        <f t="shared" si="1"/>
        <v>0</v>
      </c>
    </row>
    <row r="6" spans="1:17" ht="38.25" x14ac:dyDescent="0.2">
      <c r="A6" s="182" t="s">
        <v>160</v>
      </c>
      <c r="B6" s="221" t="s">
        <v>161</v>
      </c>
      <c r="C6" s="65"/>
      <c r="D6" s="53">
        <v>56</v>
      </c>
      <c r="E6" s="53">
        <v>372</v>
      </c>
      <c r="F6" s="54">
        <f>SUM(D6*E6)</f>
        <v>20832</v>
      </c>
      <c r="G6" s="47">
        <v>2</v>
      </c>
      <c r="H6" s="184">
        <f>SUM(F6*G6)</f>
        <v>41664</v>
      </c>
      <c r="I6" s="184">
        <v>41664</v>
      </c>
      <c r="J6" s="69"/>
      <c r="K6" s="69"/>
      <c r="L6" s="69"/>
      <c r="M6" s="69"/>
      <c r="N6" s="390"/>
      <c r="O6" s="69"/>
      <c r="P6" s="352">
        <f>SUM(H6-I6)</f>
        <v>0</v>
      </c>
    </row>
    <row r="7" spans="1:17" ht="51" x14ac:dyDescent="0.2">
      <c r="A7" s="182" t="s">
        <v>162</v>
      </c>
      <c r="B7" s="221" t="s">
        <v>163</v>
      </c>
      <c r="C7" s="65"/>
      <c r="D7" s="53">
        <v>56</v>
      </c>
      <c r="E7" s="53">
        <v>4</v>
      </c>
      <c r="F7" s="54">
        <f>SUM(D7*E7)</f>
        <v>224</v>
      </c>
      <c r="G7" s="47">
        <v>0.25</v>
      </c>
      <c r="H7" s="184">
        <f>SUM(F7*G7)</f>
        <v>56</v>
      </c>
      <c r="I7" s="184">
        <v>56</v>
      </c>
      <c r="J7" s="69"/>
      <c r="K7" s="69"/>
      <c r="L7" s="69"/>
      <c r="M7" s="69"/>
      <c r="N7" s="390"/>
      <c r="O7" s="69"/>
      <c r="P7" s="63">
        <f>SUM(H7-I7)</f>
        <v>0</v>
      </c>
      <c r="Q7" s="371"/>
    </row>
    <row r="8" spans="1:17" ht="76.5" x14ac:dyDescent="0.2">
      <c r="A8" s="182" t="s">
        <v>131</v>
      </c>
      <c r="B8" s="64" t="s">
        <v>143</v>
      </c>
      <c r="C8" s="65"/>
      <c r="D8" s="53">
        <v>56</v>
      </c>
      <c r="E8" s="53">
        <v>0</v>
      </c>
      <c r="F8" s="183">
        <v>0</v>
      </c>
      <c r="G8" s="47">
        <v>0</v>
      </c>
      <c r="H8" s="184">
        <f t="shared" si="0"/>
        <v>0</v>
      </c>
      <c r="I8" s="184">
        <v>0</v>
      </c>
      <c r="J8" s="69"/>
      <c r="K8" s="69"/>
      <c r="L8" s="69"/>
      <c r="M8" s="69"/>
      <c r="N8" s="69"/>
      <c r="O8" s="69"/>
      <c r="P8" s="63">
        <f t="shared" si="1"/>
        <v>0</v>
      </c>
    </row>
    <row r="9" spans="1:17" ht="38.25" x14ac:dyDescent="0.2">
      <c r="A9" s="325" t="s">
        <v>134</v>
      </c>
      <c r="B9" s="329" t="s">
        <v>105</v>
      </c>
      <c r="C9" s="330" t="s">
        <v>135</v>
      </c>
      <c r="D9" s="53">
        <v>57</v>
      </c>
      <c r="E9" s="53">
        <v>1</v>
      </c>
      <c r="F9" s="54">
        <f>D9*E9</f>
        <v>57</v>
      </c>
      <c r="G9" s="47">
        <v>10</v>
      </c>
      <c r="H9" s="219">
        <f>SUM(F9*G9)</f>
        <v>570</v>
      </c>
      <c r="I9" s="219">
        <v>570</v>
      </c>
      <c r="J9" s="331"/>
      <c r="K9" s="331"/>
      <c r="L9" s="331"/>
      <c r="M9" s="204">
        <f>+H9</f>
        <v>570</v>
      </c>
      <c r="N9" s="204"/>
      <c r="O9" s="331"/>
      <c r="P9" s="63">
        <f t="shared" si="1"/>
        <v>0</v>
      </c>
    </row>
    <row r="10" spans="1:17" ht="41.25" customHeight="1" x14ac:dyDescent="0.2">
      <c r="A10" s="185" t="s">
        <v>130</v>
      </c>
      <c r="B10" s="259" t="s">
        <v>141</v>
      </c>
      <c r="C10" s="65"/>
      <c r="D10" s="53">
        <v>56</v>
      </c>
      <c r="E10" s="53">
        <v>1</v>
      </c>
      <c r="F10" s="54">
        <f t="shared" ref="F10:F17" si="2">SUM(D10*E10)</f>
        <v>56</v>
      </c>
      <c r="G10" s="47">
        <v>0.2</v>
      </c>
      <c r="H10" s="184">
        <f t="shared" si="0"/>
        <v>11.200000000000001</v>
      </c>
      <c r="I10" s="184">
        <v>11.200000000000001</v>
      </c>
      <c r="J10" s="69"/>
      <c r="K10" s="69"/>
      <c r="L10" s="69"/>
      <c r="M10" s="69"/>
      <c r="N10" s="69"/>
      <c r="O10" s="69"/>
      <c r="P10" s="63">
        <f t="shared" si="1"/>
        <v>0</v>
      </c>
    </row>
    <row r="11" spans="1:17" ht="51" x14ac:dyDescent="0.2">
      <c r="A11" s="185" t="s">
        <v>129</v>
      </c>
      <c r="B11" s="214" t="s">
        <v>148</v>
      </c>
      <c r="C11" s="215"/>
      <c r="D11" s="196">
        <v>57</v>
      </c>
      <c r="E11" s="196">
        <v>1</v>
      </c>
      <c r="F11" s="52">
        <f t="shared" si="2"/>
        <v>57</v>
      </c>
      <c r="G11" s="52">
        <v>33</v>
      </c>
      <c r="H11" s="216">
        <f t="shared" si="0"/>
        <v>1881</v>
      </c>
      <c r="I11" s="216">
        <v>1881</v>
      </c>
      <c r="J11" s="204">
        <f>H11</f>
        <v>1881</v>
      </c>
      <c r="K11" s="217"/>
      <c r="L11" s="217"/>
      <c r="M11" s="217"/>
      <c r="N11" s="217"/>
      <c r="O11" s="217"/>
      <c r="P11" s="257">
        <f t="shared" si="1"/>
        <v>0</v>
      </c>
    </row>
    <row r="12" spans="1:17" ht="38.25" x14ac:dyDescent="0.2">
      <c r="A12" s="185" t="s">
        <v>77</v>
      </c>
      <c r="B12" s="64" t="s">
        <v>136</v>
      </c>
      <c r="C12" s="65"/>
      <c r="D12" s="53">
        <v>56</v>
      </c>
      <c r="E12" s="53">
        <v>0</v>
      </c>
      <c r="F12" s="54">
        <v>0</v>
      </c>
      <c r="G12" s="47">
        <v>1</v>
      </c>
      <c r="H12" s="184">
        <f t="shared" ref="H12:H19" si="3">SUM(F12*G12)</f>
        <v>0</v>
      </c>
      <c r="I12" s="184">
        <v>0</v>
      </c>
      <c r="J12" s="69"/>
      <c r="K12" s="69"/>
      <c r="L12" s="69"/>
      <c r="M12" s="69"/>
      <c r="N12" s="69"/>
      <c r="O12" s="69"/>
      <c r="P12" s="63">
        <f t="shared" si="1"/>
        <v>0</v>
      </c>
    </row>
    <row r="13" spans="1:17" ht="89.25" x14ac:dyDescent="0.2">
      <c r="A13" s="185" t="s">
        <v>127</v>
      </c>
      <c r="B13" s="64" t="s">
        <v>28</v>
      </c>
      <c r="C13" s="65"/>
      <c r="D13" s="53">
        <v>56</v>
      </c>
      <c r="E13" s="53">
        <v>124</v>
      </c>
      <c r="F13" s="54">
        <f t="shared" si="2"/>
        <v>6944</v>
      </c>
      <c r="G13" s="47">
        <v>2</v>
      </c>
      <c r="H13" s="184">
        <f t="shared" si="3"/>
        <v>13888</v>
      </c>
      <c r="I13" s="184">
        <v>13888</v>
      </c>
      <c r="J13" s="69"/>
      <c r="K13" s="69"/>
      <c r="L13" s="69"/>
      <c r="M13" s="69"/>
      <c r="N13" s="69"/>
      <c r="O13" s="69"/>
      <c r="P13" s="63">
        <f t="shared" si="1"/>
        <v>0</v>
      </c>
    </row>
    <row r="14" spans="1:17" ht="38.25" x14ac:dyDescent="0.2">
      <c r="A14" s="70" t="s">
        <v>128</v>
      </c>
      <c r="B14" s="64" t="s">
        <v>15</v>
      </c>
      <c r="C14" s="65" t="s">
        <v>4</v>
      </c>
      <c r="D14" s="53">
        <v>56</v>
      </c>
      <c r="E14" s="53">
        <v>1</v>
      </c>
      <c r="F14" s="54">
        <f t="shared" si="2"/>
        <v>56</v>
      </c>
      <c r="G14" s="47">
        <v>1</v>
      </c>
      <c r="H14" s="176">
        <f t="shared" si="3"/>
        <v>56</v>
      </c>
      <c r="I14" s="176">
        <v>56</v>
      </c>
      <c r="J14" s="69"/>
      <c r="K14" s="69"/>
      <c r="L14" s="69"/>
      <c r="M14" s="69"/>
      <c r="N14" s="69"/>
      <c r="O14" s="69"/>
      <c r="P14" s="63">
        <f t="shared" si="1"/>
        <v>0</v>
      </c>
    </row>
    <row r="15" spans="1:17" ht="25.5" x14ac:dyDescent="0.2">
      <c r="A15" s="185" t="s">
        <v>126</v>
      </c>
      <c r="B15" s="75" t="s">
        <v>5</v>
      </c>
      <c r="C15" s="65"/>
      <c r="D15" s="53">
        <v>56</v>
      </c>
      <c r="E15" s="53">
        <v>0</v>
      </c>
      <c r="F15" s="54">
        <v>0</v>
      </c>
      <c r="G15" s="47">
        <v>0</v>
      </c>
      <c r="H15" s="184">
        <f t="shared" si="3"/>
        <v>0</v>
      </c>
      <c r="I15" s="184">
        <v>0</v>
      </c>
      <c r="J15" s="69"/>
      <c r="K15" s="69"/>
      <c r="L15" s="69"/>
      <c r="M15" s="69"/>
      <c r="N15" s="69"/>
      <c r="O15" s="69"/>
      <c r="P15" s="63">
        <f t="shared" si="1"/>
        <v>0</v>
      </c>
    </row>
    <row r="16" spans="1:17" ht="25.5" x14ac:dyDescent="0.2">
      <c r="A16" s="185" t="s">
        <v>121</v>
      </c>
      <c r="B16" s="218" t="s">
        <v>16</v>
      </c>
      <c r="C16" s="65"/>
      <c r="D16" s="53">
        <v>56</v>
      </c>
      <c r="E16" s="53">
        <v>0</v>
      </c>
      <c r="F16" s="54">
        <f t="shared" si="2"/>
        <v>0</v>
      </c>
      <c r="G16" s="47">
        <v>0</v>
      </c>
      <c r="H16" s="184">
        <f t="shared" si="3"/>
        <v>0</v>
      </c>
      <c r="I16" s="184">
        <v>0</v>
      </c>
      <c r="J16" s="69"/>
      <c r="K16" s="69"/>
      <c r="L16" s="69"/>
      <c r="M16" s="69"/>
      <c r="N16" s="69"/>
      <c r="O16" s="69"/>
      <c r="P16" s="63">
        <f t="shared" si="1"/>
        <v>0</v>
      </c>
    </row>
    <row r="17" spans="1:17" ht="63.75" x14ac:dyDescent="0.2">
      <c r="A17" s="185" t="s">
        <v>121</v>
      </c>
      <c r="B17" s="64" t="s">
        <v>17</v>
      </c>
      <c r="C17" s="65"/>
      <c r="D17" s="53">
        <v>56</v>
      </c>
      <c r="E17" s="53">
        <v>0</v>
      </c>
      <c r="F17" s="54">
        <f t="shared" si="2"/>
        <v>0</v>
      </c>
      <c r="G17" s="47">
        <v>0</v>
      </c>
      <c r="H17" s="184">
        <f t="shared" si="3"/>
        <v>0</v>
      </c>
      <c r="I17" s="184">
        <v>0</v>
      </c>
      <c r="J17" s="69"/>
      <c r="K17" s="69"/>
      <c r="L17" s="69"/>
      <c r="M17" s="69"/>
      <c r="N17" s="69"/>
      <c r="O17" s="69"/>
      <c r="P17" s="63">
        <f t="shared" si="1"/>
        <v>0</v>
      </c>
    </row>
    <row r="18" spans="1:17" ht="56.1" customHeight="1" x14ac:dyDescent="0.2">
      <c r="A18" s="185" t="s">
        <v>116</v>
      </c>
      <c r="B18" s="64" t="s">
        <v>142</v>
      </c>
      <c r="C18" s="65" t="s">
        <v>146</v>
      </c>
      <c r="D18" s="53">
        <v>56</v>
      </c>
      <c r="E18" s="53">
        <v>0</v>
      </c>
      <c r="F18" s="54">
        <f>SUM(D18*E18)</f>
        <v>0</v>
      </c>
      <c r="G18" s="47">
        <v>0</v>
      </c>
      <c r="H18" s="219">
        <f t="shared" si="3"/>
        <v>0</v>
      </c>
      <c r="I18" s="219">
        <v>0</v>
      </c>
      <c r="J18" s="69"/>
      <c r="K18" s="69"/>
      <c r="L18" s="220"/>
      <c r="M18" s="69"/>
      <c r="N18" s="69"/>
      <c r="O18" s="69"/>
      <c r="P18" s="63">
        <f t="shared" si="1"/>
        <v>0</v>
      </c>
    </row>
    <row r="19" spans="1:17" ht="25.5" x14ac:dyDescent="0.2">
      <c r="A19" s="185" t="s">
        <v>11</v>
      </c>
      <c r="B19" s="64" t="s">
        <v>18</v>
      </c>
      <c r="C19" s="65"/>
      <c r="D19" s="53">
        <v>56</v>
      </c>
      <c r="E19" s="53">
        <v>1</v>
      </c>
      <c r="F19" s="54">
        <v>56</v>
      </c>
      <c r="G19" s="47">
        <v>1.5</v>
      </c>
      <c r="H19" s="184">
        <f t="shared" si="3"/>
        <v>84</v>
      </c>
      <c r="I19" s="184">
        <v>84</v>
      </c>
      <c r="J19" s="69"/>
      <c r="K19" s="69"/>
      <c r="L19" s="69"/>
      <c r="M19" s="69"/>
      <c r="N19" s="69"/>
      <c r="O19" s="69"/>
      <c r="P19" s="63">
        <f t="shared" si="1"/>
        <v>0</v>
      </c>
    </row>
    <row r="20" spans="1:17" ht="20.100000000000001" customHeight="1" thickBot="1" x14ac:dyDescent="0.25">
      <c r="A20" s="70">
        <v>210.25</v>
      </c>
      <c r="B20" s="221" t="s">
        <v>6</v>
      </c>
      <c r="C20" s="222" t="s">
        <v>99</v>
      </c>
      <c r="D20" s="223">
        <v>56</v>
      </c>
      <c r="E20" s="224">
        <v>2</v>
      </c>
      <c r="F20" s="225">
        <f>SUM(D20*E20)</f>
        <v>112</v>
      </c>
      <c r="G20" s="226">
        <v>3.2</v>
      </c>
      <c r="H20" s="227">
        <f>SUM(F20*G20)</f>
        <v>358.40000000000003</v>
      </c>
      <c r="I20" s="227">
        <v>358.40000000000003</v>
      </c>
      <c r="J20" s="205"/>
      <c r="K20" s="205"/>
      <c r="L20" s="228"/>
      <c r="M20" s="205"/>
      <c r="N20" s="205"/>
      <c r="O20" s="205"/>
      <c r="P20" s="194">
        <f t="shared" si="1"/>
        <v>0</v>
      </c>
    </row>
    <row r="21" spans="1:17" ht="24" customHeight="1" thickBot="1" x14ac:dyDescent="0.25">
      <c r="A21" s="229"/>
      <c r="B21" s="230" t="s">
        <v>7</v>
      </c>
      <c r="C21" s="231"/>
      <c r="D21" s="232">
        <v>56</v>
      </c>
      <c r="E21" s="233">
        <f>SUM(F21/D21)</f>
        <v>507.03571428571428</v>
      </c>
      <c r="F21" s="234">
        <f>SUM(F4:F20)</f>
        <v>28394</v>
      </c>
      <c r="G21" s="235">
        <f>SUM(H21/F21)</f>
        <v>2.0627104317813623</v>
      </c>
      <c r="H21" s="354">
        <f>SUM(H4:H20)</f>
        <v>58568.6</v>
      </c>
      <c r="I21" s="236">
        <f t="shared" ref="I21:O21" si="4">SUM(I4:I20)</f>
        <v>58568.6</v>
      </c>
      <c r="J21" s="206">
        <f t="shared" si="4"/>
        <v>1881</v>
      </c>
      <c r="K21" s="206">
        <f t="shared" si="4"/>
        <v>0</v>
      </c>
      <c r="L21" s="206">
        <f t="shared" si="4"/>
        <v>0</v>
      </c>
      <c r="M21" s="206">
        <f t="shared" si="4"/>
        <v>570</v>
      </c>
      <c r="N21" s="391">
        <f>SUM(P4:P20)</f>
        <v>0</v>
      </c>
      <c r="O21" s="206">
        <f t="shared" si="4"/>
        <v>0</v>
      </c>
      <c r="P21" s="392">
        <f>SUM(P4:P20)</f>
        <v>0</v>
      </c>
    </row>
    <row r="22" spans="1:17" ht="24" customHeight="1" thickBot="1" x14ac:dyDescent="0.25">
      <c r="A22" s="238" t="s">
        <v>29</v>
      </c>
      <c r="B22" s="239"/>
      <c r="C22" s="208"/>
      <c r="D22" s="208"/>
      <c r="E22" s="208"/>
      <c r="F22" s="208"/>
      <c r="G22" s="208"/>
      <c r="H22" s="208"/>
      <c r="I22" s="208"/>
      <c r="J22" s="207"/>
      <c r="K22" s="207"/>
      <c r="L22" s="207"/>
      <c r="M22" s="207"/>
      <c r="N22" s="207"/>
      <c r="O22" s="207"/>
      <c r="P22" s="240"/>
    </row>
    <row r="23" spans="1:17" ht="53.25" customHeight="1" x14ac:dyDescent="0.2">
      <c r="A23" s="393" t="s">
        <v>164</v>
      </c>
      <c r="B23" s="394" t="s">
        <v>165</v>
      </c>
      <c r="C23" s="395"/>
      <c r="D23" s="396">
        <v>20858</v>
      </c>
      <c r="E23" s="397">
        <v>1</v>
      </c>
      <c r="F23" s="396">
        <f>SUM(D23*E23)</f>
        <v>20858</v>
      </c>
      <c r="G23" s="395">
        <v>4.5</v>
      </c>
      <c r="H23" s="398">
        <f>SUM(F23*G23)</f>
        <v>93861</v>
      </c>
      <c r="I23" s="399">
        <v>93861</v>
      </c>
      <c r="J23" s="400"/>
      <c r="K23" s="400"/>
      <c r="L23" s="400"/>
      <c r="M23" s="400"/>
      <c r="N23" s="401"/>
      <c r="O23" s="395"/>
      <c r="P23" s="398">
        <f>SUM(H23-I23)</f>
        <v>0</v>
      </c>
      <c r="Q23" s="344"/>
    </row>
    <row r="24" spans="1:17" ht="42.75" customHeight="1" x14ac:dyDescent="0.2">
      <c r="A24" s="402" t="s">
        <v>164</v>
      </c>
      <c r="B24" s="403" t="s">
        <v>166</v>
      </c>
      <c r="C24" s="404"/>
      <c r="D24" s="405">
        <v>20858</v>
      </c>
      <c r="E24" s="253">
        <v>1</v>
      </c>
      <c r="F24" s="405">
        <f>SUM(D24*E24)</f>
        <v>20858</v>
      </c>
      <c r="G24" s="404">
        <v>0.25</v>
      </c>
      <c r="H24" s="406">
        <f>SUM(F24*G24)</f>
        <v>5214.5</v>
      </c>
      <c r="I24" s="407">
        <v>5214.5</v>
      </c>
      <c r="J24" s="400"/>
      <c r="K24" s="400"/>
      <c r="L24" s="400"/>
      <c r="M24" s="400"/>
      <c r="N24" s="408"/>
      <c r="O24" s="404"/>
      <c r="P24" s="406">
        <f>SUM(H24-I24)</f>
        <v>0</v>
      </c>
      <c r="Q24" s="10"/>
    </row>
    <row r="25" spans="1:17" ht="32.25" customHeight="1" thickBot="1" x14ac:dyDescent="0.25">
      <c r="A25" s="241" t="s">
        <v>125</v>
      </c>
      <c r="B25" s="50" t="s">
        <v>31</v>
      </c>
      <c r="C25" s="189"/>
      <c r="D25" s="190">
        <v>20858</v>
      </c>
      <c r="E25" s="71">
        <v>12</v>
      </c>
      <c r="F25" s="71">
        <f t="shared" ref="F25:F38" si="5">SUM(D25*E25)</f>
        <v>250296</v>
      </c>
      <c r="G25" s="63">
        <v>1.5</v>
      </c>
      <c r="H25" s="351">
        <f>SUM(F25*G25)</f>
        <v>375444</v>
      </c>
      <c r="I25" s="351">
        <v>375444</v>
      </c>
      <c r="J25" s="69"/>
      <c r="K25" s="69"/>
      <c r="L25" s="220"/>
      <c r="M25" s="69"/>
      <c r="N25" s="69"/>
      <c r="O25" s="110"/>
      <c r="P25" s="63">
        <f t="shared" ref="P25:P35" si="6">SUM(H25-I25)</f>
        <v>0</v>
      </c>
    </row>
    <row r="26" spans="1:17" ht="38.25" x14ac:dyDescent="0.2">
      <c r="A26" s="50" t="s">
        <v>124</v>
      </c>
      <c r="B26" s="188" t="s">
        <v>30</v>
      </c>
      <c r="C26" s="72"/>
      <c r="D26" s="71">
        <v>2085</v>
      </c>
      <c r="E26" s="71">
        <v>1</v>
      </c>
      <c r="F26" s="71">
        <f t="shared" si="5"/>
        <v>2085</v>
      </c>
      <c r="G26" s="63">
        <v>0.5</v>
      </c>
      <c r="H26" s="352">
        <f t="shared" ref="H26:H34" si="7">SUM(F26*G26)</f>
        <v>1042.5</v>
      </c>
      <c r="I26" s="352">
        <v>1042.5</v>
      </c>
      <c r="J26" s="73"/>
      <c r="K26" s="72"/>
      <c r="L26" s="72"/>
      <c r="M26" s="72"/>
      <c r="N26" s="72"/>
      <c r="O26" s="72"/>
      <c r="P26" s="63">
        <f t="shared" si="6"/>
        <v>0</v>
      </c>
    </row>
    <row r="27" spans="1:17" ht="51" x14ac:dyDescent="0.2">
      <c r="A27" s="242" t="s">
        <v>123</v>
      </c>
      <c r="B27" s="50" t="s">
        <v>32</v>
      </c>
      <c r="C27" s="51"/>
      <c r="D27" s="186">
        <v>20858</v>
      </c>
      <c r="E27" s="54">
        <v>1</v>
      </c>
      <c r="F27" s="54">
        <f t="shared" si="5"/>
        <v>20858</v>
      </c>
      <c r="G27" s="43">
        <v>0.08</v>
      </c>
      <c r="H27" s="353">
        <f t="shared" si="7"/>
        <v>1668.64</v>
      </c>
      <c r="I27" s="353">
        <v>1668.64</v>
      </c>
      <c r="J27" s="51"/>
      <c r="K27" s="51"/>
      <c r="L27" s="43"/>
      <c r="M27" s="51"/>
      <c r="N27" s="51"/>
      <c r="O27" s="35"/>
      <c r="P27" s="63">
        <f t="shared" si="6"/>
        <v>0</v>
      </c>
    </row>
    <row r="28" spans="1:17" ht="63.75" x14ac:dyDescent="0.2">
      <c r="A28" s="50" t="s">
        <v>87</v>
      </c>
      <c r="B28" s="50" t="s">
        <v>33</v>
      </c>
      <c r="C28" s="51" t="s">
        <v>147</v>
      </c>
      <c r="D28" s="54">
        <v>10</v>
      </c>
      <c r="E28" s="54">
        <v>1</v>
      </c>
      <c r="F28" s="54">
        <f t="shared" si="5"/>
        <v>10</v>
      </c>
      <c r="G28" s="43">
        <v>1.3</v>
      </c>
      <c r="H28" s="47">
        <f t="shared" si="7"/>
        <v>13</v>
      </c>
      <c r="I28" s="47">
        <v>13</v>
      </c>
      <c r="J28" s="51"/>
      <c r="K28" s="51"/>
      <c r="L28" s="51"/>
      <c r="M28" s="51"/>
      <c r="N28" s="51"/>
      <c r="O28" s="35"/>
      <c r="P28" s="63">
        <f t="shared" si="6"/>
        <v>0</v>
      </c>
    </row>
    <row r="29" spans="1:17" ht="38.25" x14ac:dyDescent="0.2">
      <c r="A29" s="50" t="s">
        <v>88</v>
      </c>
      <c r="B29" s="50" t="s">
        <v>34</v>
      </c>
      <c r="C29" s="51"/>
      <c r="D29" s="54">
        <v>4969</v>
      </c>
      <c r="E29" s="54">
        <v>1</v>
      </c>
      <c r="F29" s="54">
        <f t="shared" si="5"/>
        <v>4969</v>
      </c>
      <c r="G29" s="43">
        <v>0.5</v>
      </c>
      <c r="H29" s="47">
        <f t="shared" si="7"/>
        <v>2484.5</v>
      </c>
      <c r="I29" s="47">
        <v>2484.5</v>
      </c>
      <c r="J29" s="51"/>
      <c r="K29" s="51"/>
      <c r="L29" s="51"/>
      <c r="M29" s="51"/>
      <c r="N29" s="51"/>
      <c r="O29" s="35"/>
      <c r="P29" s="63">
        <f t="shared" si="6"/>
        <v>0</v>
      </c>
    </row>
    <row r="30" spans="1:17" ht="38.25" x14ac:dyDescent="0.2">
      <c r="A30" s="50" t="s">
        <v>88</v>
      </c>
      <c r="B30" s="50" t="s">
        <v>35</v>
      </c>
      <c r="C30" s="51"/>
      <c r="D30" s="54">
        <v>4969</v>
      </c>
      <c r="E30" s="54">
        <v>2</v>
      </c>
      <c r="F30" s="54">
        <f t="shared" si="5"/>
        <v>9938</v>
      </c>
      <c r="G30" s="43">
        <v>4</v>
      </c>
      <c r="H30" s="47">
        <f t="shared" si="7"/>
        <v>39752</v>
      </c>
      <c r="I30" s="47">
        <v>39752</v>
      </c>
      <c r="J30" s="51"/>
      <c r="K30" s="51"/>
      <c r="L30" s="51"/>
      <c r="M30" s="51"/>
      <c r="N30" s="51"/>
      <c r="O30" s="35"/>
      <c r="P30" s="63">
        <f t="shared" si="6"/>
        <v>0</v>
      </c>
    </row>
    <row r="31" spans="1:17" ht="76.5" x14ac:dyDescent="0.2">
      <c r="A31" s="50" t="s">
        <v>89</v>
      </c>
      <c r="B31" s="50" t="s">
        <v>36</v>
      </c>
      <c r="C31" s="51"/>
      <c r="D31" s="54">
        <v>241</v>
      </c>
      <c r="E31" s="54">
        <v>2</v>
      </c>
      <c r="F31" s="54">
        <f t="shared" si="5"/>
        <v>482</v>
      </c>
      <c r="G31" s="43">
        <v>0.5</v>
      </c>
      <c r="H31" s="47">
        <f t="shared" si="7"/>
        <v>241</v>
      </c>
      <c r="I31" s="47">
        <v>241</v>
      </c>
      <c r="J31" s="51"/>
      <c r="K31" s="51"/>
      <c r="L31" s="51"/>
      <c r="M31" s="51"/>
      <c r="N31" s="51"/>
      <c r="O31" s="35"/>
      <c r="P31" s="63">
        <f t="shared" si="6"/>
        <v>0</v>
      </c>
    </row>
    <row r="32" spans="1:17" ht="38.25" x14ac:dyDescent="0.2">
      <c r="A32" s="50" t="s">
        <v>90</v>
      </c>
      <c r="B32" s="50" t="s">
        <v>37</v>
      </c>
      <c r="C32" s="51"/>
      <c r="D32" s="54">
        <v>10000</v>
      </c>
      <c r="E32" s="54">
        <v>0</v>
      </c>
      <c r="F32" s="54">
        <f t="shared" si="5"/>
        <v>0</v>
      </c>
      <c r="G32" s="43">
        <v>0</v>
      </c>
      <c r="H32" s="47">
        <f t="shared" si="7"/>
        <v>0</v>
      </c>
      <c r="I32" s="47">
        <v>0</v>
      </c>
      <c r="J32" s="51"/>
      <c r="K32" s="51"/>
      <c r="L32" s="51"/>
      <c r="M32" s="51"/>
      <c r="N32" s="51"/>
      <c r="O32" s="35"/>
      <c r="P32" s="63">
        <f t="shared" si="6"/>
        <v>0</v>
      </c>
    </row>
    <row r="33" spans="1:16" ht="63.75" x14ac:dyDescent="0.2">
      <c r="A33" s="50" t="s">
        <v>78</v>
      </c>
      <c r="B33" s="50" t="s">
        <v>79</v>
      </c>
      <c r="C33" s="51"/>
      <c r="D33" s="54">
        <v>20858</v>
      </c>
      <c r="E33" s="54">
        <v>1</v>
      </c>
      <c r="F33" s="54">
        <v>0</v>
      </c>
      <c r="G33" s="43">
        <v>0</v>
      </c>
      <c r="H33" s="47">
        <f>SUM(F33*G33)</f>
        <v>0</v>
      </c>
      <c r="I33" s="47">
        <v>0</v>
      </c>
      <c r="J33" s="51"/>
      <c r="K33" s="51"/>
      <c r="L33" s="51"/>
      <c r="M33" s="51"/>
      <c r="N33" s="51"/>
      <c r="O33" s="35"/>
      <c r="P33" s="63">
        <f t="shared" si="6"/>
        <v>0</v>
      </c>
    </row>
    <row r="34" spans="1:16" ht="38.25" x14ac:dyDescent="0.2">
      <c r="A34" s="44" t="s">
        <v>134</v>
      </c>
      <c r="B34" s="50" t="s">
        <v>104</v>
      </c>
      <c r="C34" s="51"/>
      <c r="D34" s="54">
        <v>20858</v>
      </c>
      <c r="E34" s="54">
        <v>1</v>
      </c>
      <c r="F34" s="54">
        <f t="shared" si="5"/>
        <v>20858</v>
      </c>
      <c r="G34" s="43">
        <v>0.25</v>
      </c>
      <c r="H34" s="47">
        <f t="shared" si="7"/>
        <v>5214.5</v>
      </c>
      <c r="I34" s="47">
        <v>5214.5</v>
      </c>
      <c r="J34" s="51"/>
      <c r="K34" s="51"/>
      <c r="L34" s="51"/>
      <c r="M34" s="43">
        <f>+H34</f>
        <v>5214.5</v>
      </c>
      <c r="N34" s="43"/>
      <c r="O34" s="51"/>
      <c r="P34" s="63">
        <f t="shared" si="6"/>
        <v>0</v>
      </c>
    </row>
    <row r="35" spans="1:16" ht="38.25" x14ac:dyDescent="0.2">
      <c r="A35" s="50" t="s">
        <v>12</v>
      </c>
      <c r="B35" s="50" t="s">
        <v>38</v>
      </c>
      <c r="C35" s="51"/>
      <c r="D35" s="186">
        <v>20858</v>
      </c>
      <c r="E35" s="54">
        <v>1</v>
      </c>
      <c r="F35" s="54">
        <f t="shared" si="5"/>
        <v>20858</v>
      </c>
      <c r="G35" s="43">
        <v>0.5</v>
      </c>
      <c r="H35" s="47">
        <f>SUM(F35*G35)</f>
        <v>10429</v>
      </c>
      <c r="I35" s="47">
        <v>10429</v>
      </c>
      <c r="J35" s="51"/>
      <c r="K35" s="51"/>
      <c r="L35" s="51"/>
      <c r="M35" s="51"/>
      <c r="N35" s="51"/>
      <c r="O35" s="35"/>
      <c r="P35" s="63">
        <f t="shared" si="6"/>
        <v>0</v>
      </c>
    </row>
    <row r="36" spans="1:16" ht="25.5" x14ac:dyDescent="0.2">
      <c r="A36" s="50" t="s">
        <v>13</v>
      </c>
      <c r="B36" s="50" t="s">
        <v>39</v>
      </c>
      <c r="C36" s="51"/>
      <c r="D36" s="54">
        <v>1648</v>
      </c>
      <c r="E36" s="54">
        <v>0</v>
      </c>
      <c r="F36" s="54">
        <f t="shared" si="5"/>
        <v>0</v>
      </c>
      <c r="G36" s="43">
        <v>0</v>
      </c>
      <c r="H36" s="47">
        <f>SUM(F36*G36)</f>
        <v>0</v>
      </c>
      <c r="I36" s="47">
        <v>0</v>
      </c>
      <c r="J36" s="35"/>
      <c r="K36" s="35"/>
      <c r="L36" s="35"/>
      <c r="M36" s="35"/>
      <c r="N36" s="35"/>
      <c r="O36" s="35"/>
      <c r="P36" s="63">
        <v>0</v>
      </c>
    </row>
    <row r="37" spans="1:16" ht="76.5" x14ac:dyDescent="0.2">
      <c r="A37" s="50" t="s">
        <v>8</v>
      </c>
      <c r="B37" s="50" t="s">
        <v>40</v>
      </c>
      <c r="C37" s="51"/>
      <c r="D37" s="54">
        <v>6983</v>
      </c>
      <c r="E37" s="54">
        <v>1</v>
      </c>
      <c r="F37" s="54">
        <f>SUM(D37*E37)</f>
        <v>6983</v>
      </c>
      <c r="G37" s="43">
        <v>6</v>
      </c>
      <c r="H37" s="47">
        <f>F37*G37</f>
        <v>41898</v>
      </c>
      <c r="I37" s="47">
        <v>41898</v>
      </c>
      <c r="J37" s="43">
        <f>H37</f>
        <v>41898</v>
      </c>
      <c r="K37" s="51"/>
      <c r="L37" s="51"/>
      <c r="M37" s="51"/>
      <c r="N37" s="51"/>
      <c r="O37" s="35"/>
      <c r="P37" s="63">
        <f>SUM(H37-I37)</f>
        <v>0</v>
      </c>
    </row>
    <row r="38" spans="1:16" ht="51.75" thickBot="1" x14ac:dyDescent="0.25">
      <c r="A38" s="187" t="s">
        <v>9</v>
      </c>
      <c r="B38" s="112" t="s">
        <v>41</v>
      </c>
      <c r="C38" s="51"/>
      <c r="D38" s="186">
        <v>20858</v>
      </c>
      <c r="E38" s="54">
        <v>0</v>
      </c>
      <c r="F38" s="52">
        <f t="shared" si="5"/>
        <v>0</v>
      </c>
      <c r="G38" s="43">
        <v>0</v>
      </c>
      <c r="H38" s="47">
        <f>SUM(F38*G38)</f>
        <v>0</v>
      </c>
      <c r="I38" s="47">
        <v>0</v>
      </c>
      <c r="J38" s="51"/>
      <c r="K38" s="51"/>
      <c r="L38" s="51"/>
      <c r="M38" s="51"/>
      <c r="N38" s="51"/>
      <c r="O38" s="35"/>
      <c r="P38" s="63">
        <f>SUM(H38-I38)</f>
        <v>0</v>
      </c>
    </row>
    <row r="39" spans="1:16" ht="24" customHeight="1" thickBot="1" x14ac:dyDescent="0.25">
      <c r="A39" s="260"/>
      <c r="B39" s="261" t="s">
        <v>46</v>
      </c>
      <c r="C39" s="231"/>
      <c r="D39" s="262">
        <v>20858</v>
      </c>
      <c r="E39" s="233">
        <f>SUM(F39/D39)</f>
        <v>18.173027135871127</v>
      </c>
      <c r="F39" s="234">
        <f>SUM(F23:F38)</f>
        <v>379053</v>
      </c>
      <c r="G39" s="263">
        <f>SUM(H39/F39)</f>
        <v>1.5229074562132472</v>
      </c>
      <c r="H39" s="264">
        <f>SUM(H23:H38)</f>
        <v>577262.64</v>
      </c>
      <c r="I39" s="236">
        <f>SUM(I23:I38)</f>
        <v>577262.64</v>
      </c>
      <c r="J39" s="206">
        <f t="shared" ref="J39:M39" si="8">SUM(J25:J38)</f>
        <v>41898</v>
      </c>
      <c r="K39" s="206">
        <f t="shared" si="8"/>
        <v>0</v>
      </c>
      <c r="L39" s="206">
        <f t="shared" si="8"/>
        <v>0</v>
      </c>
      <c r="M39" s="206">
        <f t="shared" si="8"/>
        <v>5214.5</v>
      </c>
      <c r="N39" s="391">
        <f>SUM(N23:N38)</f>
        <v>0</v>
      </c>
      <c r="O39" s="206">
        <f>SUM(O23:O38)</f>
        <v>0</v>
      </c>
      <c r="P39" s="409">
        <f>SUM(P23:P38)</f>
        <v>0</v>
      </c>
    </row>
    <row r="40" spans="1:16" ht="24" customHeight="1" thickBot="1" x14ac:dyDescent="0.25">
      <c r="A40" s="265" t="s">
        <v>47</v>
      </c>
      <c r="B40" s="239"/>
      <c r="C40" s="208"/>
      <c r="D40" s="208"/>
      <c r="E40" s="208"/>
      <c r="F40" s="208"/>
      <c r="G40" s="208"/>
      <c r="H40" s="266"/>
      <c r="I40" s="208"/>
      <c r="J40" s="208"/>
      <c r="K40" s="208"/>
      <c r="L40" s="208"/>
      <c r="M40" s="208"/>
      <c r="N40" s="208"/>
      <c r="O40" s="208"/>
      <c r="P40" s="240"/>
    </row>
    <row r="41" spans="1:16" ht="25.5" x14ac:dyDescent="0.2">
      <c r="A41" s="50" t="s">
        <v>91</v>
      </c>
      <c r="B41" s="50" t="s">
        <v>42</v>
      </c>
      <c r="C41" s="110"/>
      <c r="D41" s="186">
        <v>101747</v>
      </c>
      <c r="E41" s="54">
        <v>10</v>
      </c>
      <c r="F41" s="54">
        <f>SUM(D41*E41)</f>
        <v>1017470</v>
      </c>
      <c r="G41" s="43">
        <v>0.5</v>
      </c>
      <c r="H41" s="47">
        <f>SUM(F41*G41)</f>
        <v>508735</v>
      </c>
      <c r="I41" s="267">
        <v>508735</v>
      </c>
      <c r="J41" s="193"/>
      <c r="K41" s="193"/>
      <c r="L41" s="193"/>
      <c r="M41" s="193"/>
      <c r="N41" s="193"/>
      <c r="O41" s="193"/>
      <c r="P41" s="63">
        <f>SUM(H41-I41)</f>
        <v>0</v>
      </c>
    </row>
    <row r="42" spans="1:16" ht="26.25" thickBot="1" x14ac:dyDescent="0.25">
      <c r="A42" s="50" t="s">
        <v>9</v>
      </c>
      <c r="B42" s="188" t="s">
        <v>43</v>
      </c>
      <c r="C42" s="189"/>
      <c r="D42" s="190">
        <v>101747</v>
      </c>
      <c r="E42" s="183">
        <v>0</v>
      </c>
      <c r="F42" s="54">
        <f>SUM(D42*E42)</f>
        <v>0</v>
      </c>
      <c r="G42" s="43">
        <v>0</v>
      </c>
      <c r="H42" s="47">
        <f>SUM(F42*G42)</f>
        <v>0</v>
      </c>
      <c r="I42" s="191">
        <v>0</v>
      </c>
      <c r="J42" s="192"/>
      <c r="K42" s="192"/>
      <c r="L42" s="192"/>
      <c r="M42" s="192"/>
      <c r="N42" s="332"/>
      <c r="O42" s="193"/>
      <c r="P42" s="194">
        <f>SUM(H42-I42)</f>
        <v>0</v>
      </c>
    </row>
    <row r="43" spans="1:16" ht="24" customHeight="1" thickBot="1" x14ac:dyDescent="0.25">
      <c r="A43" s="265"/>
      <c r="B43" s="230" t="s">
        <v>48</v>
      </c>
      <c r="C43" s="231"/>
      <c r="D43" s="262">
        <v>101747</v>
      </c>
      <c r="E43" s="268">
        <f>SUM(F43/D43)</f>
        <v>10</v>
      </c>
      <c r="F43" s="234">
        <f>SUM(F41:F42)</f>
        <v>1017470</v>
      </c>
      <c r="G43" s="263">
        <f>SUM(H43/F43)</f>
        <v>0.5</v>
      </c>
      <c r="H43" s="365">
        <f>SUM(H41:H42)</f>
        <v>508735</v>
      </c>
      <c r="I43" s="236">
        <f t="shared" ref="I43:O43" si="9">SUM(I41:I42)</f>
        <v>508735</v>
      </c>
      <c r="J43" s="209">
        <f t="shared" si="9"/>
        <v>0</v>
      </c>
      <c r="K43" s="209">
        <f t="shared" si="9"/>
        <v>0</v>
      </c>
      <c r="L43" s="209">
        <f t="shared" si="9"/>
        <v>0</v>
      </c>
      <c r="M43" s="209">
        <f t="shared" si="9"/>
        <v>0</v>
      </c>
      <c r="N43" s="209">
        <f>SUM(N41:N42)</f>
        <v>0</v>
      </c>
      <c r="O43" s="209">
        <f t="shared" si="9"/>
        <v>0</v>
      </c>
      <c r="P43" s="237">
        <f>SUM(P41:P42)</f>
        <v>0</v>
      </c>
    </row>
    <row r="44" spans="1:16" ht="26.1" customHeight="1" thickBot="1" x14ac:dyDescent="0.25">
      <c r="A44" s="201"/>
      <c r="B44" s="207"/>
      <c r="C44" s="207"/>
      <c r="D44" s="269"/>
      <c r="E44" s="207"/>
      <c r="F44" s="207"/>
      <c r="G44" s="207"/>
      <c r="H44" s="270"/>
      <c r="I44" s="201"/>
      <c r="J44" s="201"/>
      <c r="K44" s="201"/>
      <c r="L44" s="201"/>
      <c r="M44" s="201"/>
      <c r="N44" s="201"/>
      <c r="O44" s="201"/>
      <c r="P44" s="201"/>
    </row>
    <row r="45" spans="1:16" ht="20.100000000000001" customHeight="1" thickBot="1" x14ac:dyDescent="0.25">
      <c r="A45" s="271" t="s">
        <v>44</v>
      </c>
      <c r="B45" s="272"/>
      <c r="C45" s="208"/>
      <c r="D45" s="273"/>
      <c r="E45" s="208"/>
      <c r="F45" s="208"/>
      <c r="G45" s="208"/>
      <c r="H45" s="208"/>
      <c r="I45" s="208"/>
      <c r="J45" s="208"/>
      <c r="K45" s="208"/>
      <c r="L45" s="208"/>
      <c r="M45" s="208"/>
      <c r="N45" s="208"/>
      <c r="O45" s="208"/>
      <c r="P45" s="240"/>
    </row>
    <row r="46" spans="1:16" ht="24" customHeight="1" x14ac:dyDescent="0.2">
      <c r="A46" s="274"/>
      <c r="B46" s="275" t="s">
        <v>0</v>
      </c>
      <c r="C46" s="276"/>
      <c r="D46" s="277">
        <f>SUM(D21)</f>
        <v>56</v>
      </c>
      <c r="E46" s="278">
        <f>F46/D46</f>
        <v>507.03571428571428</v>
      </c>
      <c r="F46" s="277">
        <f>SUM(F21)</f>
        <v>28394</v>
      </c>
      <c r="G46" s="278">
        <f>H46/F46</f>
        <v>2.0627104317813623</v>
      </c>
      <c r="H46" s="279">
        <f>SUM(H21)</f>
        <v>58568.6</v>
      </c>
      <c r="I46" s="280">
        <f>SUM(I21)</f>
        <v>58568.6</v>
      </c>
      <c r="J46" s="210">
        <f t="shared" ref="J46:P46" si="10">SUM(J21)</f>
        <v>1881</v>
      </c>
      <c r="K46" s="281">
        <f t="shared" si="10"/>
        <v>0</v>
      </c>
      <c r="L46" s="281">
        <f t="shared" si="10"/>
        <v>0</v>
      </c>
      <c r="M46" s="281">
        <f t="shared" si="10"/>
        <v>570</v>
      </c>
      <c r="N46" s="355">
        <f>SUM(N21)</f>
        <v>0</v>
      </c>
      <c r="O46" s="281">
        <f t="shared" si="10"/>
        <v>0</v>
      </c>
      <c r="P46" s="360">
        <f t="shared" si="10"/>
        <v>0</v>
      </c>
    </row>
    <row r="47" spans="1:16" ht="24" customHeight="1" x14ac:dyDescent="0.2">
      <c r="A47" s="282"/>
      <c r="B47" s="283" t="s">
        <v>29</v>
      </c>
      <c r="C47" s="284"/>
      <c r="D47" s="285">
        <f>SUM(D39)</f>
        <v>20858</v>
      </c>
      <c r="E47" s="286">
        <f>F47/D47</f>
        <v>18.173027135871127</v>
      </c>
      <c r="F47" s="285">
        <f>SUM(F39)</f>
        <v>379053</v>
      </c>
      <c r="G47" s="286">
        <f>H47/F47</f>
        <v>1.5229074562132472</v>
      </c>
      <c r="H47" s="287">
        <f>SUM(H39)</f>
        <v>577262.64</v>
      </c>
      <c r="I47" s="288">
        <f>SUM(I39)</f>
        <v>577262.64</v>
      </c>
      <c r="J47" s="210">
        <f t="shared" ref="J47:P47" si="11">SUM(J39)</f>
        <v>41898</v>
      </c>
      <c r="K47" s="289">
        <f t="shared" si="11"/>
        <v>0</v>
      </c>
      <c r="L47" s="289">
        <f t="shared" si="11"/>
        <v>0</v>
      </c>
      <c r="M47" s="289">
        <f t="shared" si="11"/>
        <v>5214.5</v>
      </c>
      <c r="N47" s="356">
        <f>SUM(N39)</f>
        <v>0</v>
      </c>
      <c r="O47" s="289">
        <f t="shared" si="11"/>
        <v>0</v>
      </c>
      <c r="P47" s="361">
        <f t="shared" si="11"/>
        <v>0</v>
      </c>
    </row>
    <row r="48" spans="1:16" ht="24" customHeight="1" thickBot="1" x14ac:dyDescent="0.25">
      <c r="A48" s="290"/>
      <c r="B48" s="291" t="s">
        <v>47</v>
      </c>
      <c r="C48" s="292"/>
      <c r="D48" s="293">
        <f>SUM(D43)</f>
        <v>101747</v>
      </c>
      <c r="E48" s="294">
        <f>F48/D48</f>
        <v>10</v>
      </c>
      <c r="F48" s="295">
        <f>SUM(F43)</f>
        <v>1017470</v>
      </c>
      <c r="G48" s="294">
        <f>H48/F48</f>
        <v>0.5</v>
      </c>
      <c r="H48" s="296">
        <f>SUM(H43)</f>
        <v>508735</v>
      </c>
      <c r="I48" s="297">
        <f>SUM(I43)</f>
        <v>508735</v>
      </c>
      <c r="J48" s="211">
        <f t="shared" ref="J48:P48" si="12">SUM(J43)</f>
        <v>0</v>
      </c>
      <c r="K48" s="211">
        <f t="shared" si="12"/>
        <v>0</v>
      </c>
      <c r="L48" s="211">
        <f t="shared" si="12"/>
        <v>0</v>
      </c>
      <c r="M48" s="211">
        <f t="shared" si="12"/>
        <v>0</v>
      </c>
      <c r="N48" s="357">
        <f>SUM(N43)</f>
        <v>0</v>
      </c>
      <c r="O48" s="211">
        <f t="shared" si="12"/>
        <v>0</v>
      </c>
      <c r="P48" s="362">
        <f t="shared" si="12"/>
        <v>0</v>
      </c>
    </row>
    <row r="49" spans="1:16" ht="24" customHeight="1" thickTop="1" thickBot="1" x14ac:dyDescent="0.25">
      <c r="A49" s="298"/>
      <c r="B49" s="299" t="s">
        <v>149</v>
      </c>
      <c r="C49" s="300"/>
      <c r="D49" s="301"/>
      <c r="E49" s="302"/>
      <c r="F49" s="303">
        <v>0</v>
      </c>
      <c r="G49" s="302"/>
      <c r="H49" s="304"/>
      <c r="I49" s="305"/>
      <c r="J49" s="212"/>
      <c r="K49" s="212"/>
      <c r="L49" s="212"/>
      <c r="M49" s="212"/>
      <c r="N49" s="358"/>
      <c r="O49" s="212"/>
      <c r="P49" s="363"/>
    </row>
    <row r="50" spans="1:16" ht="26.1" customHeight="1" thickTop="1" thickBot="1" x14ac:dyDescent="0.25">
      <c r="A50" s="306"/>
      <c r="B50" s="307" t="s">
        <v>45</v>
      </c>
      <c r="C50" s="308"/>
      <c r="D50" s="309">
        <f>SUM(D46:D48)</f>
        <v>122661</v>
      </c>
      <c r="E50" s="310">
        <f>SUM(F50/D50)</f>
        <v>11.616707837046819</v>
      </c>
      <c r="F50" s="311">
        <f>SUM(F46:F48)</f>
        <v>1424917</v>
      </c>
      <c r="G50" s="312">
        <f>SUM(H50/F50)</f>
        <v>0.80325116480468683</v>
      </c>
      <c r="H50" s="313">
        <f>SUM(H46:H48)</f>
        <v>1144566.24</v>
      </c>
      <c r="I50" s="314">
        <f>SUM(I46:I48)</f>
        <v>1144566.24</v>
      </c>
      <c r="J50" s="213">
        <f t="shared" ref="J50:P50" si="13">SUM(J46:J48)</f>
        <v>43779</v>
      </c>
      <c r="K50" s="213">
        <f t="shared" si="13"/>
        <v>0</v>
      </c>
      <c r="L50" s="213">
        <f t="shared" si="13"/>
        <v>0</v>
      </c>
      <c r="M50" s="213">
        <f t="shared" si="13"/>
        <v>5784.5</v>
      </c>
      <c r="N50" s="359">
        <f>SUM(N46:N48)</f>
        <v>0</v>
      </c>
      <c r="O50" s="213">
        <f t="shared" si="13"/>
        <v>0</v>
      </c>
      <c r="P50" s="364">
        <f t="shared" si="13"/>
        <v>0</v>
      </c>
    </row>
    <row r="51" spans="1:16" ht="13.5" thickTop="1" x14ac:dyDescent="0.2">
      <c r="A51" s="315"/>
      <c r="B51" s="10"/>
      <c r="C51" s="10"/>
      <c r="D51" s="316"/>
      <c r="E51" s="10"/>
      <c r="F51" s="316"/>
      <c r="G51" s="10"/>
      <c r="H51" s="10"/>
    </row>
    <row r="52" spans="1:16" x14ac:dyDescent="0.2">
      <c r="A52" s="315"/>
      <c r="B52" s="10"/>
      <c r="C52" s="10"/>
      <c r="D52" s="316"/>
      <c r="E52" s="10"/>
      <c r="F52" s="10"/>
      <c r="G52" s="10"/>
      <c r="H52" s="10"/>
    </row>
    <row r="53" spans="1:16" x14ac:dyDescent="0.2">
      <c r="A53" s="5"/>
      <c r="B53" s="317"/>
      <c r="C53" s="10"/>
      <c r="D53" s="316"/>
      <c r="E53" s="10"/>
      <c r="F53" s="318"/>
      <c r="G53" s="10"/>
      <c r="H53" s="318"/>
    </row>
    <row r="54" spans="1:16" x14ac:dyDescent="0.2">
      <c r="A54" s="5"/>
      <c r="B54" s="5"/>
    </row>
    <row r="55" spans="1:16" x14ac:dyDescent="0.2">
      <c r="A55" s="10"/>
      <c r="B55" s="5"/>
    </row>
    <row r="56" spans="1:16" x14ac:dyDescent="0.2">
      <c r="A56" s="10"/>
      <c r="B56" s="5"/>
    </row>
    <row r="57" spans="1:16" x14ac:dyDescent="0.2">
      <c r="B57" s="5"/>
    </row>
    <row r="62" spans="1:16" x14ac:dyDescent="0.2">
      <c r="F62" s="319"/>
    </row>
  </sheetData>
  <sheetProtection formatCells="0" formatColumns="0" formatRows="0" insertColumns="0" insertRows="0" insertHyperlinks="0" selectLockedCells="1"/>
  <pageMargins left="0.25" right="0.25" top="0.75" bottom="0.75" header="0.3" footer="0.3"/>
  <pageSetup scale="83" fitToHeight="10" orientation="landscape" r:id="rId1"/>
  <headerFooter alignWithMargins="0">
    <oddHeader xml:space="preserve">&amp;C&amp;11REPORTING BURDEN&amp;R
</oddHeader>
    <oddFooter>&amp;LYellow rows = AE15 Rule
&amp;CPage &amp;P of &amp;N</oddFooter>
  </headerFooter>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4"/>
  <sheetViews>
    <sheetView zoomScaleNormal="100" zoomScaleSheetLayoutView="85" workbookViewId="0">
      <pane ySplit="2" topLeftCell="A34" activePane="bottomLeft" state="frozen"/>
      <selection activeCell="A52" sqref="A52"/>
      <selection pane="bottomLeft" activeCell="F43" sqref="F43"/>
    </sheetView>
  </sheetViews>
  <sheetFormatPr defaultRowHeight="12.75" x14ac:dyDescent="0.2"/>
  <cols>
    <col min="1" max="1" width="14" style="6" customWidth="1"/>
    <col min="2" max="2" width="35.7109375" style="6" customWidth="1"/>
    <col min="3" max="3" width="7.140625" style="6" bestFit="1" customWidth="1"/>
    <col min="4" max="4" width="10.140625" style="6" bestFit="1" customWidth="1"/>
    <col min="5" max="5" width="12" style="6" customWidth="1"/>
    <col min="6" max="6" width="12.7109375" style="6" customWidth="1"/>
    <col min="7" max="7" width="12.28515625" style="6" customWidth="1"/>
    <col min="8" max="8" width="14" style="6" bestFit="1" customWidth="1"/>
    <col min="9" max="9" width="12.7109375" style="6" customWidth="1"/>
    <col min="10" max="10" width="10.28515625" style="6" hidden="1" customWidth="1"/>
    <col min="11" max="11" width="11.42578125" style="6" hidden="1" customWidth="1"/>
    <col min="12" max="12" width="10" style="6" hidden="1" customWidth="1"/>
    <col min="13" max="13" width="11.140625" style="6" hidden="1" customWidth="1"/>
    <col min="14" max="14" width="10.85546875" style="6" customWidth="1"/>
    <col min="15" max="15" width="9.85546875" style="6" hidden="1" customWidth="1"/>
    <col min="16" max="16" width="11.140625" style="6" bestFit="1" customWidth="1"/>
    <col min="17" max="16384" width="9.140625" style="6"/>
  </cols>
  <sheetData>
    <row r="1" spans="1:16" ht="17.25" customHeight="1" thickBot="1" x14ac:dyDescent="0.3">
      <c r="A1" s="83" t="s">
        <v>145</v>
      </c>
    </row>
    <row r="2" spans="1:16" ht="72.75" thickBot="1" x14ac:dyDescent="0.25">
      <c r="A2" s="84" t="s">
        <v>27</v>
      </c>
      <c r="B2" s="84" t="s">
        <v>1</v>
      </c>
      <c r="C2" s="85" t="s">
        <v>2</v>
      </c>
      <c r="D2" s="86" t="s">
        <v>111</v>
      </c>
      <c r="E2" s="86" t="s">
        <v>75</v>
      </c>
      <c r="F2" s="86" t="s">
        <v>110</v>
      </c>
      <c r="G2" s="86" t="s">
        <v>76</v>
      </c>
      <c r="H2" s="7" t="s">
        <v>112</v>
      </c>
      <c r="I2" s="87" t="s">
        <v>19</v>
      </c>
      <c r="J2" s="4" t="s">
        <v>100</v>
      </c>
      <c r="K2" s="4" t="s">
        <v>101</v>
      </c>
      <c r="L2" s="4" t="s">
        <v>102</v>
      </c>
      <c r="M2" s="4" t="s">
        <v>103</v>
      </c>
      <c r="N2" s="345" t="s">
        <v>170</v>
      </c>
      <c r="O2" s="2" t="s">
        <v>20</v>
      </c>
      <c r="P2" s="3" t="s">
        <v>21</v>
      </c>
    </row>
    <row r="3" spans="1:16" ht="20.100000000000001" customHeight="1" thickBot="1" x14ac:dyDescent="0.25">
      <c r="A3" s="88" t="s">
        <v>0</v>
      </c>
      <c r="B3" s="89"/>
      <c r="C3" s="90"/>
      <c r="D3" s="90"/>
      <c r="E3" s="90"/>
      <c r="F3" s="90"/>
      <c r="G3" s="90"/>
      <c r="H3" s="26"/>
      <c r="I3" s="90"/>
      <c r="J3" s="90"/>
      <c r="K3" s="90"/>
      <c r="L3" s="90"/>
      <c r="M3" s="90"/>
      <c r="N3" s="90"/>
      <c r="O3" s="90"/>
      <c r="P3" s="91"/>
    </row>
    <row r="4" spans="1:16" ht="38.25" x14ac:dyDescent="0.2">
      <c r="A4" s="325" t="s">
        <v>134</v>
      </c>
      <c r="B4" s="44" t="s">
        <v>150</v>
      </c>
      <c r="C4" s="51"/>
      <c r="D4" s="51">
        <v>57</v>
      </c>
      <c r="E4" s="43">
        <f>+F4/D4</f>
        <v>365.92982456140351</v>
      </c>
      <c r="F4" s="92">
        <v>20858</v>
      </c>
      <c r="G4" s="326">
        <v>0.200019</v>
      </c>
      <c r="H4" s="93">
        <f>F4*G4</f>
        <v>4171.9963020000005</v>
      </c>
      <c r="I4" s="93">
        <v>4171.9963020000005</v>
      </c>
      <c r="J4" s="327"/>
      <c r="K4" s="327"/>
      <c r="L4" s="327"/>
      <c r="M4" s="328"/>
      <c r="N4" s="328"/>
      <c r="O4" s="327"/>
      <c r="P4" s="47">
        <f>SUM(H4-I4)</f>
        <v>0</v>
      </c>
    </row>
    <row r="5" spans="1:16" ht="25.5" x14ac:dyDescent="0.2">
      <c r="A5" s="44" t="s">
        <v>117</v>
      </c>
      <c r="B5" s="50" t="s">
        <v>53</v>
      </c>
      <c r="C5" s="51"/>
      <c r="D5" s="53">
        <v>56</v>
      </c>
      <c r="E5" s="53">
        <v>0</v>
      </c>
      <c r="F5" s="46">
        <f t="shared" ref="F5:F16" si="0">D5*E5</f>
        <v>0</v>
      </c>
      <c r="G5" s="51">
        <v>0</v>
      </c>
      <c r="H5" s="42">
        <f>F5*G5</f>
        <v>0</v>
      </c>
      <c r="I5" s="42">
        <v>0</v>
      </c>
      <c r="J5" s="51"/>
      <c r="K5" s="51"/>
      <c r="L5" s="51"/>
      <c r="M5" s="51"/>
      <c r="N5" s="51"/>
      <c r="O5" s="51"/>
      <c r="P5" s="43">
        <f>SUM(H5-I5)</f>
        <v>0</v>
      </c>
    </row>
    <row r="6" spans="1:16" ht="26.1" customHeight="1" x14ac:dyDescent="0.2">
      <c r="A6" s="50" t="s">
        <v>83</v>
      </c>
      <c r="B6" s="50" t="s">
        <v>84</v>
      </c>
      <c r="C6" s="51"/>
      <c r="D6" s="53">
        <v>56</v>
      </c>
      <c r="E6" s="53">
        <v>0</v>
      </c>
      <c r="F6" s="47">
        <f t="shared" si="0"/>
        <v>0</v>
      </c>
      <c r="G6" s="51">
        <v>0</v>
      </c>
      <c r="H6" s="43">
        <f>F6*G6</f>
        <v>0</v>
      </c>
      <c r="I6" s="43">
        <v>0</v>
      </c>
      <c r="J6" s="51"/>
      <c r="K6" s="51"/>
      <c r="L6" s="51"/>
      <c r="M6" s="51"/>
      <c r="N6" s="51"/>
      <c r="O6" s="51"/>
      <c r="P6" s="43">
        <f>SUM(H6-I6)</f>
        <v>0</v>
      </c>
    </row>
    <row r="7" spans="1:16" ht="63.75" x14ac:dyDescent="0.2">
      <c r="A7" s="44" t="s">
        <v>137</v>
      </c>
      <c r="B7" s="50" t="s">
        <v>98</v>
      </c>
      <c r="C7" s="50"/>
      <c r="D7" s="53">
        <v>57</v>
      </c>
      <c r="E7" s="43">
        <v>93.23</v>
      </c>
      <c r="F7" s="92">
        <f t="shared" si="0"/>
        <v>5314.1100000000006</v>
      </c>
      <c r="G7" s="51">
        <v>2</v>
      </c>
      <c r="H7" s="42">
        <f t="shared" ref="H7:H16" si="1">F7*G7</f>
        <v>10628.220000000001</v>
      </c>
      <c r="I7" s="42">
        <f>+H7</f>
        <v>10628.220000000001</v>
      </c>
      <c r="J7" s="74">
        <f>H7</f>
        <v>10628.220000000001</v>
      </c>
      <c r="K7" s="34"/>
      <c r="L7" s="74"/>
      <c r="M7" s="34"/>
      <c r="N7" s="34"/>
      <c r="O7" s="51"/>
      <c r="P7" s="47">
        <f>SUM(H7-I7)</f>
        <v>0</v>
      </c>
    </row>
    <row r="8" spans="1:16" ht="51.95" customHeight="1" x14ac:dyDescent="0.2">
      <c r="A8" s="44" t="s">
        <v>118</v>
      </c>
      <c r="B8" s="50" t="s">
        <v>93</v>
      </c>
      <c r="C8" s="51"/>
      <c r="D8" s="53">
        <v>56</v>
      </c>
      <c r="E8" s="53">
        <v>0</v>
      </c>
      <c r="F8" s="42">
        <f t="shared" si="0"/>
        <v>0</v>
      </c>
      <c r="G8" s="51">
        <v>0</v>
      </c>
      <c r="H8" s="42">
        <f t="shared" si="1"/>
        <v>0</v>
      </c>
      <c r="I8" s="42">
        <v>0</v>
      </c>
      <c r="J8" s="94"/>
      <c r="K8" s="94"/>
      <c r="L8" s="94"/>
      <c r="M8" s="51"/>
      <c r="N8" s="51"/>
      <c r="O8" s="95"/>
      <c r="P8" s="96">
        <f t="shared" ref="P8:P15" si="2">SUM(H8-I8)</f>
        <v>0</v>
      </c>
    </row>
    <row r="9" spans="1:16" ht="38.25" x14ac:dyDescent="0.2">
      <c r="A9" s="97" t="s">
        <v>119</v>
      </c>
      <c r="B9" s="75" t="s">
        <v>51</v>
      </c>
      <c r="C9" s="51"/>
      <c r="D9" s="76">
        <v>56</v>
      </c>
      <c r="E9" s="76">
        <v>0</v>
      </c>
      <c r="F9" s="98">
        <v>0</v>
      </c>
      <c r="G9" s="72">
        <v>0</v>
      </c>
      <c r="H9" s="98">
        <v>0</v>
      </c>
      <c r="I9" s="98">
        <v>0</v>
      </c>
      <c r="J9" s="74"/>
      <c r="K9" s="51"/>
      <c r="L9" s="51"/>
      <c r="M9" s="51"/>
      <c r="N9" s="51"/>
      <c r="O9" s="51"/>
      <c r="P9" s="43">
        <f>SUM(H9-I9)</f>
        <v>0</v>
      </c>
    </row>
    <row r="10" spans="1:16" ht="25.5" x14ac:dyDescent="0.2">
      <c r="A10" s="195" t="s">
        <v>138</v>
      </c>
      <c r="B10" s="50" t="s">
        <v>52</v>
      </c>
      <c r="C10" s="51"/>
      <c r="D10" s="53">
        <v>56</v>
      </c>
      <c r="E10" s="53">
        <v>0</v>
      </c>
      <c r="F10" s="93">
        <v>0</v>
      </c>
      <c r="G10" s="51">
        <v>0</v>
      </c>
      <c r="H10" s="93">
        <v>0</v>
      </c>
      <c r="I10" s="93">
        <v>0</v>
      </c>
      <c r="J10" s="74">
        <v>0</v>
      </c>
      <c r="K10" s="51"/>
      <c r="L10" s="51"/>
      <c r="M10" s="51"/>
      <c r="N10" s="51"/>
      <c r="O10" s="51"/>
      <c r="P10" s="43">
        <f>SUM(H10-I10)</f>
        <v>0</v>
      </c>
    </row>
    <row r="11" spans="1:16" s="5" customFormat="1" ht="14.1" customHeight="1" x14ac:dyDescent="0.2">
      <c r="A11" s="44" t="s">
        <v>120</v>
      </c>
      <c r="B11" s="44" t="s">
        <v>54</v>
      </c>
      <c r="C11" s="195"/>
      <c r="D11" s="196">
        <v>56</v>
      </c>
      <c r="E11" s="196">
        <v>0</v>
      </c>
      <c r="F11" s="197">
        <f t="shared" si="0"/>
        <v>0</v>
      </c>
      <c r="G11" s="195">
        <v>0</v>
      </c>
      <c r="H11" s="198">
        <f t="shared" si="1"/>
        <v>0</v>
      </c>
      <c r="I11" s="198">
        <v>0</v>
      </c>
      <c r="J11" s="72"/>
      <c r="K11" s="72"/>
      <c r="L11" s="72"/>
      <c r="M11" s="72"/>
      <c r="N11" s="72"/>
      <c r="O11" s="72"/>
      <c r="P11" s="43">
        <f>SUM(H11-I11)</f>
        <v>0</v>
      </c>
    </row>
    <row r="12" spans="1:16" ht="25.5" x14ac:dyDescent="0.2">
      <c r="A12" s="79" t="s">
        <v>121</v>
      </c>
      <c r="B12" s="75" t="s">
        <v>56</v>
      </c>
      <c r="C12" s="72"/>
      <c r="D12" s="76">
        <v>56</v>
      </c>
      <c r="E12" s="76">
        <v>1</v>
      </c>
      <c r="F12" s="99">
        <f t="shared" si="0"/>
        <v>56</v>
      </c>
      <c r="G12" s="72">
        <v>3</v>
      </c>
      <c r="H12" s="45">
        <f t="shared" si="1"/>
        <v>168</v>
      </c>
      <c r="I12" s="45">
        <v>168</v>
      </c>
      <c r="J12" s="72"/>
      <c r="K12" s="72"/>
      <c r="L12" s="72"/>
      <c r="M12" s="72"/>
      <c r="N12" s="72"/>
      <c r="O12" s="72"/>
      <c r="P12" s="43">
        <f>SUM(H12-I12)</f>
        <v>0</v>
      </c>
    </row>
    <row r="13" spans="1:16" ht="76.5" x14ac:dyDescent="0.2">
      <c r="A13" s="44" t="s">
        <v>139</v>
      </c>
      <c r="B13" s="50" t="s">
        <v>70</v>
      </c>
      <c r="C13" s="50"/>
      <c r="D13" s="53">
        <v>57</v>
      </c>
      <c r="E13" s="53">
        <v>139</v>
      </c>
      <c r="F13" s="92">
        <f t="shared" si="0"/>
        <v>7923</v>
      </c>
      <c r="G13" s="51">
        <v>0.5</v>
      </c>
      <c r="H13" s="198">
        <f t="shared" si="1"/>
        <v>3961.5</v>
      </c>
      <c r="I13" s="198">
        <f>+H13</f>
        <v>3961.5</v>
      </c>
      <c r="J13" s="74">
        <f>H13</f>
        <v>3961.5</v>
      </c>
      <c r="K13" s="34"/>
      <c r="L13" s="74"/>
      <c r="M13" s="34"/>
      <c r="N13" s="34"/>
      <c r="O13" s="51"/>
      <c r="P13" s="47">
        <f t="shared" si="2"/>
        <v>0</v>
      </c>
    </row>
    <row r="14" spans="1:16" ht="38.25" x14ac:dyDescent="0.2">
      <c r="A14" s="44" t="s">
        <v>116</v>
      </c>
      <c r="B14" s="50" t="s">
        <v>55</v>
      </c>
      <c r="C14" s="51"/>
      <c r="D14" s="53">
        <v>56</v>
      </c>
      <c r="E14" s="53">
        <v>1</v>
      </c>
      <c r="F14" s="46">
        <f t="shared" si="0"/>
        <v>56</v>
      </c>
      <c r="G14" s="51">
        <v>2</v>
      </c>
      <c r="H14" s="46">
        <f t="shared" si="1"/>
        <v>112</v>
      </c>
      <c r="I14" s="46">
        <v>112</v>
      </c>
      <c r="J14" s="51"/>
      <c r="K14" s="51"/>
      <c r="L14" s="51"/>
      <c r="M14" s="51"/>
      <c r="N14" s="51"/>
      <c r="O14" s="51"/>
      <c r="P14" s="43">
        <f t="shared" si="2"/>
        <v>0</v>
      </c>
    </row>
    <row r="15" spans="1:16" ht="38.25" x14ac:dyDescent="0.2">
      <c r="A15" s="50" t="s">
        <v>50</v>
      </c>
      <c r="B15" s="50" t="s">
        <v>62</v>
      </c>
      <c r="C15" s="51"/>
      <c r="D15" s="52">
        <v>20858</v>
      </c>
      <c r="E15" s="51">
        <v>1</v>
      </c>
      <c r="F15" s="199">
        <f t="shared" si="0"/>
        <v>20858</v>
      </c>
      <c r="G15" s="51">
        <v>1</v>
      </c>
      <c r="H15" s="200">
        <f t="shared" si="1"/>
        <v>20858</v>
      </c>
      <c r="I15" s="200">
        <v>20858</v>
      </c>
      <c r="J15" s="51"/>
      <c r="K15" s="51"/>
      <c r="L15" s="51"/>
      <c r="M15" s="51"/>
      <c r="N15" s="51"/>
      <c r="O15" s="51"/>
      <c r="P15" s="47">
        <f t="shared" si="2"/>
        <v>0</v>
      </c>
    </row>
    <row r="16" spans="1:16" ht="89.25" x14ac:dyDescent="0.2">
      <c r="A16" s="44" t="s">
        <v>115</v>
      </c>
      <c r="B16" s="50" t="s">
        <v>71</v>
      </c>
      <c r="C16" s="100"/>
      <c r="D16" s="53">
        <v>56</v>
      </c>
      <c r="E16" s="54">
        <v>4133</v>
      </c>
      <c r="F16" s="46">
        <f t="shared" si="0"/>
        <v>231448</v>
      </c>
      <c r="G16" s="51">
        <v>0.25</v>
      </c>
      <c r="H16" s="46">
        <f t="shared" si="1"/>
        <v>57862</v>
      </c>
      <c r="I16" s="46">
        <v>57862</v>
      </c>
      <c r="J16" s="51"/>
      <c r="K16" s="51"/>
      <c r="L16" s="51"/>
      <c r="M16" s="51"/>
      <c r="N16" s="51"/>
      <c r="O16" s="51"/>
      <c r="P16" s="43">
        <f>SUM(H16-I16)</f>
        <v>0</v>
      </c>
    </row>
    <row r="17" spans="1:16" ht="25.5" x14ac:dyDescent="0.2">
      <c r="A17" s="50" t="s">
        <v>49</v>
      </c>
      <c r="B17" s="44" t="s">
        <v>57</v>
      </c>
      <c r="C17" s="51"/>
      <c r="D17" s="53">
        <v>56</v>
      </c>
      <c r="E17" s="43">
        <v>372</v>
      </c>
      <c r="F17" s="47">
        <f>D17*E17</f>
        <v>20832</v>
      </c>
      <c r="G17" s="51">
        <v>0.25</v>
      </c>
      <c r="H17" s="47">
        <f>F17*G17</f>
        <v>5208</v>
      </c>
      <c r="I17" s="47">
        <v>5208</v>
      </c>
      <c r="J17" s="51"/>
      <c r="K17" s="51"/>
      <c r="L17" s="51"/>
      <c r="M17" s="51"/>
      <c r="N17" s="51"/>
      <c r="O17" s="51"/>
      <c r="P17" s="43">
        <f>SUM(H17-I17)</f>
        <v>0</v>
      </c>
    </row>
    <row r="18" spans="1:16" ht="89.25" x14ac:dyDescent="0.2">
      <c r="A18" s="415" t="s">
        <v>172</v>
      </c>
      <c r="B18" s="417" t="s">
        <v>171</v>
      </c>
      <c r="C18" s="195"/>
      <c r="D18" s="411">
        <v>56</v>
      </c>
      <c r="E18" s="411">
        <v>2</v>
      </c>
      <c r="F18" s="412">
        <f>+D18*E18</f>
        <v>112</v>
      </c>
      <c r="G18" s="413">
        <v>0.25</v>
      </c>
      <c r="H18" s="412">
        <f>+F18*G18</f>
        <v>28</v>
      </c>
      <c r="I18" s="414">
        <v>28</v>
      </c>
      <c r="J18" s="195"/>
      <c r="K18" s="195"/>
      <c r="L18" s="195"/>
      <c r="M18" s="195"/>
      <c r="N18" s="195"/>
      <c r="O18" s="195"/>
      <c r="P18" s="204">
        <f>SUM(H18-I18)</f>
        <v>0</v>
      </c>
    </row>
    <row r="19" spans="1:16" ht="64.5" thickBot="1" x14ac:dyDescent="0.25">
      <c r="A19" s="418" t="s">
        <v>177</v>
      </c>
      <c r="B19" s="419" t="s">
        <v>176</v>
      </c>
      <c r="C19" s="420"/>
      <c r="D19" s="421">
        <v>57</v>
      </c>
      <c r="E19" s="421">
        <v>122</v>
      </c>
      <c r="F19" s="422">
        <f>D19*E19</f>
        <v>6954</v>
      </c>
      <c r="G19" s="423">
        <v>0.25</v>
      </c>
      <c r="H19" s="422">
        <f>F19*G19</f>
        <v>1738.5</v>
      </c>
      <c r="I19" s="424">
        <v>0</v>
      </c>
      <c r="J19" s="420"/>
      <c r="K19" s="420"/>
      <c r="L19" s="420"/>
      <c r="M19" s="420"/>
      <c r="N19" s="426">
        <f>H19</f>
        <v>1738.5</v>
      </c>
      <c r="O19" s="420"/>
      <c r="P19" s="425">
        <f>SUM(H19-I19)</f>
        <v>1738.5</v>
      </c>
    </row>
    <row r="20" spans="1:16" ht="24" customHeight="1" thickBot="1" x14ac:dyDescent="0.25">
      <c r="A20" s="101"/>
      <c r="B20" s="102" t="s">
        <v>58</v>
      </c>
      <c r="C20" s="103"/>
      <c r="D20" s="104">
        <v>56</v>
      </c>
      <c r="E20" s="105">
        <f>SUM(F20/D20)</f>
        <v>5614.4841071428573</v>
      </c>
      <c r="F20" s="366">
        <f>SUM(F4:F19)</f>
        <v>314411.11</v>
      </c>
      <c r="G20" s="105">
        <f>SUM(H20/F20)</f>
        <v>0.33311868751075624</v>
      </c>
      <c r="H20" s="366">
        <f>SUM(H4:H19)</f>
        <v>104736.216302</v>
      </c>
      <c r="I20" s="366">
        <f>SUM(I4:I19)</f>
        <v>102997.716302</v>
      </c>
      <c r="J20" s="31">
        <f>SUM(J4:J17)</f>
        <v>14589.720000000001</v>
      </c>
      <c r="K20" s="31">
        <f>SUM(K4:K17)</f>
        <v>0</v>
      </c>
      <c r="L20" s="31">
        <f>SUM(L4:L17)</f>
        <v>0</v>
      </c>
      <c r="M20" s="31">
        <f>SUM(M4:M17)</f>
        <v>0</v>
      </c>
      <c r="N20" s="366">
        <f>SUM(N4:N19)</f>
        <v>1738.5</v>
      </c>
      <c r="O20" s="31">
        <f>SUM(O4:O17)</f>
        <v>0</v>
      </c>
      <c r="P20" s="366">
        <f>SUM(P4:P19)</f>
        <v>1738.5</v>
      </c>
    </row>
    <row r="21" spans="1:16" ht="20.100000000000001" customHeight="1" thickBot="1" x14ac:dyDescent="0.25">
      <c r="A21" s="88" t="s">
        <v>29</v>
      </c>
      <c r="B21" s="106"/>
      <c r="C21" s="107"/>
      <c r="D21" s="107"/>
      <c r="E21" s="107"/>
      <c r="F21" s="107"/>
      <c r="G21" s="107"/>
      <c r="H21" s="27"/>
      <c r="I21" s="108"/>
      <c r="J21" s="107"/>
      <c r="K21" s="107"/>
      <c r="L21" s="107"/>
      <c r="M21" s="107"/>
      <c r="N21" s="107"/>
      <c r="O21" s="107"/>
      <c r="P21" s="109"/>
    </row>
    <row r="22" spans="1:16" ht="33" customHeight="1" x14ac:dyDescent="0.2">
      <c r="A22" s="377" t="s">
        <v>164</v>
      </c>
      <c r="B22" s="378" t="s">
        <v>167</v>
      </c>
      <c r="C22" s="379"/>
      <c r="D22" s="380">
        <v>20858</v>
      </c>
      <c r="E22" s="379">
        <v>2</v>
      </c>
      <c r="F22" s="380">
        <f>D22*E22</f>
        <v>41716</v>
      </c>
      <c r="G22" s="379">
        <v>0.25</v>
      </c>
      <c r="H22" s="381">
        <f>F22*G22</f>
        <v>10429</v>
      </c>
      <c r="I22" s="382">
        <v>10429</v>
      </c>
      <c r="J22" s="383"/>
      <c r="K22" s="383"/>
      <c r="L22" s="383"/>
      <c r="M22" s="383"/>
      <c r="N22" s="382"/>
      <c r="O22" s="379"/>
      <c r="P22" s="381">
        <f>SUM(H22-I22)</f>
        <v>0</v>
      </c>
    </row>
    <row r="23" spans="1:16" ht="51.75" customHeight="1" x14ac:dyDescent="0.2">
      <c r="A23" s="384" t="s">
        <v>164</v>
      </c>
      <c r="B23" s="385" t="s">
        <v>168</v>
      </c>
      <c r="C23" s="386"/>
      <c r="D23" s="387">
        <v>20858</v>
      </c>
      <c r="E23" s="386">
        <v>1</v>
      </c>
      <c r="F23" s="387">
        <f>D23*E23</f>
        <v>20858</v>
      </c>
      <c r="G23" s="386">
        <v>0.25</v>
      </c>
      <c r="H23" s="388">
        <f>F23*G23</f>
        <v>5214.5</v>
      </c>
      <c r="I23" s="389">
        <v>5214.5</v>
      </c>
      <c r="J23" s="383"/>
      <c r="K23" s="383"/>
      <c r="L23" s="383"/>
      <c r="M23" s="383"/>
      <c r="N23" s="389"/>
      <c r="O23" s="386"/>
      <c r="P23" s="388">
        <f>SUM(H23-I23)</f>
        <v>0</v>
      </c>
    </row>
    <row r="24" spans="1:16" ht="51" x14ac:dyDescent="0.2">
      <c r="A24" s="44" t="s">
        <v>114</v>
      </c>
      <c r="B24" s="50" t="s">
        <v>72</v>
      </c>
      <c r="C24" s="51"/>
      <c r="D24" s="52">
        <v>20858</v>
      </c>
      <c r="E24" s="51">
        <v>10</v>
      </c>
      <c r="F24" s="77">
        <f t="shared" ref="F24:F31" si="3">D24*E24</f>
        <v>208580</v>
      </c>
      <c r="G24" s="51">
        <v>10</v>
      </c>
      <c r="H24" s="48">
        <f>SUM(F24*G24)</f>
        <v>2085800</v>
      </c>
      <c r="I24" s="55">
        <v>2085800</v>
      </c>
      <c r="J24" s="51" t="s">
        <v>3</v>
      </c>
      <c r="K24" s="51"/>
      <c r="L24" s="47"/>
      <c r="M24" s="51"/>
      <c r="N24" s="51"/>
      <c r="O24" s="74"/>
      <c r="P24" s="47">
        <f t="shared" ref="P24:P33" si="4">SUM(H24-I24)</f>
        <v>0</v>
      </c>
    </row>
    <row r="25" spans="1:16" ht="38.25" x14ac:dyDescent="0.2">
      <c r="A25" s="50" t="s">
        <v>61</v>
      </c>
      <c r="B25" s="50" t="s">
        <v>60</v>
      </c>
      <c r="C25" s="51"/>
      <c r="D25" s="52">
        <v>20858</v>
      </c>
      <c r="E25" s="51">
        <v>1</v>
      </c>
      <c r="F25" s="78">
        <f t="shared" si="3"/>
        <v>20858</v>
      </c>
      <c r="G25" s="51">
        <v>2.66</v>
      </c>
      <c r="H25" s="48">
        <f t="shared" ref="H25:H31" si="5">F25*G25</f>
        <v>55482.280000000006</v>
      </c>
      <c r="I25" s="55">
        <v>55482.280000000006</v>
      </c>
      <c r="J25" s="51"/>
      <c r="K25" s="51"/>
      <c r="L25" s="51"/>
      <c r="M25" s="51"/>
      <c r="N25" s="51"/>
      <c r="O25" s="51"/>
      <c r="P25" s="47">
        <f t="shared" si="4"/>
        <v>0</v>
      </c>
    </row>
    <row r="26" spans="1:16" ht="38.25" x14ac:dyDescent="0.2">
      <c r="A26" s="44" t="s">
        <v>113</v>
      </c>
      <c r="B26" s="44" t="s">
        <v>153</v>
      </c>
      <c r="C26" s="346"/>
      <c r="D26" s="54">
        <v>20858</v>
      </c>
      <c r="E26" s="347">
        <v>3</v>
      </c>
      <c r="F26" s="77">
        <f t="shared" si="3"/>
        <v>62574</v>
      </c>
      <c r="G26" s="43">
        <v>0.5</v>
      </c>
      <c r="H26" s="48">
        <f t="shared" si="5"/>
        <v>31287</v>
      </c>
      <c r="I26" s="55">
        <v>31287</v>
      </c>
      <c r="J26" s="51"/>
      <c r="K26" s="47"/>
      <c r="L26" s="51"/>
      <c r="M26" s="51"/>
      <c r="N26" s="74"/>
      <c r="O26" s="51"/>
      <c r="P26" s="47">
        <f t="shared" si="4"/>
        <v>0</v>
      </c>
    </row>
    <row r="27" spans="1:16" ht="51.75" thickBot="1" x14ac:dyDescent="0.25">
      <c r="A27" s="44" t="s">
        <v>113</v>
      </c>
      <c r="B27" s="44" t="s">
        <v>154</v>
      </c>
      <c r="C27" s="110"/>
      <c r="D27" s="111">
        <v>20858</v>
      </c>
      <c r="E27" s="348">
        <v>1</v>
      </c>
      <c r="F27" s="77">
        <f t="shared" si="3"/>
        <v>20858</v>
      </c>
      <c r="G27" s="348">
        <v>1</v>
      </c>
      <c r="H27" s="48">
        <f t="shared" si="5"/>
        <v>20858</v>
      </c>
      <c r="I27" s="55">
        <v>20858</v>
      </c>
      <c r="J27" s="47"/>
      <c r="K27" s="47"/>
      <c r="L27" s="51"/>
      <c r="M27" s="95"/>
      <c r="N27" s="349"/>
      <c r="O27" s="95"/>
      <c r="P27" s="47">
        <f t="shared" si="4"/>
        <v>0</v>
      </c>
    </row>
    <row r="28" spans="1:16" ht="51" x14ac:dyDescent="0.2">
      <c r="A28" s="320" t="s">
        <v>140</v>
      </c>
      <c r="B28" s="321" t="s">
        <v>59</v>
      </c>
      <c r="C28" s="72"/>
      <c r="D28" s="54">
        <v>20858</v>
      </c>
      <c r="E28" s="51">
        <v>0</v>
      </c>
      <c r="F28" s="54">
        <f t="shared" si="3"/>
        <v>0</v>
      </c>
      <c r="G28" s="51">
        <v>0</v>
      </c>
      <c r="H28" s="47">
        <v>0</v>
      </c>
      <c r="I28" s="55">
        <v>0</v>
      </c>
      <c r="J28" s="74">
        <f>P28</f>
        <v>0</v>
      </c>
      <c r="K28" s="73"/>
      <c r="L28" s="73"/>
      <c r="M28" s="51"/>
      <c r="N28" s="51"/>
      <c r="O28" s="51"/>
      <c r="P28" s="74">
        <f t="shared" si="4"/>
        <v>0</v>
      </c>
    </row>
    <row r="29" spans="1:16" ht="38.25" x14ac:dyDescent="0.2">
      <c r="A29" s="44" t="s">
        <v>107</v>
      </c>
      <c r="B29" s="44" t="s">
        <v>151</v>
      </c>
      <c r="C29" s="72"/>
      <c r="D29" s="54">
        <v>20858</v>
      </c>
      <c r="E29" s="51">
        <v>1</v>
      </c>
      <c r="F29" s="54">
        <f t="shared" si="3"/>
        <v>20858</v>
      </c>
      <c r="G29" s="51">
        <v>5</v>
      </c>
      <c r="H29" s="47">
        <f t="shared" si="5"/>
        <v>104290</v>
      </c>
      <c r="I29" s="55">
        <v>104290</v>
      </c>
      <c r="J29" s="72"/>
      <c r="K29" s="72"/>
      <c r="L29" s="72"/>
      <c r="M29" s="63"/>
      <c r="N29" s="63"/>
      <c r="O29" s="72"/>
      <c r="P29" s="47">
        <f>SUM(H29-I29)</f>
        <v>0</v>
      </c>
    </row>
    <row r="30" spans="1:16" ht="38.25" x14ac:dyDescent="0.2">
      <c r="A30" s="44" t="s">
        <v>106</v>
      </c>
      <c r="B30" s="44" t="s">
        <v>152</v>
      </c>
      <c r="C30" s="72"/>
      <c r="D30" s="54">
        <v>20858</v>
      </c>
      <c r="E30" s="51">
        <v>1</v>
      </c>
      <c r="F30" s="54">
        <f t="shared" si="3"/>
        <v>20858</v>
      </c>
      <c r="G30" s="51">
        <v>10</v>
      </c>
      <c r="H30" s="47">
        <f t="shared" si="5"/>
        <v>208580</v>
      </c>
      <c r="I30" s="55">
        <v>208580</v>
      </c>
      <c r="J30" s="72"/>
      <c r="K30" s="72"/>
      <c r="L30" s="72"/>
      <c r="M30" s="63"/>
      <c r="N30" s="63"/>
      <c r="O30" s="72"/>
      <c r="P30" s="47">
        <f>SUM(H30-I30)</f>
        <v>0</v>
      </c>
    </row>
    <row r="31" spans="1:16" ht="25.5" x14ac:dyDescent="0.2">
      <c r="A31" s="322" t="s">
        <v>8</v>
      </c>
      <c r="B31" s="112" t="s">
        <v>63</v>
      </c>
      <c r="C31" s="95"/>
      <c r="D31" s="113">
        <v>6983</v>
      </c>
      <c r="E31" s="95">
        <v>1</v>
      </c>
      <c r="F31" s="323">
        <f t="shared" si="3"/>
        <v>6983</v>
      </c>
      <c r="G31" s="95">
        <v>6</v>
      </c>
      <c r="H31" s="324">
        <f t="shared" si="5"/>
        <v>41898</v>
      </c>
      <c r="I31" s="128">
        <f>+H31</f>
        <v>41898</v>
      </c>
      <c r="J31" s="96">
        <f>H31</f>
        <v>41898</v>
      </c>
      <c r="K31" s="95"/>
      <c r="L31" s="95"/>
      <c r="M31" s="95"/>
      <c r="N31" s="95"/>
      <c r="O31" s="95"/>
      <c r="P31" s="49">
        <f t="shared" si="4"/>
        <v>0</v>
      </c>
    </row>
    <row r="32" spans="1:16" ht="76.5" x14ac:dyDescent="0.2">
      <c r="A32" s="416" t="s">
        <v>174</v>
      </c>
      <c r="B32" s="415" t="s">
        <v>173</v>
      </c>
      <c r="C32" s="195"/>
      <c r="D32" s="411">
        <v>20858</v>
      </c>
      <c r="E32" s="411">
        <v>1</v>
      </c>
      <c r="F32" s="412">
        <f>+D32*E32</f>
        <v>20858</v>
      </c>
      <c r="G32" s="413">
        <v>0.25</v>
      </c>
      <c r="H32" s="412">
        <f t="shared" ref="H32" si="6">+F32*G32</f>
        <v>5214.5</v>
      </c>
      <c r="I32" s="414">
        <v>5214.5</v>
      </c>
      <c r="J32" s="204"/>
      <c r="K32" s="195"/>
      <c r="L32" s="195"/>
      <c r="M32" s="195"/>
      <c r="N32" s="195"/>
      <c r="O32" s="195"/>
      <c r="P32" s="414">
        <f t="shared" ref="P32" si="7">SUM(H32-I32)</f>
        <v>0</v>
      </c>
    </row>
    <row r="33" spans="1:18" ht="51.75" thickBot="1" x14ac:dyDescent="0.25">
      <c r="A33" s="427" t="s">
        <v>179</v>
      </c>
      <c r="B33" s="418" t="s">
        <v>178</v>
      </c>
      <c r="C33" s="428"/>
      <c r="D33" s="421">
        <v>20858</v>
      </c>
      <c r="E33" s="421">
        <v>1</v>
      </c>
      <c r="F33" s="422">
        <f>+D33*E33</f>
        <v>20858</v>
      </c>
      <c r="G33" s="423">
        <v>20</v>
      </c>
      <c r="H33" s="422">
        <f>F33*G33</f>
        <v>417160</v>
      </c>
      <c r="I33" s="424">
        <v>0</v>
      </c>
      <c r="J33" s="429"/>
      <c r="K33" s="430"/>
      <c r="L33" s="430"/>
      <c r="M33" s="430"/>
      <c r="N33" s="431">
        <f>P33</f>
        <v>417160</v>
      </c>
      <c r="O33" s="430"/>
      <c r="P33" s="432">
        <f t="shared" si="4"/>
        <v>417160</v>
      </c>
    </row>
    <row r="34" spans="1:18" ht="24.75" thickBot="1" x14ac:dyDescent="0.25">
      <c r="A34" s="114"/>
      <c r="B34" s="115" t="s">
        <v>64</v>
      </c>
      <c r="C34" s="116"/>
      <c r="D34" s="117">
        <v>20858</v>
      </c>
      <c r="E34" s="118">
        <f>SUM(F34/D34)</f>
        <v>22.334787611468023</v>
      </c>
      <c r="F34" s="120">
        <f>SUM(F22:F33)</f>
        <v>465859</v>
      </c>
      <c r="G34" s="119">
        <f>SUM(H34/F34)</f>
        <v>6.4101225478095296</v>
      </c>
      <c r="H34" s="120">
        <f>SUM(H22:H33)</f>
        <v>2986213.28</v>
      </c>
      <c r="I34" s="120">
        <f>SUM(I22:I33)</f>
        <v>2569053.2799999998</v>
      </c>
      <c r="J34" s="120">
        <f t="shared" ref="J34:M34" si="8">SUM(J24:J31)</f>
        <v>41898</v>
      </c>
      <c r="K34" s="120">
        <f t="shared" si="8"/>
        <v>0</v>
      </c>
      <c r="L34" s="120">
        <f t="shared" si="8"/>
        <v>0</v>
      </c>
      <c r="M34" s="120">
        <f t="shared" si="8"/>
        <v>0</v>
      </c>
      <c r="N34" s="120">
        <f>SUM(N22:N33)</f>
        <v>417160</v>
      </c>
      <c r="O34" s="120">
        <f>SUM(O22:O31)</f>
        <v>0</v>
      </c>
      <c r="P34" s="120">
        <f>SUM(P22:P33)</f>
        <v>417160</v>
      </c>
    </row>
    <row r="35" spans="1:18" ht="20.100000000000001" customHeight="1" thickBot="1" x14ac:dyDescent="0.25">
      <c r="A35" s="121" t="s">
        <v>65</v>
      </c>
      <c r="B35" s="122"/>
      <c r="C35" s="107"/>
      <c r="D35" s="123"/>
      <c r="E35" s="124"/>
      <c r="F35" s="123"/>
      <c r="G35" s="107"/>
      <c r="H35" s="28"/>
      <c r="I35" s="108"/>
      <c r="J35" s="107"/>
      <c r="K35" s="107"/>
      <c r="L35" s="107"/>
      <c r="M35" s="107"/>
      <c r="N35" s="107"/>
      <c r="O35" s="107"/>
      <c r="P35" s="125"/>
    </row>
    <row r="36" spans="1:18" ht="51" x14ac:dyDescent="0.2">
      <c r="A36" s="79" t="s">
        <v>122</v>
      </c>
      <c r="B36" s="75" t="s">
        <v>73</v>
      </c>
      <c r="C36" s="72"/>
      <c r="D36" s="71">
        <v>58231</v>
      </c>
      <c r="E36" s="76">
        <v>180</v>
      </c>
      <c r="F36" s="80">
        <f t="shared" ref="F36:F41" si="9">D36*E36</f>
        <v>10481580</v>
      </c>
      <c r="G36" s="63">
        <v>0.28000000000000003</v>
      </c>
      <c r="H36" s="81">
        <f>F36*G36</f>
        <v>2934842.4000000004</v>
      </c>
      <c r="I36" s="47">
        <v>2934842.4000000004</v>
      </c>
      <c r="J36" s="43"/>
      <c r="K36" s="43"/>
      <c r="L36" s="74"/>
      <c r="M36" s="43"/>
      <c r="N36" s="43"/>
      <c r="O36" s="43" t="s">
        <v>3</v>
      </c>
      <c r="P36" s="47">
        <f t="shared" ref="P36:P43" si="10">SUM(H36-I36)</f>
        <v>0</v>
      </c>
    </row>
    <row r="37" spans="1:18" ht="26.1" customHeight="1" x14ac:dyDescent="0.2">
      <c r="A37" s="50" t="s">
        <v>86</v>
      </c>
      <c r="B37" s="50" t="s">
        <v>74</v>
      </c>
      <c r="C37" s="51"/>
      <c r="D37" s="52">
        <v>101747</v>
      </c>
      <c r="E37" s="53">
        <v>1</v>
      </c>
      <c r="F37" s="54">
        <f t="shared" si="9"/>
        <v>101747</v>
      </c>
      <c r="G37" s="43">
        <v>0.08</v>
      </c>
      <c r="H37" s="200">
        <f>F37*G37</f>
        <v>8139.76</v>
      </c>
      <c r="I37" s="55">
        <v>8139.76</v>
      </c>
      <c r="J37" s="51" t="s">
        <v>3</v>
      </c>
      <c r="K37" s="51"/>
      <c r="L37" s="51"/>
      <c r="M37" s="51"/>
      <c r="N37" s="51"/>
      <c r="O37" s="51"/>
      <c r="P37" s="47">
        <f t="shared" si="10"/>
        <v>0</v>
      </c>
    </row>
    <row r="38" spans="1:18" ht="14.1" customHeight="1" x14ac:dyDescent="0.2">
      <c r="A38" s="50" t="s">
        <v>85</v>
      </c>
      <c r="B38" s="50" t="s">
        <v>67</v>
      </c>
      <c r="C38" s="51"/>
      <c r="D38" s="52">
        <v>101747</v>
      </c>
      <c r="E38" s="53">
        <v>2</v>
      </c>
      <c r="F38" s="54">
        <f t="shared" si="9"/>
        <v>203494</v>
      </c>
      <c r="G38" s="43">
        <v>8.3000000000000004E-2</v>
      </c>
      <c r="H38" s="47">
        <f>SUM(F38*G38)</f>
        <v>16890.002</v>
      </c>
      <c r="I38" s="55">
        <v>16890.002</v>
      </c>
      <c r="J38" s="51" t="s">
        <v>3</v>
      </c>
      <c r="K38" s="51"/>
      <c r="L38" s="51"/>
      <c r="M38" s="51"/>
      <c r="N38" s="51"/>
      <c r="O38" s="51"/>
      <c r="P38" s="43">
        <f t="shared" si="10"/>
        <v>0</v>
      </c>
    </row>
    <row r="39" spans="1:18" ht="25.5" x14ac:dyDescent="0.2">
      <c r="A39" s="112" t="s">
        <v>66</v>
      </c>
      <c r="B39" s="112" t="s">
        <v>68</v>
      </c>
      <c r="C39" s="95"/>
      <c r="D39" s="111">
        <v>101747</v>
      </c>
      <c r="E39" s="126">
        <v>180</v>
      </c>
      <c r="F39" s="113">
        <f t="shared" si="9"/>
        <v>18314460</v>
      </c>
      <c r="G39" s="127">
        <v>0.161</v>
      </c>
      <c r="H39" s="49">
        <f>SUM(F39*G39)</f>
        <v>2948628.06</v>
      </c>
      <c r="I39" s="128">
        <v>2948628.06</v>
      </c>
      <c r="J39" s="95" t="s">
        <v>3</v>
      </c>
      <c r="K39" s="95"/>
      <c r="L39" s="95"/>
      <c r="M39" s="95"/>
      <c r="N39" s="95"/>
      <c r="O39" s="95"/>
      <c r="P39" s="49">
        <f t="shared" si="10"/>
        <v>0</v>
      </c>
    </row>
    <row r="40" spans="1:18" ht="25.5" x14ac:dyDescent="0.2">
      <c r="A40" s="50" t="s">
        <v>80</v>
      </c>
      <c r="B40" s="50" t="s">
        <v>96</v>
      </c>
      <c r="C40" s="51"/>
      <c r="D40" s="52">
        <v>101705</v>
      </c>
      <c r="E40" s="53">
        <v>180</v>
      </c>
      <c r="F40" s="54">
        <f t="shared" si="9"/>
        <v>18306900</v>
      </c>
      <c r="G40" s="43">
        <v>0.02</v>
      </c>
      <c r="H40" s="47">
        <f>SUM(F40*G40)</f>
        <v>366138</v>
      </c>
      <c r="I40" s="55">
        <v>366138</v>
      </c>
      <c r="J40" s="95" t="s">
        <v>3</v>
      </c>
      <c r="K40" s="95"/>
      <c r="L40" s="95"/>
      <c r="M40" s="95"/>
      <c r="N40" s="95"/>
      <c r="O40" s="129" t="s">
        <v>3</v>
      </c>
      <c r="P40" s="96">
        <f t="shared" si="10"/>
        <v>0</v>
      </c>
    </row>
    <row r="41" spans="1:18" ht="25.5" x14ac:dyDescent="0.2">
      <c r="A41" s="185">
        <v>220.7</v>
      </c>
      <c r="B41" s="50" t="s">
        <v>97</v>
      </c>
      <c r="C41" s="51"/>
      <c r="D41" s="52">
        <v>81517</v>
      </c>
      <c r="E41" s="53">
        <v>180</v>
      </c>
      <c r="F41" s="54">
        <f t="shared" si="9"/>
        <v>14673060</v>
      </c>
      <c r="G41" s="43">
        <v>0.02</v>
      </c>
      <c r="H41" s="47">
        <f>SUM(F41*G41)</f>
        <v>293461.2</v>
      </c>
      <c r="I41" s="47">
        <v>293461.2</v>
      </c>
      <c r="J41" s="51" t="s">
        <v>3</v>
      </c>
      <c r="K41" s="51" t="s">
        <v>3</v>
      </c>
      <c r="L41" s="51" t="s">
        <v>3</v>
      </c>
      <c r="M41" s="51" t="s">
        <v>3</v>
      </c>
      <c r="N41" s="51" t="s">
        <v>3</v>
      </c>
      <c r="O41" s="51" t="s">
        <v>3</v>
      </c>
      <c r="P41" s="47">
        <f t="shared" si="10"/>
        <v>0</v>
      </c>
    </row>
    <row r="42" spans="1:18" ht="76.5" x14ac:dyDescent="0.2">
      <c r="A42" s="415" t="s">
        <v>174</v>
      </c>
      <c r="B42" s="415" t="s">
        <v>175</v>
      </c>
      <c r="C42" s="195"/>
      <c r="D42" s="411">
        <v>101747</v>
      </c>
      <c r="E42" s="411">
        <v>1</v>
      </c>
      <c r="F42" s="412">
        <f t="shared" ref="F42:F43" si="11">+D42*E42</f>
        <v>101747</v>
      </c>
      <c r="G42" s="413">
        <v>0.25</v>
      </c>
      <c r="H42" s="412">
        <f t="shared" ref="H42:H43" si="12">+F42*G42</f>
        <v>25436.75</v>
      </c>
      <c r="I42" s="414">
        <v>25436.75</v>
      </c>
      <c r="J42" s="51"/>
      <c r="K42" s="51"/>
      <c r="L42" s="51"/>
      <c r="M42" s="51"/>
      <c r="N42" s="51"/>
      <c r="O42" s="51"/>
      <c r="P42" s="47">
        <f t="shared" si="10"/>
        <v>0</v>
      </c>
    </row>
    <row r="43" spans="1:18" ht="38.25" x14ac:dyDescent="0.2">
      <c r="A43" s="433" t="s">
        <v>179</v>
      </c>
      <c r="B43" s="433" t="s">
        <v>180</v>
      </c>
      <c r="C43" s="434"/>
      <c r="D43" s="435">
        <v>101747</v>
      </c>
      <c r="E43" s="435">
        <v>1</v>
      </c>
      <c r="F43" s="436">
        <f t="shared" si="11"/>
        <v>101747</v>
      </c>
      <c r="G43" s="437">
        <v>5</v>
      </c>
      <c r="H43" s="436">
        <f t="shared" si="12"/>
        <v>508735</v>
      </c>
      <c r="I43" s="438">
        <v>0</v>
      </c>
      <c r="J43" s="439"/>
      <c r="K43" s="439"/>
      <c r="L43" s="439"/>
      <c r="M43" s="439"/>
      <c r="N43" s="343">
        <f>P43</f>
        <v>508735</v>
      </c>
      <c r="O43" s="439"/>
      <c r="P43" s="343">
        <f t="shared" si="10"/>
        <v>508735</v>
      </c>
      <c r="R43" s="443">
        <f>F43+F33+F19</f>
        <v>129559</v>
      </c>
    </row>
    <row r="44" spans="1:18" ht="13.5" thickBot="1" x14ac:dyDescent="0.25">
      <c r="A44" s="56"/>
      <c r="B44" s="373"/>
      <c r="C44" s="57"/>
      <c r="D44" s="58"/>
      <c r="E44" s="59"/>
      <c r="F44" s="60"/>
      <c r="G44" s="61"/>
      <c r="H44" s="62"/>
      <c r="I44" s="374"/>
      <c r="J44" s="375"/>
      <c r="K44" s="375"/>
      <c r="L44" s="375"/>
      <c r="M44" s="375"/>
      <c r="N44" s="375"/>
      <c r="O44" s="375"/>
      <c r="P44" s="376"/>
    </row>
    <row r="45" spans="1:18" ht="24" customHeight="1" thickBot="1" x14ac:dyDescent="0.25">
      <c r="A45" s="101"/>
      <c r="B45" s="130" t="s">
        <v>10</v>
      </c>
      <c r="C45" s="103"/>
      <c r="D45" s="131">
        <v>101747</v>
      </c>
      <c r="E45" s="132">
        <f>SUM(F45/D45)</f>
        <v>612.15303645316328</v>
      </c>
      <c r="F45" s="133">
        <f>SUM(F36:F43)</f>
        <v>62284735</v>
      </c>
      <c r="G45" s="134">
        <f>SUM(H45/F45)</f>
        <v>0.11402908227834638</v>
      </c>
      <c r="H45" s="133">
        <f>SUM(H36:H43)</f>
        <v>7102271.1720000003</v>
      </c>
      <c r="I45" s="133">
        <f>SUM(I36:I43)</f>
        <v>6593536.1720000003</v>
      </c>
      <c r="J45" s="31">
        <f>SUM(J36:J41)</f>
        <v>0</v>
      </c>
      <c r="K45" s="31">
        <f>SUM(K36:K41)</f>
        <v>0</v>
      </c>
      <c r="L45" s="31">
        <f>SUM(L36:L41)</f>
        <v>0</v>
      </c>
      <c r="M45" s="31">
        <f>SUM(M36:M41)</f>
        <v>0</v>
      </c>
      <c r="N45" s="133">
        <f>SUM(N36:N43)</f>
        <v>508735</v>
      </c>
      <c r="O45" s="31">
        <f>SUM(O36:O41)</f>
        <v>0</v>
      </c>
      <c r="P45" s="133">
        <f>SUM(P36:P43)</f>
        <v>508735</v>
      </c>
    </row>
    <row r="46" spans="1:18" ht="20.100000000000001" customHeight="1" thickBot="1" x14ac:dyDescent="0.25">
      <c r="A46" s="114"/>
      <c r="B46" s="135"/>
      <c r="C46" s="107"/>
      <c r="D46" s="107"/>
      <c r="E46" s="107"/>
      <c r="F46" s="136"/>
      <c r="G46" s="107"/>
      <c r="H46" s="29"/>
      <c r="I46" s="137"/>
      <c r="J46" s="138"/>
      <c r="K46" s="138"/>
      <c r="L46" s="138"/>
      <c r="M46" s="138"/>
      <c r="N46" s="138"/>
      <c r="O46" s="138"/>
      <c r="P46" s="138"/>
    </row>
    <row r="47" spans="1:18" ht="24" customHeight="1" thickBot="1" x14ac:dyDescent="0.25">
      <c r="A47" s="139"/>
      <c r="B47" s="140" t="s">
        <v>81</v>
      </c>
      <c r="C47" s="141"/>
      <c r="D47" s="142"/>
      <c r="E47" s="141"/>
      <c r="F47" s="141"/>
      <c r="G47" s="141"/>
      <c r="H47" s="41"/>
      <c r="I47" s="141"/>
      <c r="J47" s="141"/>
      <c r="K47" s="141"/>
      <c r="L47" s="141"/>
      <c r="M47" s="141"/>
      <c r="N47" s="141"/>
      <c r="O47" s="141"/>
      <c r="P47" s="143"/>
    </row>
    <row r="48" spans="1:18" ht="24" customHeight="1" x14ac:dyDescent="0.2">
      <c r="A48" s="144"/>
      <c r="B48" s="145" t="s">
        <v>0</v>
      </c>
      <c r="C48" s="72"/>
      <c r="D48" s="146">
        <f>SUM(D20)</f>
        <v>56</v>
      </c>
      <c r="E48" s="147">
        <f>F48/D48</f>
        <v>5614.4841071428573</v>
      </c>
      <c r="F48" s="148">
        <f>SUM(F20)</f>
        <v>314411.11</v>
      </c>
      <c r="G48" s="149">
        <f>H48/F48</f>
        <v>0.33311868751075624</v>
      </c>
      <c r="H48" s="32">
        <f t="shared" ref="H48:P48" si="13">SUM(H20)</f>
        <v>104736.216302</v>
      </c>
      <c r="I48" s="150">
        <f t="shared" si="13"/>
        <v>102997.716302</v>
      </c>
      <c r="J48" s="32">
        <f t="shared" si="13"/>
        <v>14589.720000000001</v>
      </c>
      <c r="K48" s="32">
        <f t="shared" si="13"/>
        <v>0</v>
      </c>
      <c r="L48" s="32">
        <f t="shared" si="13"/>
        <v>0</v>
      </c>
      <c r="M48" s="32">
        <f t="shared" si="13"/>
        <v>0</v>
      </c>
      <c r="N48" s="440">
        <f t="shared" si="13"/>
        <v>1738.5</v>
      </c>
      <c r="O48" s="33">
        <f t="shared" si="13"/>
        <v>0</v>
      </c>
      <c r="P48" s="151">
        <f t="shared" si="13"/>
        <v>1738.5</v>
      </c>
    </row>
    <row r="49" spans="1:16" ht="24" customHeight="1" x14ac:dyDescent="0.2">
      <c r="A49" s="152"/>
      <c r="B49" s="153" t="s">
        <v>29</v>
      </c>
      <c r="C49" s="51"/>
      <c r="D49" s="154">
        <f>SUM(D34)</f>
        <v>20858</v>
      </c>
      <c r="E49" s="155">
        <f>F49/D49</f>
        <v>22.334787611468023</v>
      </c>
      <c r="F49" s="156">
        <f>SUM(F34)</f>
        <v>465859</v>
      </c>
      <c r="G49" s="155">
        <f>H49/F49</f>
        <v>6.4101225478095296</v>
      </c>
      <c r="H49" s="34">
        <f t="shared" ref="H49:P49" si="14">SUM(H34)</f>
        <v>2986213.28</v>
      </c>
      <c r="I49" s="157">
        <f t="shared" si="14"/>
        <v>2569053.2799999998</v>
      </c>
      <c r="J49" s="35">
        <f t="shared" si="14"/>
        <v>41898</v>
      </c>
      <c r="K49" s="35">
        <f t="shared" si="14"/>
        <v>0</v>
      </c>
      <c r="L49" s="35">
        <f t="shared" si="14"/>
        <v>0</v>
      </c>
      <c r="M49" s="35">
        <f t="shared" si="14"/>
        <v>0</v>
      </c>
      <c r="N49" s="441">
        <f t="shared" si="14"/>
        <v>417160</v>
      </c>
      <c r="O49" s="35">
        <f t="shared" si="14"/>
        <v>0</v>
      </c>
      <c r="P49" s="158">
        <f t="shared" si="14"/>
        <v>417160</v>
      </c>
    </row>
    <row r="50" spans="1:16" ht="24" customHeight="1" thickBot="1" x14ac:dyDescent="0.25">
      <c r="A50" s="159"/>
      <c r="B50" s="160" t="s">
        <v>47</v>
      </c>
      <c r="C50" s="161"/>
      <c r="D50" s="162">
        <f>SUM(D45)</f>
        <v>101747</v>
      </c>
      <c r="E50" s="163">
        <f>F50/D50</f>
        <v>612.15303645316328</v>
      </c>
      <c r="F50" s="164">
        <f>SUM(F45)</f>
        <v>62284735</v>
      </c>
      <c r="G50" s="163">
        <f>H50/F50</f>
        <v>0.11402908227834638</v>
      </c>
      <c r="H50" s="36">
        <f>SUM(H45)</f>
        <v>7102271.1720000003</v>
      </c>
      <c r="I50" s="165">
        <f t="shared" ref="I50:P50" si="15">SUM(I45)</f>
        <v>6593536.1720000003</v>
      </c>
      <c r="J50" s="37">
        <f t="shared" si="15"/>
        <v>0</v>
      </c>
      <c r="K50" s="37">
        <f t="shared" si="15"/>
        <v>0</v>
      </c>
      <c r="L50" s="37">
        <f t="shared" si="15"/>
        <v>0</v>
      </c>
      <c r="M50" s="37">
        <f t="shared" si="15"/>
        <v>0</v>
      </c>
      <c r="N50" s="442">
        <f t="shared" ref="N50" si="16">SUM(N45)</f>
        <v>508735</v>
      </c>
      <c r="O50" s="37">
        <f t="shared" si="15"/>
        <v>0</v>
      </c>
      <c r="P50" s="166">
        <f t="shared" si="15"/>
        <v>508735</v>
      </c>
    </row>
    <row r="51" spans="1:16" ht="24" customHeight="1" thickTop="1" thickBot="1" x14ac:dyDescent="0.25">
      <c r="A51" s="167"/>
      <c r="B51" s="168" t="s">
        <v>82</v>
      </c>
      <c r="C51" s="169"/>
      <c r="D51" s="170">
        <f>SUM(D48:D50)</f>
        <v>122661</v>
      </c>
      <c r="E51" s="171">
        <f>SUM(F51/D51)</f>
        <v>514.14064054589483</v>
      </c>
      <c r="F51" s="172">
        <f>SUM(F48:F50)</f>
        <v>63065005.109999999</v>
      </c>
      <c r="G51" s="173">
        <f>SUM(H51/F51)</f>
        <v>0.16163037885310019</v>
      </c>
      <c r="H51" s="38">
        <f>SUM(H48:H50)</f>
        <v>10193220.668302</v>
      </c>
      <c r="I51" s="174">
        <f t="shared" ref="I51:P51" si="17">SUM(I48:I50)</f>
        <v>9265587.1683019996</v>
      </c>
      <c r="J51" s="39">
        <f t="shared" si="17"/>
        <v>56487.72</v>
      </c>
      <c r="K51" s="39">
        <f t="shared" si="17"/>
        <v>0</v>
      </c>
      <c r="L51" s="39">
        <f t="shared" si="17"/>
        <v>0</v>
      </c>
      <c r="M51" s="39">
        <f t="shared" si="17"/>
        <v>0</v>
      </c>
      <c r="N51" s="350">
        <f t="shared" ref="N51" si="18">SUM(N48:N50)</f>
        <v>927633.5</v>
      </c>
      <c r="O51" s="40">
        <f t="shared" si="17"/>
        <v>0</v>
      </c>
      <c r="P51" s="175">
        <f t="shared" si="17"/>
        <v>927633.5</v>
      </c>
    </row>
    <row r="52" spans="1:16" ht="13.5" thickTop="1" x14ac:dyDescent="0.2">
      <c r="F52" s="368"/>
    </row>
    <row r="53" spans="1:16" x14ac:dyDescent="0.2">
      <c r="F53" s="5"/>
    </row>
    <row r="54" spans="1:16" x14ac:dyDescent="0.2">
      <c r="F54" s="5"/>
    </row>
  </sheetData>
  <sheetProtection formatCells="0" formatColumns="0" formatRows="0" insertColumns="0" insertRows="0" insertHyperlinks="0" selectLockedCells="1"/>
  <phoneticPr fontId="15" type="noConversion"/>
  <pageMargins left="0.44" right="0.43" top="0.88" bottom="0.78" header="0.5" footer="0.5"/>
  <pageSetup scale="81" fitToHeight="10" orientation="landscape" r:id="rId1"/>
  <headerFooter alignWithMargins="0">
    <oddHeader>&amp;C&amp;11RECORDKEEPING BURDEN</oddHeader>
    <oddFooter>&amp;LYellow rows = AE15 Rule
&amp;CPage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workbookViewId="0">
      <selection activeCell="A16" sqref="A16"/>
    </sheetView>
  </sheetViews>
  <sheetFormatPr defaultRowHeight="12.75" x14ac:dyDescent="0.2"/>
  <cols>
    <col min="1" max="1" width="71.5703125" customWidth="1"/>
    <col min="2" max="2" width="21.28515625" customWidth="1"/>
    <col min="3" max="5" width="17.28515625" customWidth="1"/>
    <col min="6" max="6" width="19.42578125" customWidth="1"/>
    <col min="7" max="7" width="20.42578125" customWidth="1"/>
    <col min="8" max="8" width="14.85546875" customWidth="1"/>
  </cols>
  <sheetData>
    <row r="1" spans="1:7" ht="16.5" thickBot="1" x14ac:dyDescent="0.25">
      <c r="A1" s="8" t="s">
        <v>169</v>
      </c>
      <c r="B1" s="9"/>
      <c r="C1" s="9"/>
      <c r="D1" s="9"/>
      <c r="E1" s="9"/>
      <c r="F1" s="10"/>
    </row>
    <row r="2" spans="1:7" ht="23.25" thickBot="1" x14ac:dyDescent="0.25">
      <c r="A2" s="11" t="s">
        <v>3</v>
      </c>
      <c r="B2" s="11" t="s">
        <v>22</v>
      </c>
      <c r="C2" s="11" t="s">
        <v>23</v>
      </c>
      <c r="D2" s="11" t="s">
        <v>109</v>
      </c>
      <c r="E2" s="12" t="s">
        <v>25</v>
      </c>
      <c r="F2" s="13" t="s">
        <v>108</v>
      </c>
    </row>
    <row r="3" spans="1:7" x14ac:dyDescent="0.2">
      <c r="A3" s="24" t="s">
        <v>45</v>
      </c>
      <c r="B3" s="14">
        <f>'#0006 Reporting'!D50</f>
        <v>122661</v>
      </c>
      <c r="C3" s="25">
        <f>'#0006 Reporting'!E50</f>
        <v>11.616707837046819</v>
      </c>
      <c r="D3" s="15">
        <f>'#0006 Reporting'!F50</f>
        <v>1424917</v>
      </c>
      <c r="E3" s="16">
        <f>'#0006 Reporting'!G50</f>
        <v>0.80325116480468683</v>
      </c>
      <c r="F3" s="17">
        <f>'#0006 Reporting'!H50</f>
        <v>1144566.24</v>
      </c>
      <c r="G3" s="30"/>
    </row>
    <row r="4" spans="1:7" ht="13.5" thickBot="1" x14ac:dyDescent="0.25">
      <c r="A4" s="22" t="s">
        <v>94</v>
      </c>
      <c r="B4" s="66">
        <f>'#0006 Recordkeeping'!D51</f>
        <v>122661</v>
      </c>
      <c r="C4" s="67">
        <f>'#0006 Recordkeeping'!E51</f>
        <v>514.14064054589483</v>
      </c>
      <c r="D4" s="68">
        <f>'#0006 Recordkeeping'!F51</f>
        <v>63065005.109999999</v>
      </c>
      <c r="E4" s="18">
        <f>'#0006 Recordkeeping'!G51</f>
        <v>0.16163037885310019</v>
      </c>
      <c r="F4" s="341">
        <f>'#0006 Recordkeeping'!H51</f>
        <v>10193220.668302</v>
      </c>
      <c r="G4" s="1"/>
    </row>
    <row r="5" spans="1:7" ht="13.5" thickBot="1" x14ac:dyDescent="0.25">
      <c r="A5" s="23" t="s">
        <v>95</v>
      </c>
      <c r="B5" s="19">
        <v>122661</v>
      </c>
      <c r="C5" s="340">
        <f>SUM(D5/B5)</f>
        <v>525.75734838294159</v>
      </c>
      <c r="D5" s="20">
        <f>SUM(D3:D4)</f>
        <v>64489922.109999999</v>
      </c>
      <c r="E5" s="82">
        <f>SUM(F5/D5)</f>
        <v>0.17580711120976728</v>
      </c>
      <c r="F5" s="21">
        <f>SUM(F3:F4)</f>
        <v>11337786.908302</v>
      </c>
      <c r="G5" s="30"/>
    </row>
    <row r="6" spans="1:7" x14ac:dyDescent="0.2">
      <c r="A6" s="177"/>
      <c r="B6" s="178"/>
      <c r="C6" s="179"/>
      <c r="D6" s="444"/>
      <c r="E6" s="181"/>
      <c r="F6" s="180"/>
      <c r="G6" s="30"/>
    </row>
    <row r="7" spans="1:7" x14ac:dyDescent="0.2">
      <c r="D7" s="445"/>
    </row>
    <row r="8" spans="1:7" x14ac:dyDescent="0.2">
      <c r="A8" s="342"/>
      <c r="D8" s="369"/>
    </row>
    <row r="10" spans="1:7" x14ac:dyDescent="0.2">
      <c r="A10" s="336"/>
      <c r="B10" s="333" t="s">
        <v>155</v>
      </c>
      <c r="C10" s="334" t="s">
        <v>156</v>
      </c>
    </row>
    <row r="11" spans="1:7" x14ac:dyDescent="0.2">
      <c r="A11" s="335" t="s">
        <v>157</v>
      </c>
      <c r="B11" s="337">
        <v>64237646.109999999</v>
      </c>
      <c r="C11" s="338">
        <v>10410154</v>
      </c>
    </row>
    <row r="12" spans="1:7" x14ac:dyDescent="0.2">
      <c r="A12" s="335" t="s">
        <v>158</v>
      </c>
      <c r="B12" s="337">
        <f>D5</f>
        <v>64489922.109999999</v>
      </c>
      <c r="C12" s="367">
        <f>F5</f>
        <v>11337786.908302</v>
      </c>
    </row>
    <row r="13" spans="1:7" x14ac:dyDescent="0.2">
      <c r="A13" s="335" t="s">
        <v>159</v>
      </c>
      <c r="B13" s="339">
        <f>+B12-B11</f>
        <v>252276</v>
      </c>
      <c r="C13" s="339">
        <f>+C12-C11</f>
        <v>927632.90830199979</v>
      </c>
    </row>
    <row r="14" spans="1:7" x14ac:dyDescent="0.2">
      <c r="B14" s="446"/>
    </row>
    <row r="15" spans="1:7" ht="19.5" customHeight="1" x14ac:dyDescent="0.2">
      <c r="B15" s="370"/>
    </row>
    <row r="17" spans="2:3" x14ac:dyDescent="0.2">
      <c r="C17" s="410"/>
    </row>
    <row r="18" spans="2:3" x14ac:dyDescent="0.2">
      <c r="B18" s="372"/>
      <c r="C18" s="372"/>
    </row>
  </sheetData>
  <sheetProtection selectLockedCells="1"/>
  <pageMargins left="0.7" right="0.7" top="0.75" bottom="0.75" header="0.3" footer="0.3"/>
  <pageSetup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#0006 Reporting</vt:lpstr>
      <vt:lpstr>#0006 Recordkeeping</vt:lpstr>
      <vt:lpstr>#0006 Summary</vt:lpstr>
      <vt:lpstr>'#0006 Recordkeeping'!Print_Titles</vt:lpstr>
      <vt:lpstr>'#0006 Reporting'!Print_Titles</vt:lpstr>
    </vt:vector>
  </TitlesOfParts>
  <Company>USDA FSC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Lynnette Thomas</cp:lastModifiedBy>
  <cp:lastPrinted>2014-11-12T20:57:03Z</cp:lastPrinted>
  <dcterms:created xsi:type="dcterms:W3CDTF">1998-06-30T13:37:28Z</dcterms:created>
  <dcterms:modified xsi:type="dcterms:W3CDTF">2016-01-11T19:31:57Z</dcterms:modified>
</cp:coreProperties>
</file>