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ark04\Documents\ICRs\"/>
    </mc:Choice>
  </mc:AlternateContent>
  <bookViews>
    <workbookView xWindow="0" yWindow="0" windowWidth="19200" windowHeight="11595" tabRatio="840"/>
  </bookViews>
  <sheets>
    <sheet name="Base Tables" sheetId="1" r:id="rId1"/>
    <sheet name="Table 1" sheetId="3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Not Numbered" sheetId="11" r:id="rId10"/>
    <sheet name="Table 9" sheetId="12" r:id="rId11"/>
    <sheet name="Table 10" sheetId="13" r:id="rId12"/>
    <sheet name="Table 11" sheetId="14" r:id="rId13"/>
    <sheet name="Table 12" sheetId="15" r:id="rId14"/>
    <sheet name="Table 13" sheetId="16" r:id="rId15"/>
    <sheet name="Table 14" sheetId="17" r:id="rId16"/>
    <sheet name="Table 15" sheetId="18" r:id="rId17"/>
    <sheet name="Table 16" sheetId="19" r:id="rId18"/>
    <sheet name="Table 17" sheetId="20" r:id="rId19"/>
    <sheet name="Table 18" sheetId="21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9" l="1"/>
  <c r="C5" i="19"/>
  <c r="C4" i="19"/>
  <c r="C3" i="19"/>
  <c r="B5" i="18"/>
  <c r="C5" i="18"/>
  <c r="C4" i="18"/>
  <c r="C3" i="18"/>
  <c r="B4" i="18"/>
  <c r="F5" i="19" l="1"/>
  <c r="B5" i="19"/>
  <c r="G5" i="19" s="1"/>
  <c r="G4" i="19"/>
  <c r="F4" i="19"/>
  <c r="F6" i="19" s="1"/>
  <c r="C6" i="19"/>
  <c r="C4" i="21" s="1"/>
  <c r="F3" i="19"/>
  <c r="B3" i="19"/>
  <c r="B6" i="19" s="1"/>
  <c r="B4" i="21" s="1"/>
  <c r="C6" i="18"/>
  <c r="C4" i="20" s="1"/>
  <c r="G5" i="18"/>
  <c r="F5" i="18"/>
  <c r="G4" i="18"/>
  <c r="F4" i="18"/>
  <c r="G3" i="18"/>
  <c r="F3" i="18"/>
  <c r="F6" i="18" s="1"/>
  <c r="B3" i="18"/>
  <c r="B6" i="18" s="1"/>
  <c r="B4" i="20" s="1"/>
  <c r="F17" i="17"/>
  <c r="E17" i="17"/>
  <c r="D17" i="17"/>
  <c r="C17" i="17"/>
  <c r="B17" i="17"/>
  <c r="I16" i="17"/>
  <c r="H16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I5" i="17"/>
  <c r="H5" i="17"/>
  <c r="F17" i="16"/>
  <c r="E17" i="16"/>
  <c r="D17" i="16"/>
  <c r="C17" i="16"/>
  <c r="B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H17" i="16" s="1"/>
  <c r="D5" i="18" s="1"/>
  <c r="F19" i="15"/>
  <c r="E19" i="15"/>
  <c r="D19" i="15"/>
  <c r="C19" i="15"/>
  <c r="B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6" i="15"/>
  <c r="H6" i="15"/>
  <c r="I5" i="15"/>
  <c r="H5" i="15"/>
  <c r="F19" i="14"/>
  <c r="E19" i="14"/>
  <c r="D19" i="14"/>
  <c r="C19" i="14"/>
  <c r="B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I5" i="14"/>
  <c r="H5" i="14"/>
  <c r="F20" i="13"/>
  <c r="E20" i="13"/>
  <c r="D20" i="13"/>
  <c r="C20" i="13"/>
  <c r="B20" i="13"/>
  <c r="I19" i="13"/>
  <c r="H19" i="13"/>
  <c r="I18" i="13"/>
  <c r="H18" i="13"/>
  <c r="I17" i="13"/>
  <c r="H17" i="13"/>
  <c r="I16" i="13"/>
  <c r="H16" i="13"/>
  <c r="I15" i="13"/>
  <c r="H15" i="13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F20" i="12"/>
  <c r="E20" i="12"/>
  <c r="D20" i="12"/>
  <c r="C20" i="12"/>
  <c r="B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I6" i="12"/>
  <c r="H6" i="12"/>
  <c r="I5" i="12"/>
  <c r="H5" i="12"/>
  <c r="G5" i="10"/>
  <c r="F5" i="10"/>
  <c r="D5" i="10"/>
  <c r="B5" i="10"/>
  <c r="C5" i="10" s="1"/>
  <c r="G4" i="10"/>
  <c r="F4" i="10"/>
  <c r="D4" i="10"/>
  <c r="B4" i="10"/>
  <c r="C4" i="10" s="1"/>
  <c r="G3" i="10"/>
  <c r="F3" i="10"/>
  <c r="F6" i="10" s="1"/>
  <c r="B3" i="10"/>
  <c r="G5" i="9"/>
  <c r="F5" i="9"/>
  <c r="B5" i="9"/>
  <c r="C5" i="9" s="1"/>
  <c r="G4" i="9"/>
  <c r="F4" i="9"/>
  <c r="B4" i="9"/>
  <c r="C4" i="9" s="1"/>
  <c r="G3" i="9"/>
  <c r="F3" i="9"/>
  <c r="F6" i="9" s="1"/>
  <c r="B3" i="9"/>
  <c r="F16" i="8"/>
  <c r="E16" i="8"/>
  <c r="D16" i="8"/>
  <c r="C16" i="8"/>
  <c r="B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H16" i="8" s="1"/>
  <c r="F18" i="7"/>
  <c r="E18" i="7"/>
  <c r="D18" i="7"/>
  <c r="C18" i="7"/>
  <c r="B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H18" i="7" s="1"/>
  <c r="F17" i="6"/>
  <c r="E17" i="6"/>
  <c r="D17" i="6"/>
  <c r="C17" i="6"/>
  <c r="B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H17" i="6" s="1"/>
  <c r="D3" i="10" s="1"/>
  <c r="F16" i="5"/>
  <c r="E16" i="5"/>
  <c r="D16" i="5"/>
  <c r="C16" i="5"/>
  <c r="B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H16" i="5" s="1"/>
  <c r="D5" i="9" s="1"/>
  <c r="F17" i="4"/>
  <c r="E17" i="4"/>
  <c r="D17" i="4"/>
  <c r="C17" i="4"/>
  <c r="B17" i="4"/>
  <c r="H16" i="4"/>
  <c r="H15" i="4"/>
  <c r="H14" i="4"/>
  <c r="H13" i="4"/>
  <c r="H12" i="4"/>
  <c r="H11" i="4"/>
  <c r="H10" i="4"/>
  <c r="H9" i="4"/>
  <c r="H8" i="4"/>
  <c r="H7" i="4"/>
  <c r="H6" i="4"/>
  <c r="H5" i="4"/>
  <c r="F17" i="3"/>
  <c r="E17" i="3"/>
  <c r="D17" i="3"/>
  <c r="C17" i="3"/>
  <c r="B17" i="3"/>
  <c r="H16" i="3"/>
  <c r="H15" i="3"/>
  <c r="H14" i="3"/>
  <c r="H13" i="3"/>
  <c r="H12" i="3"/>
  <c r="H11" i="3"/>
  <c r="H10" i="3"/>
  <c r="H9" i="3"/>
  <c r="H8" i="3"/>
  <c r="H7" i="3"/>
  <c r="H6" i="3"/>
  <c r="H5" i="3"/>
  <c r="C3" i="11" l="1"/>
  <c r="H17" i="17"/>
  <c r="D5" i="19" s="1"/>
  <c r="I17" i="17"/>
  <c r="H5" i="19" s="1"/>
  <c r="E5" i="19" s="1"/>
  <c r="H19" i="15"/>
  <c r="D4" i="19" s="1"/>
  <c r="G6" i="18"/>
  <c r="E4" i="20" s="1"/>
  <c r="H19" i="14"/>
  <c r="D4" i="18" s="1"/>
  <c r="H20" i="13"/>
  <c r="D3" i="19" s="1"/>
  <c r="D6" i="19" s="1"/>
  <c r="D4" i="21" s="1"/>
  <c r="H20" i="12"/>
  <c r="D3" i="18" s="1"/>
  <c r="G6" i="10"/>
  <c r="E3" i="21" s="1"/>
  <c r="D6" i="10"/>
  <c r="D3" i="21" s="1"/>
  <c r="B6" i="10"/>
  <c r="B3" i="21" s="1"/>
  <c r="B5" i="21" s="1"/>
  <c r="B6" i="9"/>
  <c r="B3" i="20" s="1"/>
  <c r="B5" i="20" s="1"/>
  <c r="H17" i="4"/>
  <c r="D4" i="9" s="1"/>
  <c r="G6" i="9"/>
  <c r="E3" i="20" s="1"/>
  <c r="H17" i="3"/>
  <c r="D3" i="9" s="1"/>
  <c r="D6" i="9" s="1"/>
  <c r="D3" i="20" s="1"/>
  <c r="I17" i="16"/>
  <c r="H5" i="18" s="1"/>
  <c r="E5" i="18" s="1"/>
  <c r="G3" i="19"/>
  <c r="G6" i="19" s="1"/>
  <c r="E4" i="21" s="1"/>
  <c r="I19" i="15"/>
  <c r="H4" i="19" s="1"/>
  <c r="E4" i="19" s="1"/>
  <c r="I19" i="14"/>
  <c r="H4" i="18" s="1"/>
  <c r="E4" i="18" s="1"/>
  <c r="I20" i="12"/>
  <c r="H3" i="18" s="1"/>
  <c r="I20" i="13"/>
  <c r="H3" i="19" s="1"/>
  <c r="I17" i="6"/>
  <c r="H3" i="10" s="1"/>
  <c r="I16" i="8"/>
  <c r="H5" i="10" s="1"/>
  <c r="E5" i="10" s="1"/>
  <c r="C3" i="10"/>
  <c r="C6" i="10" s="1"/>
  <c r="C3" i="21" s="1"/>
  <c r="C5" i="21" s="1"/>
  <c r="C3" i="9"/>
  <c r="C6" i="9" s="1"/>
  <c r="C3" i="20" s="1"/>
  <c r="C5" i="20" s="1"/>
  <c r="I18" i="7"/>
  <c r="H4" i="10" s="1"/>
  <c r="E4" i="10" s="1"/>
  <c r="I16" i="5"/>
  <c r="H5" i="9" s="1"/>
  <c r="E5" i="9" s="1"/>
  <c r="L4" i="1"/>
  <c r="L3" i="1"/>
  <c r="L2" i="1"/>
  <c r="O3" i="1"/>
  <c r="E4" i="1"/>
  <c r="O4" i="1" s="1"/>
  <c r="E3" i="1"/>
  <c r="E2" i="1"/>
  <c r="O2" i="1" s="1"/>
  <c r="E5" i="20" l="1"/>
  <c r="D6" i="18"/>
  <c r="D4" i="20" s="1"/>
  <c r="D5" i="20" s="1"/>
  <c r="D5" i="21"/>
  <c r="E5" i="21"/>
  <c r="E3" i="19"/>
  <c r="E6" i="19" s="1"/>
  <c r="F4" i="21" s="1"/>
  <c r="H6" i="19"/>
  <c r="G4" i="21" s="1"/>
  <c r="H6" i="18"/>
  <c r="G4" i="20" s="1"/>
  <c r="E3" i="18"/>
  <c r="E6" i="18" s="1"/>
  <c r="F4" i="20" s="1"/>
  <c r="C7" i="11"/>
  <c r="B3" i="11"/>
  <c r="H6" i="10"/>
  <c r="G3" i="21" s="1"/>
  <c r="G5" i="21" s="1"/>
  <c r="E3" i="10"/>
  <c r="E6" i="10" s="1"/>
  <c r="F3" i="21" s="1"/>
  <c r="I15" i="4"/>
  <c r="I13" i="4"/>
  <c r="I11" i="4"/>
  <c r="I9" i="4"/>
  <c r="I7" i="4"/>
  <c r="I5" i="4"/>
  <c r="I16" i="3"/>
  <c r="I14" i="3"/>
  <c r="I12" i="3"/>
  <c r="I10" i="3"/>
  <c r="I8" i="3"/>
  <c r="I6" i="3"/>
  <c r="I16" i="4"/>
  <c r="I14" i="4"/>
  <c r="I12" i="4"/>
  <c r="I10" i="4"/>
  <c r="I8" i="4"/>
  <c r="I6" i="4"/>
  <c r="I15" i="3"/>
  <c r="I13" i="3"/>
  <c r="I11" i="3"/>
  <c r="I9" i="3"/>
  <c r="I7" i="3"/>
  <c r="I5" i="3"/>
  <c r="F3" i="11"/>
  <c r="B7" i="11"/>
  <c r="F7" i="11"/>
  <c r="F5" i="21" l="1"/>
  <c r="C17" i="1"/>
  <c r="I17" i="3"/>
  <c r="H3" i="9" s="1"/>
  <c r="I17" i="4"/>
  <c r="H4" i="9" s="1"/>
  <c r="E4" i="9" s="1"/>
  <c r="B17" i="1"/>
  <c r="F17" i="1"/>
  <c r="B13" i="1"/>
  <c r="F13" i="1"/>
  <c r="C13" i="1"/>
  <c r="D3" i="11"/>
  <c r="D7" i="11"/>
  <c r="H6" i="9" l="1"/>
  <c r="G3" i="20" s="1"/>
  <c r="G5" i="20" s="1"/>
  <c r="E3" i="9"/>
  <c r="E6" i="9" s="1"/>
  <c r="F3" i="20" s="1"/>
  <c r="F5" i="20" s="1"/>
  <c r="D17" i="1"/>
  <c r="D13" i="1"/>
  <c r="E7" i="11"/>
  <c r="G7" i="11"/>
  <c r="E3" i="11"/>
  <c r="G3" i="11"/>
  <c r="E17" i="1" l="1"/>
  <c r="G17" i="1"/>
  <c r="E13" i="1"/>
  <c r="G13" i="1"/>
</calcChain>
</file>

<file path=xl/sharedStrings.xml><?xml version="1.0" encoding="utf-8"?>
<sst xmlns="http://schemas.openxmlformats.org/spreadsheetml/2006/main" count="456" uniqueCount="143">
  <si>
    <t>Information Collection Activity</t>
  </si>
  <si>
    <t>Request Preparation</t>
  </si>
  <si>
    <t>Read regulations; review guidance document; plan strategy</t>
  </si>
  <si>
    <t>Clarify questions with EPA</t>
  </si>
  <si>
    <t>Gather Information</t>
  </si>
  <si>
    <t>Identification of discharge</t>
  </si>
  <si>
    <t>Definition of waters in NDZ</t>
  </si>
  <si>
    <t>Determination of necessity for greater environmental protection</t>
  </si>
  <si>
    <t>Description of discharge removal facilities</t>
  </si>
  <si>
    <t>Information on regulation of this discharge from non-Armed Forces vessels</t>
  </si>
  <si>
    <t>Create information (analyze data and compile/write Request Letter)</t>
  </si>
  <si>
    <t>Review information</t>
  </si>
  <si>
    <t>Complete paperwork (e.g., Request Letter)</t>
  </si>
  <si>
    <t>Copy, store, file, and maintain information</t>
  </si>
  <si>
    <t>Subtotal (hours and costs)</t>
  </si>
  <si>
    <t>Technical</t>
  </si>
  <si>
    <t>Capital/Startup Cost ($)</t>
  </si>
  <si>
    <t>O&amp;M Cost ($)*</t>
  </si>
  <si>
    <t>Total Hours/Year</t>
  </si>
  <si>
    <t>Total Cost/Year ($)</t>
  </si>
  <si>
    <t>Hours and Costs Per Respondent</t>
  </si>
  <si>
    <t>Total Hours per Year</t>
  </si>
  <si>
    <t>Mgmt:</t>
  </si>
  <si>
    <t>Technical:</t>
  </si>
  <si>
    <t>Mgmt.
$53.49/hr</t>
  </si>
  <si>
    <t>Technical
$52.51/hr</t>
  </si>
  <si>
    <t>Table 1. Establishment of No-discharge Zone by State Prohibition, Respondent (State Agency) Burden Hours and Costs  [40 CFR § 1700.9]</t>
  </si>
  <si>
    <t>Table 2. Establishment of No-discharge Zone by EPA Prohibition, Respondent (State Agency) Burden Hours and Costs  [40 CFR §1700.10]</t>
  </si>
  <si>
    <t>Technical analysis showing why protection requires prohibition of the discharge</t>
  </si>
  <si>
    <t>Table 3. Petition for Review, Respondent (State Agency) Burden Hours and Costs  [40 CFR § 1700.12]</t>
  </si>
  <si>
    <t>Scientific and technical information on which petition is based</t>
  </si>
  <si>
    <t>Explanation on how information relates to statutory factors</t>
  </si>
  <si>
    <t>Create information (analyze data and interpret data)</t>
  </si>
  <si>
    <t>Review petition information for accuracy and make determination</t>
  </si>
  <si>
    <t>Complete paperwork (e.g., Petition)</t>
  </si>
  <si>
    <t>Disclose information (i.e., Federal Register notices)</t>
  </si>
  <si>
    <t>Table 4. Establishment of No-discharge Zone by State Prohibition, Agency (EPA) Burden Hours and Costs  [40 CFR § 1700.9]</t>
  </si>
  <si>
    <t>State agency:</t>
  </si>
  <si>
    <t>EPA burden:</t>
  </si>
  <si>
    <t>Tech:</t>
  </si>
  <si>
    <t>Mgmt.
$82.56/hr
(GS-14)</t>
  </si>
  <si>
    <t>Technical
$58.75/hr
(GS-12)</t>
  </si>
  <si>
    <t>Review information and make determination</t>
  </si>
  <si>
    <t xml:space="preserve">Table 5. Establishment of No-discharge Zone by EPA Prohibition, Agency (EPA) Burden Hours and Costs  [40 CFR §1700.10] </t>
  </si>
  <si>
    <t>Create information (analyze and interpret data)</t>
  </si>
  <si>
    <t>Complete paperwork (e.g., Reply Letter)</t>
  </si>
  <si>
    <t>Table 6. Petition for Review, Agency (EPA) Burden Hours and Costs  [40 CFR § 1700.12]</t>
  </si>
  <si>
    <t>Identification of discharge or standard</t>
  </si>
  <si>
    <t>Table 7. Total Estimated Respondent (State Agency) Burden and Cost Summary</t>
  </si>
  <si>
    <t>No-discharge Zone by State Prohibition [40 CFR § 1700.9; Table 4]</t>
  </si>
  <si>
    <t>No-discharge Zone by EPA Prohibition [40 CFR § 1700.10; Table 5]</t>
  </si>
  <si>
    <t>Petition for Review [40 CFR § 1700.12; Table 6</t>
  </si>
  <si>
    <t>TOTAL</t>
  </si>
  <si>
    <t>Total Number of Hours Per Year</t>
  </si>
  <si>
    <t>Total Labor Cost Per Year ($)</t>
  </si>
  <si>
    <t>Total Annual Capital Costs ($)</t>
  </si>
  <si>
    <t>Total Annual O&amp;M Costs ($)</t>
  </si>
  <si>
    <t>Total Cost Per Year ($)</t>
  </si>
  <si>
    <t>Number of Respon.</t>
  </si>
  <si>
    <t>Number of Activities Per Year</t>
  </si>
  <si>
    <t>Table 8. Total Estimated Agency (EPA) Burden and Cost Summary</t>
  </si>
  <si>
    <t>No-discharge Zone by State Prohibition [40 CFR § 1700.9; Table 1]</t>
  </si>
  <si>
    <t>No-discharge Zone by EPA Prohibition [40 CFR § 1700.10; Table 2]</t>
  </si>
  <si>
    <t>Petition for Review [40 CFR § 1700.12; Table 3</t>
  </si>
  <si>
    <t>Table 9. State No-Discharge Zone Applications under 40 CFR 140.4(a)</t>
  </si>
  <si>
    <t>ICR Agency Job Classification Title Used in ICR Tables 4-6</t>
  </si>
  <si>
    <t>Management</t>
  </si>
  <si>
    <t>2015 Annual GS Salary (Step 1)</t>
  </si>
  <si>
    <t>GS-14, $107,325</t>
  </si>
  <si>
    <t>GS-12, $76,378</t>
  </si>
  <si>
    <t>GS-9, $52,668</t>
  </si>
  <si>
    <r>
      <rPr>
        <sz val="11"/>
        <color theme="1"/>
        <rFont val="Calibri"/>
        <family val="2"/>
        <scheme val="minor"/>
      </rPr>
      <t>÷ 2,080</t>
    </r>
  </si>
  <si>
    <t>× 1.6</t>
  </si>
  <si>
    <t>÷ 2,080</t>
  </si>
  <si>
    <t>Work Hours Per Year Factor</t>
  </si>
  <si>
    <t>Benefits Factor</t>
  </si>
  <si>
    <t>Calculated Hourly Rate Used in Tables 4-6</t>
  </si>
  <si>
    <t>BLS Report (Table 4) White-Collar Job Classification Titles</t>
  </si>
  <si>
    <t>ICR Respondent Job Classification Titles Used in ICR Tables 1-3</t>
  </si>
  <si>
    <t>Corresponding Labor Compensation (hourly rate) from BLS Report</t>
  </si>
  <si>
    <t>1. Request Preparation</t>
  </si>
  <si>
    <t>a. Read regulations; review guidance document; plan strategy</t>
  </si>
  <si>
    <t>b. Clarify questions with EPA</t>
  </si>
  <si>
    <t>2. Gather Information</t>
  </si>
  <si>
    <t>a. Certification of necessity for greater environmental protection</t>
  </si>
  <si>
    <t>b. Pumpout facility map</t>
  </si>
  <si>
    <t>c. Description of pumpout facilities</t>
  </si>
  <si>
    <t>d. Schedule of operating hours of pumpout facilities</t>
  </si>
  <si>
    <t>e. Draft requirements and water depth adjacent to pumpout facilities</t>
  </si>
  <si>
    <t>f. Waste disposal methods for pumpout facilities</t>
  </si>
  <si>
    <t>g. Vessel population and vessel usage</t>
  </si>
  <si>
    <t>3. Create information (analyze data and compile/write application)</t>
  </si>
  <si>
    <t>4. Review and edit information for accuracy</t>
  </si>
  <si>
    <t>5. Complete paperwork (e.g., submittal letter)</t>
  </si>
  <si>
    <t>6. Disclose information (i.e., Federal Register notices)</t>
  </si>
  <si>
    <t>7. Copy, store, file, and maintain information</t>
  </si>
  <si>
    <t>Mgmt.
$82.56/hr</t>
  </si>
  <si>
    <t>Technical
$58.75/hr</t>
  </si>
  <si>
    <t>Table 10. No-Discharge Zone Application Review by EPA under 40 CFR 140.4(a)</t>
  </si>
  <si>
    <t>Table 11. State No-Discharge Zone Applications under 40 CFR 140.4(b)</t>
  </si>
  <si>
    <t>a. Specification of the waters or portions thereof for which a complete prohibition is desired</t>
  </si>
  <si>
    <t>b. Identification of water recreational areas</t>
  </si>
  <si>
    <t>c. Identification of aquatic sanctuaries</t>
  </si>
  <si>
    <t>d. Identification of identifiable fish-spawning and nursery areas</t>
  </si>
  <si>
    <t>e. Identification of areas of intensive boating activities</t>
  </si>
  <si>
    <t>f. A map of the waters to be designated as an NDZ</t>
  </si>
  <si>
    <t xml:space="preserve">Table 12. No-Discharge Zone Application Review by EPA under 40 CFR 140.4(b) </t>
  </si>
  <si>
    <t xml:space="preserve">Table 13. State No-Discharge Zone Applications under 40 CFR 140.4(c) </t>
  </si>
  <si>
    <t xml:space="preserve">Table 14. No-Discharge Zone Application Review by EPA under 40 CFR 140.4(c) </t>
  </si>
  <si>
    <t>b. Specification and description of the location of the drinking water supply intake(s) and the community served by the intakes</t>
  </si>
  <si>
    <t>c. A map of the waters to be designated as a drinking water intake zone</t>
  </si>
  <si>
    <t>d. A statement justifying the size of the requested drinking water intake zone</t>
  </si>
  <si>
    <t>Table 15. Total Estimated Respondent (State Agency) Burden and Cost Summary for Establishing NDZs for Vessel Sewage</t>
  </si>
  <si>
    <t>No-discharge Zone under 40 CFR 140.4(a); Table 9</t>
  </si>
  <si>
    <t>No-discharge Zone under 40 CFR 140.4(b); Table 11</t>
  </si>
  <si>
    <t>No-discharge Zone under 40 CFR 140.4(c); Table 13</t>
  </si>
  <si>
    <t>Table 16. Total Estimated Agency (EPA) Burden and Cost Summary for Establishing NDZs for Vessel Sewage</t>
  </si>
  <si>
    <t>No-discharge Zone under 40 CFR 140.4(a); Table 10</t>
  </si>
  <si>
    <t>No-discharge Zone under 40 CFR 140.4(b); Table 12</t>
  </si>
  <si>
    <t>No-discharge Zone under 40 CFR 140.4(c); Table 14</t>
  </si>
  <si>
    <t>Table 17. Total CWA Section 312 Estimated Respondent (State Agency) Burden and Cost Summary</t>
  </si>
  <si>
    <t>Armed Forces Vessels; Table 7</t>
  </si>
  <si>
    <t>Vessel Sewage; Table 15</t>
  </si>
  <si>
    <t>Total</t>
  </si>
  <si>
    <t>Number of Respondents Per Year</t>
  </si>
  <si>
    <t>Table 18. Total CWA Section 312 Estimated Agency (EPA) Burden and Cost Summary</t>
  </si>
  <si>
    <t>Armed Forces Vessels; Table 8</t>
  </si>
  <si>
    <t>Vessel Sewage; Table 16</t>
  </si>
  <si>
    <t>Bottom line Respondent (State Agency) Estimated Burden and Cost Summary for 312(n) (from table 7)</t>
  </si>
  <si>
    <t>Total Hours Per Year</t>
  </si>
  <si>
    <t>Bottom line EPA Estimated Burden and Cost Summary for 312(n) (from table 8)</t>
  </si>
  <si>
    <t>Estimated Respondent (State Agency) Burden and Cost Summary for Establishing NDZs for Vessel Sewage under CWA 312(f) (from table 15)</t>
  </si>
  <si>
    <t>Estimated Agency (EPA) Burden and Cost Summary for Establishing NDZs for Vessel Sewage under CWA 312(f) (from table 16)</t>
  </si>
  <si>
    <t>*DO NOT DELETE* Tables in this spreadsheet are anchored to these numbers</t>
  </si>
  <si>
    <t>Administrative</t>
  </si>
  <si>
    <t>Management, professional, and related</t>
  </si>
  <si>
    <t>Professional and related</t>
  </si>
  <si>
    <t>Office and administrative support</t>
  </si>
  <si>
    <t>Admin:</t>
  </si>
  <si>
    <t>Number Respon./Year</t>
  </si>
  <si>
    <t>Admin.
$30.78/hr</t>
  </si>
  <si>
    <t>Admin.
$40.51/hr
(GS-9)</t>
  </si>
  <si>
    <t>Admin.
$40.51/hr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</si>
</sst>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wrapText="1"/>
    </xf>
    <xf numFmtId="0" fontId="0" fillId="0" borderId="3" xfId="0" applyBorder="1"/>
    <xf numFmtId="0" fontId="0" fillId="0" borderId="0" xfId="0" applyBorder="1" applyAlignment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2" fontId="0" fillId="0" borderId="8" xfId="0" applyNumberFormat="1" applyBorder="1"/>
    <xf numFmtId="2" fontId="0" fillId="0" borderId="1" xfId="0" applyNumberFormat="1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5" xfId="0" applyNumberFormat="1" applyBorder="1"/>
    <xf numFmtId="2" fontId="0" fillId="0" borderId="10" xfId="0" applyNumberFormat="1" applyBorder="1"/>
    <xf numFmtId="2" fontId="0" fillId="0" borderId="4" xfId="0" applyNumberFormat="1" applyBorder="1"/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23" xfId="0" applyBorder="1"/>
    <xf numFmtId="0" fontId="0" fillId="0" borderId="25" xfId="0" applyBorder="1"/>
    <xf numFmtId="0" fontId="0" fillId="0" borderId="1" xfId="0" applyFont="1" applyBorder="1"/>
    <xf numFmtId="2" fontId="0" fillId="0" borderId="6" xfId="0" applyNumberFormat="1" applyBorder="1"/>
    <xf numFmtId="164" fontId="0" fillId="0" borderId="1" xfId="0" applyNumberFormat="1" applyBorder="1"/>
    <xf numFmtId="43" fontId="1" fillId="0" borderId="6" xfId="1" applyFont="1" applyBorder="1"/>
    <xf numFmtId="43" fontId="1" fillId="0" borderId="1" xfId="1" applyFont="1" applyBorder="1"/>
    <xf numFmtId="43" fontId="1" fillId="0" borderId="5" xfId="1" applyFont="1" applyBorder="1"/>
    <xf numFmtId="2" fontId="0" fillId="0" borderId="28" xfId="0" applyNumberFormat="1" applyBorder="1"/>
    <xf numFmtId="2" fontId="0" fillId="0" borderId="27" xfId="0" applyNumberFormat="1" applyBorder="1"/>
    <xf numFmtId="0" fontId="1" fillId="0" borderId="0" xfId="0" applyFont="1" applyFill="1" applyBorder="1" applyAlignment="1"/>
    <xf numFmtId="43" fontId="1" fillId="0" borderId="28" xfId="1" applyFont="1" applyBorder="1"/>
    <xf numFmtId="43" fontId="1" fillId="0" borderId="27" xfId="1" applyFont="1" applyBorder="1"/>
    <xf numFmtId="0" fontId="0" fillId="0" borderId="29" xfId="0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3" fillId="0" borderId="21" xfId="0" applyFont="1" applyBorder="1"/>
    <xf numFmtId="0" fontId="3" fillId="0" borderId="21" xfId="0" applyFont="1" applyBorder="1" applyAlignment="1">
      <alignment wrapText="1"/>
    </xf>
    <xf numFmtId="0" fontId="0" fillId="0" borderId="32" xfId="0" applyBorder="1" applyAlignment="1">
      <alignment wrapText="1"/>
    </xf>
    <xf numFmtId="2" fontId="0" fillId="0" borderId="2" xfId="0" applyNumberFormat="1" applyBorder="1"/>
    <xf numFmtId="2" fontId="0" fillId="0" borderId="32" xfId="0" applyNumberFormat="1" applyBorder="1"/>
    <xf numFmtId="0" fontId="0" fillId="0" borderId="33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3" fontId="4" fillId="0" borderId="1" xfId="0" applyNumberFormat="1" applyFont="1" applyBorder="1"/>
    <xf numFmtId="43" fontId="0" fillId="0" borderId="1" xfId="0" applyNumberFormat="1" applyBorder="1"/>
    <xf numFmtId="2" fontId="0" fillId="0" borderId="22" xfId="0" applyNumberFormat="1" applyBorder="1"/>
    <xf numFmtId="2" fontId="0" fillId="0" borderId="24" xfId="0" applyNumberFormat="1" applyBorder="1"/>
    <xf numFmtId="2" fontId="0" fillId="0" borderId="26" xfId="0" applyNumberFormat="1" applyBorder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7" fontId="0" fillId="0" borderId="1" xfId="0" applyNumberFormat="1" applyFont="1" applyBorder="1" applyAlignment="1">
      <alignment wrapText="1"/>
    </xf>
    <xf numFmtId="0" fontId="0" fillId="0" borderId="35" xfId="0" applyBorder="1"/>
    <xf numFmtId="0" fontId="0" fillId="0" borderId="7" xfId="0" applyBorder="1" applyAlignment="1">
      <alignment horizontal="left" wrapText="1" indent="2"/>
    </xf>
    <xf numFmtId="0" fontId="0" fillId="0" borderId="36" xfId="0" applyBorder="1"/>
    <xf numFmtId="43" fontId="0" fillId="0" borderId="1" xfId="1" applyFont="1" applyBorder="1"/>
    <xf numFmtId="43" fontId="0" fillId="0" borderId="6" xfId="1" applyFont="1" applyBorder="1"/>
    <xf numFmtId="43" fontId="0" fillId="0" borderId="5" xfId="1" applyFont="1" applyBorder="1"/>
    <xf numFmtId="2" fontId="0" fillId="0" borderId="3" xfId="0" applyNumberFormat="1" applyBorder="1"/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wrapText="1"/>
    </xf>
    <xf numFmtId="43" fontId="0" fillId="0" borderId="4" xfId="1" applyFont="1" applyBorder="1"/>
    <xf numFmtId="0" fontId="0" fillId="0" borderId="2" xfId="0" applyBorder="1"/>
    <xf numFmtId="0" fontId="0" fillId="0" borderId="3" xfId="0" applyFill="1" applyBorder="1" applyAlignment="1">
      <alignment wrapText="1"/>
    </xf>
    <xf numFmtId="0" fontId="0" fillId="0" borderId="36" xfId="0" applyFill="1" applyBorder="1"/>
    <xf numFmtId="43" fontId="0" fillId="0" borderId="27" xfId="1" applyFont="1" applyBorder="1"/>
    <xf numFmtId="0" fontId="0" fillId="0" borderId="0" xfId="0" applyBorder="1" applyAlignment="1">
      <alignment wrapText="1"/>
    </xf>
    <xf numFmtId="0" fontId="4" fillId="0" borderId="0" xfId="0" applyFont="1" applyBorder="1"/>
    <xf numFmtId="43" fontId="0" fillId="0" borderId="0" xfId="0" applyNumberFormat="1" applyBorder="1"/>
    <xf numFmtId="0" fontId="6" fillId="0" borderId="0" xfId="0" applyFont="1" applyBorder="1" applyAlignment="1"/>
    <xf numFmtId="0" fontId="7" fillId="0" borderId="0" xfId="0" applyFont="1" applyFill="1" applyBorder="1" applyAlignment="1"/>
    <xf numFmtId="0" fontId="1" fillId="0" borderId="0" xfId="0" applyFont="1" applyAlignment="1"/>
    <xf numFmtId="17" fontId="0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36" xfId="0" applyNumberFormat="1" applyBorder="1"/>
    <xf numFmtId="164" fontId="0" fillId="0" borderId="1" xfId="0" applyNumberFormat="1" applyBorder="1" applyAlignment="1">
      <alignment wrapText="1"/>
    </xf>
    <xf numFmtId="44" fontId="0" fillId="0" borderId="1" xfId="2" applyFont="1" applyBorder="1" applyAlignment="1">
      <alignment horizontal="left" wrapText="1"/>
    </xf>
    <xf numFmtId="0" fontId="1" fillId="0" borderId="32" xfId="0" applyFont="1" applyBorder="1"/>
    <xf numFmtId="0" fontId="1" fillId="0" borderId="15" xfId="0" applyFont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tabSelected="1" zoomScale="60" zoomScaleNormal="60" workbookViewId="0">
      <selection activeCell="B13" sqref="B13"/>
    </sheetView>
  </sheetViews>
  <sheetFormatPr defaultRowHeight="15" x14ac:dyDescent="0.25"/>
  <cols>
    <col min="1" max="1" width="39.28515625" customWidth="1"/>
    <col min="2" max="2" width="15.5703125" customWidth="1"/>
    <col min="3" max="3" width="11.5703125" customWidth="1"/>
    <col min="4" max="4" width="12" customWidth="1"/>
    <col min="5" max="5" width="15.85546875" customWidth="1"/>
    <col min="6" max="6" width="12.28515625" bestFit="1" customWidth="1"/>
    <col min="7" max="7" width="13.7109375" customWidth="1"/>
    <col min="8" max="8" width="12.140625" customWidth="1"/>
    <col min="9" max="9" width="17.7109375" bestFit="1" customWidth="1"/>
    <col min="12" max="12" width="9.5703125" bestFit="1" customWidth="1"/>
    <col min="13" max="13" width="10.42578125" bestFit="1" customWidth="1"/>
  </cols>
  <sheetData>
    <row r="1" spans="1:16" ht="60.75" thickBot="1" x14ac:dyDescent="0.3">
      <c r="A1" s="67" t="s">
        <v>65</v>
      </c>
      <c r="B1" s="9" t="s">
        <v>67</v>
      </c>
      <c r="C1" s="9" t="s">
        <v>74</v>
      </c>
      <c r="D1" s="9" t="s">
        <v>75</v>
      </c>
      <c r="E1" s="9" t="s">
        <v>76</v>
      </c>
      <c r="J1" s="92" t="s">
        <v>133</v>
      </c>
      <c r="K1" s="92"/>
      <c r="L1" s="92"/>
      <c r="M1" s="92"/>
      <c r="N1" s="92"/>
      <c r="O1" s="92"/>
      <c r="P1" s="92"/>
    </row>
    <row r="2" spans="1:16" s="1" customFormat="1" ht="30" x14ac:dyDescent="0.25">
      <c r="A2" s="68" t="s">
        <v>66</v>
      </c>
      <c r="B2" s="41" t="s">
        <v>68</v>
      </c>
      <c r="C2" s="69" t="s">
        <v>71</v>
      </c>
      <c r="D2" s="70" t="s">
        <v>72</v>
      </c>
      <c r="E2" s="28">
        <f>(107325/2080)*1.6</f>
        <v>82.557692307692321</v>
      </c>
      <c r="J2" s="54" t="s">
        <v>37</v>
      </c>
      <c r="K2" s="51" t="s">
        <v>22</v>
      </c>
      <c r="L2" s="64">
        <f>C7</f>
        <v>53.49</v>
      </c>
      <c r="M2" s="53" t="s">
        <v>38</v>
      </c>
      <c r="N2" s="51" t="s">
        <v>22</v>
      </c>
      <c r="O2" s="64">
        <f>E2</f>
        <v>82.557692307692321</v>
      </c>
    </row>
    <row r="3" spans="1:16" s="1" customFormat="1" x14ac:dyDescent="0.25">
      <c r="A3" s="68" t="s">
        <v>15</v>
      </c>
      <c r="B3" s="41" t="s">
        <v>69</v>
      </c>
      <c r="C3" s="69" t="s">
        <v>73</v>
      </c>
      <c r="D3" s="70" t="s">
        <v>72</v>
      </c>
      <c r="E3" s="28">
        <f>(76378/2080)*1.6</f>
        <v>58.752307692307696</v>
      </c>
      <c r="J3" s="37"/>
      <c r="K3" s="5" t="s">
        <v>23</v>
      </c>
      <c r="L3" s="65">
        <f>C8</f>
        <v>52.51</v>
      </c>
      <c r="M3" s="37"/>
      <c r="N3" s="5" t="s">
        <v>39</v>
      </c>
      <c r="O3" s="65">
        <f>E3</f>
        <v>58.752307692307696</v>
      </c>
    </row>
    <row r="4" spans="1:16" ht="15.75" thickBot="1" x14ac:dyDescent="0.3">
      <c r="A4" s="39" t="s">
        <v>134</v>
      </c>
      <c r="B4" s="7" t="s">
        <v>70</v>
      </c>
      <c r="C4" s="69" t="s">
        <v>73</v>
      </c>
      <c r="D4" s="70" t="s">
        <v>72</v>
      </c>
      <c r="E4" s="28">
        <f>(52668/2080)*1.6</f>
        <v>40.513846153846153</v>
      </c>
      <c r="J4" s="38"/>
      <c r="K4" s="52" t="s">
        <v>138</v>
      </c>
      <c r="L4" s="66">
        <f>C9</f>
        <v>30.78</v>
      </c>
      <c r="M4" s="38"/>
      <c r="N4" s="52" t="s">
        <v>138</v>
      </c>
      <c r="O4" s="66">
        <f>E4</f>
        <v>40.513846153846153</v>
      </c>
    </row>
    <row r="5" spans="1:16" x14ac:dyDescent="0.25">
      <c r="A5" s="3"/>
    </row>
    <row r="6" spans="1:16" ht="120" customHeight="1" x14ac:dyDescent="0.25">
      <c r="A6" s="74" t="s">
        <v>77</v>
      </c>
      <c r="B6" s="72" t="s">
        <v>78</v>
      </c>
      <c r="C6" s="98" t="s">
        <v>79</v>
      </c>
      <c r="D6" s="98"/>
      <c r="E6" s="71"/>
      <c r="F6" s="1"/>
      <c r="G6" s="1"/>
      <c r="H6" s="1"/>
      <c r="I6" s="1"/>
      <c r="J6" s="1"/>
      <c r="K6" s="1"/>
      <c r="L6" s="1"/>
      <c r="M6" s="2"/>
    </row>
    <row r="7" spans="1:16" x14ac:dyDescent="0.25">
      <c r="A7" s="95" t="s">
        <v>135</v>
      </c>
      <c r="B7" s="72" t="s">
        <v>66</v>
      </c>
      <c r="C7" s="99">
        <v>53.49</v>
      </c>
      <c r="D7" s="99"/>
      <c r="E7" s="71"/>
      <c r="F7" s="1"/>
      <c r="G7" s="1"/>
      <c r="H7" s="1"/>
      <c r="I7" s="1"/>
      <c r="J7" s="1"/>
      <c r="K7" s="1"/>
      <c r="L7" s="1"/>
      <c r="M7" s="2"/>
    </row>
    <row r="8" spans="1:16" x14ac:dyDescent="0.25">
      <c r="A8" s="96" t="s">
        <v>136</v>
      </c>
      <c r="B8" s="73" t="s">
        <v>15</v>
      </c>
      <c r="C8" s="99">
        <v>52.51</v>
      </c>
      <c r="D8" s="99"/>
      <c r="E8" s="4"/>
    </row>
    <row r="9" spans="1:16" ht="29.25" customHeight="1" x14ac:dyDescent="0.25">
      <c r="A9" s="96" t="s">
        <v>137</v>
      </c>
      <c r="B9" s="73" t="s">
        <v>134</v>
      </c>
      <c r="C9" s="99">
        <v>30.78</v>
      </c>
      <c r="D9" s="99"/>
      <c r="E9" s="4"/>
      <c r="J9" s="21"/>
    </row>
    <row r="10" spans="1:16" x14ac:dyDescent="0.25">
      <c r="J10" s="5"/>
    </row>
    <row r="11" spans="1:16" x14ac:dyDescent="0.25">
      <c r="A11" t="s">
        <v>128</v>
      </c>
      <c r="J11" s="5"/>
    </row>
    <row r="12" spans="1:16" ht="45" x14ac:dyDescent="0.25">
      <c r="A12" s="7"/>
      <c r="B12" s="73" t="s">
        <v>124</v>
      </c>
      <c r="C12" s="9" t="s">
        <v>59</v>
      </c>
      <c r="D12" s="9" t="s">
        <v>129</v>
      </c>
      <c r="E12" s="9" t="s">
        <v>54</v>
      </c>
      <c r="F12" s="9" t="s">
        <v>56</v>
      </c>
      <c r="G12" s="9" t="s">
        <v>57</v>
      </c>
      <c r="I12" s="4"/>
      <c r="J12" s="89"/>
    </row>
    <row r="13" spans="1:16" x14ac:dyDescent="0.25">
      <c r="A13" s="7" t="s">
        <v>52</v>
      </c>
      <c r="B13" s="7">
        <f>'Table 7'!B6</f>
        <v>0.99</v>
      </c>
      <c r="C13" s="7">
        <f>'Table 7'!C6</f>
        <v>0.99</v>
      </c>
      <c r="D13" s="7">
        <f>'Table 7'!D6</f>
        <v>138.51750000000001</v>
      </c>
      <c r="E13" s="63">
        <f>'Table 7'!E6</f>
        <v>6874.9436250000017</v>
      </c>
      <c r="F13" s="7">
        <f>'Table 7'!G6</f>
        <v>148.5</v>
      </c>
      <c r="G13" s="63">
        <f>'Table 7'!H6</f>
        <v>7023.4436250000017</v>
      </c>
      <c r="J13" s="5"/>
    </row>
    <row r="14" spans="1:16" x14ac:dyDescent="0.25">
      <c r="J14" s="5"/>
    </row>
    <row r="15" spans="1:16" x14ac:dyDescent="0.25">
      <c r="A15" t="s">
        <v>130</v>
      </c>
      <c r="J15" s="5"/>
    </row>
    <row r="16" spans="1:16" ht="45" x14ac:dyDescent="0.25">
      <c r="A16" s="7"/>
      <c r="B16" s="73" t="s">
        <v>124</v>
      </c>
      <c r="C16" s="9" t="s">
        <v>59</v>
      </c>
      <c r="D16" s="9" t="s">
        <v>129</v>
      </c>
      <c r="E16" s="9" t="s">
        <v>54</v>
      </c>
      <c r="F16" s="9" t="s">
        <v>56</v>
      </c>
      <c r="G16" s="9" t="s">
        <v>57</v>
      </c>
      <c r="J16" s="5"/>
    </row>
    <row r="17" spans="1:10" x14ac:dyDescent="0.25">
      <c r="A17" s="7" t="s">
        <v>52</v>
      </c>
      <c r="B17" s="7">
        <f>'Table 8'!B6</f>
        <v>0.99</v>
      </c>
      <c r="C17" s="7">
        <f>'Table 8'!C6</f>
        <v>0.99</v>
      </c>
      <c r="D17" s="7">
        <f>'Table 8'!D6</f>
        <v>30.854999999999997</v>
      </c>
      <c r="E17" s="63">
        <f>'Table 8'!E6</f>
        <v>1879.8913269230775</v>
      </c>
      <c r="F17" s="7">
        <f>'Table 8'!G6</f>
        <v>59.400000000000006</v>
      </c>
      <c r="G17" s="63">
        <f>'Table 8'!H6</f>
        <v>1939.2913269230771</v>
      </c>
      <c r="J17" s="5"/>
    </row>
    <row r="18" spans="1:10" x14ac:dyDescent="0.25">
      <c r="J18" s="5"/>
    </row>
    <row r="19" spans="1:10" x14ac:dyDescent="0.25">
      <c r="J19" s="5"/>
    </row>
    <row r="20" spans="1:10" x14ac:dyDescent="0.25">
      <c r="J20" s="5"/>
    </row>
    <row r="21" spans="1:10" ht="33.75" customHeight="1" x14ac:dyDescent="0.25">
      <c r="J21" s="5"/>
    </row>
    <row r="22" spans="1:10" x14ac:dyDescent="0.25">
      <c r="J22" s="5"/>
    </row>
    <row r="23" spans="1:10" x14ac:dyDescent="0.25">
      <c r="J23" s="5"/>
    </row>
    <row r="24" spans="1:10" x14ac:dyDescent="0.25">
      <c r="J24" s="5"/>
    </row>
    <row r="25" spans="1:10" x14ac:dyDescent="0.25">
      <c r="J25" s="5"/>
    </row>
    <row r="26" spans="1:10" x14ac:dyDescent="0.25">
      <c r="J26" s="5"/>
    </row>
    <row r="27" spans="1:10" x14ac:dyDescent="0.25">
      <c r="J27" s="5"/>
    </row>
    <row r="28" spans="1:10" ht="17.25" customHeight="1" x14ac:dyDescent="0.25">
      <c r="J28" s="5"/>
    </row>
    <row r="29" spans="1:10" ht="18.75" customHeight="1" x14ac:dyDescent="0.25">
      <c r="J29" s="5"/>
    </row>
    <row r="30" spans="1:10" x14ac:dyDescent="0.25">
      <c r="I30" s="5"/>
      <c r="J30" s="5"/>
    </row>
    <row r="31" spans="1:10" x14ac:dyDescent="0.25">
      <c r="I31" s="5"/>
    </row>
    <row r="32" spans="1:10" x14ac:dyDescent="0.25">
      <c r="I32" s="5"/>
    </row>
    <row r="33" spans="9:10" x14ac:dyDescent="0.25">
      <c r="I33" s="5"/>
    </row>
    <row r="34" spans="9:10" x14ac:dyDescent="0.25">
      <c r="I34" s="5"/>
    </row>
    <row r="35" spans="9:10" x14ac:dyDescent="0.25">
      <c r="I35" s="5"/>
      <c r="J35" s="5"/>
    </row>
    <row r="46" spans="9:10" ht="31.5" customHeight="1" x14ac:dyDescent="0.25"/>
    <row r="106" ht="17.25" customHeight="1" x14ac:dyDescent="0.25"/>
    <row r="139" spans="1:8" x14ac:dyDescent="0.25">
      <c r="A139" s="90"/>
      <c r="B139" s="5"/>
      <c r="C139" s="5"/>
      <c r="D139" s="5"/>
      <c r="E139" s="91"/>
      <c r="F139" s="5"/>
      <c r="G139" s="5"/>
      <c r="H139" s="91"/>
    </row>
    <row r="140" spans="1:8" x14ac:dyDescent="0.25">
      <c r="H140" s="91"/>
    </row>
    <row r="141" spans="1:8" x14ac:dyDescent="0.25">
      <c r="H141" s="91"/>
    </row>
    <row r="142" spans="1:8" x14ac:dyDescent="0.25">
      <c r="H142" s="91"/>
    </row>
    <row r="143" spans="1:8" x14ac:dyDescent="0.25">
      <c r="H143" s="91"/>
    </row>
    <row r="144" spans="1:8" x14ac:dyDescent="0.25">
      <c r="H144" s="91"/>
    </row>
    <row r="145" spans="8:8" x14ac:dyDescent="0.25">
      <c r="H145" s="91"/>
    </row>
    <row r="146" spans="8:8" x14ac:dyDescent="0.25">
      <c r="H146" s="91"/>
    </row>
    <row r="264" spans="9:9" x14ac:dyDescent="0.25">
      <c r="I264" s="5"/>
    </row>
    <row r="265" spans="9:9" x14ac:dyDescent="0.25">
      <c r="I265" s="5"/>
    </row>
    <row r="281" spans="8:11" x14ac:dyDescent="0.25">
      <c r="H281" s="4"/>
      <c r="I281" s="4"/>
      <c r="J281" s="4"/>
      <c r="K281" s="4"/>
    </row>
  </sheetData>
  <mergeCells count="4">
    <mergeCell ref="C6:D6"/>
    <mergeCell ref="C7:D7"/>
    <mergeCell ref="C8:D8"/>
    <mergeCell ref="C9:D9"/>
  </mergeCells>
  <pageMargins left="0.7" right="0.7" top="0.75" bottom="0.75" header="0.3" footer="0.3"/>
  <pageSetup orientation="landscape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5" sqref="A5"/>
    </sheetView>
  </sheetViews>
  <sheetFormatPr defaultRowHeight="15" x14ac:dyDescent="0.25"/>
  <cols>
    <col min="1" max="1" width="8.5703125" customWidth="1"/>
    <col min="4" max="4" width="9.5703125" bestFit="1" customWidth="1"/>
    <col min="5" max="5" width="10.5703125" bestFit="1" customWidth="1"/>
    <col min="6" max="6" width="9.5703125" bestFit="1" customWidth="1"/>
    <col min="7" max="7" width="12.7109375" customWidth="1"/>
  </cols>
  <sheetData>
    <row r="1" spans="1:7" x14ac:dyDescent="0.25">
      <c r="A1" s="3" t="s">
        <v>131</v>
      </c>
    </row>
    <row r="2" spans="1:7" ht="75" x14ac:dyDescent="0.25">
      <c r="A2" s="7"/>
      <c r="B2" s="73" t="s">
        <v>124</v>
      </c>
      <c r="C2" s="9" t="s">
        <v>59</v>
      </c>
      <c r="D2" s="9" t="s">
        <v>129</v>
      </c>
      <c r="E2" s="9" t="s">
        <v>54</v>
      </c>
      <c r="F2" s="9" t="s">
        <v>56</v>
      </c>
      <c r="G2" s="9" t="s">
        <v>57</v>
      </c>
    </row>
    <row r="3" spans="1:7" x14ac:dyDescent="0.25">
      <c r="A3" s="7" t="s">
        <v>52</v>
      </c>
      <c r="B3" s="7">
        <f>'Table 15'!B6</f>
        <v>5.66</v>
      </c>
      <c r="C3" s="7">
        <f>'Table 15'!C6</f>
        <v>5.66</v>
      </c>
      <c r="D3" s="63">
        <f>'Table 15'!D6</f>
        <v>944.82500000000005</v>
      </c>
      <c r="E3" s="63">
        <f>'Table 15'!E6</f>
        <v>47065.132850000009</v>
      </c>
      <c r="F3" s="63">
        <f>'Table 15'!G6</f>
        <v>849</v>
      </c>
      <c r="G3" s="63">
        <f>'Table 15'!H6</f>
        <v>47914.132850000009</v>
      </c>
    </row>
    <row r="5" spans="1:7" x14ac:dyDescent="0.25">
      <c r="A5" s="3" t="s">
        <v>132</v>
      </c>
    </row>
    <row r="6" spans="1:7" ht="75" x14ac:dyDescent="0.25">
      <c r="A6" s="7"/>
      <c r="B6" s="73" t="s">
        <v>124</v>
      </c>
      <c r="C6" s="9" t="s">
        <v>59</v>
      </c>
      <c r="D6" s="9" t="s">
        <v>129</v>
      </c>
      <c r="E6" s="9" t="s">
        <v>54</v>
      </c>
      <c r="F6" s="9" t="s">
        <v>56</v>
      </c>
      <c r="G6" s="9" t="s">
        <v>57</v>
      </c>
    </row>
    <row r="7" spans="1:7" x14ac:dyDescent="0.25">
      <c r="A7" s="7" t="s">
        <v>52</v>
      </c>
      <c r="B7" s="7">
        <f>'Table 16'!B6</f>
        <v>5.66</v>
      </c>
      <c r="C7" s="7">
        <f>'Table 16'!C6</f>
        <v>5.66</v>
      </c>
      <c r="D7" s="28">
        <f>'Table 16'!D6</f>
        <v>187.69499999999999</v>
      </c>
      <c r="E7" s="63">
        <f>'Table 16'!E6</f>
        <v>11425.272653846156</v>
      </c>
      <c r="F7" s="63">
        <f>'Table 16'!G6</f>
        <v>339.6</v>
      </c>
      <c r="G7" s="63">
        <f>'Table 16'!H6</f>
        <v>11764.872653846156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18" sqref="A18"/>
    </sheetView>
  </sheetViews>
  <sheetFormatPr defaultRowHeight="15" x14ac:dyDescent="0.25"/>
  <cols>
    <col min="1" max="1" width="39.28515625" customWidth="1"/>
    <col min="8" max="8" width="9.5703125" bestFit="1" customWidth="1"/>
    <col min="9" max="9" width="10.5703125" bestFit="1" customWidth="1"/>
  </cols>
  <sheetData>
    <row r="1" spans="1:9" x14ac:dyDescent="0.25">
      <c r="A1" s="93" t="s">
        <v>64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24</v>
      </c>
      <c r="C3" s="26" t="s">
        <v>25</v>
      </c>
      <c r="D3" s="26" t="s">
        <v>140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80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81</v>
      </c>
      <c r="B5" s="13"/>
      <c r="C5" s="28">
        <v>4</v>
      </c>
      <c r="D5" s="7"/>
      <c r="E5" s="7"/>
      <c r="F5" s="14"/>
      <c r="G5" s="27">
        <v>5</v>
      </c>
      <c r="H5" s="7">
        <f t="shared" ref="H5:H19" si="0">(SUM(B5:D5))*G5</f>
        <v>20</v>
      </c>
      <c r="I5" s="78">
        <f>((B5*'Base Tables'!$L$2)+(C5*'Base Tables'!$L$3)+(D5*'Base Tables'!$L$4)+E5+F5)*G5</f>
        <v>1050.2</v>
      </c>
    </row>
    <row r="6" spans="1:9" x14ac:dyDescent="0.25">
      <c r="A6" s="76" t="s">
        <v>82</v>
      </c>
      <c r="B6" s="13"/>
      <c r="C6" s="28">
        <v>1</v>
      </c>
      <c r="D6" s="7"/>
      <c r="E6" s="7"/>
      <c r="F6" s="29">
        <v>50</v>
      </c>
      <c r="G6" s="27">
        <v>5</v>
      </c>
      <c r="H6" s="7">
        <f t="shared" si="0"/>
        <v>5</v>
      </c>
      <c r="I6" s="78">
        <f>((B6*'Base Tables'!$L$2)+(C6*'Base Tables'!$L$3)+(D6*'Base Tables'!$L$4)+E6+F6)*G6</f>
        <v>512.54999999999995</v>
      </c>
    </row>
    <row r="7" spans="1:9" x14ac:dyDescent="0.25">
      <c r="A7" s="16" t="s">
        <v>83</v>
      </c>
      <c r="B7" s="13"/>
      <c r="C7" s="28"/>
      <c r="D7" s="7"/>
      <c r="E7" s="7"/>
      <c r="F7" s="14"/>
      <c r="G7" s="13"/>
      <c r="H7" s="7">
        <f t="shared" si="0"/>
        <v>0</v>
      </c>
      <c r="I7" s="78">
        <f>((B7*'Base Tables'!$L$2)+(C7*'Base Tables'!$L$3)+(D7*'Base Tables'!$L$4)+E7+F7)*G7</f>
        <v>0</v>
      </c>
    </row>
    <row r="8" spans="1:9" ht="30" x14ac:dyDescent="0.25">
      <c r="A8" s="76" t="s">
        <v>84</v>
      </c>
      <c r="B8" s="13"/>
      <c r="C8" s="28">
        <v>16</v>
      </c>
      <c r="D8" s="7"/>
      <c r="E8" s="7"/>
      <c r="F8" s="14"/>
      <c r="G8" s="27">
        <v>5</v>
      </c>
      <c r="H8" s="7">
        <f t="shared" si="0"/>
        <v>80</v>
      </c>
      <c r="I8" s="78">
        <f>((B8*'Base Tables'!$L$2)+(C8*'Base Tables'!$L$3)+(D8*'Base Tables'!$L$4)+E8+F8)*G8</f>
        <v>4200.8</v>
      </c>
    </row>
    <row r="9" spans="1:9" x14ac:dyDescent="0.25">
      <c r="A9" s="76" t="s">
        <v>85</v>
      </c>
      <c r="B9" s="13"/>
      <c r="C9" s="28">
        <v>8</v>
      </c>
      <c r="D9" s="7"/>
      <c r="E9" s="7"/>
      <c r="F9" s="14"/>
      <c r="G9" s="27">
        <v>5</v>
      </c>
      <c r="H9" s="7">
        <f t="shared" si="0"/>
        <v>40</v>
      </c>
      <c r="I9" s="78">
        <f>((B9*'Base Tables'!$L$2)+(C9*'Base Tables'!$L$3)+(D9*'Base Tables'!$L$4)+E9+F9)*G9</f>
        <v>2100.4</v>
      </c>
    </row>
    <row r="10" spans="1:9" x14ac:dyDescent="0.25">
      <c r="A10" s="76" t="s">
        <v>86</v>
      </c>
      <c r="B10" s="13"/>
      <c r="C10" s="28">
        <v>2</v>
      </c>
      <c r="D10" s="7"/>
      <c r="E10" s="7"/>
      <c r="F10" s="14"/>
      <c r="G10" s="27">
        <v>5</v>
      </c>
      <c r="H10" s="7">
        <f t="shared" si="0"/>
        <v>10</v>
      </c>
      <c r="I10" s="78">
        <f>((B10*'Base Tables'!$L$2)+(C10*'Base Tables'!$L$3)+(D10*'Base Tables'!$L$4)+E10+F10)*G10</f>
        <v>525.1</v>
      </c>
    </row>
    <row r="11" spans="1:9" ht="30" x14ac:dyDescent="0.25">
      <c r="A11" s="76" t="s">
        <v>87</v>
      </c>
      <c r="B11" s="13"/>
      <c r="C11" s="28">
        <v>1</v>
      </c>
      <c r="D11" s="7"/>
      <c r="E11" s="7"/>
      <c r="F11" s="14"/>
      <c r="G11" s="27">
        <v>5</v>
      </c>
      <c r="H11" s="7">
        <f t="shared" si="0"/>
        <v>5</v>
      </c>
      <c r="I11" s="78">
        <f>((B11*'Base Tables'!$L$2)+(C11*'Base Tables'!$L$3)+(D11*'Base Tables'!$L$4)+E11+F11)*G11</f>
        <v>262.55</v>
      </c>
    </row>
    <row r="12" spans="1:9" ht="30" x14ac:dyDescent="0.25">
      <c r="A12" s="76" t="s">
        <v>88</v>
      </c>
      <c r="B12" s="13"/>
      <c r="C12" s="28">
        <v>1</v>
      </c>
      <c r="D12" s="7"/>
      <c r="E12" s="7"/>
      <c r="F12" s="14"/>
      <c r="G12" s="27">
        <v>5</v>
      </c>
      <c r="H12" s="7">
        <f t="shared" si="0"/>
        <v>5</v>
      </c>
      <c r="I12" s="78">
        <f>((B12*'Base Tables'!$L$2)+(C12*'Base Tables'!$L$3)+(D12*'Base Tables'!$L$4)+E12+F12)*G12</f>
        <v>262.55</v>
      </c>
    </row>
    <row r="13" spans="1:9" ht="30" x14ac:dyDescent="0.25">
      <c r="A13" s="76" t="s">
        <v>89</v>
      </c>
      <c r="B13" s="13"/>
      <c r="C13" s="28">
        <v>1</v>
      </c>
      <c r="D13" s="7"/>
      <c r="E13" s="7"/>
      <c r="F13" s="14"/>
      <c r="G13" s="27">
        <v>5</v>
      </c>
      <c r="H13" s="7">
        <f t="shared" si="0"/>
        <v>5</v>
      </c>
      <c r="I13" s="78">
        <f>((B13*'Base Tables'!$L$2)+(C13*'Base Tables'!$L$3)+(D13*'Base Tables'!$L$4)+E13+F13)*G13</f>
        <v>262.55</v>
      </c>
    </row>
    <row r="14" spans="1:9" x14ac:dyDescent="0.25">
      <c r="A14" s="76" t="s">
        <v>90</v>
      </c>
      <c r="B14" s="13"/>
      <c r="C14" s="28">
        <v>16</v>
      </c>
      <c r="D14" s="7"/>
      <c r="E14" s="7"/>
      <c r="F14" s="14"/>
      <c r="G14" s="27">
        <v>5</v>
      </c>
      <c r="H14" s="7">
        <f t="shared" si="0"/>
        <v>80</v>
      </c>
      <c r="I14" s="78">
        <f>((B14*'Base Tables'!$L$2)+(C14*'Base Tables'!$L$3)+(D14*'Base Tables'!$L$4)+E14+F14)*G14</f>
        <v>4200.8</v>
      </c>
    </row>
    <row r="15" spans="1:9" ht="30" x14ac:dyDescent="0.25">
      <c r="A15" s="16" t="s">
        <v>91</v>
      </c>
      <c r="B15" s="13"/>
      <c r="C15" s="28">
        <v>45</v>
      </c>
      <c r="D15" s="28">
        <v>10</v>
      </c>
      <c r="E15" s="7"/>
      <c r="F15" s="29">
        <v>40</v>
      </c>
      <c r="G15" s="27">
        <v>5</v>
      </c>
      <c r="H15" s="7">
        <f t="shared" si="0"/>
        <v>275</v>
      </c>
      <c r="I15" s="78">
        <f>((B15*'Base Tables'!$L$2)+(C15*'Base Tables'!$L$3)+(D15*'Base Tables'!$L$4)+E15+F15)*G15</f>
        <v>13553.75</v>
      </c>
    </row>
    <row r="16" spans="1:9" ht="30" x14ac:dyDescent="0.25">
      <c r="A16" s="16" t="s">
        <v>92</v>
      </c>
      <c r="B16" s="27">
        <v>8</v>
      </c>
      <c r="C16" s="28">
        <v>40</v>
      </c>
      <c r="D16" s="28">
        <v>8</v>
      </c>
      <c r="E16" s="7"/>
      <c r="F16" s="14"/>
      <c r="G16" s="27">
        <v>5</v>
      </c>
      <c r="H16" s="7">
        <f t="shared" si="0"/>
        <v>280</v>
      </c>
      <c r="I16" s="78">
        <f>((B16*'Base Tables'!$L$2)+(C16*'Base Tables'!$L$3)+(D16*'Base Tables'!$L$4)+E16+F16)*G16</f>
        <v>13872.800000000003</v>
      </c>
    </row>
    <row r="17" spans="1:9" ht="30" x14ac:dyDescent="0.25">
      <c r="A17" s="16" t="s">
        <v>93</v>
      </c>
      <c r="B17" s="27">
        <v>1</v>
      </c>
      <c r="C17" s="28">
        <v>3</v>
      </c>
      <c r="D17" s="28">
        <v>3</v>
      </c>
      <c r="E17" s="7"/>
      <c r="F17" s="29">
        <v>10</v>
      </c>
      <c r="G17" s="27">
        <v>5</v>
      </c>
      <c r="H17" s="7">
        <f t="shared" si="0"/>
        <v>35</v>
      </c>
      <c r="I17" s="78">
        <f>((B17*'Base Tables'!$L$2)+(C17*'Base Tables'!$L$3)+(D17*'Base Tables'!$L$4)+E17+F17)*G17</f>
        <v>1566.8000000000002</v>
      </c>
    </row>
    <row r="18" spans="1:9" ht="30" x14ac:dyDescent="0.25">
      <c r="A18" s="16" t="s">
        <v>94</v>
      </c>
      <c r="B18" s="13"/>
      <c r="C18" s="28"/>
      <c r="D18" s="7"/>
      <c r="E18" s="7"/>
      <c r="F18" s="14"/>
      <c r="G18" s="27">
        <v>5</v>
      </c>
      <c r="H18" s="7">
        <f t="shared" si="0"/>
        <v>0</v>
      </c>
      <c r="I18" s="78">
        <f>((B18*'Base Tables'!$L$2)+(C18*'Base Tables'!$L$3)+(D18*'Base Tables'!$L$4)+E18+F18)*G18</f>
        <v>0</v>
      </c>
    </row>
    <row r="19" spans="1:9" ht="30.75" thickBot="1" x14ac:dyDescent="0.3">
      <c r="A19" s="19" t="s">
        <v>95</v>
      </c>
      <c r="B19" s="12"/>
      <c r="C19" s="31">
        <v>1</v>
      </c>
      <c r="D19" s="11"/>
      <c r="E19" s="11"/>
      <c r="F19" s="32">
        <v>50</v>
      </c>
      <c r="G19" s="30">
        <v>5</v>
      </c>
      <c r="H19" s="11">
        <f t="shared" si="0"/>
        <v>5</v>
      </c>
      <c r="I19" s="80">
        <f>((B19*'Base Tables'!$L$2)+(C19*'Base Tables'!$L$3)+(D19*'Base Tables'!$L$4)+E19+F19)*G19</f>
        <v>512.54999999999995</v>
      </c>
    </row>
    <row r="20" spans="1:9" ht="15.75" thickTop="1" x14ac:dyDescent="0.25">
      <c r="A20" s="15" t="s">
        <v>14</v>
      </c>
      <c r="B20" s="33">
        <f>SUM(B4:B19)</f>
        <v>9</v>
      </c>
      <c r="C20" s="40">
        <f>SUM(C4:C19)</f>
        <v>139</v>
      </c>
      <c r="D20" s="40">
        <f>SUM(D4:D19)</f>
        <v>21</v>
      </c>
      <c r="E20" s="40">
        <f>SUM(E4:E19)</f>
        <v>0</v>
      </c>
      <c r="F20" s="81">
        <f>SUM(F4:F19)</f>
        <v>150</v>
      </c>
      <c r="G20" s="97">
        <v>5</v>
      </c>
      <c r="H20" s="79">
        <f>SUM(H4:H19)</f>
        <v>845</v>
      </c>
      <c r="I20" s="79">
        <f>SUM(I4:I19)</f>
        <v>42883.400000000009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3" sqref="G3:G20"/>
    </sheetView>
  </sheetViews>
  <sheetFormatPr defaultRowHeight="15" x14ac:dyDescent="0.25"/>
  <cols>
    <col min="1" max="1" width="39.28515625" customWidth="1"/>
    <col min="9" max="9" width="10.5703125" bestFit="1" customWidth="1"/>
  </cols>
  <sheetData>
    <row r="1" spans="1:9" x14ac:dyDescent="0.25">
      <c r="A1" s="94" t="s">
        <v>98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96</v>
      </c>
      <c r="C3" s="26" t="s">
        <v>97</v>
      </c>
      <c r="D3" s="26" t="s">
        <v>142</v>
      </c>
      <c r="E3" s="26" t="s">
        <v>16</v>
      </c>
      <c r="F3" s="82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83" t="s">
        <v>80</v>
      </c>
      <c r="B4" s="6"/>
      <c r="C4" s="10"/>
      <c r="D4" s="10"/>
      <c r="E4" s="10"/>
      <c r="F4" s="18"/>
      <c r="G4" s="6"/>
      <c r="H4" s="10"/>
      <c r="I4" s="10"/>
    </row>
    <row r="5" spans="1:9" ht="30" x14ac:dyDescent="0.25">
      <c r="A5" s="76" t="s">
        <v>81</v>
      </c>
      <c r="B5" s="13"/>
      <c r="C5" s="7"/>
      <c r="D5" s="7"/>
      <c r="E5" s="7"/>
      <c r="F5" s="14"/>
      <c r="G5" s="27">
        <v>5</v>
      </c>
      <c r="H5" s="7">
        <f t="shared" ref="H5:H19" si="0">(SUM(B5:D5))*G5</f>
        <v>0</v>
      </c>
      <c r="I5" s="7">
        <f>((B5*'Base Tables'!$O$2)+(C5*'Base Tables'!$O$3)+(D5*'Base Tables'!$O$4)+E5+F5)*G5</f>
        <v>0</v>
      </c>
    </row>
    <row r="6" spans="1:9" x14ac:dyDescent="0.25">
      <c r="A6" s="76" t="s">
        <v>82</v>
      </c>
      <c r="B6" s="13"/>
      <c r="C6" s="7"/>
      <c r="D6" s="7"/>
      <c r="E6" s="7"/>
      <c r="F6" s="14"/>
      <c r="G6" s="27">
        <v>5</v>
      </c>
      <c r="H6" s="7">
        <f t="shared" si="0"/>
        <v>0</v>
      </c>
      <c r="I6" s="7">
        <f>((B6*'Base Tables'!$O$2)+(C6*'Base Tables'!$O$3)+(D6*'Base Tables'!$O$4)+E6+F6)*G6</f>
        <v>0</v>
      </c>
    </row>
    <row r="7" spans="1:9" x14ac:dyDescent="0.25">
      <c r="A7" s="16" t="s">
        <v>83</v>
      </c>
      <c r="B7" s="13"/>
      <c r="C7" s="7"/>
      <c r="D7" s="7"/>
      <c r="E7" s="7"/>
      <c r="F7" s="14"/>
      <c r="G7" s="13"/>
      <c r="H7" s="7">
        <f t="shared" si="0"/>
        <v>0</v>
      </c>
      <c r="I7" s="7">
        <f>((B7*'Base Tables'!$O$2)+(C7*'Base Tables'!$O$3)+(D7*'Base Tables'!$O$4)+E7+F7)*G7</f>
        <v>0</v>
      </c>
    </row>
    <row r="8" spans="1:9" ht="30" x14ac:dyDescent="0.25">
      <c r="A8" s="76" t="s">
        <v>84</v>
      </c>
      <c r="B8" s="13"/>
      <c r="C8" s="7"/>
      <c r="D8" s="7"/>
      <c r="E8" s="7"/>
      <c r="F8" s="14"/>
      <c r="G8" s="27">
        <v>5</v>
      </c>
      <c r="H8" s="7">
        <f t="shared" si="0"/>
        <v>0</v>
      </c>
      <c r="I8" s="7">
        <f>((B8*'Base Tables'!$O$2)+(C8*'Base Tables'!$O$3)+(D8*'Base Tables'!$O$4)+E8+F8)*G8</f>
        <v>0</v>
      </c>
    </row>
    <row r="9" spans="1:9" x14ac:dyDescent="0.25">
      <c r="A9" s="76" t="s">
        <v>85</v>
      </c>
      <c r="B9" s="13"/>
      <c r="C9" s="7"/>
      <c r="D9" s="7"/>
      <c r="E9" s="7"/>
      <c r="F9" s="14"/>
      <c r="G9" s="27">
        <v>5</v>
      </c>
      <c r="H9" s="7">
        <f t="shared" si="0"/>
        <v>0</v>
      </c>
      <c r="I9" s="7">
        <f>((B9*'Base Tables'!$O$2)+(C9*'Base Tables'!$O$3)+(D9*'Base Tables'!$O$4)+E9+F9)*G9</f>
        <v>0</v>
      </c>
    </row>
    <row r="10" spans="1:9" x14ac:dyDescent="0.25">
      <c r="A10" s="76" t="s">
        <v>86</v>
      </c>
      <c r="B10" s="13"/>
      <c r="C10" s="7"/>
      <c r="D10" s="7"/>
      <c r="E10" s="7"/>
      <c r="F10" s="14"/>
      <c r="G10" s="27">
        <v>5</v>
      </c>
      <c r="H10" s="7">
        <f t="shared" si="0"/>
        <v>0</v>
      </c>
      <c r="I10" s="7">
        <f>((B10*'Base Tables'!$O$2)+(C10*'Base Tables'!$O$3)+(D10*'Base Tables'!$O$4)+E10+F10)*G10</f>
        <v>0</v>
      </c>
    </row>
    <row r="11" spans="1:9" ht="30" x14ac:dyDescent="0.25">
      <c r="A11" s="76" t="s">
        <v>87</v>
      </c>
      <c r="B11" s="13"/>
      <c r="C11" s="7"/>
      <c r="D11" s="7"/>
      <c r="E11" s="7"/>
      <c r="F11" s="14"/>
      <c r="G11" s="27">
        <v>5</v>
      </c>
      <c r="H11" s="7">
        <f t="shared" si="0"/>
        <v>0</v>
      </c>
      <c r="I11" s="7">
        <f>((B11*'Base Tables'!$O$2)+(C11*'Base Tables'!$O$3)+(D11*'Base Tables'!$O$4)+E11+F11)*G11</f>
        <v>0</v>
      </c>
    </row>
    <row r="12" spans="1:9" ht="30" x14ac:dyDescent="0.25">
      <c r="A12" s="76" t="s">
        <v>88</v>
      </c>
      <c r="B12" s="13"/>
      <c r="C12" s="7"/>
      <c r="D12" s="7"/>
      <c r="E12" s="7"/>
      <c r="F12" s="14"/>
      <c r="G12" s="27">
        <v>5</v>
      </c>
      <c r="H12" s="7">
        <f t="shared" si="0"/>
        <v>0</v>
      </c>
      <c r="I12" s="7">
        <f>((B12*'Base Tables'!$O$2)+(C12*'Base Tables'!$O$3)+(D12*'Base Tables'!$O$4)+E12+F12)*G12</f>
        <v>0</v>
      </c>
    </row>
    <row r="13" spans="1:9" ht="30" x14ac:dyDescent="0.25">
      <c r="A13" s="76" t="s">
        <v>89</v>
      </c>
      <c r="B13" s="13"/>
      <c r="C13" s="7"/>
      <c r="D13" s="7"/>
      <c r="E13" s="7"/>
      <c r="F13" s="14"/>
      <c r="G13" s="27">
        <v>5</v>
      </c>
      <c r="H13" s="7">
        <f t="shared" si="0"/>
        <v>0</v>
      </c>
      <c r="I13" s="7">
        <f>((B13*'Base Tables'!$O$2)+(C13*'Base Tables'!$O$3)+(D13*'Base Tables'!$O$4)+E13+F13)*G13</f>
        <v>0</v>
      </c>
    </row>
    <row r="14" spans="1:9" x14ac:dyDescent="0.25">
      <c r="A14" s="76" t="s">
        <v>90</v>
      </c>
      <c r="B14" s="13"/>
      <c r="C14" s="7"/>
      <c r="D14" s="7"/>
      <c r="E14" s="7"/>
      <c r="F14" s="14"/>
      <c r="G14" s="27">
        <v>5</v>
      </c>
      <c r="H14" s="7">
        <f t="shared" si="0"/>
        <v>0</v>
      </c>
      <c r="I14" s="7">
        <f>((B14*'Base Tables'!$O$2)+(C14*'Base Tables'!$O$3)+(D14*'Base Tables'!$O$4)+E14+F14)*G14</f>
        <v>0</v>
      </c>
    </row>
    <row r="15" spans="1:9" ht="30" x14ac:dyDescent="0.25">
      <c r="A15" s="16" t="s">
        <v>91</v>
      </c>
      <c r="B15" s="13"/>
      <c r="C15" s="7"/>
      <c r="D15" s="7"/>
      <c r="E15" s="7"/>
      <c r="F15" s="14"/>
      <c r="G15" s="27">
        <v>5</v>
      </c>
      <c r="H15" s="7">
        <f t="shared" si="0"/>
        <v>0</v>
      </c>
      <c r="I15" s="7">
        <f>((B15*'Base Tables'!$O$2)+(C15*'Base Tables'!$O$3)+(D15*'Base Tables'!$O$4)+E15+F15)*G15</f>
        <v>0</v>
      </c>
    </row>
    <row r="16" spans="1:9" ht="30" x14ac:dyDescent="0.25">
      <c r="A16" s="16" t="s">
        <v>92</v>
      </c>
      <c r="B16" s="13">
        <v>4</v>
      </c>
      <c r="C16" s="7">
        <v>16</v>
      </c>
      <c r="D16" s="7"/>
      <c r="E16" s="7"/>
      <c r="F16" s="14"/>
      <c r="G16" s="27">
        <v>5</v>
      </c>
      <c r="H16" s="7">
        <f t="shared" si="0"/>
        <v>100</v>
      </c>
      <c r="I16" s="78">
        <f>((B16*'Base Tables'!$O$2)+(C16*'Base Tables'!$O$3)+(D16*'Base Tables'!$O$4)+E16+F16)*G16</f>
        <v>6351.3384615384621</v>
      </c>
    </row>
    <row r="17" spans="1:9" ht="30" x14ac:dyDescent="0.25">
      <c r="A17" s="16" t="s">
        <v>93</v>
      </c>
      <c r="B17" s="13">
        <v>1.5</v>
      </c>
      <c r="C17" s="7"/>
      <c r="D17" s="7">
        <v>1.5</v>
      </c>
      <c r="E17" s="7"/>
      <c r="F17" s="14">
        <v>10</v>
      </c>
      <c r="G17" s="27">
        <v>5</v>
      </c>
      <c r="H17" s="7">
        <f t="shared" si="0"/>
        <v>15</v>
      </c>
      <c r="I17" s="78">
        <f>((B17*'Base Tables'!$O$2)+(C17*'Base Tables'!$O$3)+(D17*'Base Tables'!$O$4)+E17+F17)*G17</f>
        <v>973.0365384615385</v>
      </c>
    </row>
    <row r="18" spans="1:9" ht="30" x14ac:dyDescent="0.25">
      <c r="A18" s="16" t="s">
        <v>94</v>
      </c>
      <c r="B18" s="13">
        <v>1</v>
      </c>
      <c r="C18" s="7">
        <v>4</v>
      </c>
      <c r="D18" s="7">
        <v>2</v>
      </c>
      <c r="E18" s="7"/>
      <c r="F18" s="14"/>
      <c r="G18" s="27">
        <v>5</v>
      </c>
      <c r="H18" s="7">
        <f t="shared" si="0"/>
        <v>35</v>
      </c>
      <c r="I18" s="78">
        <f>((B18*'Base Tables'!$O$2)+(C18*'Base Tables'!$O$3)+(D18*'Base Tables'!$O$4)+E18+F18)*G18</f>
        <v>1992.9730769230769</v>
      </c>
    </row>
    <row r="19" spans="1:9" ht="30.75" thickBot="1" x14ac:dyDescent="0.3">
      <c r="A19" s="19" t="s">
        <v>95</v>
      </c>
      <c r="B19" s="12"/>
      <c r="C19" s="11"/>
      <c r="D19" s="11">
        <v>1.5</v>
      </c>
      <c r="E19" s="11"/>
      <c r="F19" s="17">
        <v>50</v>
      </c>
      <c r="G19" s="30">
        <v>5</v>
      </c>
      <c r="H19" s="11">
        <f t="shared" si="0"/>
        <v>7.5</v>
      </c>
      <c r="I19" s="80">
        <f>((B19*'Base Tables'!$O$2)+(C19*'Base Tables'!$O$3)+(D19*'Base Tables'!$O$4)+E19+F19)*G19</f>
        <v>553.85384615384612</v>
      </c>
    </row>
    <row r="20" spans="1:9" ht="15.75" thickTop="1" x14ac:dyDescent="0.25">
      <c r="A20" s="15" t="s">
        <v>14</v>
      </c>
      <c r="B20" s="6">
        <f>SUM(B4:B19)</f>
        <v>6.5</v>
      </c>
      <c r="C20" s="10">
        <f>SUM(C4:C19)</f>
        <v>20</v>
      </c>
      <c r="D20" s="10">
        <f>SUM(D4:D19)</f>
        <v>5</v>
      </c>
      <c r="E20" s="10">
        <f>SUM(E4:E19)</f>
        <v>0</v>
      </c>
      <c r="F20" s="18">
        <f>SUM(F4:F19)</f>
        <v>60</v>
      </c>
      <c r="G20" s="33">
        <v>5</v>
      </c>
      <c r="H20" s="10">
        <f>SUM(H4:H19)</f>
        <v>157.5</v>
      </c>
      <c r="I20" s="79">
        <f>SUM(I4:I19)</f>
        <v>9871.2019230769238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18" sqref="G18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99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24</v>
      </c>
      <c r="C3" s="26" t="s">
        <v>25</v>
      </c>
      <c r="D3" s="26" t="s">
        <v>140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83" t="s">
        <v>80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81</v>
      </c>
      <c r="B5" s="13">
        <v>1</v>
      </c>
      <c r="C5" s="28">
        <v>5.5</v>
      </c>
      <c r="D5" s="7"/>
      <c r="E5" s="7"/>
      <c r="F5" s="14"/>
      <c r="G5" s="13">
        <v>0.33</v>
      </c>
      <c r="H5" s="7">
        <f t="shared" ref="H5:H18" si="0">(SUM(B5:D5))*G5</f>
        <v>2.145</v>
      </c>
      <c r="I5" s="78">
        <f>((B5*'Base Tables'!$L$2)+(C5*'Base Tables'!$L$3)+(D5*'Base Tables'!$L$4)+E5+F5)*G5</f>
        <v>112.95735000000001</v>
      </c>
    </row>
    <row r="6" spans="1:9" x14ac:dyDescent="0.25">
      <c r="A6" s="76" t="s">
        <v>82</v>
      </c>
      <c r="B6" s="13"/>
      <c r="C6" s="28">
        <v>10</v>
      </c>
      <c r="D6" s="7"/>
      <c r="E6" s="7"/>
      <c r="F6" s="29">
        <v>50</v>
      </c>
      <c r="G6" s="13">
        <v>0.33</v>
      </c>
      <c r="H6" s="7">
        <f t="shared" si="0"/>
        <v>3.3000000000000003</v>
      </c>
      <c r="I6" s="78">
        <f>((B6*'Base Tables'!$L$2)+(C6*'Base Tables'!$L$3)+(D6*'Base Tables'!$L$4)+E6+F6)*G6</f>
        <v>189.78300000000002</v>
      </c>
    </row>
    <row r="7" spans="1:9" x14ac:dyDescent="0.25">
      <c r="A7" s="16" t="s">
        <v>83</v>
      </c>
      <c r="B7" s="13"/>
      <c r="C7" s="28"/>
      <c r="D7" s="7"/>
      <c r="E7" s="7"/>
      <c r="F7" s="14"/>
      <c r="G7" s="13">
        <v>0.33</v>
      </c>
      <c r="H7" s="7">
        <f t="shared" si="0"/>
        <v>0</v>
      </c>
      <c r="I7" s="78">
        <f>((B7*'Base Tables'!$L$2)+(C7*'Base Tables'!$L$3)+(D7*'Base Tables'!$L$4)+E7+F7)*G7</f>
        <v>0</v>
      </c>
    </row>
    <row r="8" spans="1:9" ht="45" x14ac:dyDescent="0.25">
      <c r="A8" s="76" t="s">
        <v>100</v>
      </c>
      <c r="B8" s="13">
        <v>1</v>
      </c>
      <c r="C8" s="28">
        <v>2</v>
      </c>
      <c r="D8" s="7"/>
      <c r="E8" s="7"/>
      <c r="F8" s="14"/>
      <c r="G8" s="13">
        <v>0.33</v>
      </c>
      <c r="H8" s="7">
        <f t="shared" si="0"/>
        <v>0.99</v>
      </c>
      <c r="I8" s="78">
        <f>((B8*'Base Tables'!$L$2)+(C8*'Base Tables'!$L$3)+(D8*'Base Tables'!$L$4)+E8+F8)*G8</f>
        <v>52.308300000000003</v>
      </c>
    </row>
    <row r="9" spans="1:9" ht="30" x14ac:dyDescent="0.25">
      <c r="A9" s="76" t="s">
        <v>101</v>
      </c>
      <c r="B9" s="13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8">
        <f>((B9*'Base Tables'!$L$2)+(C9*'Base Tables'!$L$3)+(D9*'Base Tables'!$L$4)+E9+F9)*G9</f>
        <v>52.308300000000003</v>
      </c>
    </row>
    <row r="10" spans="1:9" x14ac:dyDescent="0.25">
      <c r="A10" s="76" t="s">
        <v>102</v>
      </c>
      <c r="B10" s="13">
        <v>1</v>
      </c>
      <c r="C10" s="28">
        <v>2</v>
      </c>
      <c r="D10" s="7"/>
      <c r="E10" s="7"/>
      <c r="F10" s="14"/>
      <c r="G10" s="13">
        <v>0.33</v>
      </c>
      <c r="H10" s="7">
        <f t="shared" si="0"/>
        <v>0.99</v>
      </c>
      <c r="I10" s="78">
        <f>((B10*'Base Tables'!$L$2)+(C10*'Base Tables'!$L$3)+(D10*'Base Tables'!$L$4)+E10+F10)*G10</f>
        <v>52.308300000000003</v>
      </c>
    </row>
    <row r="11" spans="1:9" ht="30" x14ac:dyDescent="0.25">
      <c r="A11" s="76" t="s">
        <v>103</v>
      </c>
      <c r="B11" s="13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Tables'!$L$2)+(C11*'Base Tables'!$L$3)+(D11*'Base Tables'!$L$4)+E11+F11)*G11</f>
        <v>52.308300000000003</v>
      </c>
    </row>
    <row r="12" spans="1:9" ht="30" x14ac:dyDescent="0.25">
      <c r="A12" s="76" t="s">
        <v>104</v>
      </c>
      <c r="B12" s="13">
        <v>1</v>
      </c>
      <c r="C12" s="28">
        <v>2</v>
      </c>
      <c r="D12" s="7"/>
      <c r="E12" s="7"/>
      <c r="F12" s="14"/>
      <c r="G12" s="13">
        <v>0.33</v>
      </c>
      <c r="H12" s="7">
        <f t="shared" si="0"/>
        <v>0.99</v>
      </c>
      <c r="I12" s="78">
        <f>((B12*'Base Tables'!$L$2)+(C12*'Base Tables'!$L$3)+(D12*'Base Tables'!$L$4)+E12+F12)*G12</f>
        <v>52.308300000000003</v>
      </c>
    </row>
    <row r="13" spans="1:9" ht="30" x14ac:dyDescent="0.25">
      <c r="A13" s="76" t="s">
        <v>105</v>
      </c>
      <c r="B13" s="13">
        <v>1</v>
      </c>
      <c r="C13" s="28">
        <v>2</v>
      </c>
      <c r="D13" s="7"/>
      <c r="E13" s="7"/>
      <c r="F13" s="14"/>
      <c r="G13" s="13">
        <v>0.33</v>
      </c>
      <c r="H13" s="7">
        <f t="shared" si="0"/>
        <v>0.99</v>
      </c>
      <c r="I13" s="78">
        <f>((B13*'Base Tables'!$L$2)+(C13*'Base Tables'!$L$3)+(D13*'Base Tables'!$L$4)+E13+F13)*G13</f>
        <v>52.308300000000003</v>
      </c>
    </row>
    <row r="14" spans="1:9" ht="30" x14ac:dyDescent="0.25">
      <c r="A14" s="16" t="s">
        <v>91</v>
      </c>
      <c r="B14" s="27">
        <v>2</v>
      </c>
      <c r="C14" s="28">
        <v>45</v>
      </c>
      <c r="D14" s="28">
        <v>10</v>
      </c>
      <c r="E14" s="7"/>
      <c r="F14" s="29">
        <v>40</v>
      </c>
      <c r="G14" s="13">
        <v>0.33</v>
      </c>
      <c r="H14" s="7">
        <f t="shared" si="0"/>
        <v>18.810000000000002</v>
      </c>
      <c r="I14" s="78">
        <f>((B14*'Base Tables'!$L$2)+(C14*'Base Tables'!$L$3)+(D14*'Base Tables'!$L$4)+E14+F14)*G14</f>
        <v>929.85090000000002</v>
      </c>
    </row>
    <row r="15" spans="1:9" ht="30" x14ac:dyDescent="0.25">
      <c r="A15" s="16" t="s">
        <v>92</v>
      </c>
      <c r="B15" s="27">
        <v>10</v>
      </c>
      <c r="C15" s="28">
        <v>40</v>
      </c>
      <c r="D15" s="28">
        <v>8</v>
      </c>
      <c r="E15" s="7"/>
      <c r="F15" s="14"/>
      <c r="G15" s="13">
        <v>0.33</v>
      </c>
      <c r="H15" s="7">
        <f t="shared" si="0"/>
        <v>19.14</v>
      </c>
      <c r="I15" s="78">
        <f>((B15*'Base Tables'!$L$2)+(C15*'Base Tables'!$L$3)+(D15*'Base Tables'!$L$4)+E15+F15)*G15</f>
        <v>950.90820000000008</v>
      </c>
    </row>
    <row r="16" spans="1:9" ht="30" x14ac:dyDescent="0.25">
      <c r="A16" s="16" t="s">
        <v>93</v>
      </c>
      <c r="B16" s="27">
        <v>1</v>
      </c>
      <c r="C16" s="28">
        <v>3</v>
      </c>
      <c r="D16" s="7">
        <v>3</v>
      </c>
      <c r="E16" s="7"/>
      <c r="F16" s="29">
        <v>10</v>
      </c>
      <c r="G16" s="13">
        <v>0.33</v>
      </c>
      <c r="H16" s="7">
        <f t="shared" si="0"/>
        <v>2.31</v>
      </c>
      <c r="I16" s="78">
        <f>((B16*'Base Tables'!$L$2)+(C16*'Base Tables'!$L$3)+(D16*'Base Tables'!$L$4)+E16+F16)*G16</f>
        <v>103.40880000000001</v>
      </c>
    </row>
    <row r="17" spans="1:9" ht="30" x14ac:dyDescent="0.25">
      <c r="A17" s="16" t="s">
        <v>94</v>
      </c>
      <c r="B17" s="13"/>
      <c r="C17" s="28"/>
      <c r="D17" s="7"/>
      <c r="E17" s="7"/>
      <c r="F17" s="14"/>
      <c r="G17" s="13">
        <v>0.33</v>
      </c>
      <c r="H17" s="7">
        <f t="shared" si="0"/>
        <v>0</v>
      </c>
      <c r="I17" s="78">
        <f>((B17*'Base Tables'!$L$2)+(C17*'Base Tables'!$L$3)+(D17*'Base Tables'!$L$4)+E17+F17)*G17</f>
        <v>0</v>
      </c>
    </row>
    <row r="18" spans="1:9" ht="30.75" thickBot="1" x14ac:dyDescent="0.3">
      <c r="A18" s="19" t="s">
        <v>95</v>
      </c>
      <c r="B18" s="12"/>
      <c r="C18" s="31"/>
      <c r="D18" s="11">
        <v>1.5</v>
      </c>
      <c r="E18" s="11"/>
      <c r="F18" s="32">
        <v>50</v>
      </c>
      <c r="G18" s="85">
        <v>0.33</v>
      </c>
      <c r="H18" s="11">
        <f t="shared" si="0"/>
        <v>0.495</v>
      </c>
      <c r="I18" s="80">
        <f>((B18*'Base Tables'!$L$2)+(C18*'Base Tables'!$L$3)+(D18*'Base Tables'!$L$4)+E18+F18)*G18</f>
        <v>31.7361</v>
      </c>
    </row>
    <row r="19" spans="1:9" ht="15.75" thickTop="1" x14ac:dyDescent="0.25">
      <c r="A19" s="15" t="s">
        <v>14</v>
      </c>
      <c r="B19" s="33">
        <f>SUM(B4:B18)</f>
        <v>20</v>
      </c>
      <c r="C19" s="33">
        <f>SUM(C4:C18)</f>
        <v>115.5</v>
      </c>
      <c r="D19" s="33">
        <f>SUM(D4:D18)</f>
        <v>22.5</v>
      </c>
      <c r="E19" s="33">
        <f>SUM(E4:E18)</f>
        <v>0</v>
      </c>
      <c r="F19" s="33">
        <f>SUM(F4:F18)</f>
        <v>150</v>
      </c>
      <c r="G19" s="46">
        <v>0.33</v>
      </c>
      <c r="H19" s="33">
        <f>SUM(H4:H18)</f>
        <v>52.140000000000008</v>
      </c>
      <c r="I19" s="84">
        <f>SUM(I4:I18)</f>
        <v>2632.4941500000004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3" sqref="G3:G19"/>
    </sheetView>
  </sheetViews>
  <sheetFormatPr defaultRowHeight="15" x14ac:dyDescent="0.25"/>
  <cols>
    <col min="1" max="1" width="39.28515625" customWidth="1"/>
    <col min="9" max="9" width="9" bestFit="1" customWidth="1"/>
  </cols>
  <sheetData>
    <row r="1" spans="1:9" x14ac:dyDescent="0.25">
      <c r="A1" s="47" t="s">
        <v>106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96</v>
      </c>
      <c r="C3" s="26" t="s">
        <v>97</v>
      </c>
      <c r="D3" s="26" t="s">
        <v>142</v>
      </c>
      <c r="E3" s="26" t="s">
        <v>16</v>
      </c>
      <c r="F3" s="82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83" t="s">
        <v>80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81</v>
      </c>
      <c r="B5" s="27">
        <v>1</v>
      </c>
      <c r="C5" s="28">
        <v>2</v>
      </c>
      <c r="D5" s="7"/>
      <c r="E5" s="7"/>
      <c r="F5" s="14"/>
      <c r="G5" s="13">
        <v>0.33</v>
      </c>
      <c r="H5" s="7">
        <f t="shared" ref="H5:H18" si="0">(SUM(B5:D5))*G5</f>
        <v>0.99</v>
      </c>
      <c r="I5" s="78">
        <f>((B5*'Base Tables'!$O$2)+(C5*'Base Tables'!$O$3)+(D5*'Base Tables'!$O$4)+E5+F5)*G5</f>
        <v>66.02056153846155</v>
      </c>
    </row>
    <row r="6" spans="1:9" x14ac:dyDescent="0.25">
      <c r="A6" s="76" t="s">
        <v>82</v>
      </c>
      <c r="B6" s="13"/>
      <c r="C6" s="28">
        <v>6</v>
      </c>
      <c r="D6" s="7"/>
      <c r="E6" s="7"/>
      <c r="F6" s="29"/>
      <c r="G6" s="13">
        <v>0.33</v>
      </c>
      <c r="H6" s="7">
        <f t="shared" si="0"/>
        <v>1.98</v>
      </c>
      <c r="I6" s="78">
        <f>((B6*'Base Tables'!$O$2)+(C6*'Base Tables'!$O$3)+(D6*'Base Tables'!$O$4)+E6+F6)*G6</f>
        <v>116.32956923076925</v>
      </c>
    </row>
    <row r="7" spans="1:9" x14ac:dyDescent="0.25">
      <c r="A7" s="16" t="s">
        <v>83</v>
      </c>
      <c r="B7" s="13"/>
      <c r="C7" s="28"/>
      <c r="D7" s="7"/>
      <c r="E7" s="7"/>
      <c r="F7" s="14"/>
      <c r="G7" s="13">
        <v>0.33</v>
      </c>
      <c r="H7" s="7">
        <f t="shared" si="0"/>
        <v>0</v>
      </c>
      <c r="I7" s="78">
        <f>((B7*'Base Tables'!$O$2)+(C7*'Base Tables'!$O$3)+(D7*'Base Tables'!$O$4)+E7+F7)*G7</f>
        <v>0</v>
      </c>
    </row>
    <row r="8" spans="1:9" ht="45" x14ac:dyDescent="0.25">
      <c r="A8" s="76" t="s">
        <v>100</v>
      </c>
      <c r="B8" s="27">
        <v>1</v>
      </c>
      <c r="C8" s="28">
        <v>3</v>
      </c>
      <c r="D8" s="7"/>
      <c r="E8" s="7"/>
      <c r="F8" s="14"/>
      <c r="G8" s="13">
        <v>0.33</v>
      </c>
      <c r="H8" s="7">
        <f t="shared" si="0"/>
        <v>1.32</v>
      </c>
      <c r="I8" s="78">
        <f>((B8*'Base Tables'!$O$2)+(C8*'Base Tables'!$O$3)+(D8*'Base Tables'!$O$4)+E8+F8)*G8</f>
        <v>85.408823076923099</v>
      </c>
    </row>
    <row r="9" spans="1:9" ht="30" x14ac:dyDescent="0.25">
      <c r="A9" s="76" t="s">
        <v>101</v>
      </c>
      <c r="B9" s="27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8">
        <f>((B9*'Base Tables'!$O$2)+(C9*'Base Tables'!$O$3)+(D9*'Base Tables'!$O$4)+E9+F9)*G9</f>
        <v>66.02056153846155</v>
      </c>
    </row>
    <row r="10" spans="1:9" x14ac:dyDescent="0.25">
      <c r="A10" s="76" t="s">
        <v>102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8">
        <f>((B10*'Base Tables'!$O$2)+(C10*'Base Tables'!$O$3)+(D10*'Base Tables'!$O$4)+E10+F10)*G10</f>
        <v>85.408823076923099</v>
      </c>
    </row>
    <row r="11" spans="1:9" ht="30" x14ac:dyDescent="0.25">
      <c r="A11" s="76" t="s">
        <v>103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Tables'!$O$2)+(C11*'Base Tables'!$O$3)+(D11*'Base Tables'!$O$4)+E11+F11)*G11</f>
        <v>66.02056153846155</v>
      </c>
    </row>
    <row r="12" spans="1:9" ht="30" x14ac:dyDescent="0.25">
      <c r="A12" s="76" t="s">
        <v>104</v>
      </c>
      <c r="B12" s="27">
        <v>1</v>
      </c>
      <c r="C12" s="28">
        <v>2</v>
      </c>
      <c r="D12" s="7"/>
      <c r="E12" s="7"/>
      <c r="F12" s="14"/>
      <c r="G12" s="13">
        <v>0.33</v>
      </c>
      <c r="H12" s="7">
        <f t="shared" si="0"/>
        <v>0.99</v>
      </c>
      <c r="I12" s="78">
        <f>((B12*'Base Tables'!$O$2)+(C12*'Base Tables'!$O$3)+(D12*'Base Tables'!$O$4)+E12+F12)*G12</f>
        <v>66.02056153846155</v>
      </c>
    </row>
    <row r="13" spans="1:9" ht="30" x14ac:dyDescent="0.25">
      <c r="A13" s="76" t="s">
        <v>105</v>
      </c>
      <c r="B13" s="27">
        <v>1</v>
      </c>
      <c r="C13" s="28">
        <v>2</v>
      </c>
      <c r="D13" s="7"/>
      <c r="E13" s="7"/>
      <c r="F13" s="14"/>
      <c r="G13" s="13">
        <v>0.33</v>
      </c>
      <c r="H13" s="7">
        <f t="shared" si="0"/>
        <v>0.99</v>
      </c>
      <c r="I13" s="78">
        <f>((B13*'Base Tables'!$O$2)+(C13*'Base Tables'!$O$3)+(D13*'Base Tables'!$O$4)+E13+F13)*G13</f>
        <v>66.02056153846155</v>
      </c>
    </row>
    <row r="14" spans="1:9" ht="30" x14ac:dyDescent="0.25">
      <c r="A14" s="16" t="s">
        <v>91</v>
      </c>
      <c r="B14" s="27"/>
      <c r="C14" s="28"/>
      <c r="D14" s="7"/>
      <c r="E14" s="7"/>
      <c r="F14" s="29"/>
      <c r="G14" s="13">
        <v>0.33</v>
      </c>
      <c r="H14" s="7">
        <f t="shared" si="0"/>
        <v>0</v>
      </c>
      <c r="I14" s="78">
        <f>((B14*'Base Tables'!$O$2)+(C14*'Base Tables'!$O$3)+(D14*'Base Tables'!$O$4)+E14+F14)*G14</f>
        <v>0</v>
      </c>
    </row>
    <row r="15" spans="1:9" ht="18.75" customHeight="1" x14ac:dyDescent="0.25">
      <c r="A15" s="16" t="s">
        <v>92</v>
      </c>
      <c r="B15" s="27">
        <v>1</v>
      </c>
      <c r="C15" s="28">
        <v>4</v>
      </c>
      <c r="D15" s="28">
        <v>2</v>
      </c>
      <c r="E15" s="7"/>
      <c r="F15" s="14"/>
      <c r="G15" s="13">
        <v>0.33</v>
      </c>
      <c r="H15" s="7">
        <f t="shared" si="0"/>
        <v>2.31</v>
      </c>
      <c r="I15" s="78">
        <f>((B15*'Base Tables'!$O$2)+(C15*'Base Tables'!$O$3)+(D15*'Base Tables'!$O$4)+E15+F15)*G15</f>
        <v>131.53622307692308</v>
      </c>
    </row>
    <row r="16" spans="1:9" ht="30" x14ac:dyDescent="0.25">
      <c r="A16" s="16" t="s">
        <v>93</v>
      </c>
      <c r="B16" s="27"/>
      <c r="C16" s="28">
        <v>1</v>
      </c>
      <c r="D16" s="28"/>
      <c r="E16" s="7"/>
      <c r="F16" s="29">
        <v>10</v>
      </c>
      <c r="G16" s="13">
        <v>0.33</v>
      </c>
      <c r="H16" s="7">
        <f t="shared" si="0"/>
        <v>0.33</v>
      </c>
      <c r="I16" s="78">
        <f>((B16*'Base Tables'!$O$2)+(C16*'Base Tables'!$O$3)+(D16*'Base Tables'!$O$4)+E16+F16)*G16</f>
        <v>22.688261538461539</v>
      </c>
    </row>
    <row r="17" spans="1:9" ht="30" x14ac:dyDescent="0.25">
      <c r="A17" s="16" t="s">
        <v>94</v>
      </c>
      <c r="B17" s="27">
        <v>1</v>
      </c>
      <c r="C17" s="28">
        <v>4</v>
      </c>
      <c r="D17" s="28">
        <v>2</v>
      </c>
      <c r="E17" s="7"/>
      <c r="F17" s="14"/>
      <c r="G17" s="13">
        <v>0.33</v>
      </c>
      <c r="H17" s="7">
        <f t="shared" si="0"/>
        <v>2.31</v>
      </c>
      <c r="I17" s="78">
        <f>((B17*'Base Tables'!$O$2)+(C17*'Base Tables'!$O$3)+(D17*'Base Tables'!$O$4)+E17+F17)*G17</f>
        <v>131.53622307692308</v>
      </c>
    </row>
    <row r="18" spans="1:9" ht="30.75" thickBot="1" x14ac:dyDescent="0.3">
      <c r="A18" s="19" t="s">
        <v>95</v>
      </c>
      <c r="B18" s="12"/>
      <c r="C18" s="31"/>
      <c r="D18" s="31">
        <v>1.5</v>
      </c>
      <c r="E18" s="11"/>
      <c r="F18" s="32">
        <v>50</v>
      </c>
      <c r="G18" s="85">
        <v>0.33</v>
      </c>
      <c r="H18" s="11">
        <f t="shared" si="0"/>
        <v>0.495</v>
      </c>
      <c r="I18" s="80">
        <f>((B18*'Base Tables'!$O$2)+(C18*'Base Tables'!$O$3)+(D18*'Base Tables'!$O$4)+E18+F18)*G18</f>
        <v>36.554353846153852</v>
      </c>
    </row>
    <row r="19" spans="1:9" ht="15.75" thickTop="1" x14ac:dyDescent="0.25">
      <c r="A19" s="15" t="s">
        <v>14</v>
      </c>
      <c r="B19" s="33">
        <f>SUM(B4:B18)</f>
        <v>9</v>
      </c>
      <c r="C19" s="33">
        <f>SUM(C4:C18)</f>
        <v>31</v>
      </c>
      <c r="D19" s="33">
        <f>SUM(D4:D18)</f>
        <v>5.5</v>
      </c>
      <c r="E19" s="33">
        <f>SUM(E4:E18)</f>
        <v>0</v>
      </c>
      <c r="F19" s="33">
        <f>SUM(F4:F18)</f>
        <v>60</v>
      </c>
      <c r="G19" s="46">
        <v>0.33</v>
      </c>
      <c r="H19" s="33">
        <f>SUM(H4:H18)</f>
        <v>15.015000000000001</v>
      </c>
      <c r="I19" s="84">
        <f>SUM(I4:I18)</f>
        <v>939.56508461538488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3" sqref="G3:G17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107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24</v>
      </c>
      <c r="C3" s="26" t="s">
        <v>25</v>
      </c>
      <c r="D3" s="26" t="s">
        <v>140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83" t="s">
        <v>80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81</v>
      </c>
      <c r="B5" s="27">
        <v>2</v>
      </c>
      <c r="C5" s="28">
        <v>16</v>
      </c>
      <c r="D5" s="7"/>
      <c r="E5" s="7"/>
      <c r="F5" s="14"/>
      <c r="G5" s="13">
        <v>0.33</v>
      </c>
      <c r="H5" s="7">
        <f t="shared" ref="H5:H16" si="0">(SUM(B5:D5))*G5</f>
        <v>5.94</v>
      </c>
      <c r="I5" s="78">
        <f>((B5*'Base Tables'!$L$2)+(C5*'Base Tables'!$L$3)+(D5*'Base Tables'!$L$4)+E5+F5)*G5</f>
        <v>312.55619999999999</v>
      </c>
    </row>
    <row r="6" spans="1:9" x14ac:dyDescent="0.25">
      <c r="A6" s="76" t="s">
        <v>82</v>
      </c>
      <c r="B6" s="27"/>
      <c r="C6" s="28">
        <v>3</v>
      </c>
      <c r="D6" s="7"/>
      <c r="E6" s="7"/>
      <c r="F6" s="29">
        <v>50</v>
      </c>
      <c r="G6" s="13">
        <v>0.33</v>
      </c>
      <c r="H6" s="7">
        <f t="shared" si="0"/>
        <v>0.99</v>
      </c>
      <c r="I6" s="78">
        <f>((B6*'Base Tables'!$L$2)+(C6*'Base Tables'!$L$3)+(D6*'Base Tables'!$L$4)+E6+F6)*G6</f>
        <v>68.48490000000001</v>
      </c>
    </row>
    <row r="7" spans="1:9" x14ac:dyDescent="0.25">
      <c r="A7" s="16" t="s">
        <v>83</v>
      </c>
      <c r="B7" s="27"/>
      <c r="C7" s="28"/>
      <c r="D7" s="7"/>
      <c r="E7" s="7"/>
      <c r="F7" s="14"/>
      <c r="G7" s="13">
        <v>0.33</v>
      </c>
      <c r="H7" s="7">
        <f t="shared" si="0"/>
        <v>0</v>
      </c>
      <c r="I7" s="78">
        <f>((B7*'Base Tables'!$L$2)+(C7*'Base Tables'!$L$3)+(D7*'Base Tables'!$L$4)+E7+F7)*G7</f>
        <v>0</v>
      </c>
    </row>
    <row r="8" spans="1:9" ht="45" x14ac:dyDescent="0.25">
      <c r="A8" s="76" t="s">
        <v>100</v>
      </c>
      <c r="B8" s="27">
        <v>1</v>
      </c>
      <c r="C8" s="28">
        <v>6</v>
      </c>
      <c r="D8" s="7"/>
      <c r="E8" s="7"/>
      <c r="F8" s="14"/>
      <c r="G8" s="13">
        <v>0.33</v>
      </c>
      <c r="H8" s="7">
        <f t="shared" si="0"/>
        <v>2.31</v>
      </c>
      <c r="I8" s="78">
        <f>((B8*'Base Tables'!$L$2)+(C8*'Base Tables'!$L$3)+(D8*'Base Tables'!$L$4)+E8+F8)*G8</f>
        <v>121.62150000000001</v>
      </c>
    </row>
    <row r="9" spans="1:9" ht="60" x14ac:dyDescent="0.25">
      <c r="A9" s="76" t="s">
        <v>109</v>
      </c>
      <c r="B9" s="27">
        <v>1</v>
      </c>
      <c r="C9" s="28">
        <v>3</v>
      </c>
      <c r="D9" s="7"/>
      <c r="E9" s="7"/>
      <c r="F9" s="14"/>
      <c r="G9" s="13">
        <v>0.33</v>
      </c>
      <c r="H9" s="7">
        <f t="shared" si="0"/>
        <v>1.32</v>
      </c>
      <c r="I9" s="78">
        <f>((B9*'Base Tables'!$L$2)+(C9*'Base Tables'!$L$3)+(D9*'Base Tables'!$L$4)+E9+F9)*G9</f>
        <v>69.636600000000001</v>
      </c>
    </row>
    <row r="10" spans="1:9" ht="30" x14ac:dyDescent="0.25">
      <c r="A10" s="76" t="s">
        <v>110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8">
        <f>((B10*'Base Tables'!$L$2)+(C10*'Base Tables'!$L$3)+(D10*'Base Tables'!$L$4)+E10+F10)*G10</f>
        <v>69.636600000000001</v>
      </c>
    </row>
    <row r="11" spans="1:9" ht="30" x14ac:dyDescent="0.25">
      <c r="A11" s="76" t="s">
        <v>111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Tables'!$L$2)+(C11*'Base Tables'!$L$3)+(D11*'Base Tables'!$L$4)+E11+F11)*G11</f>
        <v>52.308300000000003</v>
      </c>
    </row>
    <row r="12" spans="1:9" ht="30" x14ac:dyDescent="0.25">
      <c r="A12" s="16" t="s">
        <v>91</v>
      </c>
      <c r="B12" s="27">
        <v>2</v>
      </c>
      <c r="C12" s="28">
        <v>35</v>
      </c>
      <c r="D12" s="28">
        <v>10</v>
      </c>
      <c r="E12" s="7"/>
      <c r="F12" s="29">
        <v>40</v>
      </c>
      <c r="G12" s="13">
        <v>0.33</v>
      </c>
      <c r="H12" s="7">
        <f t="shared" si="0"/>
        <v>15.510000000000002</v>
      </c>
      <c r="I12" s="78">
        <f>((B12*'Base Tables'!$L$2)+(C12*'Base Tables'!$L$3)+(D12*'Base Tables'!$L$4)+E12+F12)*G12</f>
        <v>756.56790000000012</v>
      </c>
    </row>
    <row r="13" spans="1:9" ht="30" x14ac:dyDescent="0.25">
      <c r="A13" s="16" t="s">
        <v>92</v>
      </c>
      <c r="B13" s="27">
        <v>10</v>
      </c>
      <c r="C13" s="28">
        <v>32</v>
      </c>
      <c r="D13" s="28">
        <v>8</v>
      </c>
      <c r="E13" s="7"/>
      <c r="F13" s="29">
        <v>10</v>
      </c>
      <c r="G13" s="13">
        <v>0.33</v>
      </c>
      <c r="H13" s="7">
        <f t="shared" si="0"/>
        <v>16.5</v>
      </c>
      <c r="I13" s="78">
        <f>((B13*'Base Tables'!$L$2)+(C13*'Base Tables'!$L$3)+(D13*'Base Tables'!$L$4)+E13+F13)*G13</f>
        <v>815.58180000000004</v>
      </c>
    </row>
    <row r="14" spans="1:9" ht="30" x14ac:dyDescent="0.25">
      <c r="A14" s="16" t="s">
        <v>93</v>
      </c>
      <c r="B14" s="27">
        <v>1</v>
      </c>
      <c r="C14" s="28">
        <v>3</v>
      </c>
      <c r="D14" s="28">
        <v>3</v>
      </c>
      <c r="E14" s="7"/>
      <c r="F14" s="29"/>
      <c r="G14" s="13">
        <v>0.33</v>
      </c>
      <c r="H14" s="7">
        <f t="shared" si="0"/>
        <v>2.31</v>
      </c>
      <c r="I14" s="78">
        <f>((B14*'Base Tables'!$L$2)+(C14*'Base Tables'!$L$3)+(D14*'Base Tables'!$L$4)+E14+F14)*G14</f>
        <v>100.1088</v>
      </c>
    </row>
    <row r="15" spans="1:9" ht="30" x14ac:dyDescent="0.25">
      <c r="A15" s="16" t="s">
        <v>94</v>
      </c>
      <c r="B15" s="13"/>
      <c r="C15" s="28"/>
      <c r="D15" s="7"/>
      <c r="E15" s="7"/>
      <c r="F15" s="14"/>
      <c r="G15" s="13">
        <v>0.33</v>
      </c>
      <c r="H15" s="7">
        <f t="shared" si="0"/>
        <v>0</v>
      </c>
      <c r="I15" s="78">
        <f>((B15*'Base Tables'!$L$2)+(C15*'Base Tables'!$L$3)+(D15*'Base Tables'!$L$4)+E15+F15)*G15</f>
        <v>0</v>
      </c>
    </row>
    <row r="16" spans="1:9" ht="30.75" thickBot="1" x14ac:dyDescent="0.3">
      <c r="A16" s="19" t="s">
        <v>95</v>
      </c>
      <c r="B16" s="24"/>
      <c r="C16" s="31"/>
      <c r="D16" s="31">
        <v>1.5</v>
      </c>
      <c r="E16" s="11"/>
      <c r="F16" s="32">
        <v>50</v>
      </c>
      <c r="G16" s="24">
        <v>0.33</v>
      </c>
      <c r="H16" s="11">
        <f t="shared" si="0"/>
        <v>0.495</v>
      </c>
      <c r="I16" s="80">
        <f>((B16*'Base Tables'!$L$2)+(C16*'Base Tables'!$L$3)+(D16*'Base Tables'!$L$4)+E16+F16)*G16</f>
        <v>31.7361</v>
      </c>
    </row>
    <row r="17" spans="1:9" ht="15.75" thickTop="1" x14ac:dyDescent="0.25">
      <c r="A17" s="86" t="s">
        <v>14</v>
      </c>
      <c r="B17" s="22">
        <f>SUM(B4:B16)</f>
        <v>19</v>
      </c>
      <c r="C17" s="10">
        <f>SUM(C4:C16)</f>
        <v>103</v>
      </c>
      <c r="D17" s="40">
        <f>SUM(D4:D16)</f>
        <v>22.5</v>
      </c>
      <c r="E17" s="10">
        <f>SUM(E4:E16)</f>
        <v>0</v>
      </c>
      <c r="F17" s="81">
        <f>SUM(F4:F16)</f>
        <v>150</v>
      </c>
      <c r="G17" s="87">
        <v>0.33</v>
      </c>
      <c r="H17" s="10">
        <f>SUM(H4:H16)</f>
        <v>47.685000000000002</v>
      </c>
      <c r="I17" s="79">
        <f>SUM(I4:I16)</f>
        <v>2398.2387000000003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3" sqref="G3:G17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108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96</v>
      </c>
      <c r="C3" s="26" t="s">
        <v>97</v>
      </c>
      <c r="D3" s="26" t="s">
        <v>142</v>
      </c>
      <c r="E3" s="26" t="s">
        <v>16</v>
      </c>
      <c r="F3" s="82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83" t="s">
        <v>80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81</v>
      </c>
      <c r="B5" s="27">
        <v>1</v>
      </c>
      <c r="C5" s="28">
        <v>2</v>
      </c>
      <c r="D5" s="7"/>
      <c r="E5" s="7"/>
      <c r="F5" s="14"/>
      <c r="G5" s="13">
        <v>0.33</v>
      </c>
      <c r="H5" s="7">
        <f t="shared" ref="H5:H16" si="0">(SUM(B5:D5))*G5</f>
        <v>0.99</v>
      </c>
      <c r="I5" s="78">
        <f>((B5*'Base Tables'!$O$2)+(C5*'Base Tables'!$O$3)+(D5*'Base Tables'!$O$4)+E5+F5)*G5</f>
        <v>66.02056153846155</v>
      </c>
    </row>
    <row r="6" spans="1:9" x14ac:dyDescent="0.25">
      <c r="A6" s="76" t="s">
        <v>82</v>
      </c>
      <c r="B6" s="27"/>
      <c r="C6" s="28"/>
      <c r="D6" s="7"/>
      <c r="E6" s="7"/>
      <c r="F6" s="29"/>
      <c r="G6" s="13"/>
      <c r="H6" s="7">
        <f t="shared" si="0"/>
        <v>0</v>
      </c>
      <c r="I6" s="78">
        <f>((B6*'Base Tables'!$O$2)+(C6*'Base Tables'!$O$3)+(D6*'Base Tables'!$O$4)+E6+F6)*G6</f>
        <v>0</v>
      </c>
    </row>
    <row r="7" spans="1:9" x14ac:dyDescent="0.25">
      <c r="A7" s="16" t="s">
        <v>83</v>
      </c>
      <c r="B7" s="27"/>
      <c r="C7" s="28"/>
      <c r="D7" s="7"/>
      <c r="E7" s="7"/>
      <c r="F7" s="14"/>
      <c r="G7" s="13"/>
      <c r="H7" s="7">
        <f t="shared" si="0"/>
        <v>0</v>
      </c>
      <c r="I7" s="78">
        <f>((B7*'Base Tables'!$O$2)+(C7*'Base Tables'!$O$3)+(D7*'Base Tables'!$O$4)+E7+F7)*G7</f>
        <v>0</v>
      </c>
    </row>
    <row r="8" spans="1:9" ht="45" x14ac:dyDescent="0.25">
      <c r="A8" s="76" t="s">
        <v>100</v>
      </c>
      <c r="B8" s="27">
        <v>1</v>
      </c>
      <c r="C8" s="28">
        <v>3</v>
      </c>
      <c r="D8" s="7"/>
      <c r="E8" s="7"/>
      <c r="F8" s="14"/>
      <c r="G8" s="13">
        <v>0.33</v>
      </c>
      <c r="H8" s="7">
        <f t="shared" si="0"/>
        <v>1.32</v>
      </c>
      <c r="I8" s="78">
        <f>((B8*'Base Tables'!$O$2)+(C8*'Base Tables'!$O$3)+(D8*'Base Tables'!$O$4)+E8+F8)*G8</f>
        <v>85.408823076923099</v>
      </c>
    </row>
    <row r="9" spans="1:9" ht="60" x14ac:dyDescent="0.25">
      <c r="A9" s="76" t="s">
        <v>109</v>
      </c>
      <c r="B9" s="27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8">
        <f>((B9*'Base Tables'!$O$2)+(C9*'Base Tables'!$O$3)+(D9*'Base Tables'!$O$4)+E9+F9)*G9</f>
        <v>66.02056153846155</v>
      </c>
    </row>
    <row r="10" spans="1:9" ht="30" x14ac:dyDescent="0.25">
      <c r="A10" s="76" t="s">
        <v>110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8">
        <f>((B10*'Base Tables'!$O$2)+(C10*'Base Tables'!$O$3)+(D10*'Base Tables'!$O$4)+E10+F10)*G10</f>
        <v>85.408823076923099</v>
      </c>
    </row>
    <row r="11" spans="1:9" ht="30" x14ac:dyDescent="0.25">
      <c r="A11" s="76" t="s">
        <v>111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Tables'!$O$2)+(C11*'Base Tables'!$O$3)+(D11*'Base Tables'!$O$4)+E11+F11)*G11</f>
        <v>66.02056153846155</v>
      </c>
    </row>
    <row r="12" spans="1:9" ht="30" x14ac:dyDescent="0.25">
      <c r="A12" s="16" t="s">
        <v>91</v>
      </c>
      <c r="B12" s="27"/>
      <c r="C12" s="28"/>
      <c r="D12" s="7"/>
      <c r="E12" s="7"/>
      <c r="F12" s="29"/>
      <c r="G12" s="13">
        <v>0.33</v>
      </c>
      <c r="H12" s="7">
        <f t="shared" si="0"/>
        <v>0</v>
      </c>
      <c r="I12" s="78">
        <f>((B12*'Base Tables'!$O$2)+(C12*'Base Tables'!$O$3)+(D12*'Base Tables'!$O$4)+E12+F12)*G12</f>
        <v>0</v>
      </c>
    </row>
    <row r="13" spans="1:9" ht="18" customHeight="1" x14ac:dyDescent="0.25">
      <c r="A13" s="16" t="s">
        <v>92</v>
      </c>
      <c r="B13" s="27">
        <v>1</v>
      </c>
      <c r="C13" s="28">
        <v>3</v>
      </c>
      <c r="D13" s="7"/>
      <c r="E13" s="7"/>
      <c r="F13" s="14"/>
      <c r="G13" s="13">
        <v>0.33</v>
      </c>
      <c r="H13" s="7">
        <f t="shared" si="0"/>
        <v>1.32</v>
      </c>
      <c r="I13" s="78">
        <f>((B13*'Base Tables'!$O$2)+(C13*'Base Tables'!$O$3)+(D13*'Base Tables'!$O$4)+E13+F13)*G13</f>
        <v>85.408823076923099</v>
      </c>
    </row>
    <row r="14" spans="1:9" ht="30" x14ac:dyDescent="0.25">
      <c r="A14" s="16" t="s">
        <v>93</v>
      </c>
      <c r="B14" s="27">
        <v>1</v>
      </c>
      <c r="C14" s="28">
        <v>3</v>
      </c>
      <c r="D14" s="7"/>
      <c r="E14" s="7"/>
      <c r="F14" s="29">
        <v>10</v>
      </c>
      <c r="G14" s="13">
        <v>0.33</v>
      </c>
      <c r="H14" s="7">
        <f t="shared" si="0"/>
        <v>1.32</v>
      </c>
      <c r="I14" s="78">
        <f>((B14*'Base Tables'!$O$2)+(C14*'Base Tables'!$O$3)+(D14*'Base Tables'!$O$4)+E14+F14)*G14</f>
        <v>88.708823076923096</v>
      </c>
    </row>
    <row r="15" spans="1:9" ht="30" x14ac:dyDescent="0.25">
      <c r="A15" s="16" t="s">
        <v>94</v>
      </c>
      <c r="B15" s="27">
        <v>3</v>
      </c>
      <c r="C15" s="28">
        <v>12</v>
      </c>
      <c r="D15" s="28">
        <v>6</v>
      </c>
      <c r="E15" s="7"/>
      <c r="F15" s="14"/>
      <c r="G15" s="13">
        <v>0.33</v>
      </c>
      <c r="H15" s="7">
        <f t="shared" si="0"/>
        <v>6.9300000000000006</v>
      </c>
      <c r="I15" s="78">
        <f>((B15*'Base Tables'!$O$2)+(C15*'Base Tables'!$O$3)+(D15*'Base Tables'!$O$4)+E15+F15)*G15</f>
        <v>394.60866923076929</v>
      </c>
    </row>
    <row r="16" spans="1:9" ht="30.75" thickBot="1" x14ac:dyDescent="0.3">
      <c r="A16" s="19" t="s">
        <v>95</v>
      </c>
      <c r="B16" s="12"/>
      <c r="C16" s="31"/>
      <c r="D16" s="11"/>
      <c r="E16" s="11"/>
      <c r="F16" s="32">
        <v>50</v>
      </c>
      <c r="G16" s="12">
        <v>0.33</v>
      </c>
      <c r="H16" s="11">
        <f t="shared" si="0"/>
        <v>0</v>
      </c>
      <c r="I16" s="80">
        <f>((B16*'Base Tables'!$O$2)+(C16*'Base Tables'!$O$3)+(D16*'Base Tables'!$O$4)+E16+F16)*G16</f>
        <v>16.5</v>
      </c>
    </row>
    <row r="17" spans="1:9" ht="15.75" thickTop="1" x14ac:dyDescent="0.25">
      <c r="A17" s="86" t="s">
        <v>14</v>
      </c>
      <c r="B17" s="77">
        <f>SUM(B4:B16)</f>
        <v>10</v>
      </c>
      <c r="C17" s="10">
        <f>SUM(C4:C16)</f>
        <v>30</v>
      </c>
      <c r="D17" s="10">
        <f>SUM(D4:D16)</f>
        <v>6</v>
      </c>
      <c r="E17" s="10">
        <f>SUM(E4:E16)</f>
        <v>0</v>
      </c>
      <c r="F17" s="20">
        <f>SUM(F4:F16)</f>
        <v>60</v>
      </c>
      <c r="G17" s="87">
        <v>0.33</v>
      </c>
      <c r="H17" s="6">
        <f>SUM(H4:H16)</f>
        <v>15.18</v>
      </c>
      <c r="I17" s="88">
        <f>SUM(I4:I16)</f>
        <v>954.10564615384646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"/>
    </sheetView>
  </sheetViews>
  <sheetFormatPr defaultRowHeight="15" x14ac:dyDescent="0.25"/>
  <cols>
    <col min="1" max="1" width="39.28515625" customWidth="1"/>
    <col min="4" max="4" width="9.5703125" bestFit="1" customWidth="1"/>
    <col min="5" max="5" width="10.5703125" bestFit="1" customWidth="1"/>
    <col min="7" max="7" width="9.5703125" bestFit="1" customWidth="1"/>
    <col min="8" max="8" width="10.5703125" bestFit="1" customWidth="1"/>
  </cols>
  <sheetData>
    <row r="1" spans="1:8" x14ac:dyDescent="0.25">
      <c r="A1" s="47" t="s">
        <v>112</v>
      </c>
    </row>
    <row r="2" spans="1:8" ht="51.75" x14ac:dyDescent="0.25">
      <c r="A2" s="7"/>
      <c r="B2" s="59" t="s">
        <v>58</v>
      </c>
      <c r="C2" s="60" t="s">
        <v>59</v>
      </c>
      <c r="D2" s="59" t="s">
        <v>53</v>
      </c>
      <c r="E2" s="59" t="s">
        <v>54</v>
      </c>
      <c r="F2" s="59" t="s">
        <v>55</v>
      </c>
      <c r="G2" s="60" t="s">
        <v>56</v>
      </c>
      <c r="H2" s="60" t="s">
        <v>57</v>
      </c>
    </row>
    <row r="3" spans="1:8" ht="26.25" x14ac:dyDescent="0.25">
      <c r="A3" s="59" t="s">
        <v>113</v>
      </c>
      <c r="B3" s="7">
        <f>'Table 9'!G20</f>
        <v>5</v>
      </c>
      <c r="C3" s="61">
        <f>B3</f>
        <v>5</v>
      </c>
      <c r="D3" s="28">
        <f>'Table 9'!H20</f>
        <v>845</v>
      </c>
      <c r="E3" s="63">
        <f>H3-G3-F3</f>
        <v>42133.400000000009</v>
      </c>
      <c r="F3" s="28">
        <f>'Table 9'!E20</f>
        <v>0</v>
      </c>
      <c r="G3" s="78">
        <f>'Table 9'!F20*'Table 9'!G20</f>
        <v>750</v>
      </c>
      <c r="H3" s="62">
        <f>'Table 9'!I20</f>
        <v>42883.400000000009</v>
      </c>
    </row>
    <row r="4" spans="1:8" ht="26.25" x14ac:dyDescent="0.25">
      <c r="A4" s="59" t="s">
        <v>114</v>
      </c>
      <c r="B4" s="28">
        <f>'Table 11'!G19</f>
        <v>0.33</v>
      </c>
      <c r="C4" s="28">
        <f>B4</f>
        <v>0.33</v>
      </c>
      <c r="D4" s="28">
        <f>'Table 11'!H19</f>
        <v>52.140000000000008</v>
      </c>
      <c r="E4" s="63">
        <f>H4-G4-F4</f>
        <v>2582.9941500000004</v>
      </c>
      <c r="F4" s="28">
        <f>'Table 11'!E19</f>
        <v>0</v>
      </c>
      <c r="G4" s="7">
        <f>'Table 11'!F19*'Table 11'!G19</f>
        <v>49.5</v>
      </c>
      <c r="H4" s="63">
        <f>'Table 11'!I19</f>
        <v>2632.4941500000004</v>
      </c>
    </row>
    <row r="5" spans="1:8" ht="26.25" x14ac:dyDescent="0.25">
      <c r="A5" s="59" t="s">
        <v>115</v>
      </c>
      <c r="B5" s="7">
        <f>'Table 13'!G17</f>
        <v>0.33</v>
      </c>
      <c r="C5" s="7">
        <f>B5</f>
        <v>0.33</v>
      </c>
      <c r="D5" s="28">
        <f>'Table 13'!H17</f>
        <v>47.685000000000002</v>
      </c>
      <c r="E5" s="63">
        <f>H5-G5-F5</f>
        <v>2348.7387000000003</v>
      </c>
      <c r="F5" s="28">
        <f>'Table 13'!E17</f>
        <v>0</v>
      </c>
      <c r="G5" s="7">
        <f>'Table 13'!F17*'Table 13'!G17</f>
        <v>49.5</v>
      </c>
      <c r="H5" s="63">
        <f>'Table 13'!I17</f>
        <v>2398.2387000000003</v>
      </c>
    </row>
    <row r="6" spans="1:8" x14ac:dyDescent="0.25">
      <c r="A6" s="61" t="s">
        <v>52</v>
      </c>
      <c r="B6" s="7">
        <f t="shared" ref="B6:H6" si="0">SUM(B3:B5)</f>
        <v>5.66</v>
      </c>
      <c r="C6" s="7">
        <f t="shared" si="0"/>
        <v>5.66</v>
      </c>
      <c r="D6" s="78">
        <f t="shared" si="0"/>
        <v>944.82500000000005</v>
      </c>
      <c r="E6" s="63">
        <f t="shared" si="0"/>
        <v>47065.132850000009</v>
      </c>
      <c r="F6" s="28">
        <f t="shared" si="0"/>
        <v>0</v>
      </c>
      <c r="G6" s="78">
        <f t="shared" si="0"/>
        <v>849</v>
      </c>
      <c r="H6" s="63">
        <f t="shared" si="0"/>
        <v>47914.132850000009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"/>
    </sheetView>
  </sheetViews>
  <sheetFormatPr defaultRowHeight="15" x14ac:dyDescent="0.25"/>
  <cols>
    <col min="1" max="1" width="39.28515625" customWidth="1"/>
    <col min="5" max="5" width="10.5703125" bestFit="1" customWidth="1"/>
    <col min="8" max="8" width="10.5703125" bestFit="1" customWidth="1"/>
  </cols>
  <sheetData>
    <row r="1" spans="1:8" x14ac:dyDescent="0.25">
      <c r="A1" s="93" t="s">
        <v>116</v>
      </c>
    </row>
    <row r="2" spans="1:8" ht="51.75" x14ac:dyDescent="0.25">
      <c r="A2" s="7"/>
      <c r="B2" s="59" t="s">
        <v>58</v>
      </c>
      <c r="C2" s="60" t="s">
        <v>59</v>
      </c>
      <c r="D2" s="59" t="s">
        <v>53</v>
      </c>
      <c r="E2" s="59" t="s">
        <v>54</v>
      </c>
      <c r="F2" s="59" t="s">
        <v>55</v>
      </c>
      <c r="G2" s="60" t="s">
        <v>56</v>
      </c>
      <c r="H2" s="60" t="s">
        <v>57</v>
      </c>
    </row>
    <row r="3" spans="1:8" ht="26.25" x14ac:dyDescent="0.25">
      <c r="A3" s="59" t="s">
        <v>117</v>
      </c>
      <c r="B3" s="7">
        <f>'Table 10'!G20</f>
        <v>5</v>
      </c>
      <c r="C3" s="61">
        <f>B3</f>
        <v>5</v>
      </c>
      <c r="D3" s="28">
        <f>'Table 10'!H20</f>
        <v>157.5</v>
      </c>
      <c r="E3" s="63">
        <f>H3-G3-F3</f>
        <v>9571.2019230769238</v>
      </c>
      <c r="F3" s="28">
        <f>'Table 10'!E20</f>
        <v>0</v>
      </c>
      <c r="G3" s="78">
        <f>'Table 10'!F20*B3</f>
        <v>300</v>
      </c>
      <c r="H3" s="62">
        <f>'Table 10'!I20</f>
        <v>9871.2019230769238</v>
      </c>
    </row>
    <row r="4" spans="1:8" ht="26.25" x14ac:dyDescent="0.25">
      <c r="A4" s="59" t="s">
        <v>118</v>
      </c>
      <c r="B4" s="28">
        <f>'Table 12'!G19</f>
        <v>0.33</v>
      </c>
      <c r="C4" s="28">
        <f>B4</f>
        <v>0.33</v>
      </c>
      <c r="D4" s="28">
        <f>'Table 12'!H19</f>
        <v>15.015000000000001</v>
      </c>
      <c r="E4" s="63">
        <f>H4-G4-F4</f>
        <v>919.76508461538492</v>
      </c>
      <c r="F4" s="28">
        <f>'Table 12'!E19</f>
        <v>0</v>
      </c>
      <c r="G4" s="28">
        <f>'Table 12'!F19*B4</f>
        <v>19.8</v>
      </c>
      <c r="H4" s="63">
        <f>'Table 12'!I19</f>
        <v>939.56508461538488</v>
      </c>
    </row>
    <row r="5" spans="1:8" ht="26.25" x14ac:dyDescent="0.25">
      <c r="A5" s="59" t="s">
        <v>119</v>
      </c>
      <c r="B5" s="7">
        <f>'Table 14'!G17</f>
        <v>0.33</v>
      </c>
      <c r="C5" s="7">
        <f>B5</f>
        <v>0.33</v>
      </c>
      <c r="D5" s="28">
        <f>'Table 14'!H17</f>
        <v>15.18</v>
      </c>
      <c r="E5" s="63">
        <f>H5-G5-F5</f>
        <v>934.30564615384651</v>
      </c>
      <c r="F5" s="28">
        <f>'Table 14'!E17</f>
        <v>0</v>
      </c>
      <c r="G5" s="28">
        <f>'Table 14'!F17*B5</f>
        <v>19.8</v>
      </c>
      <c r="H5" s="63">
        <f>'Table 14'!I17</f>
        <v>954.10564615384646</v>
      </c>
    </row>
    <row r="6" spans="1:8" x14ac:dyDescent="0.25">
      <c r="A6" s="61" t="s">
        <v>52</v>
      </c>
      <c r="B6" s="7">
        <f t="shared" ref="B6:H6" si="0">SUM(B3:B5)</f>
        <v>5.66</v>
      </c>
      <c r="C6" s="7">
        <f t="shared" si="0"/>
        <v>5.66</v>
      </c>
      <c r="D6" s="28">
        <f t="shared" si="0"/>
        <v>187.69499999999999</v>
      </c>
      <c r="E6" s="63">
        <f t="shared" si="0"/>
        <v>11425.272653846156</v>
      </c>
      <c r="F6" s="28">
        <f t="shared" si="0"/>
        <v>0</v>
      </c>
      <c r="G6" s="78">
        <f t="shared" si="0"/>
        <v>339.6</v>
      </c>
      <c r="H6" s="78">
        <f t="shared" si="0"/>
        <v>11764.872653846156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10" sqref="G10"/>
    </sheetView>
  </sheetViews>
  <sheetFormatPr defaultRowHeight="15" x14ac:dyDescent="0.25"/>
  <cols>
    <col min="1" max="1" width="39.28515625" customWidth="1"/>
    <col min="3" max="3" width="8.42578125" bestFit="1" customWidth="1"/>
    <col min="4" max="5" width="9.5703125" bestFit="1" customWidth="1"/>
    <col min="6" max="7" width="11.5703125" bestFit="1" customWidth="1"/>
  </cols>
  <sheetData>
    <row r="1" spans="1:7" x14ac:dyDescent="0.25">
      <c r="A1" s="93" t="s">
        <v>120</v>
      </c>
    </row>
    <row r="2" spans="1:7" ht="75" x14ac:dyDescent="0.25">
      <c r="A2" s="7"/>
      <c r="B2" s="9" t="s">
        <v>124</v>
      </c>
      <c r="C2" s="9" t="s">
        <v>59</v>
      </c>
      <c r="D2" s="9" t="s">
        <v>53</v>
      </c>
      <c r="E2" s="9" t="s">
        <v>56</v>
      </c>
      <c r="F2" s="9" t="s">
        <v>54</v>
      </c>
      <c r="G2" s="9" t="s">
        <v>57</v>
      </c>
    </row>
    <row r="3" spans="1:7" x14ac:dyDescent="0.25">
      <c r="A3" s="7" t="s">
        <v>121</v>
      </c>
      <c r="B3" s="7">
        <f>'Table 7'!B6</f>
        <v>0.99</v>
      </c>
      <c r="C3" s="7">
        <f>'Table 7'!C6</f>
        <v>0.99</v>
      </c>
      <c r="D3" s="7">
        <f>'Table 7'!D6</f>
        <v>138.51750000000001</v>
      </c>
      <c r="E3" s="7">
        <f>'Table 7'!G6</f>
        <v>148.5</v>
      </c>
      <c r="F3" s="63">
        <f>'Table 7'!E6</f>
        <v>6874.9436250000017</v>
      </c>
      <c r="G3" s="63">
        <f>'Table 7'!H6</f>
        <v>7023.4436250000017</v>
      </c>
    </row>
    <row r="4" spans="1:7" x14ac:dyDescent="0.25">
      <c r="A4" s="7" t="s">
        <v>122</v>
      </c>
      <c r="B4" s="7">
        <f>'Table 15'!B6</f>
        <v>5.66</v>
      </c>
      <c r="C4" s="7">
        <f>'Table 15'!C6</f>
        <v>5.66</v>
      </c>
      <c r="D4" s="63">
        <f>'Table 15'!D6</f>
        <v>944.82500000000005</v>
      </c>
      <c r="E4" s="63">
        <f>'Table 15'!G6</f>
        <v>849</v>
      </c>
      <c r="F4" s="63">
        <f>'Table 15'!E6</f>
        <v>47065.132850000009</v>
      </c>
      <c r="G4" s="63">
        <f>'Table 15'!H6</f>
        <v>47914.132850000009</v>
      </c>
    </row>
    <row r="5" spans="1:7" x14ac:dyDescent="0.25">
      <c r="A5" s="8" t="s">
        <v>123</v>
      </c>
      <c r="B5" s="8">
        <f t="shared" ref="B5:G5" si="0">SUM(B3:B4)</f>
        <v>6.65</v>
      </c>
      <c r="C5" s="8">
        <f t="shared" si="0"/>
        <v>6.65</v>
      </c>
      <c r="D5" s="43">
        <f t="shared" si="0"/>
        <v>1083.3425</v>
      </c>
      <c r="E5" s="43">
        <f t="shared" si="0"/>
        <v>997.5</v>
      </c>
      <c r="F5" s="43">
        <f t="shared" si="0"/>
        <v>53940.076475000009</v>
      </c>
      <c r="G5" s="43">
        <f t="shared" si="0"/>
        <v>54937.576475000009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60" zoomScaleNormal="60" workbookViewId="0">
      <selection activeCell="C27" sqref="C27"/>
    </sheetView>
  </sheetViews>
  <sheetFormatPr defaultRowHeight="15" x14ac:dyDescent="0.25"/>
  <cols>
    <col min="1" max="1" width="39.28515625" customWidth="1"/>
    <col min="5" max="5" width="9.140625" customWidth="1"/>
    <col min="9" max="9" width="15.42578125" bestFit="1" customWidth="1"/>
  </cols>
  <sheetData>
    <row r="1" spans="1:9" x14ac:dyDescent="0.25">
      <c r="A1" s="3" t="s">
        <v>26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24</v>
      </c>
      <c r="C3" s="26" t="s">
        <v>25</v>
      </c>
      <c r="D3" s="26" t="s">
        <v>140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>
        <v>3</v>
      </c>
      <c r="C5" s="28">
        <v>20</v>
      </c>
      <c r="D5" s="28"/>
      <c r="E5" s="28"/>
      <c r="F5" s="29"/>
      <c r="G5" s="23">
        <v>0.33</v>
      </c>
      <c r="H5" s="28">
        <f t="shared" ref="H5:H16" si="0">(SUM(B5:D5))*G5</f>
        <v>7.5900000000000007</v>
      </c>
      <c r="I5" s="43">
        <f>((B5*'Base Tables'!$L$2)+(C5*'Base Tables'!$L$3)+(D5*'Base Tables'!$L$4)+E5+F5)*G5</f>
        <v>399.52110000000005</v>
      </c>
    </row>
    <row r="6" spans="1:9" x14ac:dyDescent="0.25">
      <c r="A6" s="16" t="s">
        <v>3</v>
      </c>
      <c r="B6" s="27"/>
      <c r="C6" s="28">
        <v>3</v>
      </c>
      <c r="D6" s="28"/>
      <c r="E6" s="28"/>
      <c r="F6" s="29">
        <v>50</v>
      </c>
      <c r="G6" s="23">
        <v>0.33</v>
      </c>
      <c r="H6" s="28">
        <f t="shared" si="0"/>
        <v>0.99</v>
      </c>
      <c r="I6" s="43">
        <f>((B6*'Base Tables'!$L$2)+(C6*'Base Tables'!$L$3)+(D6*'Base Tables'!$L$4)+E6+F6)*G6</f>
        <v>68.48490000000001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Tables'!$L$2)+(C7*'Base Tables'!$L$3)+(D7*'Base Tables'!$L$4)+E7+F7)*G7</f>
        <v>0</v>
      </c>
    </row>
    <row r="8" spans="1:9" x14ac:dyDescent="0.2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3">
        <f>((B8*'Base Tables'!$L$2)+(C8*'Base Tables'!$L$3)+(D8*'Base Tables'!$L$4)+E8+F8)*G8</f>
        <v>4.3320749999999997</v>
      </c>
    </row>
    <row r="9" spans="1:9" x14ac:dyDescent="0.25">
      <c r="A9" s="16" t="s">
        <v>6</v>
      </c>
      <c r="B9" s="27"/>
      <c r="C9" s="28">
        <v>1</v>
      </c>
      <c r="D9" s="28"/>
      <c r="E9" s="28"/>
      <c r="F9" s="29"/>
      <c r="G9" s="23">
        <v>0.33</v>
      </c>
      <c r="H9" s="28">
        <f t="shared" si="0"/>
        <v>0.33</v>
      </c>
      <c r="I9" s="43">
        <f>((B9*'Base Tables'!$L$2)+(C9*'Base Tables'!$L$3)+(D9*'Base Tables'!$L$4)+E9+F9)*G9</f>
        <v>17.328299999999999</v>
      </c>
    </row>
    <row r="10" spans="1:9" ht="30" x14ac:dyDescent="0.25">
      <c r="A10" s="16" t="s">
        <v>7</v>
      </c>
      <c r="B10" s="27"/>
      <c r="C10" s="28">
        <v>5</v>
      </c>
      <c r="D10" s="28"/>
      <c r="E10" s="28"/>
      <c r="F10" s="29"/>
      <c r="G10" s="23">
        <v>0.33</v>
      </c>
      <c r="H10" s="28">
        <f t="shared" si="0"/>
        <v>1.6500000000000001</v>
      </c>
      <c r="I10" s="43">
        <f>((B10*'Base Tables'!$L$2)+(C10*'Base Tables'!$L$3)+(D10*'Base Tables'!$L$4)+E10+F10)*G10</f>
        <v>86.641500000000008</v>
      </c>
    </row>
    <row r="11" spans="1:9" x14ac:dyDescent="0.25">
      <c r="A11" s="16" t="s">
        <v>8</v>
      </c>
      <c r="B11" s="27">
        <v>1.25</v>
      </c>
      <c r="C11" s="28">
        <v>9</v>
      </c>
      <c r="D11" s="28"/>
      <c r="E11" s="28"/>
      <c r="F11" s="29"/>
      <c r="G11" s="23">
        <v>0.33</v>
      </c>
      <c r="H11" s="28">
        <f t="shared" si="0"/>
        <v>3.3825000000000003</v>
      </c>
      <c r="I11" s="43">
        <f>((B11*'Base Tables'!$L$2)+(C11*'Base Tables'!$L$3)+(D11*'Base Tables'!$L$4)+E11+F11)*G11</f>
        <v>178.01932500000001</v>
      </c>
    </row>
    <row r="12" spans="1:9" ht="30" x14ac:dyDescent="0.25">
      <c r="A12" s="16" t="s">
        <v>9</v>
      </c>
      <c r="B12" s="27"/>
      <c r="C12" s="28">
        <v>2.75</v>
      </c>
      <c r="D12" s="28"/>
      <c r="E12" s="28"/>
      <c r="F12" s="29"/>
      <c r="G12" s="23">
        <v>0.33</v>
      </c>
      <c r="H12" s="28">
        <f t="shared" si="0"/>
        <v>0.90750000000000008</v>
      </c>
      <c r="I12" s="43">
        <f>((B12*'Base Tables'!$L$2)+(C12*'Base Tables'!$L$3)+(D12*'Base Tables'!$L$4)+E12+F12)*G12</f>
        <v>47.652825</v>
      </c>
    </row>
    <row r="13" spans="1:9" ht="30" x14ac:dyDescent="0.25">
      <c r="A13" s="16" t="s">
        <v>10</v>
      </c>
      <c r="B13" s="27">
        <v>8</v>
      </c>
      <c r="C13" s="28">
        <v>59</v>
      </c>
      <c r="D13" s="28">
        <v>10</v>
      </c>
      <c r="E13" s="28"/>
      <c r="F13" s="29">
        <v>40</v>
      </c>
      <c r="G13" s="23">
        <v>0.33</v>
      </c>
      <c r="H13" s="28">
        <f t="shared" si="0"/>
        <v>25.41</v>
      </c>
      <c r="I13" s="43">
        <f>((B13*'Base Tables'!$L$2)+(C13*'Base Tables'!$L$3)+(D13*'Base Tables'!$L$4)+E13+F13)*G13</f>
        <v>1278.3573000000001</v>
      </c>
    </row>
    <row r="14" spans="1:9" x14ac:dyDescent="0.25">
      <c r="A14" s="16" t="s">
        <v>11</v>
      </c>
      <c r="B14" s="27">
        <v>8</v>
      </c>
      <c r="C14" s="28">
        <v>32</v>
      </c>
      <c r="D14" s="28">
        <v>8</v>
      </c>
      <c r="E14" s="28"/>
      <c r="F14" s="29"/>
      <c r="G14" s="23">
        <v>0.33</v>
      </c>
      <c r="H14" s="28">
        <f t="shared" si="0"/>
        <v>15.84</v>
      </c>
      <c r="I14" s="43">
        <f>((B14*'Base Tables'!$L$2)+(C14*'Base Tables'!$L$3)+(D14*'Base Tables'!$L$4)+E14+F14)*G14</f>
        <v>776.97839999999985</v>
      </c>
    </row>
    <row r="15" spans="1:9" ht="20.25" customHeight="1" x14ac:dyDescent="0.25">
      <c r="A15" s="16" t="s">
        <v>12</v>
      </c>
      <c r="B15" s="27">
        <v>3</v>
      </c>
      <c r="C15" s="28"/>
      <c r="D15" s="28">
        <v>3</v>
      </c>
      <c r="E15" s="28"/>
      <c r="F15" s="29">
        <v>10</v>
      </c>
      <c r="G15" s="23">
        <v>0.33</v>
      </c>
      <c r="H15" s="28">
        <f t="shared" si="0"/>
        <v>1.98</v>
      </c>
      <c r="I15" s="43">
        <f>((B15*'Base Tables'!$L$2)+(C15*'Base Tables'!$L$3)+(D15*'Base Tables'!$L$4)+E15+F15)*G15</f>
        <v>86.7273</v>
      </c>
    </row>
    <row r="16" spans="1:9" ht="18.75" customHeight="1" thickBot="1" x14ac:dyDescent="0.3">
      <c r="A16" s="19" t="s">
        <v>13</v>
      </c>
      <c r="B16" s="30"/>
      <c r="C16" s="31"/>
      <c r="D16" s="31">
        <v>3</v>
      </c>
      <c r="E16" s="31"/>
      <c r="F16" s="32">
        <v>50</v>
      </c>
      <c r="G16" s="24">
        <v>0.33</v>
      </c>
      <c r="H16" s="28">
        <f t="shared" si="0"/>
        <v>0.99</v>
      </c>
      <c r="I16" s="44">
        <f>((B16*'Base Tables'!$L$2)+(C16*'Base Tables'!$L$3)+(D16*'Base Tables'!$L$4)+E16+F16)*G16</f>
        <v>46.972200000000001</v>
      </c>
    </row>
    <row r="17" spans="1:9" ht="15.75" thickTop="1" x14ac:dyDescent="0.25">
      <c r="A17" s="15" t="s">
        <v>14</v>
      </c>
      <c r="B17" s="33">
        <f>SUM(B4:B16)</f>
        <v>23.25</v>
      </c>
      <c r="C17" s="33">
        <f>SUM(C4:C16)</f>
        <v>132</v>
      </c>
      <c r="D17" s="33">
        <f>SUM(D4:D16)</f>
        <v>24</v>
      </c>
      <c r="E17" s="33">
        <f>SUM(E4:E16)</f>
        <v>0</v>
      </c>
      <c r="F17" s="33">
        <f>SUM(F4:F16)</f>
        <v>150</v>
      </c>
      <c r="G17" s="22">
        <v>0.33</v>
      </c>
      <c r="H17" s="46">
        <f>SUM(H4:H16)</f>
        <v>59.152500000000003</v>
      </c>
      <c r="I17" s="42">
        <f>SUM(I4:I16)</f>
        <v>2991.0152250000006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verticalDpi="597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8" sqref="A8"/>
    </sheetView>
  </sheetViews>
  <sheetFormatPr defaultRowHeight="15" x14ac:dyDescent="0.25"/>
  <cols>
    <col min="1" max="1" width="39.28515625" customWidth="1"/>
    <col min="6" max="7" width="10.5703125" bestFit="1" customWidth="1"/>
  </cols>
  <sheetData>
    <row r="1" spans="1:7" x14ac:dyDescent="0.25">
      <c r="A1" s="3" t="s">
        <v>125</v>
      </c>
    </row>
    <row r="2" spans="1:7" ht="75" x14ac:dyDescent="0.25">
      <c r="A2" s="7"/>
      <c r="B2" s="9" t="s">
        <v>124</v>
      </c>
      <c r="C2" s="9" t="s">
        <v>59</v>
      </c>
      <c r="D2" s="9" t="s">
        <v>53</v>
      </c>
      <c r="E2" s="9" t="s">
        <v>56</v>
      </c>
      <c r="F2" s="9" t="s">
        <v>54</v>
      </c>
      <c r="G2" s="9" t="s">
        <v>57</v>
      </c>
    </row>
    <row r="3" spans="1:7" x14ac:dyDescent="0.25">
      <c r="A3" s="7" t="s">
        <v>126</v>
      </c>
      <c r="B3" s="7">
        <f>'Table 8'!B6</f>
        <v>0.99</v>
      </c>
      <c r="C3" s="7">
        <f>'Table 8'!C6</f>
        <v>0.99</v>
      </c>
      <c r="D3" s="7">
        <f>'Table 8'!D6</f>
        <v>30.854999999999997</v>
      </c>
      <c r="E3" s="7">
        <f>'Table 8'!G6</f>
        <v>59.400000000000006</v>
      </c>
      <c r="F3" s="63">
        <f>'Table 8'!E6</f>
        <v>1879.8913269230775</v>
      </c>
      <c r="G3" s="63">
        <f>'Table 8'!H6</f>
        <v>1939.2913269230771</v>
      </c>
    </row>
    <row r="4" spans="1:7" x14ac:dyDescent="0.25">
      <c r="A4" s="7" t="s">
        <v>127</v>
      </c>
      <c r="B4" s="7">
        <f>'Table 16'!B6</f>
        <v>5.66</v>
      </c>
      <c r="C4" s="7">
        <f>'Table 16'!C6</f>
        <v>5.66</v>
      </c>
      <c r="D4" s="63">
        <f>'Table 16'!D6</f>
        <v>187.69499999999999</v>
      </c>
      <c r="E4" s="63">
        <f>'Table 16'!G6</f>
        <v>339.6</v>
      </c>
      <c r="F4" s="63">
        <f>'Table 16'!E6</f>
        <v>11425.272653846156</v>
      </c>
      <c r="G4" s="63">
        <f>'Table 16'!H6</f>
        <v>11764.872653846156</v>
      </c>
    </row>
    <row r="5" spans="1:7" x14ac:dyDescent="0.25">
      <c r="A5" s="8" t="s">
        <v>123</v>
      </c>
      <c r="B5" s="8">
        <f t="shared" ref="B5:G5" si="0">SUM(B3:B4)</f>
        <v>6.65</v>
      </c>
      <c r="C5" s="8">
        <f t="shared" si="0"/>
        <v>6.65</v>
      </c>
      <c r="D5" s="8">
        <f t="shared" si="0"/>
        <v>218.54999999999998</v>
      </c>
      <c r="E5" s="8">
        <f t="shared" si="0"/>
        <v>399</v>
      </c>
      <c r="F5" s="43">
        <f t="shared" si="0"/>
        <v>13305.163980769234</v>
      </c>
      <c r="G5" s="43">
        <f t="shared" si="0"/>
        <v>13704.163980769234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60" zoomScaleNormal="60" workbookViewId="0">
      <selection activeCell="G19" sqref="G19"/>
    </sheetView>
  </sheetViews>
  <sheetFormatPr defaultRowHeight="15" x14ac:dyDescent="0.25"/>
  <cols>
    <col min="1" max="1" width="39.28515625" customWidth="1"/>
    <col min="9" max="9" width="13.5703125" bestFit="1" customWidth="1"/>
  </cols>
  <sheetData>
    <row r="1" spans="1:9" x14ac:dyDescent="0.25">
      <c r="A1" s="47" t="s">
        <v>27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24</v>
      </c>
      <c r="C3" s="26" t="s">
        <v>25</v>
      </c>
      <c r="D3" s="26" t="s">
        <v>140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>
        <v>3</v>
      </c>
      <c r="C5" s="28">
        <v>20</v>
      </c>
      <c r="D5" s="28"/>
      <c r="E5" s="28"/>
      <c r="F5" s="29"/>
      <c r="G5" s="23">
        <v>0.33</v>
      </c>
      <c r="H5" s="28">
        <f t="shared" ref="H5:H16" si="0">(SUM(B5:D5))*G5</f>
        <v>7.5900000000000007</v>
      </c>
      <c r="I5" s="43">
        <f>((B5*'Base Tables'!$L$2)+(C5*'Base Tables'!$L$3)+(D5*'Base Tables'!$L$4)+E5+F5)*G5</f>
        <v>399.52110000000005</v>
      </c>
    </row>
    <row r="6" spans="1:9" x14ac:dyDescent="0.25">
      <c r="A6" s="16" t="s">
        <v>3</v>
      </c>
      <c r="B6" s="27"/>
      <c r="C6" s="28">
        <v>3</v>
      </c>
      <c r="D6" s="28"/>
      <c r="E6" s="28"/>
      <c r="F6" s="29">
        <v>50</v>
      </c>
      <c r="G6" s="23">
        <v>0.33</v>
      </c>
      <c r="H6" s="28">
        <f t="shared" si="0"/>
        <v>0.99</v>
      </c>
      <c r="I6" s="43">
        <f>((B6*'Base Tables'!$L$2)+(C6*'Base Tables'!$L$3)+(D6*'Base Tables'!$L$4)+E6+F6)*G6</f>
        <v>68.48490000000001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Tables'!$L$2)+(C7*'Base Tables'!$L$3)+(D7*'Base Tables'!$L$4)+E7+F7)*G7</f>
        <v>0</v>
      </c>
    </row>
    <row r="8" spans="1:9" x14ac:dyDescent="0.2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3">
        <f>((B8*'Base Tables'!$L$2)+(C8*'Base Tables'!$L$3)+(D8*'Base Tables'!$L$4)+E8+F8)*G8</f>
        <v>4.3320749999999997</v>
      </c>
    </row>
    <row r="9" spans="1:9" x14ac:dyDescent="0.25">
      <c r="A9" s="16" t="s">
        <v>6</v>
      </c>
      <c r="B9" s="27"/>
      <c r="C9" s="28">
        <v>1</v>
      </c>
      <c r="D9" s="28"/>
      <c r="E9" s="28"/>
      <c r="F9" s="29"/>
      <c r="G9" s="23">
        <v>0.33</v>
      </c>
      <c r="H9" s="28">
        <f t="shared" si="0"/>
        <v>0.33</v>
      </c>
      <c r="I9" s="43">
        <f>((B9*'Base Tables'!$L$2)+(C9*'Base Tables'!$L$3)+(D9*'Base Tables'!$L$4)+E9+F9)*G9</f>
        <v>17.328299999999999</v>
      </c>
    </row>
    <row r="10" spans="1:9" ht="45" x14ac:dyDescent="0.25">
      <c r="A10" s="16" t="s">
        <v>28</v>
      </c>
      <c r="B10" s="27"/>
      <c r="C10" s="28">
        <v>9</v>
      </c>
      <c r="D10" s="28"/>
      <c r="E10" s="28"/>
      <c r="F10" s="29"/>
      <c r="G10" s="23">
        <v>0.33</v>
      </c>
      <c r="H10" s="28">
        <f t="shared" si="0"/>
        <v>2.97</v>
      </c>
      <c r="I10" s="43">
        <f>((B10*'Base Tables'!$L$2)+(C10*'Base Tables'!$L$3)+(D10*'Base Tables'!$L$4)+E10+F10)*G10</f>
        <v>155.9547</v>
      </c>
    </row>
    <row r="11" spans="1:9" x14ac:dyDescent="0.25">
      <c r="A11" s="16" t="s">
        <v>8</v>
      </c>
      <c r="B11" s="27">
        <v>1.25</v>
      </c>
      <c r="C11" s="28">
        <v>9</v>
      </c>
      <c r="D11" s="28"/>
      <c r="E11" s="28"/>
      <c r="F11" s="29"/>
      <c r="G11" s="23">
        <v>0.33</v>
      </c>
      <c r="H11" s="28">
        <f t="shared" si="0"/>
        <v>3.3825000000000003</v>
      </c>
      <c r="I11" s="43">
        <f>((B11*'Base Tables'!$L$2)+(C11*'Base Tables'!$L$3)+(D11*'Base Tables'!$L$4)+E11+F11)*G11</f>
        <v>178.01932500000001</v>
      </c>
    </row>
    <row r="12" spans="1:9" ht="30" x14ac:dyDescent="0.25">
      <c r="A12" s="16" t="s">
        <v>9</v>
      </c>
      <c r="B12" s="27"/>
      <c r="C12" s="28">
        <v>2.75</v>
      </c>
      <c r="D12" s="28"/>
      <c r="E12" s="28"/>
      <c r="F12" s="29"/>
      <c r="G12" s="23">
        <v>0.33</v>
      </c>
      <c r="H12" s="28">
        <f t="shared" si="0"/>
        <v>0.90750000000000008</v>
      </c>
      <c r="I12" s="43">
        <f>((B12*'Base Tables'!$L$2)+(C12*'Base Tables'!$L$3)+(D12*'Base Tables'!$L$4)+E12+F12)*G12</f>
        <v>47.652825</v>
      </c>
    </row>
    <row r="13" spans="1:9" ht="30" x14ac:dyDescent="0.25">
      <c r="A13" s="16" t="s">
        <v>10</v>
      </c>
      <c r="B13" s="27">
        <v>8</v>
      </c>
      <c r="C13" s="28">
        <v>70</v>
      </c>
      <c r="D13" s="28">
        <v>10</v>
      </c>
      <c r="E13" s="28"/>
      <c r="F13" s="29">
        <v>40</v>
      </c>
      <c r="G13" s="23">
        <v>0.33</v>
      </c>
      <c r="H13" s="28">
        <f t="shared" si="0"/>
        <v>29.040000000000003</v>
      </c>
      <c r="I13" s="43">
        <f>((B13*'Base Tables'!$L$2)+(C13*'Base Tables'!$L$3)+(D13*'Base Tables'!$L$4)+E13+F13)*G13</f>
        <v>1468.9686000000002</v>
      </c>
    </row>
    <row r="14" spans="1:9" x14ac:dyDescent="0.25">
      <c r="A14" s="16" t="s">
        <v>11</v>
      </c>
      <c r="B14" s="27">
        <v>8</v>
      </c>
      <c r="C14" s="28">
        <v>32</v>
      </c>
      <c r="D14" s="28">
        <v>8</v>
      </c>
      <c r="E14" s="28"/>
      <c r="F14" s="29"/>
      <c r="G14" s="23">
        <v>0.33</v>
      </c>
      <c r="H14" s="28">
        <f t="shared" si="0"/>
        <v>15.84</v>
      </c>
      <c r="I14" s="43">
        <f>((B14*'Base Tables'!$L$2)+(C14*'Base Tables'!$L$3)+(D14*'Base Tables'!$L$4)+E14+F14)*G14</f>
        <v>776.97839999999985</v>
      </c>
    </row>
    <row r="15" spans="1:9" ht="30" x14ac:dyDescent="0.25">
      <c r="A15" s="16" t="s">
        <v>12</v>
      </c>
      <c r="B15" s="27">
        <v>3</v>
      </c>
      <c r="C15" s="28"/>
      <c r="D15" s="28">
        <v>3</v>
      </c>
      <c r="E15" s="28"/>
      <c r="F15" s="29">
        <v>10</v>
      </c>
      <c r="G15" s="23">
        <v>0.33</v>
      </c>
      <c r="H15" s="28">
        <f t="shared" si="0"/>
        <v>1.98</v>
      </c>
      <c r="I15" s="43">
        <f>((B15*'Base Tables'!$L$2)+(C15*'Base Tables'!$L$3)+(D15*'Base Tables'!$L$4)+E15+F15)*G15</f>
        <v>86.7273</v>
      </c>
    </row>
    <row r="16" spans="1:9" ht="30.75" thickBot="1" x14ac:dyDescent="0.3">
      <c r="A16" s="19" t="s">
        <v>13</v>
      </c>
      <c r="B16" s="30"/>
      <c r="C16" s="31"/>
      <c r="D16" s="31">
        <v>3</v>
      </c>
      <c r="E16" s="31"/>
      <c r="F16" s="32">
        <v>50</v>
      </c>
      <c r="G16" s="24">
        <v>0.33</v>
      </c>
      <c r="H16" s="28">
        <f t="shared" si="0"/>
        <v>0.99</v>
      </c>
      <c r="I16" s="48">
        <f>((B16*'Base Tables'!$L$2)+(C16*'Base Tables'!$L$3)+(D16*'Base Tables'!$L$4)+E16+F16)*G16</f>
        <v>46.972200000000001</v>
      </c>
    </row>
    <row r="17" spans="1:9" ht="15.75" thickTop="1" x14ac:dyDescent="0.25">
      <c r="A17" s="15" t="s">
        <v>14</v>
      </c>
      <c r="B17" s="33">
        <f>SUM(B4:B16)</f>
        <v>23.25</v>
      </c>
      <c r="C17" s="33">
        <f>SUM(C4:C16)</f>
        <v>147</v>
      </c>
      <c r="D17" s="33">
        <f>SUM(D4:D16)</f>
        <v>24</v>
      </c>
      <c r="E17" s="33">
        <f>SUM(E4:E16)</f>
        <v>0</v>
      </c>
      <c r="F17" s="33">
        <f>SUM(F4:F16)</f>
        <v>150</v>
      </c>
      <c r="G17" s="22">
        <v>0.33</v>
      </c>
      <c r="H17" s="46">
        <f>SUM(H4:H16)</f>
        <v>64.102500000000006</v>
      </c>
      <c r="I17" s="49">
        <f>SUM(I4:I16)</f>
        <v>3250.9397250000002</v>
      </c>
    </row>
  </sheetData>
  <mergeCells count="3">
    <mergeCell ref="G2:I2"/>
    <mergeCell ref="B2:F2"/>
    <mergeCell ref="A2:A3"/>
  </mergeCells>
  <pageMargins left="0.7" right="0.7" top="0.75" bottom="0.75" header="0.3" footer="0.3"/>
  <pageSetup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1" workbookViewId="0">
      <selection activeCell="G3" sqref="G3:G16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29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24</v>
      </c>
      <c r="C3" s="26" t="s">
        <v>25</v>
      </c>
      <c r="D3" s="26" t="s">
        <v>140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>
        <v>1</v>
      </c>
      <c r="C5" s="28">
        <v>4</v>
      </c>
      <c r="D5" s="28"/>
      <c r="E5" s="28"/>
      <c r="F5" s="29"/>
      <c r="G5" s="23">
        <v>0.33</v>
      </c>
      <c r="H5" s="28">
        <f t="shared" ref="H5:H15" si="0">(SUM(B5:D5))*G5</f>
        <v>1.6500000000000001</v>
      </c>
      <c r="I5" s="43">
        <f>((B5*'Base Tables'!$L$2)+(C5*'Base Tables'!$L$3)+(D5*'Base Tables'!$L$4)+E5+F5)*G5</f>
        <v>86.9649</v>
      </c>
    </row>
    <row r="6" spans="1:9" x14ac:dyDescent="0.25">
      <c r="A6" s="16" t="s">
        <v>3</v>
      </c>
      <c r="B6" s="27"/>
      <c r="C6" s="28">
        <v>1</v>
      </c>
      <c r="D6" s="28"/>
      <c r="E6" s="28"/>
      <c r="F6" s="29">
        <v>50</v>
      </c>
      <c r="G6" s="23">
        <v>0.33</v>
      </c>
      <c r="H6" s="28">
        <f t="shared" si="0"/>
        <v>0.33</v>
      </c>
      <c r="I6" s="43">
        <f>((B6*'Base Tables'!$L$2)+(C6*'Base Tables'!$L$3)+(D6*'Base Tables'!$L$4)+E6+F6)*G6</f>
        <v>33.828299999999999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>
        <v>0.33</v>
      </c>
      <c r="H7" s="28">
        <f t="shared" si="0"/>
        <v>0</v>
      </c>
      <c r="I7" s="43">
        <f>((B7*'Base Tables'!$L$2)+(C7*'Base Tables'!$L$3)+(D7*'Base Tables'!$L$4)+E7+F7)*G7</f>
        <v>0</v>
      </c>
    </row>
    <row r="8" spans="1:9" x14ac:dyDescent="0.2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3">
        <f>((B8*'Base Tables'!$L$2)+(C8*'Base Tables'!$L$3)+(D8*'Base Tables'!$L$4)+E8+F8)*G8</f>
        <v>4.3320749999999997</v>
      </c>
    </row>
    <row r="9" spans="1:9" ht="30" x14ac:dyDescent="0.25">
      <c r="A9" s="16" t="s">
        <v>30</v>
      </c>
      <c r="B9" s="27">
        <v>0.5</v>
      </c>
      <c r="C9" s="28">
        <v>6</v>
      </c>
      <c r="D9" s="28"/>
      <c r="E9" s="28"/>
      <c r="F9" s="29"/>
      <c r="G9" s="23">
        <v>0.33</v>
      </c>
      <c r="H9" s="28">
        <f t="shared" si="0"/>
        <v>2.145</v>
      </c>
      <c r="I9" s="43">
        <f>((B9*'Base Tables'!$L$2)+(C9*'Base Tables'!$L$3)+(D9*'Base Tables'!$L$4)+E9+F9)*G9</f>
        <v>112.79565000000001</v>
      </c>
    </row>
    <row r="10" spans="1:9" ht="30" x14ac:dyDescent="0.25">
      <c r="A10" s="16" t="s">
        <v>31</v>
      </c>
      <c r="B10" s="27">
        <v>0.5</v>
      </c>
      <c r="C10" s="28">
        <v>2</v>
      </c>
      <c r="D10" s="28"/>
      <c r="E10" s="28"/>
      <c r="F10" s="29"/>
      <c r="G10" s="23">
        <v>0.33</v>
      </c>
      <c r="H10" s="28">
        <f t="shared" si="0"/>
        <v>0.82500000000000007</v>
      </c>
      <c r="I10" s="43">
        <f>((B10*'Base Tables'!$L$2)+(C10*'Base Tables'!$L$3)+(D10*'Base Tables'!$L$4)+E10+F10)*G10</f>
        <v>43.48245</v>
      </c>
    </row>
    <row r="11" spans="1:9" ht="30" x14ac:dyDescent="0.25">
      <c r="A11" s="16" t="s">
        <v>32</v>
      </c>
      <c r="B11" s="27">
        <v>1</v>
      </c>
      <c r="C11" s="28">
        <v>12</v>
      </c>
      <c r="D11" s="28">
        <v>2</v>
      </c>
      <c r="E11" s="28"/>
      <c r="F11" s="29">
        <v>40</v>
      </c>
      <c r="G11" s="23">
        <v>0.33</v>
      </c>
      <c r="H11" s="28">
        <f t="shared" si="0"/>
        <v>4.95</v>
      </c>
      <c r="I11" s="43">
        <f>((B11*'Base Tables'!$L$2)+(C11*'Base Tables'!$L$3)+(D11*'Base Tables'!$L$4)+E11+F11)*G11</f>
        <v>259.10610000000003</v>
      </c>
    </row>
    <row r="12" spans="1:9" ht="30" x14ac:dyDescent="0.25">
      <c r="A12" s="16" t="s">
        <v>33</v>
      </c>
      <c r="B12" s="27">
        <v>2</v>
      </c>
      <c r="C12" s="28">
        <v>4</v>
      </c>
      <c r="D12" s="28">
        <v>4</v>
      </c>
      <c r="E12" s="28"/>
      <c r="F12" s="29">
        <v>10</v>
      </c>
      <c r="G12" s="23">
        <v>0.33</v>
      </c>
      <c r="H12" s="28">
        <f t="shared" si="0"/>
        <v>3.3000000000000003</v>
      </c>
      <c r="I12" s="43">
        <f>((B12*'Base Tables'!$L$2)+(C12*'Base Tables'!$L$3)+(D12*'Base Tables'!$L$4)+E12+F12)*G12</f>
        <v>148.5462</v>
      </c>
    </row>
    <row r="13" spans="1:9" x14ac:dyDescent="0.25">
      <c r="A13" s="16" t="s">
        <v>34</v>
      </c>
      <c r="B13" s="27">
        <v>2</v>
      </c>
      <c r="C13" s="28"/>
      <c r="D13" s="28">
        <v>2</v>
      </c>
      <c r="E13" s="28"/>
      <c r="F13" s="29"/>
      <c r="G13" s="23">
        <v>0.33</v>
      </c>
      <c r="H13" s="28">
        <f t="shared" si="0"/>
        <v>1.32</v>
      </c>
      <c r="I13" s="43">
        <f>((B13*'Base Tables'!$L$2)+(C13*'Base Tables'!$L$3)+(D13*'Base Tables'!$L$4)+E13+F13)*G13</f>
        <v>55.618200000000009</v>
      </c>
    </row>
    <row r="14" spans="1:9" ht="30" x14ac:dyDescent="0.25">
      <c r="A14" s="50" t="s">
        <v>35</v>
      </c>
      <c r="B14" s="27"/>
      <c r="C14" s="28"/>
      <c r="D14" s="28"/>
      <c r="E14" s="28"/>
      <c r="F14" s="29"/>
      <c r="G14" s="23">
        <v>0.33</v>
      </c>
      <c r="H14" s="28">
        <f t="shared" si="0"/>
        <v>0</v>
      </c>
      <c r="I14" s="43">
        <f>((B14*'Base Tables'!$L$2)+(C14*'Base Tables'!$L$3)+(D14*'Base Tables'!$L$4)+E14+F14)*G14</f>
        <v>0</v>
      </c>
    </row>
    <row r="15" spans="1:9" ht="19.5" customHeight="1" thickBot="1" x14ac:dyDescent="0.3">
      <c r="A15" s="19" t="s">
        <v>13</v>
      </c>
      <c r="B15" s="30"/>
      <c r="C15" s="31"/>
      <c r="D15" s="31">
        <v>2</v>
      </c>
      <c r="E15" s="31"/>
      <c r="F15" s="32">
        <v>50</v>
      </c>
      <c r="G15" s="24">
        <v>0.33</v>
      </c>
      <c r="H15" s="28">
        <f t="shared" si="0"/>
        <v>0.66</v>
      </c>
      <c r="I15" s="48">
        <f>((B15*'Base Tables'!$L$2)+(C15*'Base Tables'!$L$3)+(D15*'Base Tables'!$L$4)+E15+F15)*G15</f>
        <v>36.814800000000005</v>
      </c>
    </row>
    <row r="16" spans="1:9" ht="15.75" thickTop="1" x14ac:dyDescent="0.25">
      <c r="A16" s="15" t="s">
        <v>14</v>
      </c>
      <c r="B16" s="33">
        <f>SUM(B4:B15)</f>
        <v>7</v>
      </c>
      <c r="C16" s="33">
        <f>SUM(C4:C15)</f>
        <v>29.25</v>
      </c>
      <c r="D16" s="33">
        <f>SUM(D4:D15)</f>
        <v>10</v>
      </c>
      <c r="E16" s="33">
        <f>SUM(E4:E15)</f>
        <v>0</v>
      </c>
      <c r="F16" s="33">
        <f>SUM(F4:F15)</f>
        <v>150</v>
      </c>
      <c r="G16" s="22">
        <v>0.33</v>
      </c>
      <c r="H16" s="46">
        <f>SUM(H4:H15)</f>
        <v>15.262500000000001</v>
      </c>
      <c r="I16" s="49">
        <f>SUM(I4:I15)</f>
        <v>781.48867500000006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5" sqref="A15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36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76.5" thickTop="1" thickBot="1" x14ac:dyDescent="0.3">
      <c r="A3" s="101"/>
      <c r="B3" s="25" t="s">
        <v>40</v>
      </c>
      <c r="C3" s="26" t="s">
        <v>41</v>
      </c>
      <c r="D3" s="26" t="s">
        <v>141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/>
      <c r="C5" s="28"/>
      <c r="D5" s="28"/>
      <c r="E5" s="28"/>
      <c r="F5" s="29"/>
      <c r="G5" s="23"/>
      <c r="H5" s="28">
        <f t="shared" ref="H5:H16" si="0">(SUM(B5:D5))*G5</f>
        <v>0</v>
      </c>
      <c r="I5" s="43">
        <f>((B5*'Base Tables'!$O$2)+(C5*'Base Tables'!$O$3)+(D5*'Base Tables'!$O$4)+E5+F5)*G5</f>
        <v>0</v>
      </c>
    </row>
    <row r="6" spans="1:9" x14ac:dyDescent="0.2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3">
        <f>((B6*'Base Tables'!$O$2)+(C6*'Base Tables'!$O$3)+(D6*'Base Tables'!$O$4)+E6+F6)*G6</f>
        <v>38.776523076923084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Tables'!$O$2)+(C7*'Base Tables'!$O$3)+(D7*'Base Tables'!$O$4)+E7+F7)*G7</f>
        <v>0</v>
      </c>
    </row>
    <row r="8" spans="1:9" x14ac:dyDescent="0.25">
      <c r="A8" s="16" t="s">
        <v>5</v>
      </c>
      <c r="B8" s="27"/>
      <c r="C8" s="28"/>
      <c r="D8" s="28"/>
      <c r="E8" s="28"/>
      <c r="F8" s="29"/>
      <c r="G8" s="23"/>
      <c r="H8" s="28">
        <f t="shared" si="0"/>
        <v>0</v>
      </c>
      <c r="I8" s="43">
        <f>((B8*'Base Tables'!$O$2)+(C8*'Base Tables'!$O$3)+(D8*'Base Tables'!$O$4)+E8+F8)*G8</f>
        <v>0</v>
      </c>
    </row>
    <row r="9" spans="1:9" x14ac:dyDescent="0.25">
      <c r="A9" s="16" t="s">
        <v>6</v>
      </c>
      <c r="B9" s="27"/>
      <c r="C9" s="28"/>
      <c r="D9" s="28"/>
      <c r="E9" s="28"/>
      <c r="F9" s="29"/>
      <c r="G9" s="23"/>
      <c r="H9" s="28">
        <f t="shared" si="0"/>
        <v>0</v>
      </c>
      <c r="I9" s="43">
        <f>((B9*'Base Tables'!$O$2)+(C9*'Base Tables'!$O$3)+(D9*'Base Tables'!$O$4)+E9+F9)*G9</f>
        <v>0</v>
      </c>
    </row>
    <row r="10" spans="1:9" ht="30" x14ac:dyDescent="0.25">
      <c r="A10" s="16" t="s">
        <v>7</v>
      </c>
      <c r="B10" s="27"/>
      <c r="C10" s="28"/>
      <c r="D10" s="28"/>
      <c r="E10" s="28"/>
      <c r="F10" s="29"/>
      <c r="G10" s="23"/>
      <c r="H10" s="28">
        <f t="shared" si="0"/>
        <v>0</v>
      </c>
      <c r="I10" s="43">
        <f>((B10*'Base Tables'!$O$2)+(C10*'Base Tables'!$O$3)+(D10*'Base Tables'!$O$4)+E10+F10)*G10</f>
        <v>0</v>
      </c>
    </row>
    <row r="11" spans="1:9" x14ac:dyDescent="0.25">
      <c r="A11" s="16" t="s">
        <v>8</v>
      </c>
      <c r="B11" s="27"/>
      <c r="C11" s="28"/>
      <c r="D11" s="28"/>
      <c r="E11" s="28"/>
      <c r="F11" s="29"/>
      <c r="G11" s="23"/>
      <c r="H11" s="28">
        <f t="shared" si="0"/>
        <v>0</v>
      </c>
      <c r="I11" s="43">
        <f>((B11*'Base Tables'!$O$2)+(C11*'Base Tables'!$O$3)+(D11*'Base Tables'!$O$4)+E11+F11)*G11</f>
        <v>0</v>
      </c>
    </row>
    <row r="12" spans="1:9" ht="30" x14ac:dyDescent="0.25">
      <c r="A12" s="16" t="s">
        <v>9</v>
      </c>
      <c r="B12" s="27"/>
      <c r="C12" s="28"/>
      <c r="D12" s="28"/>
      <c r="E12" s="28"/>
      <c r="F12" s="29"/>
      <c r="G12" s="23"/>
      <c r="H12" s="28">
        <f t="shared" si="0"/>
        <v>0</v>
      </c>
      <c r="I12" s="43">
        <f>((B12*'Base Tables'!$O$2)+(C12*'Base Tables'!$O$3)+(D12*'Base Tables'!$O$4)+E12+F12)*G12</f>
        <v>0</v>
      </c>
    </row>
    <row r="13" spans="1:9" ht="30" x14ac:dyDescent="0.25">
      <c r="A13" s="16" t="s">
        <v>10</v>
      </c>
      <c r="B13" s="27"/>
      <c r="C13" s="28"/>
      <c r="D13" s="28"/>
      <c r="E13" s="28"/>
      <c r="F13" s="29"/>
      <c r="G13" s="23"/>
      <c r="H13" s="28">
        <f t="shared" si="0"/>
        <v>0</v>
      </c>
      <c r="I13" s="43">
        <f>((B13*'Base Tables'!$O$2)+(C13*'Base Tables'!$O$3)+(D13*'Base Tables'!$O$4)+E13+F13)*G13</f>
        <v>0</v>
      </c>
    </row>
    <row r="14" spans="1:9" ht="30" x14ac:dyDescent="0.25">
      <c r="A14" s="16" t="s">
        <v>42</v>
      </c>
      <c r="B14" s="27">
        <v>4</v>
      </c>
      <c r="C14" s="28">
        <v>16</v>
      </c>
      <c r="D14" s="28"/>
      <c r="E14" s="28"/>
      <c r="F14" s="29"/>
      <c r="G14" s="23">
        <v>0.33</v>
      </c>
      <c r="H14" s="28">
        <f t="shared" si="0"/>
        <v>6.6000000000000005</v>
      </c>
      <c r="I14" s="43">
        <f>((B14*'Base Tables'!$O$2)+(C14*'Base Tables'!$O$3)+(D14*'Base Tables'!$O$4)+E14+F14)*G14</f>
        <v>419.18833846153854</v>
      </c>
    </row>
    <row r="15" spans="1:9" x14ac:dyDescent="0.25">
      <c r="A15" s="16" t="s">
        <v>45</v>
      </c>
      <c r="B15" s="27">
        <v>1.5</v>
      </c>
      <c r="C15" s="28"/>
      <c r="D15" s="28">
        <v>1.5</v>
      </c>
      <c r="E15" s="28"/>
      <c r="F15" s="29">
        <v>10</v>
      </c>
      <c r="G15" s="23">
        <v>0.33</v>
      </c>
      <c r="H15" s="28">
        <f t="shared" si="0"/>
        <v>0.99</v>
      </c>
      <c r="I15" s="43">
        <f>((B15*'Base Tables'!$O$2)+(C15*'Base Tables'!$O$3)+(D15*'Base Tables'!$O$4)+E15+F15)*G15</f>
        <v>64.220411538461548</v>
      </c>
    </row>
    <row r="16" spans="1:9" ht="22.5" customHeight="1" thickBot="1" x14ac:dyDescent="0.3">
      <c r="A16" s="19" t="s">
        <v>13</v>
      </c>
      <c r="B16" s="30"/>
      <c r="C16" s="31"/>
      <c r="D16" s="31">
        <v>1.5</v>
      </c>
      <c r="E16" s="31"/>
      <c r="F16" s="32">
        <v>50</v>
      </c>
      <c r="G16" s="24">
        <v>0.33</v>
      </c>
      <c r="H16" s="28">
        <f t="shared" si="0"/>
        <v>0.495</v>
      </c>
      <c r="I16" s="48">
        <f>((B16*'Base Tables'!$O$2)+(C16*'Base Tables'!$O$3)+(D16*'Base Tables'!$O$4)+E16+F16)*G16</f>
        <v>36.554353846153852</v>
      </c>
    </row>
    <row r="17" spans="1:9" ht="15.75" thickTop="1" x14ac:dyDescent="0.25">
      <c r="A17" s="15" t="s">
        <v>14</v>
      </c>
      <c r="B17" s="33">
        <f>SUM(B4:B16)</f>
        <v>5.5</v>
      </c>
      <c r="C17" s="33">
        <f>SUM(C4:C16)</f>
        <v>18</v>
      </c>
      <c r="D17" s="33">
        <f>SUM(D4:D16)</f>
        <v>3</v>
      </c>
      <c r="E17" s="33">
        <f>SUM(E4:E16)</f>
        <v>0</v>
      </c>
      <c r="F17" s="33">
        <f>SUM(F4:F16)</f>
        <v>60</v>
      </c>
      <c r="G17" s="22">
        <v>0.33</v>
      </c>
      <c r="H17" s="46">
        <f>SUM(H4:H16)</f>
        <v>8.7449999999999992</v>
      </c>
      <c r="I17" s="49">
        <f>SUM(I4:I16)</f>
        <v>558.73962692307703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3" sqref="G3:G18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43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76.5" thickTop="1" thickBot="1" x14ac:dyDescent="0.3">
      <c r="A3" s="101"/>
      <c r="B3" s="25" t="s">
        <v>40</v>
      </c>
      <c r="C3" s="26" t="s">
        <v>41</v>
      </c>
      <c r="D3" s="26" t="s">
        <v>141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/>
      <c r="C5" s="28"/>
      <c r="D5" s="28"/>
      <c r="E5" s="28"/>
      <c r="F5" s="29"/>
      <c r="G5" s="23"/>
      <c r="H5" s="28">
        <f t="shared" ref="H5:H17" si="0">(SUM(B5:D5))*G5</f>
        <v>0</v>
      </c>
      <c r="I5" s="43">
        <f>((B5*'Base Tables'!$O$2)+(C5*'Base Tables'!$O$3)+(D5*'Base Tables'!$O$4)+E5+F5)*G5</f>
        <v>0</v>
      </c>
    </row>
    <row r="6" spans="1:9" x14ac:dyDescent="0.2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3">
        <f>((B6*'Base Tables'!$O$2)+(C6*'Base Tables'!$O$3)+(D6*'Base Tables'!$O$4)+E6+F6)*G6</f>
        <v>38.776523076923084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Tables'!$O$2)+(C7*'Base Tables'!$O$3)+(D7*'Base Tables'!$O$4)+E7+F7)*G7</f>
        <v>0</v>
      </c>
    </row>
    <row r="8" spans="1:9" x14ac:dyDescent="0.25">
      <c r="A8" s="16" t="s">
        <v>5</v>
      </c>
      <c r="B8" s="27"/>
      <c r="C8" s="28"/>
      <c r="D8" s="28"/>
      <c r="E8" s="28"/>
      <c r="F8" s="29"/>
      <c r="G8" s="23"/>
      <c r="H8" s="28">
        <f t="shared" si="0"/>
        <v>0</v>
      </c>
      <c r="I8" s="43">
        <f>((B8*'Base Tables'!$O$2)+(C8*'Base Tables'!$O$3)+(D8*'Base Tables'!$O$4)+E8+F8)*G8</f>
        <v>0</v>
      </c>
    </row>
    <row r="9" spans="1:9" x14ac:dyDescent="0.25">
      <c r="A9" s="16" t="s">
        <v>6</v>
      </c>
      <c r="B9" s="27"/>
      <c r="C9" s="28"/>
      <c r="D9" s="28"/>
      <c r="E9" s="28"/>
      <c r="F9" s="29"/>
      <c r="G9" s="23"/>
      <c r="H9" s="28">
        <f t="shared" si="0"/>
        <v>0</v>
      </c>
      <c r="I9" s="43">
        <f>((B9*'Base Tables'!$O$2)+(C9*'Base Tables'!$O$3)+(D9*'Base Tables'!$O$4)+E9+F9)*G9</f>
        <v>0</v>
      </c>
    </row>
    <row r="10" spans="1:9" ht="45" x14ac:dyDescent="0.25">
      <c r="A10" s="16" t="s">
        <v>28</v>
      </c>
      <c r="B10" s="27"/>
      <c r="C10" s="28"/>
      <c r="D10" s="28"/>
      <c r="E10" s="28"/>
      <c r="F10" s="29"/>
      <c r="G10" s="23"/>
      <c r="H10" s="28">
        <f t="shared" si="0"/>
        <v>0</v>
      </c>
      <c r="I10" s="43">
        <f>((B10*'Base Tables'!$O$2)+(C10*'Base Tables'!$O$3)+(D10*'Base Tables'!$O$4)+E10+F10)*G10</f>
        <v>0</v>
      </c>
    </row>
    <row r="11" spans="1:9" x14ac:dyDescent="0.25">
      <c r="A11" s="16" t="s">
        <v>8</v>
      </c>
      <c r="B11" s="27"/>
      <c r="C11" s="28"/>
      <c r="D11" s="28"/>
      <c r="E11" s="28"/>
      <c r="F11" s="29"/>
      <c r="G11" s="23"/>
      <c r="H11" s="28">
        <f t="shared" si="0"/>
        <v>0</v>
      </c>
      <c r="I11" s="43">
        <f>((B11*'Base Tables'!$O$2)+(C11*'Base Tables'!$O$3)+(D11*'Base Tables'!$O$4)+E11+F11)*G11</f>
        <v>0</v>
      </c>
    </row>
    <row r="12" spans="1:9" ht="30" x14ac:dyDescent="0.25">
      <c r="A12" s="16" t="s">
        <v>9</v>
      </c>
      <c r="B12" s="27"/>
      <c r="C12" s="28"/>
      <c r="D12" s="28"/>
      <c r="E12" s="28"/>
      <c r="F12" s="29"/>
      <c r="G12" s="23"/>
      <c r="H12" s="28">
        <f t="shared" si="0"/>
        <v>0</v>
      </c>
      <c r="I12" s="43">
        <f>((B12*'Base Tables'!$O$2)+(C12*'Base Tables'!$O$3)+(D12*'Base Tables'!$O$4)+E12+F12)*G12</f>
        <v>0</v>
      </c>
    </row>
    <row r="13" spans="1:9" ht="30" x14ac:dyDescent="0.25">
      <c r="A13" s="16" t="s">
        <v>44</v>
      </c>
      <c r="B13" s="27"/>
      <c r="C13" s="28"/>
      <c r="D13" s="28"/>
      <c r="E13" s="28"/>
      <c r="F13" s="29"/>
      <c r="G13" s="23"/>
      <c r="H13" s="28">
        <f t="shared" si="0"/>
        <v>0</v>
      </c>
      <c r="I13" s="43">
        <f>((B13*'Base Tables'!$O$2)+(C13*'Base Tables'!$O$3)+(D13*'Base Tables'!$O$4)+E13+F13)*G13</f>
        <v>0</v>
      </c>
    </row>
    <row r="14" spans="1:9" ht="30" x14ac:dyDescent="0.25">
      <c r="A14" s="16" t="s">
        <v>42</v>
      </c>
      <c r="B14" s="27">
        <v>4</v>
      </c>
      <c r="C14" s="28">
        <v>16</v>
      </c>
      <c r="D14" s="28"/>
      <c r="E14" s="28"/>
      <c r="F14" s="29"/>
      <c r="G14" s="23">
        <v>0.33</v>
      </c>
      <c r="H14" s="28">
        <f t="shared" si="0"/>
        <v>6.6000000000000005</v>
      </c>
      <c r="I14" s="43">
        <f>((B14*'Base Tables'!$O$2)+(C14*'Base Tables'!$O$3)+(D14*'Base Tables'!$O$4)+E14+F14)*G14</f>
        <v>419.18833846153854</v>
      </c>
    </row>
    <row r="15" spans="1:9" x14ac:dyDescent="0.25">
      <c r="A15" s="16" t="s">
        <v>45</v>
      </c>
      <c r="B15" s="27">
        <v>1.5</v>
      </c>
      <c r="C15" s="28"/>
      <c r="D15" s="28">
        <v>1.5</v>
      </c>
      <c r="E15" s="28"/>
      <c r="F15" s="29">
        <v>10</v>
      </c>
      <c r="G15" s="23">
        <v>0.33</v>
      </c>
      <c r="H15" s="28">
        <f t="shared" si="0"/>
        <v>0.99</v>
      </c>
      <c r="I15" s="43">
        <f>((B15*'Base Tables'!$O$2)+(C15*'Base Tables'!$O$3)+(D15*'Base Tables'!$O$4)+E15+F15)*G15</f>
        <v>64.220411538461548</v>
      </c>
    </row>
    <row r="16" spans="1:9" ht="30" x14ac:dyDescent="0.25">
      <c r="A16" s="55" t="s">
        <v>35</v>
      </c>
      <c r="B16" s="56">
        <v>1</v>
      </c>
      <c r="C16" s="45">
        <v>4</v>
      </c>
      <c r="D16" s="45">
        <v>2</v>
      </c>
      <c r="E16" s="45"/>
      <c r="F16" s="57"/>
      <c r="G16" s="58">
        <v>0.33</v>
      </c>
      <c r="H16" s="28">
        <f t="shared" si="0"/>
        <v>2.31</v>
      </c>
      <c r="I16" s="43">
        <f>((B16*'Base Tables'!$O$2)+(C16*'Base Tables'!$O$3)+(D16*'Base Tables'!$O$4)+E16+F16)*G16</f>
        <v>131.53622307692308</v>
      </c>
    </row>
    <row r="17" spans="1:9" ht="18.75" customHeight="1" thickBot="1" x14ac:dyDescent="0.3">
      <c r="A17" s="19" t="s">
        <v>13</v>
      </c>
      <c r="B17" s="30"/>
      <c r="C17" s="31"/>
      <c r="D17" s="31">
        <v>1.5</v>
      </c>
      <c r="E17" s="31"/>
      <c r="F17" s="32">
        <v>50</v>
      </c>
      <c r="G17" s="24">
        <v>0.33</v>
      </c>
      <c r="H17" s="28">
        <f t="shared" si="0"/>
        <v>0.495</v>
      </c>
      <c r="I17" s="43">
        <f>((B17*'Base Tables'!$O$2)+(C17*'Base Tables'!$O$3)+(D17*'Base Tables'!$O$4)+E17+F17)*G17</f>
        <v>36.554353846153852</v>
      </c>
    </row>
    <row r="18" spans="1:9" ht="15.75" thickTop="1" x14ac:dyDescent="0.25">
      <c r="A18" s="15" t="s">
        <v>14</v>
      </c>
      <c r="B18" s="33">
        <f>SUM(B4:B17)</f>
        <v>6.5</v>
      </c>
      <c r="C18" s="33">
        <f>SUM(C4:C17)</f>
        <v>22</v>
      </c>
      <c r="D18" s="33">
        <f>SUM(D4:D17)</f>
        <v>5</v>
      </c>
      <c r="E18" s="33">
        <f>SUM(E4:E17)</f>
        <v>0</v>
      </c>
      <c r="F18" s="33">
        <f>SUM(F4:F17)</f>
        <v>60</v>
      </c>
      <c r="G18" s="22">
        <v>0.33</v>
      </c>
      <c r="H18" s="46">
        <f>SUM(H4:H17)</f>
        <v>11.055</v>
      </c>
      <c r="I18" s="49">
        <f>SUM(I4:I17)</f>
        <v>690.2758500000001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6" sqref="E16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46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76.5" thickTop="1" thickBot="1" x14ac:dyDescent="0.3">
      <c r="A3" s="101"/>
      <c r="B3" s="25" t="s">
        <v>40</v>
      </c>
      <c r="C3" s="26" t="s">
        <v>41</v>
      </c>
      <c r="D3" s="26" t="s">
        <v>141</v>
      </c>
      <c r="E3" s="26" t="s">
        <v>16</v>
      </c>
      <c r="F3" s="34" t="s">
        <v>17</v>
      </c>
      <c r="G3" s="35" t="s">
        <v>139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/>
      <c r="C5" s="28"/>
      <c r="D5" s="28"/>
      <c r="E5" s="28"/>
      <c r="F5" s="29"/>
      <c r="G5" s="23"/>
      <c r="H5" s="28">
        <f t="shared" ref="H5:H15" si="0">(SUM(B5:D5))*G5</f>
        <v>0</v>
      </c>
      <c r="I5" s="43">
        <f>((B5*'Base Tables'!$O$2)+(C5*'Base Tables'!$O$3)+(D5*'Base Tables'!$O$4)+E5+F5)*G5</f>
        <v>0</v>
      </c>
    </row>
    <row r="6" spans="1:9" x14ac:dyDescent="0.2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3">
        <f>((B6*'Base Tables'!$O$2)+(C6*'Base Tables'!$O$3)+(D6*'Base Tables'!$O$4)+E6+F6)*G6</f>
        <v>38.776523076923084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Tables'!$O$2)+(C7*'Base Tables'!$O$3)+(D7*'Base Tables'!$O$4)+E7+F7)*G7</f>
        <v>0</v>
      </c>
    </row>
    <row r="8" spans="1:9" x14ac:dyDescent="0.25">
      <c r="A8" s="16" t="s">
        <v>47</v>
      </c>
      <c r="B8" s="27"/>
      <c r="C8" s="28"/>
      <c r="D8" s="28"/>
      <c r="E8" s="28"/>
      <c r="F8" s="29"/>
      <c r="G8" s="23"/>
      <c r="H8" s="28">
        <f t="shared" si="0"/>
        <v>0</v>
      </c>
      <c r="I8" s="43">
        <f>((B8*'Base Tables'!$O$2)+(C8*'Base Tables'!$O$3)+(D8*'Base Tables'!$O$4)+E8+F8)*G8</f>
        <v>0</v>
      </c>
    </row>
    <row r="9" spans="1:9" ht="30" x14ac:dyDescent="0.25">
      <c r="A9" s="16" t="s">
        <v>30</v>
      </c>
      <c r="B9" s="27"/>
      <c r="C9" s="28"/>
      <c r="D9" s="28"/>
      <c r="E9" s="28"/>
      <c r="F9" s="29"/>
      <c r="G9" s="23"/>
      <c r="H9" s="28">
        <f t="shared" si="0"/>
        <v>0</v>
      </c>
      <c r="I9" s="43">
        <f>((B9*'Base Tables'!$O$2)+(C9*'Base Tables'!$O$3)+(D9*'Base Tables'!$O$4)+E9+F9)*G9</f>
        <v>0</v>
      </c>
    </row>
    <row r="10" spans="1:9" ht="30" x14ac:dyDescent="0.25">
      <c r="A10" s="16" t="s">
        <v>31</v>
      </c>
      <c r="B10" s="27"/>
      <c r="C10" s="28"/>
      <c r="D10" s="28"/>
      <c r="E10" s="28"/>
      <c r="F10" s="29"/>
      <c r="G10" s="23"/>
      <c r="H10" s="28">
        <f t="shared" si="0"/>
        <v>0</v>
      </c>
      <c r="I10" s="43">
        <f>((B10*'Base Tables'!$O$2)+(C10*'Base Tables'!$O$3)+(D10*'Base Tables'!$O$4)+E10+F10)*G10</f>
        <v>0</v>
      </c>
    </row>
    <row r="11" spans="1:9" ht="30" x14ac:dyDescent="0.25">
      <c r="A11" s="16" t="s">
        <v>44</v>
      </c>
      <c r="B11" s="27"/>
      <c r="C11" s="28"/>
      <c r="D11" s="28"/>
      <c r="E11" s="28"/>
      <c r="F11" s="29"/>
      <c r="G11" s="23"/>
      <c r="H11" s="28">
        <f t="shared" si="0"/>
        <v>0</v>
      </c>
      <c r="I11" s="43">
        <f>((B11*'Base Tables'!$O$2)+(C11*'Base Tables'!$O$3)+(D11*'Base Tables'!$O$4)+E11+F11)*G11</f>
        <v>0</v>
      </c>
    </row>
    <row r="12" spans="1:9" ht="30" x14ac:dyDescent="0.25">
      <c r="A12" s="16" t="s">
        <v>42</v>
      </c>
      <c r="B12" s="27">
        <v>4</v>
      </c>
      <c r="C12" s="28">
        <v>16</v>
      </c>
      <c r="D12" s="28"/>
      <c r="E12" s="28"/>
      <c r="F12" s="29"/>
      <c r="G12" s="23">
        <v>0.33</v>
      </c>
      <c r="H12" s="28">
        <f t="shared" si="0"/>
        <v>6.6000000000000005</v>
      </c>
      <c r="I12" s="43">
        <f>((B12*'Base Tables'!$O$2)+(C12*'Base Tables'!$O$3)+(D12*'Base Tables'!$O$4)+E12+F12)*G12</f>
        <v>419.18833846153854</v>
      </c>
    </row>
    <row r="13" spans="1:9" x14ac:dyDescent="0.25">
      <c r="A13" s="16" t="s">
        <v>45</v>
      </c>
      <c r="B13" s="27">
        <v>1.5</v>
      </c>
      <c r="C13" s="28"/>
      <c r="D13" s="28">
        <v>1.5</v>
      </c>
      <c r="E13" s="28"/>
      <c r="F13" s="29">
        <v>10</v>
      </c>
      <c r="G13" s="23">
        <v>0.33</v>
      </c>
      <c r="H13" s="28">
        <f t="shared" si="0"/>
        <v>0.99</v>
      </c>
      <c r="I13" s="43">
        <f>((B13*'Base Tables'!$O$2)+(C13*'Base Tables'!$O$3)+(D13*'Base Tables'!$O$4)+E13+F13)*G13</f>
        <v>64.220411538461548</v>
      </c>
    </row>
    <row r="14" spans="1:9" ht="30" x14ac:dyDescent="0.25">
      <c r="A14" s="55" t="s">
        <v>35</v>
      </c>
      <c r="B14" s="56">
        <v>1</v>
      </c>
      <c r="C14" s="45">
        <v>4</v>
      </c>
      <c r="D14" s="45">
        <v>2</v>
      </c>
      <c r="E14" s="45"/>
      <c r="F14" s="57"/>
      <c r="G14" s="58">
        <v>0.33</v>
      </c>
      <c r="H14" s="28">
        <f t="shared" si="0"/>
        <v>2.31</v>
      </c>
      <c r="I14" s="43">
        <f>((B14*'Base Tables'!$O$2)+(C14*'Base Tables'!$O$3)+(D14*'Base Tables'!$O$4)+E14+F14)*G14</f>
        <v>131.53622307692308</v>
      </c>
    </row>
    <row r="15" spans="1:9" ht="20.25" customHeight="1" thickBot="1" x14ac:dyDescent="0.3">
      <c r="A15" s="19" t="s">
        <v>13</v>
      </c>
      <c r="B15" s="30"/>
      <c r="C15" s="31"/>
      <c r="D15" s="31">
        <v>1.5</v>
      </c>
      <c r="E15" s="31"/>
      <c r="F15" s="32">
        <v>50</v>
      </c>
      <c r="G15" s="24">
        <v>0.33</v>
      </c>
      <c r="H15" s="28">
        <f t="shared" si="0"/>
        <v>0.495</v>
      </c>
      <c r="I15" s="43">
        <f>((B15*'Base Tables'!$O$2)+(C15*'Base Tables'!$O$3)+(D15*'Base Tables'!$O$4)+E15+F15)*G15</f>
        <v>36.554353846153852</v>
      </c>
    </row>
    <row r="16" spans="1:9" ht="15.75" thickTop="1" x14ac:dyDescent="0.25">
      <c r="A16" s="15" t="s">
        <v>14</v>
      </c>
      <c r="B16" s="33">
        <f>SUM(B4:B15)</f>
        <v>6.5</v>
      </c>
      <c r="C16" s="33">
        <f>SUM(C4:C15)</f>
        <v>22</v>
      </c>
      <c r="D16" s="33">
        <f>SUM(D4:D15)</f>
        <v>5</v>
      </c>
      <c r="E16" s="33">
        <f>SUM(E4:E15)</f>
        <v>0</v>
      </c>
      <c r="F16" s="33">
        <f>SUM(F4:F15)</f>
        <v>60</v>
      </c>
      <c r="G16" s="22">
        <v>0.33</v>
      </c>
      <c r="H16" s="46">
        <f>SUM(H4:H15)</f>
        <v>11.055</v>
      </c>
      <c r="I16" s="49">
        <f>SUM(I4:I15)</f>
        <v>690.2758500000001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3" sqref="C3"/>
    </sheetView>
  </sheetViews>
  <sheetFormatPr defaultRowHeight="15" x14ac:dyDescent="0.25"/>
  <cols>
    <col min="1" max="1" width="39.28515625" customWidth="1"/>
    <col min="5" max="5" width="10.5703125" bestFit="1" customWidth="1"/>
    <col min="8" max="8" width="10.5703125" bestFit="1" customWidth="1"/>
  </cols>
  <sheetData>
    <row r="1" spans="1:8" x14ac:dyDescent="0.25">
      <c r="A1" s="47" t="s">
        <v>48</v>
      </c>
    </row>
    <row r="2" spans="1:8" ht="51.75" x14ac:dyDescent="0.25">
      <c r="A2" s="7"/>
      <c r="B2" s="59" t="s">
        <v>58</v>
      </c>
      <c r="C2" s="60" t="s">
        <v>59</v>
      </c>
      <c r="D2" s="59" t="s">
        <v>53</v>
      </c>
      <c r="E2" s="59" t="s">
        <v>54</v>
      </c>
      <c r="F2" s="59" t="s">
        <v>55</v>
      </c>
      <c r="G2" s="60" t="s">
        <v>56</v>
      </c>
      <c r="H2" s="60" t="s">
        <v>57</v>
      </c>
    </row>
    <row r="3" spans="1:8" ht="26.25" x14ac:dyDescent="0.25">
      <c r="A3" s="59" t="s">
        <v>61</v>
      </c>
      <c r="B3" s="7">
        <f>'Table 1'!G17</f>
        <v>0.33</v>
      </c>
      <c r="C3" s="61">
        <f>B3</f>
        <v>0.33</v>
      </c>
      <c r="D3" s="28">
        <f>'Table 1'!H17</f>
        <v>59.152500000000003</v>
      </c>
      <c r="E3" s="63">
        <f>H3-G3-F3</f>
        <v>2941.5152250000006</v>
      </c>
      <c r="F3" s="28">
        <f>'Table 1'!E17</f>
        <v>0</v>
      </c>
      <c r="G3" s="7">
        <f>'Table 1'!F17*'Table 1'!G17</f>
        <v>49.5</v>
      </c>
      <c r="H3" s="62">
        <f>'Table 1'!I17</f>
        <v>2991.0152250000006</v>
      </c>
    </row>
    <row r="4" spans="1:8" ht="26.25" x14ac:dyDescent="0.25">
      <c r="A4" s="59" t="s">
        <v>62</v>
      </c>
      <c r="B4" s="7">
        <f>'Table 2'!G17</f>
        <v>0.33</v>
      </c>
      <c r="C4" s="7">
        <f>B4</f>
        <v>0.33</v>
      </c>
      <c r="D4" s="28">
        <f>'Table 2'!H17</f>
        <v>64.102500000000006</v>
      </c>
      <c r="E4" s="63">
        <f>H4-G4-F4</f>
        <v>3201.4397250000002</v>
      </c>
      <c r="F4" s="28">
        <f>'Table 2'!E17</f>
        <v>0</v>
      </c>
      <c r="G4" s="7">
        <f>'Table 2'!F17*'Table 2'!G17</f>
        <v>49.5</v>
      </c>
      <c r="H4" s="63">
        <f>'Table 2'!I17</f>
        <v>3250.9397250000002</v>
      </c>
    </row>
    <row r="5" spans="1:8" ht="26.25" x14ac:dyDescent="0.25">
      <c r="A5" s="59" t="s">
        <v>63</v>
      </c>
      <c r="B5" s="7">
        <f>'Table 3'!G16</f>
        <v>0.33</v>
      </c>
      <c r="C5" s="7">
        <f>B5</f>
        <v>0.33</v>
      </c>
      <c r="D5" s="28">
        <f>'Table 3'!H16</f>
        <v>15.262500000000001</v>
      </c>
      <c r="E5" s="63">
        <f>H5-G5-F5</f>
        <v>731.98867500000006</v>
      </c>
      <c r="F5" s="28">
        <f>'Table 3'!E16</f>
        <v>0</v>
      </c>
      <c r="G5" s="7">
        <f>'Table 3'!F16*'Table 3'!G16</f>
        <v>49.5</v>
      </c>
      <c r="H5" s="63">
        <f>'Table 3'!I16</f>
        <v>781.48867500000006</v>
      </c>
    </row>
    <row r="6" spans="1:8" x14ac:dyDescent="0.25">
      <c r="A6" s="61" t="s">
        <v>52</v>
      </c>
      <c r="B6" s="7">
        <f t="shared" ref="B6:H6" si="0">SUM(B3:B5)</f>
        <v>0.99</v>
      </c>
      <c r="C6" s="7">
        <f t="shared" si="0"/>
        <v>0.99</v>
      </c>
      <c r="D6" s="7">
        <f t="shared" si="0"/>
        <v>138.51750000000001</v>
      </c>
      <c r="E6" s="63">
        <f t="shared" si="0"/>
        <v>6874.9436250000017</v>
      </c>
      <c r="F6" s="7">
        <f t="shared" si="0"/>
        <v>0</v>
      </c>
      <c r="G6" s="7">
        <f t="shared" si="0"/>
        <v>148.5</v>
      </c>
      <c r="H6" s="63">
        <f t="shared" si="0"/>
        <v>7023.4436250000017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3" sqref="C3"/>
    </sheetView>
  </sheetViews>
  <sheetFormatPr defaultRowHeight="15" x14ac:dyDescent="0.25"/>
  <cols>
    <col min="1" max="1" width="39.28515625" customWidth="1"/>
    <col min="5" max="5" width="10.5703125" bestFit="1" customWidth="1"/>
    <col min="8" max="8" width="10.5703125" bestFit="1" customWidth="1"/>
  </cols>
  <sheetData>
    <row r="1" spans="1:8" x14ac:dyDescent="0.25">
      <c r="A1" s="47" t="s">
        <v>60</v>
      </c>
    </row>
    <row r="2" spans="1:8" ht="51.75" x14ac:dyDescent="0.25">
      <c r="A2" s="7"/>
      <c r="B2" s="59" t="s">
        <v>58</v>
      </c>
      <c r="C2" s="60" t="s">
        <v>59</v>
      </c>
      <c r="D2" s="59" t="s">
        <v>53</v>
      </c>
      <c r="E2" s="59" t="s">
        <v>54</v>
      </c>
      <c r="F2" s="59" t="s">
        <v>55</v>
      </c>
      <c r="G2" s="60" t="s">
        <v>56</v>
      </c>
      <c r="H2" s="60" t="s">
        <v>57</v>
      </c>
    </row>
    <row r="3" spans="1:8" ht="26.25" x14ac:dyDescent="0.25">
      <c r="A3" s="59" t="s">
        <v>49</v>
      </c>
      <c r="B3" s="7">
        <f>'Table 4'!G17</f>
        <v>0.33</v>
      </c>
      <c r="C3" s="61">
        <f>B3</f>
        <v>0.33</v>
      </c>
      <c r="D3" s="28">
        <f>'Table 4'!H17</f>
        <v>8.7449999999999992</v>
      </c>
      <c r="E3" s="63">
        <f>H3-G3-F3</f>
        <v>538.93962692307707</v>
      </c>
      <c r="F3" s="28">
        <f>'Table 4'!E17</f>
        <v>0</v>
      </c>
      <c r="G3" s="7">
        <f>'Table 4'!F17*'Table 4'!G17</f>
        <v>19.8</v>
      </c>
      <c r="H3" s="62">
        <f>'Table 4'!I17</f>
        <v>558.73962692307703</v>
      </c>
    </row>
    <row r="4" spans="1:8" ht="26.25" x14ac:dyDescent="0.25">
      <c r="A4" s="59" t="s">
        <v>50</v>
      </c>
      <c r="B4" s="28">
        <f>'Table 5'!G18</f>
        <v>0.33</v>
      </c>
      <c r="C4" s="28">
        <f>B4</f>
        <v>0.33</v>
      </c>
      <c r="D4" s="28">
        <f>'Table 5'!H18</f>
        <v>11.055</v>
      </c>
      <c r="E4" s="63">
        <f>H4-G4-F4</f>
        <v>670.47585000000015</v>
      </c>
      <c r="F4" s="28">
        <f>'Table 5'!E18</f>
        <v>0</v>
      </c>
      <c r="G4" s="7">
        <f>'Table 5'!F18*'Table 5'!G18</f>
        <v>19.8</v>
      </c>
      <c r="H4" s="63">
        <f>'Table 5'!I18</f>
        <v>690.2758500000001</v>
      </c>
    </row>
    <row r="5" spans="1:8" ht="26.25" x14ac:dyDescent="0.25">
      <c r="A5" s="59" t="s">
        <v>51</v>
      </c>
      <c r="B5" s="7">
        <f>'Table 6'!G16</f>
        <v>0.33</v>
      </c>
      <c r="C5" s="7">
        <f>B5</f>
        <v>0.33</v>
      </c>
      <c r="D5" s="28">
        <f>'Table 6'!H16</f>
        <v>11.055</v>
      </c>
      <c r="E5" s="63">
        <f>H5-G5-F5</f>
        <v>670.47585000000015</v>
      </c>
      <c r="F5" s="28">
        <f>'Table 6'!E16</f>
        <v>0</v>
      </c>
      <c r="G5" s="7">
        <f>'Table 6'!F16*'Table 6'!G16</f>
        <v>19.8</v>
      </c>
      <c r="H5" s="63">
        <f>'Table 6'!I16</f>
        <v>690.2758500000001</v>
      </c>
    </row>
    <row r="6" spans="1:8" x14ac:dyDescent="0.25">
      <c r="A6" s="61" t="s">
        <v>52</v>
      </c>
      <c r="B6" s="7">
        <f t="shared" ref="B6:H6" si="0">SUM(B3:B5)</f>
        <v>0.99</v>
      </c>
      <c r="C6" s="7">
        <f t="shared" si="0"/>
        <v>0.99</v>
      </c>
      <c r="D6" s="7">
        <f t="shared" si="0"/>
        <v>30.854999999999997</v>
      </c>
      <c r="E6" s="63">
        <f t="shared" si="0"/>
        <v>1879.8913269230775</v>
      </c>
      <c r="F6" s="7">
        <f t="shared" si="0"/>
        <v>0</v>
      </c>
      <c r="G6" s="7">
        <f t="shared" si="0"/>
        <v>59.400000000000006</v>
      </c>
      <c r="H6" s="63">
        <f t="shared" si="0"/>
        <v>1939.2913269230771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Base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Not Numbered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Watts-FitzGerald, Kelsey</dc:creator>
  <cp:lastModifiedBy>Spencer W. Clark</cp:lastModifiedBy>
  <cp:lastPrinted>2015-12-10T22:43:46Z</cp:lastPrinted>
  <dcterms:created xsi:type="dcterms:W3CDTF">2015-11-19T20:35:29Z</dcterms:created>
  <dcterms:modified xsi:type="dcterms:W3CDTF">2015-12-17T14:26:32Z</dcterms:modified>
</cp:coreProperties>
</file>