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8800" windowHeight="12135"/>
  </bookViews>
  <sheets>
    <sheet name="0659ss13 - Table 1" sheetId="1" r:id="rId1"/>
    <sheet name="0659ss13 - Table 2" sheetId="2" r:id="rId2"/>
    <sheet name="0659ss13 - Captail_O&amp;M" sheetId="3" r:id="rId3"/>
  </sheets>
  <definedNames>
    <definedName name="solver_adj" localSheetId="0" hidden="1">'0659ss13 - Table 1'!$P$14:$R$14</definedName>
    <definedName name="solver_cvg" localSheetId="0" hidden="1">0.0001</definedName>
    <definedName name="solver_drv" localSheetId="0" hidden="1">2</definedName>
    <definedName name="solver_eng" localSheetId="0" hidden="1">1</definedName>
    <definedName name="solver_est" localSheetId="0" hidden="1">1</definedName>
    <definedName name="solver_itr" localSheetId="0" hidden="1">2147483647</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0</definedName>
    <definedName name="solver_nwt" localSheetId="0" hidden="1">1</definedName>
    <definedName name="solver_opt" localSheetId="0" hidden="1">'0659ss13 - Table 1'!$P$15</definedName>
    <definedName name="solver_pre" localSheetId="0" hidden="1">0.000001</definedName>
    <definedName name="solver_rbv" localSheetId="0" hidden="1">2</definedName>
    <definedName name="solver_rlx" localSheetId="0" hidden="1">2</definedName>
    <definedName name="solver_rsd" localSheetId="0" hidden="1">0</definedName>
    <definedName name="solver_scl" localSheetId="0" hidden="1">2</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3</definedName>
    <definedName name="solver_val" localSheetId="0" hidden="1">3897355</definedName>
    <definedName name="solver_ver" localSheetId="0" hidden="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9" i="1" l="1"/>
  <c r="N27" i="1"/>
  <c r="K19" i="1"/>
  <c r="K27" i="1"/>
  <c r="J19" i="2" l="1"/>
  <c r="N10" i="1" l="1"/>
  <c r="N9" i="1"/>
  <c r="N29" i="1"/>
  <c r="N26" i="1"/>
  <c r="K26" i="1"/>
  <c r="K7" i="1"/>
  <c r="I25" i="1"/>
  <c r="I23" i="1"/>
  <c r="I18" i="1"/>
  <c r="I17" i="1"/>
  <c r="I15" i="1"/>
  <c r="I14" i="1"/>
  <c r="I13" i="1"/>
  <c r="I10" i="1"/>
  <c r="I9" i="1"/>
  <c r="I7" i="1"/>
  <c r="E4" i="3" l="1"/>
  <c r="H4" i="3"/>
  <c r="E6" i="2"/>
  <c r="G6" i="2" s="1"/>
  <c r="E8" i="2"/>
  <c r="G8" i="2" s="1"/>
  <c r="H8" i="2" s="1"/>
  <c r="E11" i="2"/>
  <c r="G11" i="2" s="1"/>
  <c r="E12" i="2"/>
  <c r="G12" i="2"/>
  <c r="H12" i="2" s="1"/>
  <c r="E13" i="2"/>
  <c r="G13" i="2" s="1"/>
  <c r="E14" i="2"/>
  <c r="G14" i="2"/>
  <c r="H14" i="2" s="1"/>
  <c r="E15" i="2"/>
  <c r="G15" i="2" s="1"/>
  <c r="E17" i="2"/>
  <c r="G17" i="2" s="1"/>
  <c r="E18" i="2"/>
  <c r="G18" i="2" s="1"/>
  <c r="L7" i="1"/>
  <c r="K9" i="1"/>
  <c r="L9" i="1" s="1"/>
  <c r="K10" i="1"/>
  <c r="L10" i="1" s="1"/>
  <c r="K13" i="1"/>
  <c r="L13" i="1" s="1"/>
  <c r="K14" i="1"/>
  <c r="L14" i="1" s="1"/>
  <c r="K15" i="1"/>
  <c r="L15" i="1" s="1"/>
  <c r="K17" i="1"/>
  <c r="L17" i="1" s="1"/>
  <c r="K18" i="1"/>
  <c r="L18" i="1" s="1"/>
  <c r="K23" i="1"/>
  <c r="M23" i="1" s="1"/>
  <c r="K25" i="1"/>
  <c r="M25" i="1" s="1"/>
  <c r="I12" i="2" l="1"/>
  <c r="J12" i="2" s="1"/>
  <c r="I18" i="2"/>
  <c r="H18" i="2"/>
  <c r="H6" i="2"/>
  <c r="I6" i="2"/>
  <c r="I17" i="2"/>
  <c r="H17" i="2"/>
  <c r="I13" i="2"/>
  <c r="H13" i="2"/>
  <c r="H11" i="2"/>
  <c r="J11" i="2" s="1"/>
  <c r="I11" i="2"/>
  <c r="H15" i="2"/>
  <c r="I15" i="2"/>
  <c r="L25" i="1"/>
  <c r="N25" i="1" s="1"/>
  <c r="L23" i="1"/>
  <c r="N23" i="1" s="1"/>
  <c r="M18" i="1"/>
  <c r="N18" i="1" s="1"/>
  <c r="M17" i="1"/>
  <c r="M15" i="1"/>
  <c r="N15" i="1" s="1"/>
  <c r="M14" i="1"/>
  <c r="N14" i="1" s="1"/>
  <c r="M13" i="1"/>
  <c r="N13" i="1" s="1"/>
  <c r="M10" i="1"/>
  <c r="M9" i="1"/>
  <c r="M7" i="1"/>
  <c r="N7" i="1" s="1"/>
  <c r="I14" i="2"/>
  <c r="J14" i="2" s="1"/>
  <c r="I8" i="2"/>
  <c r="J8" i="2" s="1"/>
  <c r="J6" i="2" l="1"/>
  <c r="J17" i="2"/>
  <c r="J18" i="2"/>
  <c r="N17" i="1"/>
  <c r="J15" i="2"/>
  <c r="J13" i="2"/>
  <c r="G19" i="2"/>
</calcChain>
</file>

<file path=xl/comments1.xml><?xml version="1.0" encoding="utf-8"?>
<comments xmlns="http://schemas.openxmlformats.org/spreadsheetml/2006/main">
  <authors>
    <author>DWang</author>
  </authors>
  <commentList>
    <comment ref="J7" authorId="0" shapeId="0">
      <text>
        <r>
          <rPr>
            <b/>
            <sz val="9"/>
            <color indexed="81"/>
            <rFont val="Tahoma"/>
            <family val="2"/>
          </rPr>
          <t>DWang:</t>
        </r>
        <r>
          <rPr>
            <sz val="9"/>
            <color indexed="81"/>
            <rFont val="Tahoma"/>
            <family val="2"/>
          </rPr>
          <t xml:space="preserve">
Changed from 0</t>
        </r>
      </text>
    </comment>
  </commentList>
</comments>
</file>

<file path=xl/sharedStrings.xml><?xml version="1.0" encoding="utf-8"?>
<sst xmlns="http://schemas.openxmlformats.org/spreadsheetml/2006/main" count="124" uniqueCount="96">
  <si>
    <t>Subtotal for Recordkeeping Requirements</t>
  </si>
  <si>
    <r>
      <t xml:space="preserve">Records of Operating Parameter </t>
    </r>
    <r>
      <rPr>
        <vertAlign val="superscript"/>
        <sz val="10"/>
        <color theme="1"/>
        <rFont val="Times New Roman"/>
        <family val="1"/>
      </rPr>
      <t>f</t>
    </r>
  </si>
  <si>
    <t>Develop Record System</t>
  </si>
  <si>
    <t>d.</t>
  </si>
  <si>
    <r>
      <t xml:space="preserve">Implement Activities (Monthly Performance Test) </t>
    </r>
    <r>
      <rPr>
        <vertAlign val="superscript"/>
        <sz val="10"/>
        <color theme="1"/>
        <rFont val="Times New Roman"/>
        <family val="1"/>
      </rPr>
      <t>e</t>
    </r>
  </si>
  <si>
    <t>c.</t>
  </si>
  <si>
    <t>Plan Activities</t>
  </si>
  <si>
    <t>b.</t>
  </si>
  <si>
    <t>a.</t>
  </si>
  <si>
    <t>RECORDKEEPING REQUIREMENTS</t>
  </si>
  <si>
    <t>4.</t>
  </si>
  <si>
    <t>Subtotal for Reporting Requirements</t>
  </si>
  <si>
    <r>
      <t xml:space="preserve">Temperature Variance Report </t>
    </r>
    <r>
      <rPr>
        <vertAlign val="superscript"/>
        <sz val="10"/>
        <color theme="1"/>
        <rFont val="Times New Roman"/>
        <family val="1"/>
      </rPr>
      <t>d</t>
    </r>
  </si>
  <si>
    <r>
      <t xml:space="preserve">Semiannual Report </t>
    </r>
    <r>
      <rPr>
        <vertAlign val="superscript"/>
        <sz val="10"/>
        <color theme="1"/>
        <rFont val="Times New Roman"/>
        <family val="1"/>
      </rPr>
      <t>c</t>
    </r>
  </si>
  <si>
    <t>Report of Performance Test</t>
  </si>
  <si>
    <t>Notification of Actual Startup</t>
  </si>
  <si>
    <t>Notification of Initial Performance Test</t>
  </si>
  <si>
    <t>Notification of Construction/ Reconstruction</t>
  </si>
  <si>
    <t>Write Report</t>
  </si>
  <si>
    <t>Gather Existing Information</t>
  </si>
  <si>
    <t>Repeat Performance Tests</t>
  </si>
  <si>
    <t>Initial Performance Tests</t>
  </si>
  <si>
    <t>Required Activities</t>
  </si>
  <si>
    <t>REPORTING REQUIREMENTS</t>
  </si>
  <si>
    <t>3.</t>
  </si>
  <si>
    <t>SURVEY AND STUDIES</t>
  </si>
  <si>
    <t>2.</t>
  </si>
  <si>
    <t>APPLICATIONS</t>
  </si>
  <si>
    <t>1.</t>
  </si>
  <si>
    <t>Clerical
(per hour)</t>
  </si>
  <si>
    <t>Technical
(per hour)</t>
  </si>
  <si>
    <t>Managerial
(per hour)</t>
  </si>
  <si>
    <t>Clerical Person Hours
(Ex0.10)</t>
  </si>
  <si>
    <t>Managerial Person Hours
(Ex0.05)</t>
  </si>
  <si>
    <t>BURDEN ITEM</t>
  </si>
  <si>
    <t>Existing Plants</t>
  </si>
  <si>
    <t>Review Test Results</t>
  </si>
  <si>
    <t>Notification of Initial Test</t>
  </si>
  <si>
    <t>Notification of Initial Startup</t>
  </si>
  <si>
    <t>Notification of Construction</t>
  </si>
  <si>
    <t>New Plants</t>
  </si>
  <si>
    <t>REPORT REVIEW</t>
  </si>
  <si>
    <t>New Plant</t>
  </si>
  <si>
    <t>REPEAT PERFORMANCE TEST</t>
  </si>
  <si>
    <t>INITIAL PERFORMANCE TESTS</t>
  </si>
  <si>
    <t>Temperature</t>
  </si>
  <si>
    <t>(G)
Total O&amp;M
(E x F)</t>
  </si>
  <si>
    <t>(F)
Number of Respondents with O&amp;M</t>
  </si>
  <si>
    <t>(E)
Annual O&amp;M Costs for One Respondent</t>
  </si>
  <si>
    <t>(D)
Total Capital/Startup Cost
(B x C)</t>
  </si>
  <si>
    <t>(C)
Number of New Respondents</t>
  </si>
  <si>
    <t>(B)
Capital/Startup Cost for One Respondent</t>
  </si>
  <si>
    <t>(A)
Continuous Monitoring Device</t>
  </si>
  <si>
    <t>Capital/Startup vs. Operation and Maintenance (O&amp;M) Costs</t>
  </si>
  <si>
    <t>Assumptions:</t>
  </si>
  <si>
    <r>
      <t>a</t>
    </r>
    <r>
      <rPr>
        <sz val="10"/>
        <color rgb="FF000000"/>
        <rFont val="Times New Roman"/>
        <family val="1"/>
      </rPr>
      <t xml:space="preserve">  We have assumed that there are approximately 72 existing sources currently subject to this rule.  There will be no additional new sources that will become subject to the rule over the three-year period of this ICR.</t>
    </r>
  </si>
  <si>
    <r>
      <t>c</t>
    </r>
    <r>
      <rPr>
        <sz val="10"/>
        <color rgb="FF000000"/>
        <rFont val="Times New Roman"/>
        <family val="1"/>
      </rPr>
      <t xml:space="preserve">  We have assumed that each respondent will take 5 hours twice per year to write the semiannual report.</t>
    </r>
  </si>
  <si>
    <r>
      <t>d</t>
    </r>
    <r>
      <rPr>
        <sz val="10"/>
        <color rgb="FF000000"/>
        <rFont val="Times New Roman"/>
        <family val="1"/>
      </rPr>
      <t xml:space="preserve">  We have assumed that each respondent will take 4 hours twice per year to write the temperature variance report.</t>
    </r>
  </si>
  <si>
    <r>
      <t>e</t>
    </r>
    <r>
      <rPr>
        <sz val="10"/>
        <color rgb="FF000000"/>
        <rFont val="Times New Roman"/>
        <family val="1"/>
      </rPr>
      <t xml:space="preserve">  We have assumed that each respondent will take one hour once per month to record monthly performance tests.</t>
    </r>
  </si>
  <si>
    <r>
      <t>f</t>
    </r>
    <r>
      <rPr>
        <sz val="10"/>
        <color rgb="FF000000"/>
        <rFont val="Times New Roman"/>
        <family val="1"/>
      </rPr>
      <t xml:space="preserve">  We have assumed that each respondent will take 0.25 hours 250 times per year to record operating parameter.</t>
    </r>
  </si>
  <si>
    <t>Table 1: Annual Respondent Burden and Cost – NSPS for Surface Coating of Large Appliances (40 CFR Part 60, Subpart SS)
(Renewal)</t>
  </si>
  <si>
    <r>
      <t>b</t>
    </r>
    <r>
      <rPr>
        <sz val="10"/>
        <color rgb="FF000000"/>
        <rFont val="Times New Roman"/>
        <family val="1"/>
      </rPr>
      <t xml:space="preserve">  This ICR uses the following labor rates:  $129.93 per hour for Executive, Administrative, and Managerial labor; $103.97 per hour for Technical labor, and $51.79 per hour for Clerical labor.  These rates are from the United States Department of Labor, Bureau of Labor Statistics, June 2014, Table 2. Civilian Workers, by occupational and industry group.  The rates are from column 1, “Total compensation.”  The rates have been increased by 110 percent to account for the benefit packages available to those employed by private industry.</t>
    </r>
  </si>
  <si>
    <t>Read and Understand Rule Requirement</t>
  </si>
  <si>
    <r>
      <t>TOTAL LABOR BURDEN AND COST (rounded)</t>
    </r>
    <r>
      <rPr>
        <b/>
        <vertAlign val="superscript"/>
        <sz val="10"/>
        <color theme="1"/>
        <rFont val="Times New Roman"/>
        <family val="1"/>
      </rPr>
      <t>g</t>
    </r>
  </si>
  <si>
    <r>
      <t>Total Capital/O&amp;M Costs (rounded)</t>
    </r>
    <r>
      <rPr>
        <b/>
        <vertAlign val="superscript"/>
        <sz val="10"/>
        <color theme="1"/>
        <rFont val="Times New Roman"/>
        <family val="1"/>
      </rPr>
      <t>g</t>
    </r>
  </si>
  <si>
    <r>
      <t>Grand Total (Labor and Capital/O&amp;M Costs) (rounded)</t>
    </r>
    <r>
      <rPr>
        <b/>
        <vertAlign val="superscript"/>
        <sz val="10"/>
        <color theme="1"/>
        <rFont val="Times New Roman"/>
        <family val="1"/>
      </rPr>
      <t>g</t>
    </r>
  </si>
  <si>
    <r>
      <rPr>
        <vertAlign val="superscript"/>
        <sz val="10"/>
        <color theme="1"/>
        <rFont val="Times New Roman"/>
        <family val="1"/>
      </rPr>
      <t>g</t>
    </r>
    <r>
      <rPr>
        <sz val="10"/>
        <color theme="1"/>
        <rFont val="Times New Roman"/>
        <family val="1"/>
      </rPr>
      <t xml:space="preserve"> Totals have been rounded to 3 significant figures.  Figures may not add exactly due to rounding.</t>
    </r>
  </si>
  <si>
    <r>
      <t>c</t>
    </r>
    <r>
      <rPr>
        <sz val="10"/>
        <color theme="1"/>
        <rFont val="Times New Roman"/>
        <family val="1"/>
      </rPr>
      <t xml:space="preserve">  We have assumed that each respondent will take two hours twice per year to review semiannual reports and temperature variance reports.</t>
    </r>
    <r>
      <rPr>
        <sz val="12"/>
        <color theme="1"/>
        <rFont val="Times New Roman"/>
        <family val="1"/>
      </rPr>
      <t xml:space="preserve"> </t>
    </r>
  </si>
  <si>
    <t>Table 2: Average Annual EPA Burden and Cost – NSPS for Surface Coating of Large Appliances (40 CFR Part 60, Subpart SS) (Renewal)</t>
  </si>
  <si>
    <r>
      <t>b</t>
    </r>
    <r>
      <rPr>
        <sz val="10"/>
        <color theme="1"/>
        <rFont val="Times New Roman"/>
        <family val="1"/>
      </rPr>
      <t xml:space="preserve">  This cost is based on the following labor rates: $62.90 for Managerial (GS-13, Step 5, $39.31 + 60%), $46.67 for Technical (GS-12, Step 1, $29.17 + 60%), and $25.25 Clerical (GS-6, Step 3, $15.78 + 60).  These rates are from the Office of Personnel Management (OPM) “2014 General Schedule” which excludes locality rates of pay. These rates have been increased by 60 percent to account for the benefit packages available to government employees.</t>
    </r>
  </si>
  <si>
    <r>
      <t xml:space="preserve">Temperature Variance Reports </t>
    </r>
    <r>
      <rPr>
        <vertAlign val="superscript"/>
        <sz val="10"/>
        <color theme="1"/>
        <rFont val="Times New Roman"/>
        <family val="1"/>
      </rPr>
      <t>c</t>
    </r>
  </si>
  <si>
    <r>
      <t xml:space="preserve">Semiannual Reports </t>
    </r>
    <r>
      <rPr>
        <vertAlign val="superscript"/>
        <sz val="10"/>
        <color theme="1"/>
        <rFont val="Times New Roman"/>
        <family val="1"/>
      </rPr>
      <t>c</t>
    </r>
  </si>
  <si>
    <t>See 3b</t>
  </si>
  <si>
    <t>N/A</t>
  </si>
  <si>
    <r>
      <t>TOTAL ANNUAL BURDEN AND COST (rounded)</t>
    </r>
    <r>
      <rPr>
        <b/>
        <vertAlign val="superscript"/>
        <sz val="10"/>
        <color theme="1"/>
        <rFont val="Times New Roman"/>
        <family val="1"/>
      </rPr>
      <t>d</t>
    </r>
  </si>
  <si>
    <r>
      <rPr>
        <vertAlign val="superscript"/>
        <sz val="10"/>
        <color theme="1"/>
        <rFont val="Times New Roman"/>
        <family val="1"/>
      </rPr>
      <t>d</t>
    </r>
    <r>
      <rPr>
        <sz val="10"/>
        <color theme="1"/>
        <rFont val="Times New Roman"/>
        <family val="1"/>
      </rPr>
      <t xml:space="preserve"> Totals have been rounded to 3 significant figures.  Figures may not add exactly due to rounding.</t>
    </r>
  </si>
  <si>
    <t>Activity</t>
  </si>
  <si>
    <t>(A)</t>
  </si>
  <si>
    <t>(B)</t>
  </si>
  <si>
    <t>(D)</t>
  </si>
  <si>
    <t>(C)(</t>
  </si>
  <si>
    <t>(E)</t>
  </si>
  <si>
    <t>(F)</t>
  </si>
  <si>
    <t>(G)</t>
  </si>
  <si>
    <t>(H)</t>
  </si>
  <si>
    <t>EPA Hours/Occurrence</t>
  </si>
  <si>
    <t>Occurences/
Plant/Year</t>
  </si>
  <si>
    <t>EPA Hours/Year
(C=AxB)</t>
  </si>
  <si>
    <t>Plants/Year</t>
  </si>
  <si>
    <t>Technical Person Hours
(E=CxD)</t>
  </si>
  <si>
    <r>
      <t xml:space="preserve">Total Costs/Year </t>
    </r>
    <r>
      <rPr>
        <vertAlign val="superscript"/>
        <sz val="10"/>
        <color theme="1"/>
        <rFont val="Times New Roman"/>
        <family val="1"/>
      </rPr>
      <t>a</t>
    </r>
  </si>
  <si>
    <t>Hours/
Occurrence</t>
  </si>
  <si>
    <t>Occurences/Year</t>
  </si>
  <si>
    <t>Hours/Year
(C=AxB)</t>
  </si>
  <si>
    <r>
      <t xml:space="preserve">Respondents/
Year </t>
    </r>
    <r>
      <rPr>
        <vertAlign val="superscript"/>
        <sz val="10"/>
        <color theme="1"/>
        <rFont val="Times New Roman"/>
        <family val="1"/>
      </rPr>
      <t>a</t>
    </r>
  </si>
  <si>
    <r>
      <t>Total Costs/Year</t>
    </r>
    <r>
      <rPr>
        <vertAlign val="superscript"/>
        <sz val="10"/>
        <color theme="1"/>
        <rFont val="Times New Roman"/>
        <family val="1"/>
      </rPr>
      <t>b</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</si>
</sst>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4" formatCode="&quot;$&quot;#,##0.00"/>
    <numFmt numFmtId="165" formatCode="&quot;$&quot;#,##0"/>
  </numFmts>
  <fonts count="15" x14ac:knownFonts="1">
    <fon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vertAlign val="superscript"/>
      <sz val="10"/>
      <color theme="1"/>
      <name val="Times New Roman"/>
      <family val="1"/>
    </font>
    <font>
      <sz val="10"/>
      <color rgb="FF000000"/>
      <name val="Times New Roman"/>
      <family val="1"/>
    </font>
    <font>
      <b/>
      <sz val="12"/>
      <color rgb="FF000000"/>
      <name val="Times New Roman"/>
      <family val="1"/>
    </font>
    <font>
      <sz val="12"/>
      <color theme="1"/>
      <name val="Times New Roman"/>
      <family val="1"/>
    </font>
    <font>
      <b/>
      <sz val="10"/>
      <color rgb="FF000000"/>
      <name val="Times New Roman"/>
      <family val="1"/>
    </font>
    <font>
      <vertAlign val="superscript"/>
      <sz val="12"/>
      <color theme="1"/>
      <name val="Times New Roman"/>
      <family val="1"/>
    </font>
    <font>
      <vertAlign val="superscript"/>
      <sz val="10"/>
      <color rgb="FF000000"/>
      <name val="Times New Roman"/>
      <family val="1"/>
    </font>
    <font>
      <b/>
      <i/>
      <sz val="10"/>
      <color theme="1"/>
      <name val="Times New Roman"/>
      <family val="1"/>
    </font>
    <font>
      <b/>
      <vertAlign val="superscript"/>
      <sz val="10"/>
      <color theme="1"/>
      <name val="Times New Roman"/>
      <family val="1"/>
    </font>
    <font>
      <sz val="9"/>
      <color indexed="81"/>
      <name val="Tahoma"/>
      <family val="2"/>
    </font>
    <font>
      <b/>
      <sz val="9"/>
      <color indexed="81"/>
      <name val="Tahoma"/>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6">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center" vertical="top"/>
    </xf>
    <xf numFmtId="164" fontId="2" fillId="0" borderId="0" xfId="0" applyNumberFormat="1" applyFont="1" applyBorder="1"/>
    <xf numFmtId="0" fontId="2" fillId="0" borderId="0" xfId="0" applyFont="1" applyBorder="1" applyAlignment="1">
      <alignment horizontal="center"/>
    </xf>
    <xf numFmtId="3" fontId="2" fillId="0" borderId="0" xfId="0" applyNumberFormat="1" applyFont="1" applyBorder="1" applyAlignment="1">
      <alignment horizontal="center"/>
    </xf>
    <xf numFmtId="0" fontId="1" fillId="0" borderId="0" xfId="0" applyFont="1" applyBorder="1"/>
    <xf numFmtId="0" fontId="2" fillId="0" borderId="0" xfId="0" applyFont="1" applyBorder="1" applyAlignment="1">
      <alignment horizontal="left" vertical="top"/>
    </xf>
    <xf numFmtId="164" fontId="2" fillId="0" borderId="1" xfId="0" applyNumberFormat="1" applyFont="1" applyBorder="1"/>
    <xf numFmtId="0" fontId="1" fillId="0" borderId="1" xfId="0" applyFont="1" applyBorder="1"/>
    <xf numFmtId="0" fontId="2" fillId="0" borderId="3" xfId="0" applyFont="1" applyBorder="1" applyAlignment="1">
      <alignment horizontal="left" vertical="top"/>
    </xf>
    <xf numFmtId="0" fontId="2" fillId="0" borderId="4" xfId="0" applyFont="1" applyBorder="1" applyAlignment="1">
      <alignment horizontal="left" vertical="top"/>
    </xf>
    <xf numFmtId="0" fontId="1" fillId="0" borderId="4" xfId="0" applyFont="1" applyBorder="1" applyAlignment="1">
      <alignment horizontal="center" vertical="top"/>
    </xf>
    <xf numFmtId="0" fontId="1" fillId="0" borderId="0" xfId="0" applyFont="1" applyBorder="1" applyAlignment="1">
      <alignment horizontal="center"/>
    </xf>
    <xf numFmtId="164" fontId="1" fillId="0" borderId="1" xfId="0" applyNumberFormat="1" applyFont="1" applyBorder="1" applyAlignment="1">
      <alignment horizontal="right" vertical="center"/>
    </xf>
    <xf numFmtId="3"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horizontal="center" vertical="center"/>
    </xf>
    <xf numFmtId="0" fontId="1" fillId="0" borderId="3" xfId="0" applyFont="1" applyBorder="1" applyAlignment="1">
      <alignment horizontal="center" vertical="top"/>
    </xf>
    <xf numFmtId="0" fontId="1" fillId="0" borderId="3" xfId="0" quotePrefix="1" applyFont="1" applyBorder="1" applyAlignment="1">
      <alignment horizontal="center" vertical="top"/>
    </xf>
    <xf numFmtId="0" fontId="1" fillId="0" borderId="4" xfId="0" quotePrefix="1" applyFont="1" applyBorder="1" applyAlignment="1">
      <alignment horizontal="center" vertical="top"/>
    </xf>
    <xf numFmtId="0" fontId="1" fillId="0" borderId="2" xfId="0" applyFont="1" applyBorder="1" applyAlignment="1">
      <alignment horizontal="left" vertical="center"/>
    </xf>
    <xf numFmtId="0" fontId="1" fillId="0" borderId="0" xfId="0" quotePrefix="1" applyFont="1" applyBorder="1" applyAlignment="1">
      <alignment horizontal="center"/>
    </xf>
    <xf numFmtId="164" fontId="1" fillId="0" borderId="1" xfId="0" applyNumberFormat="1" applyFont="1" applyBorder="1" applyAlignment="1">
      <alignment horizontal="center"/>
    </xf>
    <xf numFmtId="8" fontId="1" fillId="0" borderId="1" xfId="0" applyNumberFormat="1" applyFont="1" applyBorder="1" applyAlignment="1">
      <alignment horizontal="center"/>
    </xf>
    <xf numFmtId="0" fontId="1" fillId="0" borderId="1" xfId="0" applyFont="1" applyBorder="1" applyAlignment="1">
      <alignment horizontal="center" wrapText="1"/>
    </xf>
    <xf numFmtId="0" fontId="2" fillId="0" borderId="1" xfId="0" applyFont="1" applyBorder="1"/>
    <xf numFmtId="0" fontId="1" fillId="0" borderId="1" xfId="0" applyFont="1" applyBorder="1" applyAlignment="1">
      <alignment horizontal="center"/>
    </xf>
    <xf numFmtId="164" fontId="1" fillId="0" borderId="1" xfId="0" applyNumberFormat="1" applyFont="1" applyBorder="1"/>
    <xf numFmtId="0" fontId="1" fillId="0" borderId="1" xfId="0" applyFont="1" applyBorder="1" applyAlignment="1">
      <alignment horizontal="left" wrapText="1" indent="4"/>
    </xf>
    <xf numFmtId="0" fontId="1" fillId="0" borderId="1" xfId="0" applyFont="1" applyBorder="1" applyAlignment="1">
      <alignment horizontal="left" wrapText="1"/>
    </xf>
    <xf numFmtId="0" fontId="1" fillId="0" borderId="1" xfId="0" applyFont="1" applyBorder="1" applyAlignment="1">
      <alignment horizontal="left" indent="2"/>
    </xf>
    <xf numFmtId="6" fontId="1" fillId="0" borderId="1" xfId="0" applyNumberFormat="1" applyFont="1" applyBorder="1" applyAlignment="1">
      <alignment horizontal="center"/>
    </xf>
    <xf numFmtId="165" fontId="1" fillId="0" borderId="1" xfId="0" applyNumberFormat="1" applyFont="1" applyBorder="1" applyAlignment="1">
      <alignment horizontal="center"/>
    </xf>
    <xf numFmtId="3" fontId="1" fillId="0" borderId="1" xfId="0" applyNumberFormat="1" applyFont="1" applyBorder="1" applyAlignment="1">
      <alignment horizontal="center"/>
    </xf>
    <xf numFmtId="0" fontId="1" fillId="0" borderId="1" xfId="0" applyFont="1" applyBorder="1" applyAlignment="1">
      <alignment horizontal="left"/>
    </xf>
    <xf numFmtId="0" fontId="5" fillId="0" borderId="1" xfId="0" applyFont="1" applyBorder="1" applyAlignment="1">
      <alignment horizontal="center" wrapText="1"/>
    </xf>
    <xf numFmtId="0" fontId="8" fillId="0" borderId="0" xfId="0" applyFont="1" applyAlignment="1">
      <alignment vertical="center"/>
    </xf>
    <xf numFmtId="0" fontId="1" fillId="0" borderId="0" xfId="0" applyFont="1" applyAlignment="1"/>
    <xf numFmtId="0" fontId="2" fillId="0" borderId="0" xfId="0" applyFont="1" applyAlignment="1">
      <alignment horizontal="left" vertical="top"/>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11" fillId="0" borderId="3" xfId="0" applyFont="1" applyBorder="1" applyAlignment="1"/>
    <xf numFmtId="165" fontId="2" fillId="0" borderId="1" xfId="0" applyNumberFormat="1" applyFont="1" applyBorder="1"/>
    <xf numFmtId="165" fontId="11" fillId="0" borderId="1" xfId="0" applyNumberFormat="1" applyFont="1" applyBorder="1"/>
    <xf numFmtId="165" fontId="11" fillId="0" borderId="1" xfId="0" applyNumberFormat="1" applyFont="1" applyBorder="1" applyAlignment="1">
      <alignment horizontal="right" vertical="center"/>
    </xf>
    <xf numFmtId="0" fontId="2" fillId="0" borderId="4" xfId="0" applyFont="1" applyBorder="1" applyAlignment="1">
      <alignment vertical="top"/>
    </xf>
    <xf numFmtId="0" fontId="2" fillId="0" borderId="3" xfId="0" applyFont="1" applyBorder="1" applyAlignment="1">
      <alignment vertical="top"/>
    </xf>
    <xf numFmtId="0" fontId="2" fillId="0" borderId="2" xfId="0" applyFont="1" applyBorder="1" applyAlignment="1">
      <alignmen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1" fillId="0" borderId="7" xfId="0" applyFont="1" applyBorder="1"/>
    <xf numFmtId="165" fontId="2" fillId="0" borderId="8" xfId="0" applyNumberFormat="1" applyFont="1" applyBorder="1"/>
    <xf numFmtId="0" fontId="1" fillId="0" borderId="3" xfId="0" applyFont="1" applyBorder="1"/>
    <xf numFmtId="165" fontId="2" fillId="0" borderId="2" xfId="0" applyNumberFormat="1" applyFont="1" applyBorder="1"/>
    <xf numFmtId="0" fontId="9" fillId="0" borderId="0" xfId="0" applyFont="1" applyAlignment="1">
      <alignment vertical="center"/>
    </xf>
    <xf numFmtId="0" fontId="6" fillId="0" borderId="0" xfId="0" applyFont="1"/>
    <xf numFmtId="0" fontId="2" fillId="0" borderId="0" xfId="0" applyFont="1" applyAlignment="1">
      <alignment vertical="center"/>
    </xf>
    <xf numFmtId="0" fontId="1" fillId="0" borderId="1" xfId="0" applyFont="1" applyBorder="1" applyAlignment="1">
      <alignment vertical="center"/>
    </xf>
    <xf numFmtId="0" fontId="1" fillId="0" borderId="1" xfId="0" quotePrefix="1" applyFont="1" applyBorder="1" applyAlignment="1">
      <alignment horizontal="center" vertical="center"/>
    </xf>
    <xf numFmtId="0" fontId="1" fillId="0" borderId="1" xfId="0" applyFont="1" applyBorder="1" applyAlignment="1">
      <alignment horizontal="right" vertical="center"/>
    </xf>
    <xf numFmtId="0" fontId="1" fillId="0" borderId="4" xfId="0" applyFont="1" applyBorder="1" applyAlignment="1"/>
    <xf numFmtId="0" fontId="1" fillId="0" borderId="3" xfId="0" applyFont="1" applyBorder="1" applyAlignment="1"/>
    <xf numFmtId="0" fontId="1" fillId="0" borderId="2" xfId="0" applyFont="1" applyBorder="1" applyAlignment="1"/>
    <xf numFmtId="0" fontId="10" fillId="0" borderId="0" xfId="0" applyFont="1" applyAlignment="1">
      <alignment horizontal="left" vertical="center" wrapText="1"/>
    </xf>
    <xf numFmtId="0" fontId="0" fillId="0" borderId="0" xfId="0" applyAlignment="1">
      <alignment horizontal="left" vertical="center" wrapText="1"/>
    </xf>
    <xf numFmtId="3" fontId="2" fillId="0" borderId="4" xfId="0" applyNumberFormat="1" applyFont="1" applyBorder="1" applyAlignment="1">
      <alignment horizontal="center"/>
    </xf>
    <xf numFmtId="3" fontId="2" fillId="0" borderId="3" xfId="0" applyNumberFormat="1" applyFont="1" applyBorder="1" applyAlignment="1">
      <alignment horizontal="center"/>
    </xf>
    <xf numFmtId="3" fontId="2" fillId="0" borderId="2" xfId="0" applyNumberFormat="1" applyFont="1" applyBorder="1" applyAlignment="1">
      <alignment horizontal="center"/>
    </xf>
    <xf numFmtId="0" fontId="1" fillId="0" borderId="0" xfId="0" applyFont="1" applyAlignment="1">
      <alignment horizontal="left"/>
    </xf>
    <xf numFmtId="3" fontId="11" fillId="0" borderId="4" xfId="0" applyNumberFormat="1" applyFont="1" applyBorder="1" applyAlignment="1">
      <alignment horizontal="center" vertical="center"/>
    </xf>
    <xf numFmtId="3" fontId="11" fillId="0" borderId="3" xfId="0" applyNumberFormat="1" applyFont="1" applyBorder="1" applyAlignment="1">
      <alignment horizontal="center" vertical="center"/>
    </xf>
    <xf numFmtId="3" fontId="11" fillId="0" borderId="2" xfId="0" applyNumberFormat="1" applyFont="1" applyBorder="1" applyAlignment="1">
      <alignment horizontal="center"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xf>
    <xf numFmtId="0" fontId="1" fillId="0" borderId="2" xfId="0" applyFont="1" applyBorder="1" applyAlignment="1">
      <alignment horizontal="left" vertical="center"/>
    </xf>
    <xf numFmtId="3" fontId="11" fillId="0" borderId="4" xfId="0" applyNumberFormat="1" applyFont="1" applyBorder="1" applyAlignment="1">
      <alignment horizontal="center"/>
    </xf>
    <xf numFmtId="0" fontId="11" fillId="0" borderId="3" xfId="0" applyFont="1" applyBorder="1" applyAlignment="1">
      <alignment horizontal="center"/>
    </xf>
    <xf numFmtId="0" fontId="11" fillId="0" borderId="2" xfId="0" applyFont="1" applyBorder="1" applyAlignment="1">
      <alignment horizont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xf>
    <xf numFmtId="0" fontId="1" fillId="0" borderId="3" xfId="0" applyFont="1" applyBorder="1" applyAlignment="1">
      <alignment vertical="center" wrapText="1"/>
    </xf>
    <xf numFmtId="0" fontId="1" fillId="0" borderId="3" xfId="0" applyFont="1" applyBorder="1" applyAlignment="1">
      <alignment vertical="center"/>
    </xf>
    <xf numFmtId="0" fontId="1" fillId="0" borderId="2" xfId="0" applyFont="1" applyBorder="1" applyAlignment="1">
      <alignment vertical="center"/>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1" fillId="0" borderId="1" xfId="0" applyFont="1" applyBorder="1" applyAlignment="1">
      <alignment horizontal="center" wrapText="1"/>
    </xf>
    <xf numFmtId="0" fontId="9" fillId="0" borderId="0" xfId="0" applyFont="1" applyAlignment="1">
      <alignment horizontal="left" vertical="center" wrapText="1"/>
    </xf>
    <xf numFmtId="0" fontId="6"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1"/>
  <sheetViews>
    <sheetView tabSelected="1" workbookViewId="0"/>
  </sheetViews>
  <sheetFormatPr defaultRowHeight="12.75" x14ac:dyDescent="0.2"/>
  <cols>
    <col min="1" max="2" width="9.140625" style="2"/>
    <col min="3" max="3" width="4.28515625" style="3" customWidth="1"/>
    <col min="4" max="4" width="4.28515625" style="2" customWidth="1"/>
    <col min="5" max="5" width="1.85546875" style="2" customWidth="1"/>
    <col min="6" max="6" width="34.85546875" style="1" customWidth="1"/>
    <col min="7" max="7" width="10.28515625" style="1" customWidth="1"/>
    <col min="8" max="8" width="10.85546875" style="1" customWidth="1"/>
    <col min="9" max="9" width="11.28515625" style="1" customWidth="1"/>
    <col min="10" max="10" width="11.85546875" style="1" customWidth="1"/>
    <col min="11" max="11" width="11.42578125" style="1" bestFit="1" customWidth="1"/>
    <col min="12" max="12" width="9.5703125" style="1" bestFit="1" customWidth="1"/>
    <col min="13" max="13" width="6.85546875" style="1" bestFit="1" customWidth="1"/>
    <col min="14" max="14" width="14" style="1" bestFit="1" customWidth="1"/>
    <col min="15" max="15" width="9.140625" style="1"/>
    <col min="16" max="16" width="9.7109375" style="1" customWidth="1"/>
    <col min="17" max="16384" width="9.140625" style="1"/>
  </cols>
  <sheetData>
    <row r="1" spans="1:19" x14ac:dyDescent="0.2">
      <c r="C1" s="42" t="s">
        <v>60</v>
      </c>
      <c r="F1" s="41"/>
      <c r="G1" s="41"/>
      <c r="H1" s="41"/>
      <c r="I1" s="41"/>
      <c r="J1" s="41"/>
      <c r="K1" s="41"/>
      <c r="L1" s="41"/>
      <c r="M1" s="41"/>
      <c r="N1" s="41"/>
    </row>
    <row r="2" spans="1:19" ht="15" customHeight="1" x14ac:dyDescent="0.2">
      <c r="C2" s="87" t="s">
        <v>34</v>
      </c>
      <c r="D2" s="87"/>
      <c r="E2" s="87"/>
      <c r="F2" s="87"/>
      <c r="G2" s="30" t="s">
        <v>77</v>
      </c>
      <c r="H2" s="30" t="s">
        <v>78</v>
      </c>
      <c r="I2" s="30" t="s">
        <v>80</v>
      </c>
      <c r="J2" s="30" t="s">
        <v>79</v>
      </c>
      <c r="K2" s="30" t="s">
        <v>81</v>
      </c>
      <c r="L2" s="30" t="s">
        <v>82</v>
      </c>
      <c r="M2" s="30" t="s">
        <v>83</v>
      </c>
      <c r="N2" s="30" t="s">
        <v>84</v>
      </c>
    </row>
    <row r="3" spans="1:19" s="2" customFormat="1" ht="51.75" customHeight="1" x14ac:dyDescent="0.2">
      <c r="A3" s="14"/>
      <c r="B3" s="14"/>
      <c r="C3" s="87"/>
      <c r="D3" s="87"/>
      <c r="E3" s="87"/>
      <c r="F3" s="87"/>
      <c r="G3" s="28" t="s">
        <v>91</v>
      </c>
      <c r="H3" s="28" t="s">
        <v>92</v>
      </c>
      <c r="I3" s="28" t="s">
        <v>93</v>
      </c>
      <c r="J3" s="28" t="s">
        <v>94</v>
      </c>
      <c r="K3" s="28" t="s">
        <v>89</v>
      </c>
      <c r="L3" s="28" t="s">
        <v>33</v>
      </c>
      <c r="M3" s="28" t="s">
        <v>32</v>
      </c>
      <c r="N3" s="28" t="s">
        <v>95</v>
      </c>
      <c r="P3" s="28" t="s">
        <v>31</v>
      </c>
      <c r="Q3" s="28" t="s">
        <v>30</v>
      </c>
      <c r="R3" s="28" t="s">
        <v>29</v>
      </c>
    </row>
    <row r="4" spans="1:19" x14ac:dyDescent="0.2">
      <c r="A4" s="25"/>
      <c r="B4" s="25"/>
      <c r="C4" s="23" t="s">
        <v>28</v>
      </c>
      <c r="D4" s="79" t="s">
        <v>27</v>
      </c>
      <c r="E4" s="79"/>
      <c r="F4" s="80"/>
      <c r="G4" s="17" t="s">
        <v>73</v>
      </c>
      <c r="H4" s="17"/>
      <c r="I4" s="17"/>
      <c r="J4" s="17"/>
      <c r="K4" s="17"/>
      <c r="L4" s="17"/>
      <c r="M4" s="17"/>
      <c r="N4" s="64"/>
      <c r="P4" s="27">
        <v>129.93</v>
      </c>
      <c r="Q4" s="26">
        <v>103.97</v>
      </c>
      <c r="R4" s="26">
        <v>51.79</v>
      </c>
    </row>
    <row r="5" spans="1:19" x14ac:dyDescent="0.2">
      <c r="A5" s="25"/>
      <c r="B5" s="25"/>
      <c r="C5" s="23" t="s">
        <v>26</v>
      </c>
      <c r="D5" s="79" t="s">
        <v>25</v>
      </c>
      <c r="E5" s="79"/>
      <c r="F5" s="80"/>
      <c r="G5" s="17" t="s">
        <v>73</v>
      </c>
      <c r="H5" s="17"/>
      <c r="I5" s="17"/>
      <c r="J5" s="17"/>
      <c r="K5" s="17"/>
      <c r="L5" s="17"/>
      <c r="M5" s="17"/>
      <c r="N5" s="64"/>
    </row>
    <row r="6" spans="1:19" x14ac:dyDescent="0.2">
      <c r="A6" s="25"/>
      <c r="B6" s="25"/>
      <c r="C6" s="23" t="s">
        <v>24</v>
      </c>
      <c r="D6" s="79" t="s">
        <v>23</v>
      </c>
      <c r="E6" s="79"/>
      <c r="F6" s="80"/>
      <c r="G6" s="17"/>
      <c r="H6" s="17"/>
      <c r="I6" s="17"/>
      <c r="J6" s="17"/>
      <c r="K6" s="17"/>
      <c r="L6" s="17"/>
      <c r="M6" s="17"/>
      <c r="N6" s="64"/>
    </row>
    <row r="7" spans="1:19" ht="15" x14ac:dyDescent="0.25">
      <c r="A7" s="14"/>
      <c r="B7" s="14"/>
      <c r="C7" s="13"/>
      <c r="D7" s="22" t="s">
        <v>8</v>
      </c>
      <c r="E7" s="79" t="s">
        <v>62</v>
      </c>
      <c r="F7" s="80"/>
      <c r="G7" s="17">
        <v>1</v>
      </c>
      <c r="H7" s="17">
        <v>1</v>
      </c>
      <c r="I7" s="17">
        <f>G7*H7</f>
        <v>1</v>
      </c>
      <c r="J7" s="17">
        <v>72</v>
      </c>
      <c r="K7" s="17">
        <f>I7*J7</f>
        <v>72</v>
      </c>
      <c r="L7" s="17">
        <f>K7*0.05</f>
        <v>3.6</v>
      </c>
      <c r="M7" s="17">
        <f>K7*0.1</f>
        <v>7.2</v>
      </c>
      <c r="N7" s="15">
        <f>(K7*$Q$4)+(L7*$P$4)+(M7*$R$4)</f>
        <v>8326.4760000000006</v>
      </c>
      <c r="P7"/>
      <c r="Q7"/>
      <c r="R7"/>
      <c r="S7"/>
    </row>
    <row r="8" spans="1:19" ht="15" x14ac:dyDescent="0.25">
      <c r="A8" s="14"/>
      <c r="B8" s="14"/>
      <c r="C8" s="13"/>
      <c r="D8" s="22" t="s">
        <v>7</v>
      </c>
      <c r="E8" s="79" t="s">
        <v>22</v>
      </c>
      <c r="F8" s="80"/>
      <c r="G8" s="17"/>
      <c r="H8" s="17"/>
      <c r="I8" s="17"/>
      <c r="J8" s="17"/>
      <c r="K8" s="17"/>
      <c r="L8" s="17"/>
      <c r="M8" s="17"/>
      <c r="N8" s="64"/>
      <c r="P8"/>
      <c r="Q8"/>
      <c r="R8"/>
      <c r="S8"/>
    </row>
    <row r="9" spans="1:19" ht="15" x14ac:dyDescent="0.25">
      <c r="A9" s="14"/>
      <c r="B9" s="14"/>
      <c r="C9" s="13"/>
      <c r="D9" s="21"/>
      <c r="E9" s="20"/>
      <c r="F9" s="24" t="s">
        <v>21</v>
      </c>
      <c r="G9" s="17">
        <v>60</v>
      </c>
      <c r="H9" s="17">
        <v>1</v>
      </c>
      <c r="I9" s="17">
        <f t="shared" ref="I9:I10" si="0">G9*H9</f>
        <v>60</v>
      </c>
      <c r="J9" s="17">
        <v>0</v>
      </c>
      <c r="K9" s="17">
        <f>I9*J9</f>
        <v>0</v>
      </c>
      <c r="L9" s="17">
        <f>K9*0.05</f>
        <v>0</v>
      </c>
      <c r="M9" s="17">
        <f>K9*0.1</f>
        <v>0</v>
      </c>
      <c r="N9" s="15">
        <f t="shared" ref="N9:N10" si="1">(K9*$Q$4)+(L9*$P$4)+(M9*$R$4)</f>
        <v>0</v>
      </c>
      <c r="P9"/>
      <c r="Q9"/>
      <c r="R9"/>
      <c r="S9"/>
    </row>
    <row r="10" spans="1:19" ht="15" x14ac:dyDescent="0.25">
      <c r="A10" s="14"/>
      <c r="B10" s="14"/>
      <c r="C10" s="13"/>
      <c r="D10" s="21"/>
      <c r="E10" s="20"/>
      <c r="F10" s="24" t="s">
        <v>20</v>
      </c>
      <c r="G10" s="17">
        <v>60</v>
      </c>
      <c r="H10" s="17">
        <v>0.2</v>
      </c>
      <c r="I10" s="17">
        <f t="shared" si="0"/>
        <v>12</v>
      </c>
      <c r="J10" s="17">
        <v>0</v>
      </c>
      <c r="K10" s="17">
        <f>I10*J10</f>
        <v>0</v>
      </c>
      <c r="L10" s="17">
        <f>K10*0.05</f>
        <v>0</v>
      </c>
      <c r="M10" s="17">
        <f>K10*0.1</f>
        <v>0</v>
      </c>
      <c r="N10" s="15">
        <f t="shared" si="1"/>
        <v>0</v>
      </c>
      <c r="P10"/>
      <c r="Q10"/>
      <c r="R10"/>
      <c r="S10"/>
    </row>
    <row r="11" spans="1:19" ht="15" x14ac:dyDescent="0.25">
      <c r="A11" s="14"/>
      <c r="B11" s="14"/>
      <c r="C11" s="13"/>
      <c r="D11" s="22" t="s">
        <v>5</v>
      </c>
      <c r="E11" s="79" t="s">
        <v>19</v>
      </c>
      <c r="F11" s="80"/>
      <c r="G11" s="63" t="s">
        <v>72</v>
      </c>
      <c r="H11" s="17"/>
      <c r="I11" s="17"/>
      <c r="J11" s="17"/>
      <c r="K11" s="17"/>
      <c r="L11" s="17"/>
      <c r="M11" s="17"/>
      <c r="N11" s="64"/>
      <c r="P11"/>
      <c r="Q11"/>
      <c r="R11"/>
      <c r="S11"/>
    </row>
    <row r="12" spans="1:19" ht="15" x14ac:dyDescent="0.25">
      <c r="A12" s="14"/>
      <c r="B12" s="14"/>
      <c r="C12" s="13"/>
      <c r="D12" s="22" t="s">
        <v>3</v>
      </c>
      <c r="E12" s="79" t="s">
        <v>18</v>
      </c>
      <c r="F12" s="80"/>
      <c r="G12" s="17"/>
      <c r="H12" s="17"/>
      <c r="I12" s="17"/>
      <c r="J12" s="17"/>
      <c r="K12" s="17"/>
      <c r="L12" s="17"/>
      <c r="M12" s="17"/>
      <c r="N12" s="64"/>
      <c r="P12"/>
      <c r="Q12"/>
      <c r="R12"/>
      <c r="S12"/>
    </row>
    <row r="13" spans="1:19" ht="25.5" x14ac:dyDescent="0.25">
      <c r="A13" s="14"/>
      <c r="B13" s="14"/>
      <c r="C13" s="13"/>
      <c r="D13" s="21"/>
      <c r="E13" s="20"/>
      <c r="F13" s="19" t="s">
        <v>17</v>
      </c>
      <c r="G13" s="17">
        <v>2</v>
      </c>
      <c r="H13" s="17">
        <v>1</v>
      </c>
      <c r="I13" s="17">
        <f t="shared" ref="I13:I15" si="2">G13*H13</f>
        <v>2</v>
      </c>
      <c r="J13" s="17">
        <v>0</v>
      </c>
      <c r="K13" s="17">
        <f>I13*J13</f>
        <v>0</v>
      </c>
      <c r="L13" s="17">
        <f>K13*0.05</f>
        <v>0</v>
      </c>
      <c r="M13" s="17">
        <f>K13*0.1</f>
        <v>0</v>
      </c>
      <c r="N13" s="15">
        <f>(K13*$Q$4)+(L13*$P$4)+(M13*$R$4)</f>
        <v>0</v>
      </c>
      <c r="P13"/>
      <c r="Q13"/>
      <c r="R13"/>
      <c r="S13"/>
    </row>
    <row r="14" spans="1:19" ht="15" x14ac:dyDescent="0.25">
      <c r="A14" s="14"/>
      <c r="B14" s="14"/>
      <c r="C14" s="13"/>
      <c r="D14" s="21"/>
      <c r="E14" s="20"/>
      <c r="F14" s="19" t="s">
        <v>16</v>
      </c>
      <c r="G14" s="17">
        <v>2</v>
      </c>
      <c r="H14" s="17">
        <v>1</v>
      </c>
      <c r="I14" s="17">
        <f t="shared" si="2"/>
        <v>2</v>
      </c>
      <c r="J14" s="17">
        <v>0</v>
      </c>
      <c r="K14" s="17">
        <f>I14*J14</f>
        <v>0</v>
      </c>
      <c r="L14" s="17">
        <f>K14*0.05</f>
        <v>0</v>
      </c>
      <c r="M14" s="17">
        <f>K14*0.1</f>
        <v>0</v>
      </c>
      <c r="N14" s="15">
        <f>(K14*$Q$4)+(L14*$P$4)+(M14*$R$4)</f>
        <v>0</v>
      </c>
      <c r="P14"/>
      <c r="Q14"/>
      <c r="R14"/>
      <c r="S14"/>
    </row>
    <row r="15" spans="1:19" ht="12.75" customHeight="1" x14ac:dyDescent="0.25">
      <c r="A15" s="14"/>
      <c r="B15" s="14"/>
      <c r="C15" s="13"/>
      <c r="D15" s="21"/>
      <c r="E15" s="20"/>
      <c r="F15" s="19" t="s">
        <v>15</v>
      </c>
      <c r="G15" s="17">
        <v>2</v>
      </c>
      <c r="H15" s="17">
        <v>1</v>
      </c>
      <c r="I15" s="17">
        <f t="shared" si="2"/>
        <v>2</v>
      </c>
      <c r="J15" s="17">
        <v>0</v>
      </c>
      <c r="K15" s="17">
        <f>I15*J15</f>
        <v>0</v>
      </c>
      <c r="L15" s="17">
        <f>K15*0.05</f>
        <v>0</v>
      </c>
      <c r="M15" s="17">
        <f>K15*0.1</f>
        <v>0</v>
      </c>
      <c r="N15" s="15">
        <f>(K15*$Q$4)+(L15*$P$4)+(M15*$R$4)</f>
        <v>0</v>
      </c>
      <c r="P15"/>
      <c r="Q15"/>
      <c r="R15"/>
      <c r="S15"/>
    </row>
    <row r="16" spans="1:19" ht="15" x14ac:dyDescent="0.25">
      <c r="A16" s="14"/>
      <c r="B16" s="14"/>
      <c r="C16" s="13"/>
      <c r="D16" s="21"/>
      <c r="E16" s="20"/>
      <c r="F16" s="19" t="s">
        <v>14</v>
      </c>
      <c r="G16" s="63" t="s">
        <v>72</v>
      </c>
      <c r="H16" s="17"/>
      <c r="I16" s="17"/>
      <c r="J16" s="17"/>
      <c r="K16" s="17"/>
      <c r="L16" s="17"/>
      <c r="M16" s="17"/>
      <c r="N16" s="64"/>
      <c r="P16"/>
      <c r="Q16"/>
      <c r="R16"/>
      <c r="S16"/>
    </row>
    <row r="17" spans="1:14" ht="13.5" customHeight="1" x14ac:dyDescent="0.2">
      <c r="A17" s="14"/>
      <c r="B17" s="14"/>
      <c r="C17" s="13"/>
      <c r="D17" s="21"/>
      <c r="E17" s="20"/>
      <c r="F17" s="19" t="s">
        <v>13</v>
      </c>
      <c r="G17" s="17">
        <v>5</v>
      </c>
      <c r="H17" s="17">
        <v>2</v>
      </c>
      <c r="I17" s="17">
        <f t="shared" ref="I17:I18" si="3">G17*H17</f>
        <v>10</v>
      </c>
      <c r="J17" s="17">
        <v>72</v>
      </c>
      <c r="K17" s="16">
        <f>I17*J17</f>
        <v>720</v>
      </c>
      <c r="L17" s="16">
        <f>K17*0.05</f>
        <v>36</v>
      </c>
      <c r="M17" s="16">
        <f>K17*0.1</f>
        <v>72</v>
      </c>
      <c r="N17" s="15">
        <f>(K17*$Q$4)+(L17*$P$4)+(M17*$R$4)</f>
        <v>83264.759999999995</v>
      </c>
    </row>
    <row r="18" spans="1:14" ht="14.25" customHeight="1" x14ac:dyDescent="0.2">
      <c r="A18" s="14"/>
      <c r="B18" s="14"/>
      <c r="C18" s="13"/>
      <c r="D18" s="21"/>
      <c r="E18" s="20"/>
      <c r="F18" s="19" t="s">
        <v>12</v>
      </c>
      <c r="G18" s="18">
        <v>4</v>
      </c>
      <c r="H18" s="17">
        <v>2</v>
      </c>
      <c r="I18" s="17">
        <f t="shared" si="3"/>
        <v>8</v>
      </c>
      <c r="J18" s="17">
        <v>72</v>
      </c>
      <c r="K18" s="16">
        <f>I18*J18</f>
        <v>576</v>
      </c>
      <c r="L18" s="16">
        <f>K18*0.05</f>
        <v>28.8</v>
      </c>
      <c r="M18" s="16">
        <f>K18*0.1</f>
        <v>57.6</v>
      </c>
      <c r="N18" s="15">
        <f>(K18*$Q$4)+(L18*$P$4)+(M18*$R$4)</f>
        <v>66611.808000000005</v>
      </c>
    </row>
    <row r="19" spans="1:14" ht="13.5" x14ac:dyDescent="0.2">
      <c r="A19" s="14"/>
      <c r="B19" s="14"/>
      <c r="C19" s="13"/>
      <c r="D19" s="91" t="s">
        <v>11</v>
      </c>
      <c r="E19" s="91"/>
      <c r="F19" s="92"/>
      <c r="G19" s="43"/>
      <c r="H19" s="44"/>
      <c r="I19" s="44"/>
      <c r="J19" s="44"/>
      <c r="K19" s="74">
        <f>SUM(K7:M18)</f>
        <v>1573.1999999999998</v>
      </c>
      <c r="L19" s="75"/>
      <c r="M19" s="76"/>
      <c r="N19" s="48">
        <f>SUM(N7:N18)</f>
        <v>158203.04399999999</v>
      </c>
    </row>
    <row r="20" spans="1:14" x14ac:dyDescent="0.2">
      <c r="A20" s="14"/>
      <c r="B20" s="14"/>
      <c r="C20" s="23" t="s">
        <v>10</v>
      </c>
      <c r="D20" s="88" t="s">
        <v>9</v>
      </c>
      <c r="E20" s="89"/>
      <c r="F20" s="90"/>
      <c r="G20" s="84"/>
      <c r="H20" s="85"/>
      <c r="I20" s="85"/>
      <c r="J20" s="85"/>
      <c r="K20" s="85"/>
      <c r="L20" s="85"/>
      <c r="M20" s="85"/>
      <c r="N20" s="86"/>
    </row>
    <row r="21" spans="1:14" x14ac:dyDescent="0.2">
      <c r="A21" s="14"/>
      <c r="B21" s="14"/>
      <c r="C21" s="13"/>
      <c r="D21" s="22" t="s">
        <v>8</v>
      </c>
      <c r="E21" s="79" t="s">
        <v>62</v>
      </c>
      <c r="F21" s="80"/>
      <c r="G21" s="63" t="s">
        <v>72</v>
      </c>
      <c r="H21" s="62"/>
      <c r="I21" s="62"/>
      <c r="J21" s="62"/>
      <c r="K21" s="62"/>
      <c r="L21" s="62"/>
      <c r="M21" s="62"/>
      <c r="N21" s="62"/>
    </row>
    <row r="22" spans="1:14" x14ac:dyDescent="0.2">
      <c r="A22" s="14"/>
      <c r="B22" s="14"/>
      <c r="C22" s="13"/>
      <c r="D22" s="22" t="s">
        <v>7</v>
      </c>
      <c r="E22" s="79" t="s">
        <v>6</v>
      </c>
      <c r="F22" s="80"/>
      <c r="G22" s="63" t="s">
        <v>72</v>
      </c>
      <c r="H22" s="62"/>
      <c r="I22" s="62"/>
      <c r="J22" s="62"/>
      <c r="K22" s="62"/>
      <c r="L22" s="62"/>
      <c r="M22" s="62"/>
      <c r="N22" s="62"/>
    </row>
    <row r="23" spans="1:14" ht="29.25" customHeight="1" x14ac:dyDescent="0.2">
      <c r="A23" s="14"/>
      <c r="B23" s="14"/>
      <c r="C23" s="13"/>
      <c r="D23" s="22" t="s">
        <v>5</v>
      </c>
      <c r="E23" s="77" t="s">
        <v>4</v>
      </c>
      <c r="F23" s="78"/>
      <c r="G23" s="18">
        <v>1</v>
      </c>
      <c r="H23" s="17">
        <v>12</v>
      </c>
      <c r="I23" s="17">
        <f>G23*H23</f>
        <v>12</v>
      </c>
      <c r="J23" s="17">
        <v>72</v>
      </c>
      <c r="K23" s="16">
        <f>I23*J23</f>
        <v>864</v>
      </c>
      <c r="L23" s="16">
        <f>K23*0.05</f>
        <v>43.2</v>
      </c>
      <c r="M23" s="16">
        <f>K23*0.1</f>
        <v>86.4</v>
      </c>
      <c r="N23" s="15">
        <f>(K23*$Q$4)+(L23*$P$4)+(M23*$R$4)</f>
        <v>99917.712</v>
      </c>
    </row>
    <row r="24" spans="1:14" x14ac:dyDescent="0.2">
      <c r="A24" s="14"/>
      <c r="B24" s="14"/>
      <c r="C24" s="13"/>
      <c r="D24" s="22" t="s">
        <v>3</v>
      </c>
      <c r="E24" s="79" t="s">
        <v>2</v>
      </c>
      <c r="F24" s="80"/>
      <c r="G24" s="17" t="s">
        <v>73</v>
      </c>
      <c r="H24" s="62"/>
      <c r="I24" s="62"/>
      <c r="J24" s="62"/>
      <c r="K24" s="62"/>
      <c r="L24" s="62"/>
      <c r="M24" s="62"/>
      <c r="N24" s="62"/>
    </row>
    <row r="25" spans="1:14" ht="15.75" x14ac:dyDescent="0.2">
      <c r="A25" s="14"/>
      <c r="B25" s="14"/>
      <c r="C25" s="13"/>
      <c r="D25" s="21"/>
      <c r="E25" s="20"/>
      <c r="F25" s="19" t="s">
        <v>1</v>
      </c>
      <c r="G25" s="18">
        <v>0.25</v>
      </c>
      <c r="H25" s="17">
        <v>250</v>
      </c>
      <c r="I25" s="17">
        <f>G25*H25</f>
        <v>62.5</v>
      </c>
      <c r="J25" s="17">
        <v>72</v>
      </c>
      <c r="K25" s="16">
        <f>I25*J25</f>
        <v>4500</v>
      </c>
      <c r="L25" s="16">
        <f>K25*0.05</f>
        <v>225</v>
      </c>
      <c r="M25" s="16">
        <f>K25*0.1</f>
        <v>450</v>
      </c>
      <c r="N25" s="15">
        <f>(K25*$Q$4)+(L25*$P$4)+(M25*$R$4)</f>
        <v>520404.75</v>
      </c>
    </row>
    <row r="26" spans="1:14" ht="25.5" customHeight="1" x14ac:dyDescent="0.25">
      <c r="A26" s="14"/>
      <c r="B26" s="14"/>
      <c r="C26" s="13"/>
      <c r="D26" s="45" t="s">
        <v>0</v>
      </c>
      <c r="E26" s="45"/>
      <c r="F26" s="45"/>
      <c r="G26" s="10"/>
      <c r="H26" s="10"/>
      <c r="I26" s="10"/>
      <c r="J26" s="10"/>
      <c r="K26" s="81">
        <f>SUM(K23:M25)</f>
        <v>6168.6</v>
      </c>
      <c r="L26" s="82"/>
      <c r="M26" s="83"/>
      <c r="N26" s="47">
        <f>SUM(N23:N25)</f>
        <v>620322.46200000006</v>
      </c>
    </row>
    <row r="27" spans="1:14" ht="15.75" x14ac:dyDescent="0.2">
      <c r="C27" s="49" t="s">
        <v>63</v>
      </c>
      <c r="D27" s="50"/>
      <c r="E27" s="50"/>
      <c r="F27" s="50"/>
      <c r="G27" s="50"/>
      <c r="H27" s="50"/>
      <c r="I27" s="50"/>
      <c r="J27" s="51"/>
      <c r="K27" s="70">
        <f>ROUND(K26+K19,-1)</f>
        <v>7740</v>
      </c>
      <c r="L27" s="71"/>
      <c r="M27" s="72"/>
      <c r="N27" s="46">
        <f>ROUND(SUM(N26+N19),-3)</f>
        <v>779000</v>
      </c>
    </row>
    <row r="28" spans="1:14" ht="15.75" x14ac:dyDescent="0.2">
      <c r="C28" s="52" t="s">
        <v>64</v>
      </c>
      <c r="D28" s="12"/>
      <c r="E28" s="11"/>
      <c r="F28" s="11"/>
      <c r="G28" s="57"/>
      <c r="H28" s="57"/>
      <c r="I28" s="57"/>
      <c r="J28" s="57"/>
      <c r="K28" s="70"/>
      <c r="L28" s="71"/>
      <c r="M28" s="72"/>
      <c r="N28" s="58">
        <v>8400</v>
      </c>
    </row>
    <row r="29" spans="1:14" ht="15.75" x14ac:dyDescent="0.2">
      <c r="C29" s="53" t="s">
        <v>65</v>
      </c>
      <c r="D29" s="54"/>
      <c r="E29" s="54"/>
      <c r="F29" s="54"/>
      <c r="G29" s="55"/>
      <c r="H29" s="55"/>
      <c r="I29" s="55"/>
      <c r="J29" s="55"/>
      <c r="K29" s="70"/>
      <c r="L29" s="71"/>
      <c r="M29" s="72"/>
      <c r="N29" s="56">
        <f>ROUND(SUM(N27:N28),-3)</f>
        <v>787000</v>
      </c>
    </row>
    <row r="30" spans="1:14" x14ac:dyDescent="0.2">
      <c r="C30" s="8"/>
      <c r="D30" s="8"/>
      <c r="E30" s="8"/>
      <c r="F30" s="8"/>
      <c r="G30" s="7"/>
      <c r="H30" s="7"/>
      <c r="I30" s="7"/>
      <c r="J30" s="7"/>
      <c r="K30" s="6"/>
      <c r="L30" s="5"/>
      <c r="M30" s="5"/>
      <c r="N30" s="4"/>
    </row>
    <row r="31" spans="1:14" ht="15" x14ac:dyDescent="0.25">
      <c r="C31" s="40" t="s">
        <v>54</v>
      </c>
      <c r="D31"/>
      <c r="E31"/>
      <c r="F31"/>
      <c r="G31"/>
      <c r="H31"/>
      <c r="I31"/>
      <c r="J31"/>
      <c r="K31"/>
      <c r="L31"/>
      <c r="M31"/>
      <c r="N31"/>
    </row>
    <row r="32" spans="1:14" ht="32.25" customHeight="1" x14ac:dyDescent="0.2">
      <c r="C32" s="68" t="s">
        <v>55</v>
      </c>
      <c r="D32" s="69"/>
      <c r="E32" s="69"/>
      <c r="F32" s="69"/>
      <c r="G32" s="69"/>
      <c r="H32" s="69"/>
      <c r="I32" s="69"/>
      <c r="J32" s="69"/>
      <c r="K32" s="69"/>
      <c r="L32" s="69"/>
      <c r="M32" s="69"/>
      <c r="N32" s="69"/>
    </row>
    <row r="33" spans="3:14" ht="65.25" customHeight="1" x14ac:dyDescent="0.2">
      <c r="C33" s="68" t="s">
        <v>61</v>
      </c>
      <c r="D33" s="68"/>
      <c r="E33" s="68"/>
      <c r="F33" s="68"/>
      <c r="G33" s="68"/>
      <c r="H33" s="68"/>
      <c r="I33" s="68"/>
      <c r="J33" s="68"/>
      <c r="K33" s="68"/>
      <c r="L33" s="68"/>
      <c r="M33" s="68"/>
      <c r="N33" s="68"/>
    </row>
    <row r="34" spans="3:14" ht="18" customHeight="1" x14ac:dyDescent="0.2">
      <c r="C34" s="68" t="s">
        <v>56</v>
      </c>
      <c r="D34" s="69"/>
      <c r="E34" s="69"/>
      <c r="F34" s="69"/>
      <c r="G34" s="69"/>
      <c r="H34" s="69"/>
      <c r="I34" s="69"/>
      <c r="J34" s="69"/>
      <c r="K34" s="69"/>
      <c r="L34" s="69"/>
      <c r="M34" s="69"/>
      <c r="N34" s="69"/>
    </row>
    <row r="35" spans="3:14" ht="13.5" customHeight="1" x14ac:dyDescent="0.2">
      <c r="C35" s="68" t="s">
        <v>57</v>
      </c>
      <c r="D35" s="69"/>
      <c r="E35" s="69"/>
      <c r="F35" s="69"/>
      <c r="G35" s="69"/>
      <c r="H35" s="69"/>
      <c r="I35" s="69"/>
      <c r="J35" s="69"/>
      <c r="K35" s="69"/>
      <c r="L35" s="69"/>
      <c r="M35" s="69"/>
      <c r="N35" s="69"/>
    </row>
    <row r="36" spans="3:14" ht="22.5" customHeight="1" x14ac:dyDescent="0.2">
      <c r="C36" s="68" t="s">
        <v>58</v>
      </c>
      <c r="D36" s="69"/>
      <c r="E36" s="69"/>
      <c r="F36" s="69"/>
      <c r="G36" s="69"/>
      <c r="H36" s="69"/>
      <c r="I36" s="69"/>
      <c r="J36" s="69"/>
      <c r="K36" s="69"/>
      <c r="L36" s="69"/>
      <c r="M36" s="69"/>
      <c r="N36" s="69"/>
    </row>
    <row r="37" spans="3:14" ht="18" customHeight="1" x14ac:dyDescent="0.2">
      <c r="C37" s="68" t="s">
        <v>59</v>
      </c>
      <c r="D37" s="69"/>
      <c r="E37" s="69"/>
      <c r="F37" s="69"/>
      <c r="G37" s="69"/>
      <c r="H37" s="69"/>
      <c r="I37" s="69"/>
      <c r="J37" s="69"/>
      <c r="K37" s="69"/>
      <c r="L37" s="69"/>
      <c r="M37" s="69"/>
      <c r="N37" s="69"/>
    </row>
    <row r="38" spans="3:14" ht="16.5" customHeight="1" x14ac:dyDescent="0.2">
      <c r="C38" s="73" t="s">
        <v>66</v>
      </c>
      <c r="D38" s="73"/>
      <c r="E38" s="73"/>
      <c r="F38" s="73"/>
      <c r="G38" s="73"/>
      <c r="H38" s="73"/>
      <c r="I38" s="73"/>
      <c r="J38" s="73"/>
      <c r="K38" s="73"/>
      <c r="L38" s="73"/>
      <c r="M38" s="73"/>
      <c r="N38" s="73"/>
    </row>
    <row r="39" spans="3:14" ht="15" x14ac:dyDescent="0.25">
      <c r="C39"/>
      <c r="D39"/>
      <c r="E39"/>
      <c r="F39"/>
      <c r="G39"/>
      <c r="H39"/>
      <c r="I39"/>
      <c r="J39"/>
      <c r="K39"/>
      <c r="L39"/>
      <c r="M39"/>
      <c r="N39"/>
    </row>
    <row r="40" spans="3:14" ht="15" x14ac:dyDescent="0.25">
      <c r="C40"/>
      <c r="D40"/>
      <c r="E40"/>
      <c r="F40"/>
      <c r="G40"/>
      <c r="H40"/>
      <c r="I40"/>
      <c r="J40"/>
      <c r="K40"/>
      <c r="L40"/>
      <c r="M40"/>
      <c r="N40"/>
    </row>
    <row r="41" spans="3:14" ht="15" x14ac:dyDescent="0.25">
      <c r="C41"/>
      <c r="D41"/>
      <c r="E41"/>
      <c r="F41"/>
      <c r="G41"/>
      <c r="H41"/>
      <c r="I41"/>
      <c r="J41"/>
      <c r="K41"/>
      <c r="L41"/>
      <c r="M41"/>
      <c r="N41"/>
    </row>
  </sheetData>
  <mergeCells count="27">
    <mergeCell ref="C2:F3"/>
    <mergeCell ref="D20:F20"/>
    <mergeCell ref="E21:F21"/>
    <mergeCell ref="E7:F7"/>
    <mergeCell ref="D4:F4"/>
    <mergeCell ref="D5:F5"/>
    <mergeCell ref="D6:F6"/>
    <mergeCell ref="E12:F12"/>
    <mergeCell ref="D19:F19"/>
    <mergeCell ref="E8:F8"/>
    <mergeCell ref="E11:F11"/>
    <mergeCell ref="K19:M19"/>
    <mergeCell ref="E23:F23"/>
    <mergeCell ref="E24:F24"/>
    <mergeCell ref="K26:M26"/>
    <mergeCell ref="K27:M27"/>
    <mergeCell ref="G20:N20"/>
    <mergeCell ref="E22:F22"/>
    <mergeCell ref="C32:N32"/>
    <mergeCell ref="K28:M28"/>
    <mergeCell ref="K29:M29"/>
    <mergeCell ref="C38:N38"/>
    <mergeCell ref="C33:N33"/>
    <mergeCell ref="C34:N34"/>
    <mergeCell ref="C35:N35"/>
    <mergeCell ref="C36:N36"/>
    <mergeCell ref="C37:N37"/>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5"/>
  <sheetViews>
    <sheetView workbookViewId="0">
      <selection activeCell="J18" sqref="J18"/>
    </sheetView>
  </sheetViews>
  <sheetFormatPr defaultRowHeight="12.75" x14ac:dyDescent="0.2"/>
  <cols>
    <col min="1" max="1" width="9.140625" style="1"/>
    <col min="2" max="2" width="27.42578125" style="1" customWidth="1"/>
    <col min="3" max="3" width="17.28515625" style="1" customWidth="1"/>
    <col min="4" max="4" width="10.5703125" style="1" customWidth="1"/>
    <col min="5" max="5" width="15.42578125" style="1" customWidth="1"/>
    <col min="6" max="6" width="10.140625" style="1" customWidth="1"/>
    <col min="7" max="8" width="11.42578125" style="1" bestFit="1" customWidth="1"/>
    <col min="9" max="9" width="12.28515625" style="1" bestFit="1" customWidth="1"/>
    <col min="10" max="10" width="10.7109375" style="1" bestFit="1" customWidth="1"/>
    <col min="11" max="11" width="9.140625" style="1"/>
    <col min="12" max="12" width="10" style="1" customWidth="1"/>
    <col min="13" max="16384" width="9.140625" style="1"/>
  </cols>
  <sheetData>
    <row r="2" spans="2:14" ht="15.75" x14ac:dyDescent="0.25">
      <c r="B2" s="60" t="s">
        <v>68</v>
      </c>
    </row>
    <row r="3" spans="2:14" ht="15" customHeight="1" x14ac:dyDescent="0.2">
      <c r="B3" s="93" t="s">
        <v>76</v>
      </c>
      <c r="C3" s="30" t="s">
        <v>77</v>
      </c>
      <c r="D3" s="30" t="s">
        <v>78</v>
      </c>
      <c r="E3" s="30" t="s">
        <v>80</v>
      </c>
      <c r="F3" s="30" t="s">
        <v>79</v>
      </c>
      <c r="G3" s="30" t="s">
        <v>81</v>
      </c>
      <c r="H3" s="30" t="s">
        <v>82</v>
      </c>
      <c r="I3" s="30" t="s">
        <v>83</v>
      </c>
      <c r="J3" s="30" t="s">
        <v>84</v>
      </c>
    </row>
    <row r="4" spans="2:14" s="2" customFormat="1" ht="41.25" customHeight="1" x14ac:dyDescent="0.2">
      <c r="B4" s="93"/>
      <c r="C4" s="28" t="s">
        <v>85</v>
      </c>
      <c r="D4" s="28" t="s">
        <v>86</v>
      </c>
      <c r="E4" s="28" t="s">
        <v>87</v>
      </c>
      <c r="F4" s="28" t="s">
        <v>88</v>
      </c>
      <c r="G4" s="28" t="s">
        <v>89</v>
      </c>
      <c r="H4" s="28" t="s">
        <v>33</v>
      </c>
      <c r="I4" s="28" t="s">
        <v>32</v>
      </c>
      <c r="J4" s="28" t="s">
        <v>90</v>
      </c>
      <c r="L4" s="28" t="s">
        <v>31</v>
      </c>
      <c r="M4" s="28" t="s">
        <v>30</v>
      </c>
      <c r="N4" s="28" t="s">
        <v>29</v>
      </c>
    </row>
    <row r="5" spans="2:14" x14ac:dyDescent="0.2">
      <c r="B5" s="10" t="s">
        <v>44</v>
      </c>
      <c r="C5" s="10"/>
      <c r="D5" s="10"/>
      <c r="E5" s="10"/>
      <c r="F5" s="10"/>
      <c r="G5" s="10"/>
      <c r="H5" s="10"/>
      <c r="I5" s="10"/>
      <c r="J5" s="10"/>
      <c r="L5" s="27">
        <v>62.9</v>
      </c>
      <c r="M5" s="26">
        <v>46.67</v>
      </c>
      <c r="N5" s="26">
        <v>25.25</v>
      </c>
    </row>
    <row r="6" spans="2:14" x14ac:dyDescent="0.2">
      <c r="B6" s="34" t="s">
        <v>42</v>
      </c>
      <c r="C6" s="30">
        <v>24</v>
      </c>
      <c r="D6" s="30">
        <v>1</v>
      </c>
      <c r="E6" s="30">
        <f>C6*D6</f>
        <v>24</v>
      </c>
      <c r="F6" s="30">
        <v>0</v>
      </c>
      <c r="G6" s="30">
        <f>E6*F6</f>
        <v>0</v>
      </c>
      <c r="H6" s="30">
        <f>G6*0.05</f>
        <v>0</v>
      </c>
      <c r="I6" s="30">
        <f>G6*0.1</f>
        <v>0</v>
      </c>
      <c r="J6" s="31">
        <f>($L$5*H6)+(G6*$M$5)+(I6*$N$5)</f>
        <v>0</v>
      </c>
    </row>
    <row r="7" spans="2:14" x14ac:dyDescent="0.2">
      <c r="B7" s="10" t="s">
        <v>43</v>
      </c>
      <c r="C7" s="30"/>
      <c r="D7" s="30"/>
      <c r="E7" s="30"/>
      <c r="F7" s="30"/>
      <c r="G7" s="30"/>
      <c r="H7" s="30"/>
      <c r="I7" s="30"/>
      <c r="J7" s="10"/>
    </row>
    <row r="8" spans="2:14" x14ac:dyDescent="0.2">
      <c r="B8" s="34" t="s">
        <v>42</v>
      </c>
      <c r="C8" s="30">
        <v>24</v>
      </c>
      <c r="D8" s="30">
        <v>0.2</v>
      </c>
      <c r="E8" s="30">
        <f>C8*D8</f>
        <v>4.8000000000000007</v>
      </c>
      <c r="F8" s="30">
        <v>0</v>
      </c>
      <c r="G8" s="30">
        <f>E8*F8</f>
        <v>0</v>
      </c>
      <c r="H8" s="30">
        <f>G8*0.05</f>
        <v>0</v>
      </c>
      <c r="I8" s="30">
        <f>G8*0.1</f>
        <v>0</v>
      </c>
      <c r="J8" s="31">
        <f>($L$5*H8)+(G8*$M$5)+(I8*$N$5)</f>
        <v>0</v>
      </c>
    </row>
    <row r="9" spans="2:14" x14ac:dyDescent="0.2">
      <c r="B9" s="10" t="s">
        <v>41</v>
      </c>
      <c r="C9" s="30"/>
      <c r="D9" s="30"/>
      <c r="E9" s="30"/>
      <c r="F9" s="30"/>
      <c r="G9" s="30"/>
      <c r="H9" s="30"/>
      <c r="I9" s="30"/>
      <c r="J9" s="10"/>
    </row>
    <row r="10" spans="2:14" x14ac:dyDescent="0.2">
      <c r="B10" s="34" t="s">
        <v>40</v>
      </c>
      <c r="C10" s="30"/>
      <c r="D10" s="30"/>
      <c r="E10" s="30"/>
      <c r="F10" s="30"/>
      <c r="G10" s="30"/>
      <c r="H10" s="30"/>
      <c r="I10" s="30"/>
      <c r="J10" s="10"/>
    </row>
    <row r="11" spans="2:14" ht="14.25" customHeight="1" x14ac:dyDescent="0.2">
      <c r="B11" s="32" t="s">
        <v>39</v>
      </c>
      <c r="C11" s="30">
        <v>2</v>
      </c>
      <c r="D11" s="30">
        <v>1</v>
      </c>
      <c r="E11" s="30">
        <f>C11*D11</f>
        <v>2</v>
      </c>
      <c r="F11" s="30">
        <v>0</v>
      </c>
      <c r="G11" s="30">
        <f>E11*F11</f>
        <v>0</v>
      </c>
      <c r="H11" s="30">
        <f>G11*0.05</f>
        <v>0</v>
      </c>
      <c r="I11" s="30">
        <f>G11*0.1</f>
        <v>0</v>
      </c>
      <c r="J11" s="31">
        <f>($L$5*H11)+(G11*$M$5)+(I11*$N$5)</f>
        <v>0</v>
      </c>
    </row>
    <row r="12" spans="2:14" ht="25.5" x14ac:dyDescent="0.2">
      <c r="B12" s="32" t="s">
        <v>38</v>
      </c>
      <c r="C12" s="30">
        <v>0.5</v>
      </c>
      <c r="D12" s="30">
        <v>1</v>
      </c>
      <c r="E12" s="30">
        <f>C12*D12</f>
        <v>0.5</v>
      </c>
      <c r="F12" s="30">
        <v>0</v>
      </c>
      <c r="G12" s="30">
        <f>E12*F12</f>
        <v>0</v>
      </c>
      <c r="H12" s="30">
        <f>G12*0.05</f>
        <v>0</v>
      </c>
      <c r="I12" s="30">
        <f>G12*0.1</f>
        <v>0</v>
      </c>
      <c r="J12" s="31">
        <f>($L$5*H12)+(G12*$M$5)+(I12*$N$5)</f>
        <v>0</v>
      </c>
    </row>
    <row r="13" spans="2:14" ht="25.5" x14ac:dyDescent="0.2">
      <c r="B13" s="32" t="s">
        <v>15</v>
      </c>
      <c r="C13" s="30">
        <v>0.5</v>
      </c>
      <c r="D13" s="30">
        <v>1</v>
      </c>
      <c r="E13" s="30">
        <f>C13*D13</f>
        <v>0.5</v>
      </c>
      <c r="F13" s="30">
        <v>0</v>
      </c>
      <c r="G13" s="30">
        <f>E13*F13</f>
        <v>0</v>
      </c>
      <c r="H13" s="30">
        <f>G13*0.05</f>
        <v>0</v>
      </c>
      <c r="I13" s="30">
        <f>G13*0.1</f>
        <v>0</v>
      </c>
      <c r="J13" s="31">
        <f>($L$5*H13)+(G13*$M$5)+(I13*$N$5)</f>
        <v>0</v>
      </c>
    </row>
    <row r="14" spans="2:14" x14ac:dyDescent="0.2">
      <c r="B14" s="32" t="s">
        <v>37</v>
      </c>
      <c r="C14" s="30">
        <v>0.5</v>
      </c>
      <c r="D14" s="30">
        <v>1.2</v>
      </c>
      <c r="E14" s="30">
        <f>C14*D14</f>
        <v>0.6</v>
      </c>
      <c r="F14" s="30">
        <v>0</v>
      </c>
      <c r="G14" s="30">
        <f>E14*F14</f>
        <v>0</v>
      </c>
      <c r="H14" s="30">
        <f>G14*0.05</f>
        <v>0</v>
      </c>
      <c r="I14" s="30">
        <f>G14*0.1</f>
        <v>0</v>
      </c>
      <c r="J14" s="31">
        <f>($L$5*H14)+(G14*$M$5)+(I14*$N$5)</f>
        <v>0</v>
      </c>
    </row>
    <row r="15" spans="2:14" x14ac:dyDescent="0.2">
      <c r="B15" s="32" t="s">
        <v>36</v>
      </c>
      <c r="C15" s="30">
        <v>8</v>
      </c>
      <c r="D15" s="30">
        <v>1.2</v>
      </c>
      <c r="E15" s="30">
        <f>C15*D15</f>
        <v>9.6</v>
      </c>
      <c r="F15" s="30">
        <v>0</v>
      </c>
      <c r="G15" s="30">
        <f>E15*F15</f>
        <v>0</v>
      </c>
      <c r="H15" s="30">
        <f>G15*0.05</f>
        <v>0</v>
      </c>
      <c r="I15" s="30">
        <f>G15*0.1</f>
        <v>0</v>
      </c>
      <c r="J15" s="31">
        <f>($L$5*H15)+(G15*$M$5)+(I15*$N$5)</f>
        <v>0</v>
      </c>
    </row>
    <row r="16" spans="2:14" x14ac:dyDescent="0.2">
      <c r="B16" s="33" t="s">
        <v>35</v>
      </c>
      <c r="C16" s="30"/>
      <c r="D16" s="30"/>
      <c r="E16" s="30"/>
      <c r="F16" s="30"/>
      <c r="G16" s="30"/>
      <c r="H16" s="30"/>
      <c r="I16" s="30"/>
      <c r="J16" s="10"/>
    </row>
    <row r="17" spans="2:13" ht="15.75" x14ac:dyDescent="0.2">
      <c r="B17" s="32" t="s">
        <v>71</v>
      </c>
      <c r="C17" s="30">
        <v>2</v>
      </c>
      <c r="D17" s="30">
        <v>2</v>
      </c>
      <c r="E17" s="30">
        <f>C17*D17</f>
        <v>4</v>
      </c>
      <c r="F17" s="30">
        <v>72</v>
      </c>
      <c r="G17" s="30">
        <f>E17*F17</f>
        <v>288</v>
      </c>
      <c r="H17" s="30">
        <f>G17*0.05</f>
        <v>14.4</v>
      </c>
      <c r="I17" s="30">
        <f>G17*0.1</f>
        <v>28.8</v>
      </c>
      <c r="J17" s="31">
        <f>($L$5*H17)+(G17*$M$5)+(I17*$N$5)</f>
        <v>15073.920000000002</v>
      </c>
    </row>
    <row r="18" spans="2:13" ht="28.5" x14ac:dyDescent="0.2">
      <c r="B18" s="32" t="s">
        <v>70</v>
      </c>
      <c r="C18" s="30">
        <v>2</v>
      </c>
      <c r="D18" s="30">
        <v>2</v>
      </c>
      <c r="E18" s="30">
        <f>C18*D18</f>
        <v>4</v>
      </c>
      <c r="F18" s="30">
        <v>72</v>
      </c>
      <c r="G18" s="30">
        <f>E18*F18</f>
        <v>288</v>
      </c>
      <c r="H18" s="30">
        <f>G18*0.05</f>
        <v>14.4</v>
      </c>
      <c r="I18" s="30">
        <f>G18*0.1</f>
        <v>28.8</v>
      </c>
      <c r="J18" s="31">
        <f>($L$5*H18)+(G18*$M$5)+(I18*$N$5)</f>
        <v>15073.920000000002</v>
      </c>
    </row>
    <row r="19" spans="2:13" ht="15.75" x14ac:dyDescent="0.2">
      <c r="B19" s="29" t="s">
        <v>74</v>
      </c>
      <c r="C19" s="65"/>
      <c r="D19" s="66"/>
      <c r="E19" s="66"/>
      <c r="F19" s="67"/>
      <c r="G19" s="70">
        <f>SUM(G17:I18)</f>
        <v>662.4</v>
      </c>
      <c r="H19" s="71"/>
      <c r="I19" s="72"/>
      <c r="J19" s="9">
        <f>ROUND(SUM(J17:J18),-2)</f>
        <v>30100</v>
      </c>
    </row>
    <row r="21" spans="2:13" x14ac:dyDescent="0.2">
      <c r="B21" s="61" t="s">
        <v>54</v>
      </c>
    </row>
    <row r="22" spans="2:13" ht="33" customHeight="1" x14ac:dyDescent="0.2">
      <c r="B22" s="68" t="s">
        <v>55</v>
      </c>
      <c r="C22" s="68"/>
      <c r="D22" s="68"/>
      <c r="E22" s="68"/>
      <c r="F22" s="68"/>
      <c r="G22" s="68"/>
      <c r="H22" s="68"/>
      <c r="I22" s="68"/>
      <c r="J22" s="68"/>
    </row>
    <row r="23" spans="2:13" ht="49.5" customHeight="1" x14ac:dyDescent="0.2">
      <c r="B23" s="94" t="s">
        <v>69</v>
      </c>
      <c r="C23" s="94"/>
      <c r="D23" s="94"/>
      <c r="E23" s="94"/>
      <c r="F23" s="94"/>
      <c r="G23" s="94"/>
      <c r="H23" s="94"/>
      <c r="I23" s="94"/>
      <c r="J23" s="94"/>
    </row>
    <row r="24" spans="2:13" ht="18.75" x14ac:dyDescent="0.2">
      <c r="B24" s="59" t="s">
        <v>67</v>
      </c>
    </row>
    <row r="25" spans="2:13" ht="15.75" x14ac:dyDescent="0.2">
      <c r="B25" s="41" t="s">
        <v>75</v>
      </c>
      <c r="C25" s="41"/>
      <c r="D25" s="41"/>
      <c r="E25" s="41"/>
      <c r="F25" s="41"/>
      <c r="G25" s="41"/>
      <c r="H25" s="41"/>
      <c r="I25" s="41"/>
      <c r="J25" s="41"/>
      <c r="K25" s="41"/>
      <c r="L25" s="41"/>
      <c r="M25" s="41"/>
    </row>
  </sheetData>
  <mergeCells count="4">
    <mergeCell ref="B3:B4"/>
    <mergeCell ref="G19:I19"/>
    <mergeCell ref="B22:J22"/>
    <mergeCell ref="B23:J23"/>
  </mergeCells>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
  <sheetViews>
    <sheetView workbookViewId="0">
      <selection activeCell="C28" sqref="C28:N38"/>
    </sheetView>
  </sheetViews>
  <sheetFormatPr defaultRowHeight="15" x14ac:dyDescent="0.25"/>
  <cols>
    <col min="2" max="2" width="10.5703125" bestFit="1" customWidth="1"/>
    <col min="3" max="3" width="12.42578125" bestFit="1" customWidth="1"/>
    <col min="4" max="4" width="11.140625" bestFit="1" customWidth="1"/>
    <col min="5" max="5" width="12.42578125" bestFit="1" customWidth="1"/>
    <col min="6" max="6" width="11.5703125" bestFit="1" customWidth="1"/>
    <col min="7" max="7" width="11.140625" bestFit="1" customWidth="1"/>
    <col min="8" max="8" width="9.85546875" bestFit="1" customWidth="1"/>
  </cols>
  <sheetData>
    <row r="2" spans="2:8" ht="15.75" x14ac:dyDescent="0.25">
      <c r="B2" s="95" t="s">
        <v>53</v>
      </c>
      <c r="C2" s="95"/>
      <c r="D2" s="95"/>
      <c r="E2" s="95"/>
      <c r="F2" s="95"/>
      <c r="G2" s="95"/>
      <c r="H2" s="95"/>
    </row>
    <row r="3" spans="2:8" ht="64.5" x14ac:dyDescent="0.25">
      <c r="B3" s="39" t="s">
        <v>52</v>
      </c>
      <c r="C3" s="39" t="s">
        <v>51</v>
      </c>
      <c r="D3" s="28" t="s">
        <v>50</v>
      </c>
      <c r="E3" s="28" t="s">
        <v>49</v>
      </c>
      <c r="F3" s="28" t="s">
        <v>48</v>
      </c>
      <c r="G3" s="28" t="s">
        <v>47</v>
      </c>
      <c r="H3" s="28" t="s">
        <v>46</v>
      </c>
    </row>
    <row r="4" spans="2:8" x14ac:dyDescent="0.25">
      <c r="B4" s="38" t="s">
        <v>45</v>
      </c>
      <c r="C4" s="37">
        <v>8000</v>
      </c>
      <c r="D4" s="37">
        <v>0</v>
      </c>
      <c r="E4" s="36">
        <f>C4*D4</f>
        <v>0</v>
      </c>
      <c r="F4" s="35">
        <v>2100</v>
      </c>
      <c r="G4" s="30">
        <v>4</v>
      </c>
      <c r="H4" s="35">
        <f>F4*G4</f>
        <v>8400</v>
      </c>
    </row>
  </sheetData>
  <mergeCells count="1">
    <mergeCell ref="B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0659ss13 - Table 1</vt:lpstr>
      <vt:lpstr>0659ss13 - Table 2</vt:lpstr>
      <vt:lpstr>0659ss13 - Captail_O&amp;M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DWang</dc:creator>
  <cp:lastModifiedBy>wwrigley</cp:lastModifiedBy>
  <cp:lastPrinted>2015-12-01T17:31:58Z</cp:lastPrinted>
  <dcterms:created xsi:type="dcterms:W3CDTF">2015-07-08T14:46:47Z</dcterms:created>
  <dcterms:modified xsi:type="dcterms:W3CDTF">2015-12-01T17:32:15Z</dcterms:modified>
</cp:coreProperties>
</file>