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OECA\ICR Renewals\FY2016 (WA 2-04)\Expires 2015-12\0649.12\"/>
    </mc:Choice>
  </mc:AlternateContent>
  <bookViews>
    <workbookView xWindow="0" yWindow="0" windowWidth="28800" windowHeight="12135"/>
  </bookViews>
  <sheets>
    <sheet name="0649ss12 - Table 1" sheetId="1" r:id="rId1"/>
    <sheet name="0649ss12 - Table 2" sheetId="2" r:id="rId2"/>
    <sheet name="0649ss12 - Capital_O&amp;M" sheetId="6" r:id="rId3"/>
  </sheets>
  <definedNames>
    <definedName name="_Ref424026807" localSheetId="1">'0649ss12 - Table 2'!$B$21</definedName>
    <definedName name="_Ref424026810" localSheetId="1">'0649ss12 - Table 2'!$B$22</definedName>
    <definedName name="_Ref424026812" localSheetId="1">'0649ss12 - Table 2'!$B$23</definedName>
    <definedName name="_Ref424026813" localSheetId="1">'0649ss12 - Table 2'!$B$24</definedName>
    <definedName name="solver_adj" localSheetId="0" hidden="1">'0649ss12 - Table 1'!$P$13:$R$13</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'0649ss12 - Table 1'!$P$14</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3897355</definedName>
    <definedName name="solver_ver" localSheetId="0" hidden="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 l="1"/>
  <c r="K25" i="1"/>
  <c r="N25" i="1"/>
  <c r="N18" i="1"/>
  <c r="K18" i="1"/>
  <c r="J17" i="2" l="1"/>
  <c r="J18" i="2" l="1"/>
  <c r="G18" i="2"/>
  <c r="J16" i="2"/>
  <c r="G17" i="2"/>
  <c r="G16" i="2"/>
  <c r="E5" i="2"/>
  <c r="K24" i="1"/>
  <c r="I24" i="1"/>
  <c r="J17" i="1"/>
  <c r="I22" i="1" l="1"/>
  <c r="K22" i="1" s="1"/>
  <c r="K17" i="1"/>
  <c r="I17" i="1"/>
  <c r="I16" i="1"/>
  <c r="K16" i="1" s="1"/>
  <c r="I14" i="1"/>
  <c r="K14" i="1" s="1"/>
  <c r="I13" i="1"/>
  <c r="K13" i="1" s="1"/>
  <c r="K12" i="1"/>
  <c r="I12" i="1"/>
  <c r="I9" i="1"/>
  <c r="K9" i="1" s="1"/>
  <c r="I8" i="1"/>
  <c r="K8" i="1" s="1"/>
  <c r="I6" i="1"/>
  <c r="K6" i="1" s="1"/>
  <c r="L8" i="1" l="1"/>
  <c r="M8" i="1"/>
  <c r="N8" i="1" s="1"/>
  <c r="M13" i="1"/>
  <c r="N13" i="1" s="1"/>
  <c r="L13" i="1"/>
  <c r="N9" i="1"/>
  <c r="M9" i="1"/>
  <c r="L9" i="1"/>
  <c r="L14" i="1"/>
  <c r="N14" i="1"/>
  <c r="M14" i="1"/>
  <c r="M22" i="1"/>
  <c r="N22" i="1" s="1"/>
  <c r="L22" i="1"/>
  <c r="M16" i="1"/>
  <c r="N16" i="1" s="1"/>
  <c r="L16" i="1"/>
  <c r="M6" i="1"/>
  <c r="L6" i="1"/>
  <c r="N6" i="1"/>
  <c r="L12" i="1"/>
  <c r="N12" i="1" s="1"/>
  <c r="L17" i="1"/>
  <c r="N17" i="1" s="1"/>
  <c r="L24" i="1"/>
  <c r="M12" i="1"/>
  <c r="M17" i="1"/>
  <c r="M24" i="1"/>
  <c r="N24" i="1" s="1"/>
  <c r="H4" i="6"/>
  <c r="E4" i="6"/>
  <c r="I17" i="2" l="1"/>
  <c r="H17" i="2"/>
  <c r="E17" i="2"/>
  <c r="I16" i="2"/>
  <c r="H16" i="2"/>
  <c r="E16" i="2"/>
  <c r="G14" i="2"/>
  <c r="I14" i="2" s="1"/>
  <c r="E14" i="2"/>
  <c r="G13" i="2"/>
  <c r="I13" i="2" s="1"/>
  <c r="E13" i="2"/>
  <c r="E12" i="2"/>
  <c r="G12" i="2" s="1"/>
  <c r="I11" i="2"/>
  <c r="H11" i="2"/>
  <c r="J11" i="2" s="1"/>
  <c r="G11" i="2"/>
  <c r="E11" i="2"/>
  <c r="J10" i="2"/>
  <c r="I10" i="2"/>
  <c r="H10" i="2"/>
  <c r="G10" i="2"/>
  <c r="E10" i="2"/>
  <c r="I7" i="2"/>
  <c r="H7" i="2"/>
  <c r="J7" i="2" s="1"/>
  <c r="G7" i="2"/>
  <c r="E7" i="2"/>
  <c r="J5" i="2"/>
  <c r="I5" i="2"/>
  <c r="H5" i="2"/>
  <c r="G5" i="2"/>
  <c r="N28" i="1" l="1"/>
  <c r="K26" i="1"/>
  <c r="P28" i="1" s="1"/>
  <c r="H14" i="2"/>
  <c r="J14" i="2" s="1"/>
  <c r="H13" i="2"/>
  <c r="J13" i="2" s="1"/>
  <c r="H12" i="2"/>
  <c r="J12" i="2" s="1"/>
  <c r="I12" i="2"/>
</calcChain>
</file>

<file path=xl/comments1.xml><?xml version="1.0" encoding="utf-8"?>
<comments xmlns="http://schemas.openxmlformats.org/spreadsheetml/2006/main">
  <authors>
    <author>DWang</author>
  </authors>
  <commentList>
    <comment ref="C35" authorId="0" shapeId="0">
      <text>
        <r>
          <rPr>
            <b/>
            <sz val="9"/>
            <color indexed="81"/>
            <rFont val="Tahoma"/>
            <family val="2"/>
          </rPr>
          <t xml:space="preserve">DWang:
</t>
        </r>
        <r>
          <rPr>
            <sz val="9"/>
            <color indexed="81"/>
            <rFont val="Tahoma"/>
            <family val="2"/>
          </rPr>
          <t>Changed from: "We have assumed that each respondent will take one hour once per year to record monthly performance test."</t>
        </r>
      </text>
    </comment>
  </commentList>
</comments>
</file>

<file path=xl/comments2.xml><?xml version="1.0" encoding="utf-8"?>
<comments xmlns="http://schemas.openxmlformats.org/spreadsheetml/2006/main">
  <authors>
    <author>DWang</author>
  </authors>
  <commentList>
    <comment ref="B23" authorId="0" shapeId="0">
      <text>
        <r>
          <rPr>
            <b/>
            <sz val="9"/>
            <color indexed="81"/>
            <rFont val="Tahoma"/>
            <family val="2"/>
          </rPr>
          <t>DWang:</t>
        </r>
        <r>
          <rPr>
            <sz val="9"/>
            <color indexed="81"/>
            <rFont val="Tahoma"/>
            <family val="2"/>
          </rPr>
          <t xml:space="preserve">
Changed from: "We have assumed that 20 percent of  existing plants will each take two hours twice per year to review the excess emissions reports."</t>
        </r>
      </text>
    </comment>
  </commentList>
</comments>
</file>

<file path=xl/sharedStrings.xml><?xml version="1.0" encoding="utf-8"?>
<sst xmlns="http://schemas.openxmlformats.org/spreadsheetml/2006/main" count="109" uniqueCount="91">
  <si>
    <t>BURDEN ITEM</t>
  </si>
  <si>
    <t>Occurences/Year
(b)</t>
  </si>
  <si>
    <t>Technical Person Hours
(E=CxD)
(E)</t>
  </si>
  <si>
    <t>Managerial Person Hours
(Ex0.05)</t>
  </si>
  <si>
    <t>Clerical Person Hours
(Ex0.10)</t>
  </si>
  <si>
    <r>
      <t xml:space="preserve">Total Costs/Year </t>
    </r>
    <r>
      <rPr>
        <vertAlign val="superscript"/>
        <sz val="10"/>
        <color theme="1"/>
        <rFont val="Times New Roman"/>
        <family val="1"/>
      </rPr>
      <t>a</t>
    </r>
    <r>
      <rPr>
        <sz val="10"/>
        <color theme="1"/>
        <rFont val="Times New Roman"/>
        <family val="1"/>
      </rPr>
      <t xml:space="preserve">
(F)</t>
    </r>
  </si>
  <si>
    <t>Hours/
Occurrence
(A)</t>
  </si>
  <si>
    <t>Hours/Year
(C=AxB)
(C)</t>
  </si>
  <si>
    <t>1.</t>
  </si>
  <si>
    <t>N/A</t>
  </si>
  <si>
    <t>2.</t>
  </si>
  <si>
    <t>SURVEY AND STUDIES</t>
  </si>
  <si>
    <t>APPLICATIONS</t>
  </si>
  <si>
    <t>3.</t>
  </si>
  <si>
    <t>REPORTING REQUIREMENTS</t>
  </si>
  <si>
    <t>Initial Performance Tests</t>
  </si>
  <si>
    <t>Repeat Performance Tests</t>
  </si>
  <si>
    <t>Notification of Initial Performance Test</t>
  </si>
  <si>
    <t>Notification of Actual Startup</t>
  </si>
  <si>
    <t>Report of Performance Test</t>
  </si>
  <si>
    <t>Subtotal for Reporting Requirements</t>
  </si>
  <si>
    <t>Notification of Construction/ Reconstruction</t>
  </si>
  <si>
    <t>a.</t>
  </si>
  <si>
    <t>b.</t>
  </si>
  <si>
    <t>c.</t>
  </si>
  <si>
    <t>d.</t>
  </si>
  <si>
    <t>4.</t>
  </si>
  <si>
    <t>Required Activities</t>
  </si>
  <si>
    <t>Gather Existing Information</t>
  </si>
  <si>
    <t>Write Report</t>
  </si>
  <si>
    <t>RECORDKEEPING REQUIREMENTS</t>
  </si>
  <si>
    <t>Plan Activities</t>
  </si>
  <si>
    <t>Develop Record System</t>
  </si>
  <si>
    <t>Managerial
(per hour)</t>
  </si>
  <si>
    <t>Technical
(per hour)</t>
  </si>
  <si>
    <t>Clerical
(per hour)</t>
  </si>
  <si>
    <t>Subtotal for Recordkeeping Requirements</t>
  </si>
  <si>
    <t>TOTAL LABOR BURDEN AND COST</t>
  </si>
  <si>
    <t>REPORTING/RECORDKEEPING REQUIREMENT</t>
  </si>
  <si>
    <t>EPA Hours/Occurrence
(a)</t>
  </si>
  <si>
    <t>Occurences/
Plant/Year
(B)</t>
  </si>
  <si>
    <t>Plants/Year
(D)</t>
  </si>
  <si>
    <t>EPA Hours/Year
(C=A*B)
(C)</t>
  </si>
  <si>
    <t>INITIAL PERFORMANCE TESTS</t>
  </si>
  <si>
    <t>REPEAT PERFORMANCE TEST</t>
  </si>
  <si>
    <t>REPORT REVIEW</t>
  </si>
  <si>
    <t>New Plants</t>
  </si>
  <si>
    <t>New Plant</t>
  </si>
  <si>
    <t>Notification of Construction</t>
  </si>
  <si>
    <t>Notification of Initial Startup</t>
  </si>
  <si>
    <t>Notification of Initial Test</t>
  </si>
  <si>
    <t>Review Test Results</t>
  </si>
  <si>
    <t>Existing Plants</t>
  </si>
  <si>
    <t>Semiannual Reports</t>
  </si>
  <si>
    <t>(A)
Continuous Monitoring Device</t>
  </si>
  <si>
    <t>(B)
Capital/Startup Cost for One Respondent</t>
  </si>
  <si>
    <t>(C)
Number of New Respondents</t>
  </si>
  <si>
    <t>(E)
Annual O&amp;M Costs for One Respondent</t>
  </si>
  <si>
    <t>(F)
Number of Respondents with O&amp;M</t>
  </si>
  <si>
    <t>(G)
Total O&amp;M
(E x F)</t>
  </si>
  <si>
    <t>(D)
Total Capital/Startup Cost
(B x C)</t>
  </si>
  <si>
    <t>Temperature</t>
  </si>
  <si>
    <t>Capital/Startup vs. Operation and Maintenance (O&amp;M) Costs</t>
  </si>
  <si>
    <t>See 3b</t>
  </si>
  <si>
    <t>Assumptions:</t>
  </si>
  <si>
    <r>
      <t xml:space="preserve">Table 2: Average Annual EPA Burden and Cost – </t>
    </r>
    <r>
      <rPr>
        <b/>
        <sz val="12"/>
        <color theme="1"/>
        <rFont val="Times New Roman"/>
        <family val="1"/>
      </rPr>
      <t>NSPS for Metal Furniture Coating (40 CFR Part 60, Subpart EE)</t>
    </r>
    <r>
      <rPr>
        <b/>
        <sz val="12"/>
        <color rgb="FF000000"/>
        <rFont val="Times New Roman"/>
        <family val="1"/>
      </rPr>
      <t xml:space="preserve"> (Renewal)</t>
    </r>
  </si>
  <si>
    <t>Assumptions</t>
  </si>
  <si>
    <r>
      <t>b</t>
    </r>
    <r>
      <rPr>
        <sz val="10"/>
        <rFont val="Times New Roman"/>
        <family val="1"/>
      </rPr>
      <t xml:space="preserve">  We have assumed that it will take two hours twice per year to review the semiannual report.</t>
    </r>
  </si>
  <si>
    <r>
      <t>d</t>
    </r>
    <r>
      <rPr>
        <sz val="10"/>
        <rFont val="Times New Roman"/>
        <family val="1"/>
      </rPr>
      <t xml:space="preserve">  Totals have been rounded to 3 significant figures.  Figures may not add exactly due to rounding.</t>
    </r>
  </si>
  <si>
    <r>
      <t xml:space="preserve">TOTAL ANNUAL BURDEN AND COST (rounded) </t>
    </r>
    <r>
      <rPr>
        <b/>
        <vertAlign val="superscript"/>
        <sz val="10"/>
        <color theme="1"/>
        <rFont val="Times New Roman"/>
        <family val="1"/>
      </rPr>
      <t>d</t>
    </r>
  </si>
  <si>
    <r>
      <t xml:space="preserve">Excess Emissions Report </t>
    </r>
    <r>
      <rPr>
        <vertAlign val="superscript"/>
        <sz val="10"/>
        <color theme="1"/>
        <rFont val="Times New Roman"/>
        <family val="1"/>
      </rPr>
      <t>c</t>
    </r>
  </si>
  <si>
    <r>
      <t>c</t>
    </r>
    <r>
      <rPr>
        <sz val="10"/>
        <rFont val="Times New Roman"/>
        <family val="1"/>
      </rPr>
      <t xml:space="preserve">  We have assumed that EPA will take two hours twice per year to review each excess emissions reports. We also assumed that 20 percent of  existing plants will submit excess emissions reports.</t>
    </r>
  </si>
  <si>
    <r>
      <t>a</t>
    </r>
    <r>
      <rPr>
        <sz val="10"/>
        <rFont val="Times New Roman"/>
        <family val="1"/>
      </rPr>
      <t xml:space="preserve">  This cost is based on the following labor rates:  Managerial rate of $62.90 (GS-13, Step 5, $39.31 + 60%), Technical rate of $46.67 (GS-12, Step 1, $29.17 + 60%), and Clerical rate of $25.25 (GS-6, Step 3, $15.78 + 60%). The rates have been increased by 60 percent to account for the benefit packages available to government employees.  </t>
    </r>
    <r>
      <rPr>
        <sz val="10"/>
        <color rgb="FF000000"/>
        <rFont val="Times New Roman"/>
        <family val="1"/>
      </rPr>
      <t xml:space="preserve">These rates are from the Office of Personnel Management (OPM), 2014 General Schedule, which excludes locality rates of pay. </t>
    </r>
  </si>
  <si>
    <t>Familiarize with rule requirement</t>
  </si>
  <si>
    <r>
      <t xml:space="preserve"> e</t>
    </r>
    <r>
      <rPr>
        <sz val="10"/>
        <rFont val="Times New Roman"/>
        <family val="1"/>
      </rPr>
      <t xml:space="preserve"> We have assumed that each respondent will take one hour once per month to record monthly performance test.</t>
    </r>
  </si>
  <si>
    <t>hr/resp</t>
  </si>
  <si>
    <t>Table 1: Annual Respondent Burden and Cost – NSPS for Metal Furniture Coating (40 CFR Part 60, Subpart EE) (Renewal)</t>
  </si>
  <si>
    <r>
      <t xml:space="preserve">Respondents/
Year </t>
    </r>
    <r>
      <rPr>
        <vertAlign val="superscript"/>
        <sz val="10"/>
        <rFont val="Times New Roman"/>
        <family val="1"/>
      </rPr>
      <t>b</t>
    </r>
    <r>
      <rPr>
        <sz val="10"/>
        <rFont val="Times New Roman"/>
        <family val="1"/>
      </rPr>
      <t xml:space="preserve">
(D)</t>
    </r>
  </si>
  <si>
    <r>
      <t xml:space="preserve">Total Costs/Year </t>
    </r>
    <r>
      <rPr>
        <vertAlign val="superscript"/>
        <sz val="10"/>
        <rFont val="Times New Roman"/>
        <family val="1"/>
      </rPr>
      <t>a</t>
    </r>
    <r>
      <rPr>
        <sz val="10"/>
        <rFont val="Times New Roman"/>
        <family val="1"/>
      </rPr>
      <t xml:space="preserve">
(F)</t>
    </r>
  </si>
  <si>
    <r>
      <t xml:space="preserve">Semiannual Report </t>
    </r>
    <r>
      <rPr>
        <vertAlign val="superscript"/>
        <sz val="10"/>
        <rFont val="Times New Roman"/>
        <family val="1"/>
      </rPr>
      <t>c</t>
    </r>
  </si>
  <si>
    <r>
      <t xml:space="preserve">Excess Emissions Report </t>
    </r>
    <r>
      <rPr>
        <vertAlign val="superscript"/>
        <sz val="10"/>
        <rFont val="Times New Roman"/>
        <family val="1"/>
      </rPr>
      <t>d</t>
    </r>
  </si>
  <si>
    <r>
      <t xml:space="preserve">Implement Activities (Monthly Performance Test) </t>
    </r>
    <r>
      <rPr>
        <vertAlign val="superscript"/>
        <sz val="10"/>
        <rFont val="Times New Roman"/>
        <family val="1"/>
      </rPr>
      <t>e</t>
    </r>
  </si>
  <si>
    <r>
      <t xml:space="preserve">Records of Operating Parameter </t>
    </r>
    <r>
      <rPr>
        <vertAlign val="superscript"/>
        <sz val="10"/>
        <rFont val="Times New Roman"/>
        <family val="1"/>
      </rPr>
      <t>f</t>
    </r>
  </si>
  <si>
    <r>
      <t>Total Capital/O&amp;M Costs (rounded</t>
    </r>
    <r>
      <rPr>
        <b/>
        <vertAlign val="superscript"/>
        <sz val="10"/>
        <rFont val="Calibri"/>
        <family val="2"/>
      </rPr>
      <t>†</t>
    </r>
    <r>
      <rPr>
        <b/>
        <sz val="10"/>
        <rFont val="Times New Roman"/>
        <family val="1"/>
      </rPr>
      <t>)</t>
    </r>
  </si>
  <si>
    <r>
      <t>Grand Total (Labor and Capital/O&amp;M Costs) (rounded</t>
    </r>
    <r>
      <rPr>
        <b/>
        <vertAlign val="superscript"/>
        <sz val="10"/>
        <rFont val="Times New Roman"/>
        <family val="1"/>
      </rPr>
      <t>†</t>
    </r>
    <r>
      <rPr>
        <b/>
        <sz val="10"/>
        <rFont val="Times New Roman"/>
        <family val="1"/>
      </rPr>
      <t>)</t>
    </r>
  </si>
  <si>
    <r>
      <t xml:space="preserve">a </t>
    </r>
    <r>
      <rPr>
        <sz val="10"/>
        <rFont val="Times New Roman"/>
        <family val="1"/>
      </rPr>
      <t>This ICR uses the following labor rates: $129.44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  The rates have been increased by 110% to account for the benefit packages available to those employed by private industry.</t>
    </r>
  </si>
  <si>
    <r>
      <t>b</t>
    </r>
    <r>
      <rPr>
        <sz val="10"/>
        <rFont val="Times New Roman"/>
        <family val="1"/>
      </rPr>
      <t xml:space="preserve"> We have assumed that there are approximately 400 respondents, with no additional new or reconstructed sources becoming subject to the rule over the next three years.</t>
    </r>
  </si>
  <si>
    <r>
      <t>c</t>
    </r>
    <r>
      <rPr>
        <sz val="10"/>
        <rFont val="Times New Roman"/>
        <family val="1"/>
      </rPr>
      <t xml:space="preserve"> We have assumed that each respondent will take eight hours twice per year to complete the semiannual report.</t>
    </r>
  </si>
  <si>
    <r>
      <t xml:space="preserve"> d</t>
    </r>
    <r>
      <rPr>
        <sz val="10"/>
        <rFont val="Times New Roman"/>
        <family val="1"/>
      </rPr>
      <t xml:space="preserve"> We have assumed that 20 percent of  respondent will each take 16 hours twice per year to complete the excess emissions reports. </t>
    </r>
  </si>
  <si>
    <r>
      <t xml:space="preserve">  f</t>
    </r>
    <r>
      <rPr>
        <sz val="10"/>
        <rFont val="Times New Roman"/>
        <family val="1"/>
      </rPr>
      <t xml:space="preserve"> We have assumed that each respondent will take 0.25 hours per day over 350 days per year to keep record of operating parameters.</t>
    </r>
  </si>
  <si>
    <r>
      <t xml:space="preserve">† </t>
    </r>
    <r>
      <rPr>
        <sz val="10"/>
        <rFont val="Times New Roman"/>
        <family val="1"/>
      </rPr>
      <t>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</si>
</sst>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quot;$&quot;#,##0.00"/>
  </numFmts>
  <fonts count="20" x14ac:knownFonts="1">
    <font>
      <sz val="11"/>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sz val="10"/>
      <color rgb="FF000000"/>
      <name val="Times New Roman"/>
      <family val="1"/>
    </font>
    <font>
      <b/>
      <sz val="12"/>
      <color rgb="FF000000"/>
      <name val="Times New Roman"/>
      <family val="1"/>
    </font>
    <font>
      <b/>
      <sz val="12"/>
      <color theme="1"/>
      <name val="Times New Roman"/>
      <family val="1"/>
    </font>
    <font>
      <sz val="9"/>
      <color indexed="81"/>
      <name val="Tahoma"/>
      <family val="2"/>
    </font>
    <font>
      <b/>
      <sz val="9"/>
      <color indexed="81"/>
      <name val="Tahoma"/>
      <family val="2"/>
    </font>
    <font>
      <b/>
      <vertAlign val="superscript"/>
      <sz val="10"/>
      <color theme="1"/>
      <name val="Times New Roman"/>
      <family val="1"/>
    </font>
    <font>
      <vertAlign val="superscript"/>
      <sz val="10"/>
      <name val="Times New Roman"/>
      <family val="1"/>
    </font>
    <font>
      <sz val="10"/>
      <name val="Times New Roman"/>
      <family val="1"/>
    </font>
    <font>
      <b/>
      <sz val="10"/>
      <color rgb="FF000000"/>
      <name val="Times New Roman"/>
      <family val="1"/>
    </font>
    <font>
      <sz val="11"/>
      <name val="Calibri"/>
      <family val="2"/>
      <scheme val="minor"/>
    </font>
    <font>
      <b/>
      <sz val="12"/>
      <name val="Times New Roman"/>
      <family val="1"/>
    </font>
    <font>
      <b/>
      <i/>
      <sz val="10"/>
      <name val="Times New Roman"/>
      <family val="1"/>
    </font>
    <font>
      <b/>
      <sz val="10"/>
      <name val="Times New Roman"/>
      <family val="1"/>
    </font>
    <font>
      <b/>
      <vertAlign val="superscript"/>
      <sz val="10"/>
      <name val="Calibri"/>
      <family val="2"/>
    </font>
    <font>
      <b/>
      <vertAlign val="superscript"/>
      <sz val="10"/>
      <name val="Times New Roman"/>
      <family val="1"/>
    </font>
    <font>
      <b/>
      <sz val="9"/>
      <name val="Times New Roman"/>
      <family val="1"/>
    </font>
  </fonts>
  <fills count="3">
    <fill>
      <patternFill patternType="none"/>
    </fill>
    <fill>
      <patternFill patternType="gray125"/>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horizontal="left" wrapText="1"/>
    </xf>
    <xf numFmtId="8" fontId="1" fillId="0" borderId="1" xfId="0" applyNumberFormat="1" applyFont="1" applyBorder="1" applyAlignment="1">
      <alignment horizontal="center"/>
    </xf>
    <xf numFmtId="165" fontId="1" fillId="0" borderId="1" xfId="0" applyNumberFormat="1" applyFont="1" applyBorder="1" applyAlignment="1">
      <alignment horizontal="center"/>
    </xf>
    <xf numFmtId="165" fontId="1" fillId="0" borderId="1" xfId="0" applyNumberFormat="1" applyFont="1" applyBorder="1"/>
    <xf numFmtId="0" fontId="1" fillId="0" borderId="1" xfId="0" applyFont="1" applyBorder="1" applyAlignment="1">
      <alignment horizontal="left" wrapText="1" indent="4"/>
    </xf>
    <xf numFmtId="0" fontId="0" fillId="0" borderId="0" xfId="0" applyAlignment="1">
      <alignment horizontal="center"/>
    </xf>
    <xf numFmtId="0" fontId="4" fillId="0" borderId="1" xfId="0" applyFont="1" applyBorder="1" applyAlignment="1">
      <alignment horizontal="center" wrapText="1"/>
    </xf>
    <xf numFmtId="0" fontId="1" fillId="0" borderId="1" xfId="0" applyFont="1" applyBorder="1" applyAlignment="1">
      <alignment horizontal="left"/>
    </xf>
    <xf numFmtId="6" fontId="1" fillId="0" borderId="1" xfId="0" applyNumberFormat="1" applyFont="1" applyBorder="1" applyAlignment="1">
      <alignment horizontal="center"/>
    </xf>
    <xf numFmtId="164" fontId="1" fillId="0" borderId="1" xfId="0" applyNumberFormat="1" applyFont="1" applyBorder="1" applyAlignment="1">
      <alignment horizontal="center"/>
    </xf>
    <xf numFmtId="3" fontId="1" fillId="0" borderId="1" xfId="0" applyNumberFormat="1" applyFont="1" applyBorder="1" applyAlignment="1">
      <alignment horizontal="center"/>
    </xf>
    <xf numFmtId="0" fontId="5"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2" fillId="0" borderId="1" xfId="0" applyFont="1" applyBorder="1"/>
    <xf numFmtId="164" fontId="3" fillId="0" borderId="1" xfId="0" applyNumberFormat="1" applyFont="1" applyBorder="1"/>
    <xf numFmtId="0" fontId="10" fillId="2" borderId="0" xfId="0" applyFont="1" applyFill="1" applyAlignment="1">
      <alignment vertical="center"/>
    </xf>
    <xf numFmtId="0" fontId="11" fillId="0" borderId="0" xfId="0" applyFont="1" applyFill="1" applyAlignment="1">
      <alignment horizontal="center"/>
    </xf>
    <xf numFmtId="0" fontId="14" fillId="0" borderId="0" xfId="0" applyFont="1" applyAlignment="1">
      <alignment vertical="center"/>
    </xf>
    <xf numFmtId="0" fontId="11" fillId="0" borderId="0" xfId="0" applyFont="1" applyFill="1"/>
    <xf numFmtId="0" fontId="11" fillId="0" borderId="0" xfId="0" applyFont="1" applyFill="1" applyBorder="1" applyAlignment="1">
      <alignment horizontal="center"/>
    </xf>
    <xf numFmtId="0" fontId="11" fillId="0" borderId="1" xfId="0" applyFont="1" applyFill="1" applyBorder="1" applyAlignment="1">
      <alignment horizontal="center" wrapText="1"/>
    </xf>
    <xf numFmtId="0" fontId="11" fillId="0" borderId="0" xfId="0" quotePrefix="1" applyFont="1" applyFill="1" applyBorder="1" applyAlignment="1">
      <alignment horizontal="center"/>
    </xf>
    <xf numFmtId="0" fontId="11" fillId="0" borderId="3" xfId="0" quotePrefix="1" applyFont="1" applyFill="1" applyBorder="1" applyAlignment="1">
      <alignment horizontal="center" vertical="top"/>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8" fontId="11"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0" fontId="11" fillId="0" borderId="3" xfId="0" applyFont="1" applyFill="1" applyBorder="1" applyAlignment="1">
      <alignment horizontal="center" vertical="top"/>
    </xf>
    <xf numFmtId="0" fontId="11" fillId="0" borderId="4" xfId="0" quotePrefix="1" applyFont="1" applyFill="1" applyBorder="1" applyAlignment="1">
      <alignment horizontal="center" vertical="top"/>
    </xf>
    <xf numFmtId="165" fontId="11" fillId="0" borderId="1" xfId="0" applyNumberFormat="1" applyFont="1" applyFill="1" applyBorder="1" applyAlignment="1">
      <alignment horizontal="right" vertical="center"/>
    </xf>
    <xf numFmtId="0" fontId="13" fillId="0" borderId="0" xfId="0" applyFont="1" applyFill="1"/>
    <xf numFmtId="165" fontId="11" fillId="0" borderId="1" xfId="0" applyNumberFormat="1" applyFont="1" applyFill="1" applyBorder="1" applyAlignment="1">
      <alignment horizontal="center" vertical="center"/>
    </xf>
    <xf numFmtId="0" fontId="11" fillId="0" borderId="4" xfId="0" applyFont="1" applyFill="1" applyBorder="1" applyAlignment="1">
      <alignment horizontal="center" vertical="top"/>
    </xf>
    <xf numFmtId="0" fontId="11" fillId="0" borderId="4"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1" xfId="0" quotePrefix="1" applyFont="1" applyFill="1" applyBorder="1" applyAlignment="1">
      <alignment horizontal="center" vertical="center"/>
    </xf>
    <xf numFmtId="0" fontId="11" fillId="0" borderId="1" xfId="0" quotePrefix="1" applyFont="1" applyFill="1" applyBorder="1" applyAlignment="1">
      <alignment vertical="center"/>
    </xf>
    <xf numFmtId="165" fontId="11" fillId="0" borderId="1" xfId="0" quotePrefix="1" applyNumberFormat="1" applyFont="1" applyFill="1" applyBorder="1" applyAlignment="1">
      <alignment vertical="center"/>
    </xf>
    <xf numFmtId="0" fontId="11" fillId="0" borderId="2" xfId="0" applyFont="1" applyFill="1" applyBorder="1" applyAlignment="1">
      <alignment vertical="center" wrapText="1"/>
    </xf>
    <xf numFmtId="0" fontId="11" fillId="0" borderId="1" xfId="0" applyFont="1" applyFill="1" applyBorder="1" applyAlignment="1">
      <alignment vertical="center"/>
    </xf>
    <xf numFmtId="165" fontId="11" fillId="0" borderId="1" xfId="0" applyNumberFormat="1" applyFont="1" applyFill="1" applyBorder="1" applyAlignment="1">
      <alignment vertical="center"/>
    </xf>
    <xf numFmtId="3" fontId="11" fillId="0" borderId="1" xfId="0" applyNumberFormat="1" applyFont="1" applyFill="1" applyBorder="1" applyAlignment="1">
      <alignment horizontal="center" vertical="center"/>
    </xf>
    <xf numFmtId="164" fontId="15" fillId="0" borderId="1" xfId="0" applyNumberFormat="1" applyFont="1" applyFill="1" applyBorder="1" applyAlignment="1">
      <alignment horizontal="right" vertical="center"/>
    </xf>
    <xf numFmtId="164" fontId="15" fillId="0" borderId="1" xfId="0" applyNumberFormat="1" applyFont="1" applyFill="1" applyBorder="1"/>
    <xf numFmtId="0" fontId="11" fillId="0" borderId="1" xfId="0" applyFont="1" applyFill="1" applyBorder="1"/>
    <xf numFmtId="164" fontId="16" fillId="0" borderId="1" xfId="0" applyNumberFormat="1" applyFont="1" applyFill="1" applyBorder="1"/>
    <xf numFmtId="6" fontId="16" fillId="0" borderId="1" xfId="0" applyNumberFormat="1" applyFont="1" applyBorder="1" applyAlignment="1">
      <alignment horizontal="right" vertical="center"/>
    </xf>
    <xf numFmtId="1" fontId="11" fillId="0" borderId="0" xfId="0" applyNumberFormat="1" applyFont="1" applyFill="1"/>
    <xf numFmtId="0" fontId="16" fillId="0" borderId="0" xfId="0" applyFont="1" applyFill="1" applyBorder="1" applyAlignment="1">
      <alignment horizontal="left" vertical="top"/>
    </xf>
    <xf numFmtId="0" fontId="11" fillId="0" borderId="0" xfId="0" applyFont="1" applyFill="1" applyBorder="1"/>
    <xf numFmtId="3" fontId="16" fillId="0" borderId="0" xfId="0" applyNumberFormat="1" applyFont="1" applyFill="1" applyBorder="1" applyAlignment="1">
      <alignment horizontal="center"/>
    </xf>
    <xf numFmtId="0" fontId="16" fillId="0" borderId="0" xfId="0" applyFont="1" applyFill="1" applyBorder="1" applyAlignment="1">
      <alignment horizontal="center"/>
    </xf>
    <xf numFmtId="165" fontId="16" fillId="0" borderId="0" xfId="0" applyNumberFormat="1" applyFont="1" applyFill="1" applyBorder="1"/>
    <xf numFmtId="0" fontId="11" fillId="0" borderId="0" xfId="0" applyFont="1" applyFill="1" applyAlignment="1">
      <alignment horizontal="center" vertical="top"/>
    </xf>
    <xf numFmtId="0" fontId="10" fillId="0" borderId="0" xfId="0" applyFont="1" applyFill="1" applyAlignment="1">
      <alignment horizontal="left" vertical="center"/>
    </xf>
    <xf numFmtId="0" fontId="13" fillId="0" borderId="0" xfId="0" applyFont="1" applyAlignment="1">
      <alignment horizontal="left" vertical="center"/>
    </xf>
    <xf numFmtId="0" fontId="19" fillId="0" borderId="0" xfId="0" applyFont="1" applyFill="1" applyAlignment="1">
      <alignment horizontal="left" vertical="center"/>
    </xf>
    <xf numFmtId="0" fontId="16" fillId="0" borderId="1" xfId="0" applyFont="1" applyBorder="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center" wrapText="1"/>
    </xf>
    <xf numFmtId="0" fontId="13" fillId="0" borderId="0" xfId="0" applyFont="1" applyFill="1" applyAlignment="1">
      <alignment horizontal="left" vertical="center"/>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2" xfId="0" applyFont="1" applyFill="1" applyBorder="1" applyAlignment="1">
      <alignment horizont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2" xfId="0" applyFont="1" applyFill="1" applyBorder="1" applyAlignment="1">
      <alignment horizontal="left" vertical="center"/>
    </xf>
    <xf numFmtId="0" fontId="11" fillId="0" borderId="4" xfId="0" applyFont="1" applyFill="1" applyBorder="1" applyAlignment="1">
      <alignment vertical="center" wrapText="1"/>
    </xf>
    <xf numFmtId="0" fontId="11" fillId="0" borderId="4" xfId="0" applyFont="1" applyFill="1" applyBorder="1" applyAlignment="1">
      <alignment vertical="center"/>
    </xf>
    <xf numFmtId="0" fontId="11" fillId="0" borderId="2" xfId="0" applyFont="1" applyFill="1" applyBorder="1" applyAlignment="1">
      <alignment vertical="center"/>
    </xf>
    <xf numFmtId="3" fontId="15" fillId="0" borderId="3" xfId="0" applyNumberFormat="1" applyFont="1" applyFill="1" applyBorder="1" applyAlignment="1">
      <alignment horizontal="center" vertical="center"/>
    </xf>
    <xf numFmtId="3" fontId="15" fillId="0" borderId="4" xfId="0" applyNumberFormat="1" applyFont="1" applyFill="1" applyBorder="1" applyAlignment="1">
      <alignment horizontal="center" vertical="center"/>
    </xf>
    <xf numFmtId="3" fontId="15" fillId="0" borderId="2" xfId="0" applyNumberFormat="1" applyFont="1" applyFill="1" applyBorder="1" applyAlignment="1">
      <alignment horizontal="center" vertical="center"/>
    </xf>
    <xf numFmtId="0" fontId="15" fillId="0" borderId="3" xfId="0" applyFont="1" applyFill="1" applyBorder="1" applyAlignment="1">
      <alignment horizontal="left" vertical="center"/>
    </xf>
    <xf numFmtId="0" fontId="15" fillId="0" borderId="4" xfId="0" applyFont="1" applyFill="1" applyBorder="1" applyAlignment="1">
      <alignment horizontal="left" vertical="center"/>
    </xf>
    <xf numFmtId="0" fontId="15" fillId="0" borderId="2" xfId="0" applyFont="1" applyFill="1" applyBorder="1" applyAlignment="1">
      <alignment horizontal="left" vertical="center"/>
    </xf>
    <xf numFmtId="0" fontId="16" fillId="0" borderId="3" xfId="0" applyFont="1" applyFill="1" applyBorder="1" applyAlignment="1">
      <alignment horizontal="left" vertical="top"/>
    </xf>
    <xf numFmtId="0" fontId="16" fillId="0" borderId="4" xfId="0" applyFont="1" applyFill="1" applyBorder="1" applyAlignment="1">
      <alignment horizontal="left" vertical="top"/>
    </xf>
    <xf numFmtId="0" fontId="16" fillId="0" borderId="2" xfId="0" applyFont="1" applyFill="1" applyBorder="1" applyAlignment="1">
      <alignment horizontal="left" vertical="top"/>
    </xf>
    <xf numFmtId="3" fontId="15" fillId="0" borderId="3" xfId="0" applyNumberFormat="1" applyFont="1" applyFill="1" applyBorder="1" applyAlignment="1">
      <alignment horizontal="center"/>
    </xf>
    <xf numFmtId="0" fontId="15" fillId="0" borderId="4" xfId="0" applyFont="1" applyFill="1" applyBorder="1" applyAlignment="1">
      <alignment horizontal="center"/>
    </xf>
    <xf numFmtId="0" fontId="15" fillId="0" borderId="2" xfId="0" applyFont="1" applyFill="1" applyBorder="1" applyAlignment="1">
      <alignment horizontal="center"/>
    </xf>
    <xf numFmtId="3" fontId="16" fillId="0" borderId="3" xfId="0" applyNumberFormat="1" applyFont="1" applyFill="1" applyBorder="1" applyAlignment="1">
      <alignment horizontal="center"/>
    </xf>
    <xf numFmtId="0" fontId="16" fillId="0" borderId="4" xfId="0" applyFont="1" applyFill="1" applyBorder="1" applyAlignment="1">
      <alignment horizontal="center"/>
    </xf>
    <xf numFmtId="0" fontId="16" fillId="0" borderId="2" xfId="0" applyFont="1" applyFill="1" applyBorder="1" applyAlignment="1">
      <alignment horizontal="center"/>
    </xf>
    <xf numFmtId="0" fontId="11"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3" fillId="0" borderId="4" xfId="0" applyFont="1" applyBorder="1" applyAlignment="1">
      <alignment horizontal="left" vertical="center"/>
    </xf>
    <xf numFmtId="0" fontId="13" fillId="0" borderId="2" xfId="0" applyFont="1" applyBorder="1" applyAlignment="1">
      <alignment horizontal="left" vertical="center"/>
    </xf>
    <xf numFmtId="3" fontId="3" fillId="0" borderId="3" xfId="0" applyNumberFormat="1" applyFont="1" applyBorder="1" applyAlignment="1">
      <alignment horizontal="center"/>
    </xf>
    <xf numFmtId="3" fontId="3" fillId="0" borderId="4" xfId="0" applyNumberFormat="1" applyFont="1" applyBorder="1" applyAlignment="1">
      <alignment horizontal="center"/>
    </xf>
    <xf numFmtId="3" fontId="3" fillId="0" borderId="2" xfId="0" applyNumberFormat="1" applyFont="1" applyBorder="1" applyAlignment="1">
      <alignment horizontal="center"/>
    </xf>
    <xf numFmtId="0" fontId="10" fillId="0" borderId="0" xfId="0" applyFont="1" applyAlignment="1">
      <alignment horizontal="left" vertical="center" wrapText="1"/>
    </xf>
    <xf numFmtId="0" fontId="5"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
  <sheetViews>
    <sheetView tabSelected="1" topLeftCell="B1" zoomScaleNormal="100" workbookViewId="0">
      <selection activeCell="C2" sqref="C2:F2"/>
    </sheetView>
  </sheetViews>
  <sheetFormatPr defaultRowHeight="12.75" x14ac:dyDescent="0.2"/>
  <cols>
    <col min="1" max="2" width="9.140625" style="23"/>
    <col min="3" max="3" width="4.28515625" style="60" customWidth="1"/>
    <col min="4" max="4" width="4.28515625" style="23" customWidth="1"/>
    <col min="5" max="5" width="1.85546875" style="23" customWidth="1"/>
    <col min="6" max="6" width="23.42578125" style="25" customWidth="1"/>
    <col min="7" max="7" width="10.28515625" style="25" customWidth="1"/>
    <col min="8" max="8" width="10.85546875" style="25" customWidth="1"/>
    <col min="9" max="9" width="11.28515625" style="25" customWidth="1"/>
    <col min="10" max="10" width="11.85546875" style="25" customWidth="1"/>
    <col min="11" max="11" width="11.42578125" style="25" bestFit="1" customWidth="1"/>
    <col min="12" max="12" width="9.5703125" style="25" bestFit="1" customWidth="1"/>
    <col min="13" max="13" width="6.85546875" style="25" bestFit="1" customWidth="1"/>
    <col min="14" max="14" width="11.7109375" style="25" customWidth="1"/>
    <col min="15" max="15" width="9.140625" style="25"/>
    <col min="16" max="16" width="9.7109375" style="25" customWidth="1"/>
    <col min="17" max="16384" width="9.140625" style="25"/>
  </cols>
  <sheetData>
    <row r="1" spans="1:19" ht="15.75" x14ac:dyDescent="0.2">
      <c r="C1" s="24" t="s">
        <v>76</v>
      </c>
    </row>
    <row r="2" spans="1:19" s="23" customFormat="1" ht="51.75" customHeight="1" x14ac:dyDescent="0.2">
      <c r="A2" s="26"/>
      <c r="B2" s="26"/>
      <c r="C2" s="68" t="s">
        <v>0</v>
      </c>
      <c r="D2" s="69"/>
      <c r="E2" s="69"/>
      <c r="F2" s="70"/>
      <c r="G2" s="27" t="s">
        <v>6</v>
      </c>
      <c r="H2" s="27" t="s">
        <v>1</v>
      </c>
      <c r="I2" s="27" t="s">
        <v>7</v>
      </c>
      <c r="J2" s="27" t="s">
        <v>77</v>
      </c>
      <c r="K2" s="27" t="s">
        <v>2</v>
      </c>
      <c r="L2" s="27" t="s">
        <v>3</v>
      </c>
      <c r="M2" s="27" t="s">
        <v>4</v>
      </c>
      <c r="N2" s="27" t="s">
        <v>78</v>
      </c>
      <c r="P2" s="27" t="s">
        <v>33</v>
      </c>
      <c r="Q2" s="27" t="s">
        <v>34</v>
      </c>
      <c r="R2" s="27" t="s">
        <v>35</v>
      </c>
    </row>
    <row r="3" spans="1:19" x14ac:dyDescent="0.2">
      <c r="A3" s="28"/>
      <c r="B3" s="28"/>
      <c r="C3" s="29" t="s">
        <v>8</v>
      </c>
      <c r="D3" s="74" t="s">
        <v>12</v>
      </c>
      <c r="E3" s="74"/>
      <c r="F3" s="75"/>
      <c r="G3" s="30" t="s">
        <v>9</v>
      </c>
      <c r="H3" s="31"/>
      <c r="I3" s="31"/>
      <c r="J3" s="31"/>
      <c r="K3" s="31"/>
      <c r="L3" s="31"/>
      <c r="M3" s="31"/>
      <c r="N3" s="31"/>
      <c r="P3" s="32">
        <v>129.93</v>
      </c>
      <c r="Q3" s="33">
        <v>103.97</v>
      </c>
      <c r="R3" s="33">
        <v>51.79</v>
      </c>
    </row>
    <row r="4" spans="1:19" x14ac:dyDescent="0.2">
      <c r="A4" s="28"/>
      <c r="B4" s="28"/>
      <c r="C4" s="29" t="s">
        <v>10</v>
      </c>
      <c r="D4" s="74" t="s">
        <v>11</v>
      </c>
      <c r="E4" s="74"/>
      <c r="F4" s="75"/>
      <c r="G4" s="30" t="s">
        <v>9</v>
      </c>
      <c r="H4" s="31"/>
      <c r="I4" s="31"/>
      <c r="J4" s="31"/>
      <c r="K4" s="31"/>
      <c r="L4" s="31"/>
      <c r="M4" s="31"/>
      <c r="N4" s="31"/>
    </row>
    <row r="5" spans="1:19" x14ac:dyDescent="0.2">
      <c r="A5" s="28"/>
      <c r="B5" s="28"/>
      <c r="C5" s="29" t="s">
        <v>13</v>
      </c>
      <c r="D5" s="74" t="s">
        <v>14</v>
      </c>
      <c r="E5" s="74"/>
      <c r="F5" s="75"/>
      <c r="G5" s="71"/>
      <c r="H5" s="72"/>
      <c r="I5" s="72"/>
      <c r="J5" s="72"/>
      <c r="K5" s="72"/>
      <c r="L5" s="72"/>
      <c r="M5" s="72"/>
      <c r="N5" s="73"/>
    </row>
    <row r="6" spans="1:19" ht="15" x14ac:dyDescent="0.25">
      <c r="A6" s="26"/>
      <c r="B6" s="26"/>
      <c r="C6" s="34"/>
      <c r="D6" s="35" t="s">
        <v>22</v>
      </c>
      <c r="E6" s="74" t="s">
        <v>73</v>
      </c>
      <c r="F6" s="75"/>
      <c r="G6" s="30">
        <v>1</v>
      </c>
      <c r="H6" s="31">
        <v>1</v>
      </c>
      <c r="I6" s="31">
        <f>G6*H6</f>
        <v>1</v>
      </c>
      <c r="J6" s="31">
        <v>400</v>
      </c>
      <c r="K6" s="31">
        <f>I6*J6</f>
        <v>400</v>
      </c>
      <c r="L6" s="31">
        <f>K6*0.05</f>
        <v>20</v>
      </c>
      <c r="M6" s="31">
        <f>K6*0.1</f>
        <v>40</v>
      </c>
      <c r="N6" s="36">
        <f>(K6*$Q$3)+(L6*$P$3)+(M6*$R$3)</f>
        <v>46258.2</v>
      </c>
      <c r="P6" s="37"/>
      <c r="Q6" s="37"/>
      <c r="R6" s="37"/>
      <c r="S6" s="37"/>
    </row>
    <row r="7" spans="1:19" ht="15" x14ac:dyDescent="0.25">
      <c r="A7" s="26"/>
      <c r="B7" s="26"/>
      <c r="C7" s="34"/>
      <c r="D7" s="35" t="s">
        <v>23</v>
      </c>
      <c r="E7" s="74" t="s">
        <v>27</v>
      </c>
      <c r="F7" s="75"/>
      <c r="G7" s="30"/>
      <c r="H7" s="31"/>
      <c r="I7" s="31"/>
      <c r="J7" s="31"/>
      <c r="K7" s="31"/>
      <c r="L7" s="31"/>
      <c r="M7" s="31"/>
      <c r="N7" s="38"/>
      <c r="P7" s="37"/>
      <c r="Q7" s="37"/>
      <c r="R7" s="37"/>
      <c r="S7" s="37"/>
    </row>
    <row r="8" spans="1:19" ht="15" x14ac:dyDescent="0.25">
      <c r="A8" s="26"/>
      <c r="B8" s="26"/>
      <c r="C8" s="34"/>
      <c r="D8" s="39"/>
      <c r="E8" s="40"/>
      <c r="F8" s="41" t="s">
        <v>15</v>
      </c>
      <c r="G8" s="30">
        <v>60</v>
      </c>
      <c r="H8" s="31">
        <v>1</v>
      </c>
      <c r="I8" s="31">
        <f>G8*H8</f>
        <v>60</v>
      </c>
      <c r="J8" s="31">
        <v>0</v>
      </c>
      <c r="K8" s="31">
        <f>I8*J8</f>
        <v>0</v>
      </c>
      <c r="L8" s="31">
        <f>K8*0.05</f>
        <v>0</v>
      </c>
      <c r="M8" s="31">
        <f>K8*0.1</f>
        <v>0</v>
      </c>
      <c r="N8" s="36">
        <f>(K8*$Q$3)+(L8*$P$3)+(M8*$R$3)</f>
        <v>0</v>
      </c>
      <c r="P8" s="37"/>
      <c r="Q8" s="37"/>
      <c r="R8" s="37"/>
      <c r="S8" s="37"/>
    </row>
    <row r="9" spans="1:19" ht="15" x14ac:dyDescent="0.25">
      <c r="A9" s="26"/>
      <c r="B9" s="26"/>
      <c r="C9" s="34"/>
      <c r="D9" s="39"/>
      <c r="E9" s="40"/>
      <c r="F9" s="41" t="s">
        <v>16</v>
      </c>
      <c r="G9" s="30">
        <v>60</v>
      </c>
      <c r="H9" s="31">
        <v>0.2</v>
      </c>
      <c r="I9" s="31">
        <f>G9*H9</f>
        <v>12</v>
      </c>
      <c r="J9" s="31">
        <v>0</v>
      </c>
      <c r="K9" s="31">
        <f>I9*J9</f>
        <v>0</v>
      </c>
      <c r="L9" s="31">
        <f>K9*0.05</f>
        <v>0</v>
      </c>
      <c r="M9" s="31">
        <f>K9*0.1</f>
        <v>0</v>
      </c>
      <c r="N9" s="36">
        <f>(K9*$Q$3)+(L9*$P$3)+(M9*$R$3)</f>
        <v>0</v>
      </c>
      <c r="P9" s="37"/>
      <c r="Q9" s="37"/>
      <c r="R9" s="37"/>
      <c r="S9" s="37"/>
    </row>
    <row r="10" spans="1:19" ht="15" x14ac:dyDescent="0.25">
      <c r="A10" s="26"/>
      <c r="B10" s="26"/>
      <c r="C10" s="34"/>
      <c r="D10" s="35" t="s">
        <v>24</v>
      </c>
      <c r="E10" s="74" t="s">
        <v>28</v>
      </c>
      <c r="F10" s="75"/>
      <c r="G10" s="42" t="s">
        <v>63</v>
      </c>
      <c r="H10" s="43"/>
      <c r="I10" s="43"/>
      <c r="J10" s="43"/>
      <c r="K10" s="43"/>
      <c r="L10" s="43"/>
      <c r="M10" s="43"/>
      <c r="N10" s="44"/>
      <c r="P10" s="37"/>
      <c r="Q10" s="37"/>
      <c r="R10" s="37"/>
      <c r="S10" s="37"/>
    </row>
    <row r="11" spans="1:19" ht="15" x14ac:dyDescent="0.25">
      <c r="A11" s="26"/>
      <c r="B11" s="26"/>
      <c r="C11" s="34"/>
      <c r="D11" s="35" t="s">
        <v>25</v>
      </c>
      <c r="E11" s="74" t="s">
        <v>29</v>
      </c>
      <c r="F11" s="75"/>
      <c r="G11" s="30"/>
      <c r="H11" s="31"/>
      <c r="I11" s="31"/>
      <c r="J11" s="31"/>
      <c r="K11" s="31"/>
      <c r="L11" s="31"/>
      <c r="M11" s="31"/>
      <c r="N11" s="38"/>
      <c r="P11" s="37"/>
      <c r="Q11" s="37"/>
      <c r="R11" s="37"/>
      <c r="S11" s="37"/>
    </row>
    <row r="12" spans="1:19" ht="25.5" x14ac:dyDescent="0.25">
      <c r="A12" s="26"/>
      <c r="B12" s="26"/>
      <c r="C12" s="34"/>
      <c r="D12" s="39"/>
      <c r="E12" s="40"/>
      <c r="F12" s="45" t="s">
        <v>21</v>
      </c>
      <c r="G12" s="30">
        <v>2</v>
      </c>
      <c r="H12" s="31">
        <v>1</v>
      </c>
      <c r="I12" s="31">
        <f>G12*H12</f>
        <v>2</v>
      </c>
      <c r="J12" s="31">
        <v>0</v>
      </c>
      <c r="K12" s="31">
        <f>I12*J12</f>
        <v>0</v>
      </c>
      <c r="L12" s="31">
        <f>K12*0.05</f>
        <v>0</v>
      </c>
      <c r="M12" s="31">
        <f>K12*0.1</f>
        <v>0</v>
      </c>
      <c r="N12" s="36">
        <f>(K12*$Q$3)+(L12*$P$3)+(M12*$R$3)</f>
        <v>0</v>
      </c>
      <c r="P12" s="37"/>
      <c r="Q12" s="37"/>
      <c r="R12" s="37"/>
      <c r="S12" s="37"/>
    </row>
    <row r="13" spans="1:19" ht="25.5" x14ac:dyDescent="0.25">
      <c r="A13" s="26"/>
      <c r="B13" s="26"/>
      <c r="C13" s="34"/>
      <c r="D13" s="39"/>
      <c r="E13" s="40"/>
      <c r="F13" s="45" t="s">
        <v>17</v>
      </c>
      <c r="G13" s="30">
        <v>2</v>
      </c>
      <c r="H13" s="31">
        <v>1</v>
      </c>
      <c r="I13" s="31">
        <f>G13*H13</f>
        <v>2</v>
      </c>
      <c r="J13" s="31">
        <v>0</v>
      </c>
      <c r="K13" s="31">
        <f>I13*J13</f>
        <v>0</v>
      </c>
      <c r="L13" s="31">
        <f>K13*0.05</f>
        <v>0</v>
      </c>
      <c r="M13" s="31">
        <f>K13*0.1</f>
        <v>0</v>
      </c>
      <c r="N13" s="36">
        <f>(K13*$Q$3)+(L13*$P$3)+(M13*$R$3)</f>
        <v>0</v>
      </c>
      <c r="P13" s="37"/>
      <c r="Q13" s="37"/>
      <c r="R13" s="37"/>
      <c r="S13" s="37"/>
    </row>
    <row r="14" spans="1:19" ht="12.75" customHeight="1" x14ac:dyDescent="0.25">
      <c r="A14" s="26"/>
      <c r="B14" s="26"/>
      <c r="C14" s="34"/>
      <c r="D14" s="39"/>
      <c r="E14" s="40"/>
      <c r="F14" s="45" t="s">
        <v>18</v>
      </c>
      <c r="G14" s="30">
        <v>2</v>
      </c>
      <c r="H14" s="31">
        <v>1</v>
      </c>
      <c r="I14" s="31">
        <f>G14*H14</f>
        <v>2</v>
      </c>
      <c r="J14" s="31">
        <v>0</v>
      </c>
      <c r="K14" s="31">
        <f>I14*J14</f>
        <v>0</v>
      </c>
      <c r="L14" s="31">
        <f>K14*0.05</f>
        <v>0</v>
      </c>
      <c r="M14" s="31">
        <f>K14*0.1</f>
        <v>0</v>
      </c>
      <c r="N14" s="36">
        <f>(K14*$Q$3)+(L14*$P$3)+(M14*$R$3)</f>
        <v>0</v>
      </c>
      <c r="P14" s="37"/>
      <c r="Q14" s="37"/>
      <c r="R14" s="37"/>
      <c r="S14" s="37"/>
    </row>
    <row r="15" spans="1:19" ht="15" x14ac:dyDescent="0.25">
      <c r="A15" s="26"/>
      <c r="B15" s="26"/>
      <c r="C15" s="34"/>
      <c r="D15" s="39"/>
      <c r="E15" s="40"/>
      <c r="F15" s="45" t="s">
        <v>19</v>
      </c>
      <c r="G15" s="42" t="s">
        <v>63</v>
      </c>
      <c r="H15" s="46"/>
      <c r="I15" s="46"/>
      <c r="J15" s="46"/>
      <c r="K15" s="46"/>
      <c r="L15" s="46"/>
      <c r="M15" s="46"/>
      <c r="N15" s="47"/>
      <c r="P15" s="37"/>
      <c r="Q15" s="37"/>
      <c r="R15" s="37"/>
      <c r="S15" s="37"/>
    </row>
    <row r="16" spans="1:19" ht="15.75" customHeight="1" x14ac:dyDescent="0.2">
      <c r="A16" s="26"/>
      <c r="B16" s="26"/>
      <c r="C16" s="34"/>
      <c r="D16" s="39"/>
      <c r="E16" s="40"/>
      <c r="F16" s="45" t="s">
        <v>79</v>
      </c>
      <c r="G16" s="30">
        <v>8</v>
      </c>
      <c r="H16" s="31">
        <v>2</v>
      </c>
      <c r="I16" s="31">
        <f>G16*H16</f>
        <v>16</v>
      </c>
      <c r="J16" s="31">
        <v>400</v>
      </c>
      <c r="K16" s="48">
        <f>I16*J16</f>
        <v>6400</v>
      </c>
      <c r="L16" s="48">
        <f>K16*0.05</f>
        <v>320</v>
      </c>
      <c r="M16" s="48">
        <f>K16*0.1</f>
        <v>640</v>
      </c>
      <c r="N16" s="36">
        <f>(K16*$Q$3)+(L16*$P$3)+(M16*$R$3)</f>
        <v>740131.2</v>
      </c>
    </row>
    <row r="17" spans="1:17" ht="15.75" x14ac:dyDescent="0.2">
      <c r="A17" s="26"/>
      <c r="B17" s="26"/>
      <c r="C17" s="34"/>
      <c r="D17" s="39"/>
      <c r="E17" s="40"/>
      <c r="F17" s="45" t="s">
        <v>80</v>
      </c>
      <c r="G17" s="30">
        <v>16</v>
      </c>
      <c r="H17" s="31">
        <v>2</v>
      </c>
      <c r="I17" s="31">
        <f>G17*H17</f>
        <v>32</v>
      </c>
      <c r="J17" s="31">
        <f>J16*0.2</f>
        <v>80</v>
      </c>
      <c r="K17" s="48">
        <f>I17*J17</f>
        <v>2560</v>
      </c>
      <c r="L17" s="48">
        <f>K17*0.05</f>
        <v>128</v>
      </c>
      <c r="M17" s="48">
        <f>K17*0.1</f>
        <v>256</v>
      </c>
      <c r="N17" s="36">
        <f>(K17*$Q$3)+(L17*$P$3)+(M17*$R$3)</f>
        <v>296052.47999999998</v>
      </c>
    </row>
    <row r="18" spans="1:17" ht="15" customHeight="1" x14ac:dyDescent="0.2">
      <c r="A18" s="26"/>
      <c r="B18" s="26"/>
      <c r="C18" s="82" t="s">
        <v>20</v>
      </c>
      <c r="D18" s="83"/>
      <c r="E18" s="83"/>
      <c r="F18" s="83"/>
      <c r="G18" s="83"/>
      <c r="H18" s="83"/>
      <c r="I18" s="83"/>
      <c r="J18" s="84"/>
      <c r="K18" s="79">
        <f>SUM(K6:M17)</f>
        <v>10764</v>
      </c>
      <c r="L18" s="80"/>
      <c r="M18" s="81"/>
      <c r="N18" s="49">
        <f>SUM(N6:N17)</f>
        <v>1082441.8799999999</v>
      </c>
    </row>
    <row r="19" spans="1:17" x14ac:dyDescent="0.2">
      <c r="A19" s="26"/>
      <c r="B19" s="26"/>
      <c r="C19" s="29" t="s">
        <v>26</v>
      </c>
      <c r="D19" s="76" t="s">
        <v>30</v>
      </c>
      <c r="E19" s="77"/>
      <c r="F19" s="78"/>
      <c r="G19" s="71"/>
      <c r="H19" s="72"/>
      <c r="I19" s="72"/>
      <c r="J19" s="72"/>
      <c r="K19" s="72"/>
      <c r="L19" s="72"/>
      <c r="M19" s="72"/>
      <c r="N19" s="73"/>
    </row>
    <row r="20" spans="1:17" x14ac:dyDescent="0.2">
      <c r="A20" s="26"/>
      <c r="B20" s="26"/>
      <c r="C20" s="34"/>
      <c r="D20" s="35" t="s">
        <v>22</v>
      </c>
      <c r="E20" s="74" t="s">
        <v>73</v>
      </c>
      <c r="F20" s="75"/>
      <c r="G20" s="42" t="s">
        <v>63</v>
      </c>
      <c r="H20" s="46"/>
      <c r="I20" s="46"/>
      <c r="J20" s="46"/>
      <c r="K20" s="46"/>
      <c r="L20" s="46"/>
      <c r="M20" s="46"/>
      <c r="N20" s="46"/>
    </row>
    <row r="21" spans="1:17" x14ac:dyDescent="0.2">
      <c r="A21" s="26"/>
      <c r="B21" s="26"/>
      <c r="C21" s="34"/>
      <c r="D21" s="35" t="s">
        <v>23</v>
      </c>
      <c r="E21" s="74" t="s">
        <v>31</v>
      </c>
      <c r="F21" s="75"/>
      <c r="G21" s="42" t="s">
        <v>63</v>
      </c>
      <c r="H21" s="46"/>
      <c r="I21" s="46"/>
      <c r="J21" s="46"/>
      <c r="K21" s="46"/>
      <c r="L21" s="46"/>
      <c r="M21" s="46"/>
      <c r="N21" s="46"/>
    </row>
    <row r="22" spans="1:17" ht="29.25" customHeight="1" x14ac:dyDescent="0.2">
      <c r="A22" s="26"/>
      <c r="B22" s="26"/>
      <c r="C22" s="34"/>
      <c r="D22" s="35" t="s">
        <v>24</v>
      </c>
      <c r="E22" s="94" t="s">
        <v>81</v>
      </c>
      <c r="F22" s="95"/>
      <c r="G22" s="30">
        <v>1</v>
      </c>
      <c r="H22" s="31">
        <v>12</v>
      </c>
      <c r="I22" s="31">
        <f>G22*H22</f>
        <v>12</v>
      </c>
      <c r="J22" s="31">
        <v>400</v>
      </c>
      <c r="K22" s="48">
        <f>I22*J22</f>
        <v>4800</v>
      </c>
      <c r="L22" s="48">
        <f>K22*0.05</f>
        <v>240</v>
      </c>
      <c r="M22" s="48">
        <f>K22*0.1</f>
        <v>480</v>
      </c>
      <c r="N22" s="36">
        <f>(K22*$Q$3)+(L22*$P$3)+(M22*$R$3)</f>
        <v>555098.39999999991</v>
      </c>
    </row>
    <row r="23" spans="1:17" x14ac:dyDescent="0.2">
      <c r="A23" s="26"/>
      <c r="B23" s="26"/>
      <c r="C23" s="34"/>
      <c r="D23" s="35" t="s">
        <v>25</v>
      </c>
      <c r="E23" s="74" t="s">
        <v>32</v>
      </c>
      <c r="F23" s="75"/>
      <c r="G23" s="30" t="s">
        <v>9</v>
      </c>
      <c r="H23" s="31"/>
      <c r="I23" s="31"/>
      <c r="J23" s="31"/>
      <c r="K23" s="31"/>
      <c r="L23" s="31"/>
      <c r="M23" s="31"/>
      <c r="N23" s="31"/>
    </row>
    <row r="24" spans="1:17" ht="28.5" x14ac:dyDescent="0.2">
      <c r="A24" s="26"/>
      <c r="B24" s="26"/>
      <c r="C24" s="34"/>
      <c r="D24" s="39"/>
      <c r="E24" s="40"/>
      <c r="F24" s="45" t="s">
        <v>82</v>
      </c>
      <c r="G24" s="30">
        <v>0.25</v>
      </c>
      <c r="H24" s="31">
        <v>350</v>
      </c>
      <c r="I24" s="31">
        <f>G24*H24</f>
        <v>87.5</v>
      </c>
      <c r="J24" s="31">
        <v>400</v>
      </c>
      <c r="K24" s="48">
        <f>I24*J24</f>
        <v>35000</v>
      </c>
      <c r="L24" s="48">
        <f>K24*0.05</f>
        <v>1750</v>
      </c>
      <c r="M24" s="48">
        <f>K24*0.1</f>
        <v>3500</v>
      </c>
      <c r="N24" s="36">
        <f>(K24*$Q$3)+(L24*$P$3)+(M24*$R$3)</f>
        <v>4047592.5</v>
      </c>
    </row>
    <row r="25" spans="1:17" ht="13.5" customHeight="1" x14ac:dyDescent="0.25">
      <c r="A25" s="26"/>
      <c r="B25" s="26"/>
      <c r="C25" s="82" t="s">
        <v>36</v>
      </c>
      <c r="D25" s="96"/>
      <c r="E25" s="96"/>
      <c r="F25" s="96"/>
      <c r="G25" s="96"/>
      <c r="H25" s="96"/>
      <c r="I25" s="96"/>
      <c r="J25" s="97"/>
      <c r="K25" s="88">
        <f>SUM(K22:M24)</f>
        <v>45770</v>
      </c>
      <c r="L25" s="89"/>
      <c r="M25" s="90"/>
      <c r="N25" s="50">
        <f>SUM(N22:N24)</f>
        <v>4602690.9000000004</v>
      </c>
    </row>
    <row r="26" spans="1:17" x14ac:dyDescent="0.2">
      <c r="C26" s="85" t="s">
        <v>37</v>
      </c>
      <c r="D26" s="86"/>
      <c r="E26" s="86"/>
      <c r="F26" s="87"/>
      <c r="G26" s="51"/>
      <c r="H26" s="51"/>
      <c r="I26" s="51"/>
      <c r="J26" s="51"/>
      <c r="K26" s="91">
        <f>ROUND(K25+K18,-2)</f>
        <v>56500</v>
      </c>
      <c r="L26" s="92"/>
      <c r="M26" s="93"/>
      <c r="N26" s="52">
        <f>ROUND(SUM(N25+N18), -4)</f>
        <v>5690000</v>
      </c>
    </row>
    <row r="27" spans="1:17" ht="15" x14ac:dyDescent="0.2">
      <c r="C27" s="64" t="s">
        <v>83</v>
      </c>
      <c r="D27" s="64"/>
      <c r="E27" s="64"/>
      <c r="F27" s="64"/>
      <c r="G27" s="64"/>
      <c r="H27" s="64"/>
      <c r="I27" s="64"/>
      <c r="J27" s="64"/>
      <c r="K27" s="64"/>
      <c r="L27" s="64"/>
      <c r="M27" s="64"/>
      <c r="N27" s="53">
        <v>840000</v>
      </c>
    </row>
    <row r="28" spans="1:17" ht="15.75" x14ac:dyDescent="0.2">
      <c r="C28" s="64" t="s">
        <v>84</v>
      </c>
      <c r="D28" s="64"/>
      <c r="E28" s="64"/>
      <c r="F28" s="64"/>
      <c r="G28" s="64"/>
      <c r="H28" s="64"/>
      <c r="I28" s="64"/>
      <c r="J28" s="64"/>
      <c r="K28" s="64"/>
      <c r="L28" s="64"/>
      <c r="M28" s="64"/>
      <c r="N28" s="53">
        <f>ROUND(SUM(N26:N27),-4)</f>
        <v>6530000</v>
      </c>
      <c r="P28" s="54">
        <f>K26/960</f>
        <v>58.854166666666664</v>
      </c>
      <c r="Q28" s="25" t="s">
        <v>75</v>
      </c>
    </row>
    <row r="29" spans="1:17" x14ac:dyDescent="0.2">
      <c r="C29" s="55"/>
      <c r="D29" s="55"/>
      <c r="E29" s="55"/>
      <c r="F29" s="55"/>
      <c r="G29" s="56"/>
      <c r="H29" s="56"/>
      <c r="I29" s="56"/>
      <c r="J29" s="56"/>
      <c r="K29" s="57"/>
      <c r="L29" s="58"/>
      <c r="M29" s="58"/>
      <c r="N29" s="59"/>
    </row>
    <row r="30" spans="1:17" ht="15" x14ac:dyDescent="0.25">
      <c r="B30" s="37"/>
      <c r="C30" s="63" t="s">
        <v>64</v>
      </c>
      <c r="D30" s="62"/>
      <c r="E30" s="62"/>
      <c r="F30" s="62"/>
      <c r="G30" s="62"/>
      <c r="H30" s="62"/>
      <c r="I30" s="62"/>
      <c r="J30" s="62"/>
      <c r="K30" s="62"/>
      <c r="L30" s="62"/>
      <c r="M30" s="62"/>
      <c r="N30" s="62"/>
    </row>
    <row r="31" spans="1:17" ht="56.25" customHeight="1" x14ac:dyDescent="0.25">
      <c r="B31" s="37"/>
      <c r="C31" s="66" t="s">
        <v>85</v>
      </c>
      <c r="D31" s="66"/>
      <c r="E31" s="66"/>
      <c r="F31" s="66"/>
      <c r="G31" s="66"/>
      <c r="H31" s="66"/>
      <c r="I31" s="66"/>
      <c r="J31" s="66"/>
      <c r="K31" s="66"/>
      <c r="L31" s="66"/>
      <c r="M31" s="66"/>
      <c r="N31" s="66"/>
    </row>
    <row r="32" spans="1:17" ht="29.25" customHeight="1" x14ac:dyDescent="0.25">
      <c r="B32" s="37"/>
      <c r="C32" s="66" t="s">
        <v>86</v>
      </c>
      <c r="D32" s="66"/>
      <c r="E32" s="66"/>
      <c r="F32" s="66"/>
      <c r="G32" s="66"/>
      <c r="H32" s="66"/>
      <c r="I32" s="66"/>
      <c r="J32" s="66"/>
      <c r="K32" s="66"/>
      <c r="L32" s="66"/>
      <c r="M32" s="66"/>
      <c r="N32" s="66"/>
    </row>
    <row r="33" spans="2:14" ht="15" customHeight="1" x14ac:dyDescent="0.25">
      <c r="B33" s="37"/>
      <c r="C33" s="61" t="s">
        <v>87</v>
      </c>
      <c r="D33" s="61"/>
      <c r="E33" s="61"/>
      <c r="F33" s="61"/>
      <c r="G33" s="61"/>
      <c r="H33" s="61"/>
      <c r="I33" s="61"/>
      <c r="J33" s="61"/>
      <c r="K33" s="61"/>
      <c r="L33" s="61"/>
      <c r="M33" s="61"/>
      <c r="N33" s="61"/>
    </row>
    <row r="34" spans="2:14" ht="22.5" customHeight="1" x14ac:dyDescent="0.25">
      <c r="B34" s="37"/>
      <c r="C34" s="61" t="s">
        <v>88</v>
      </c>
      <c r="D34" s="62"/>
      <c r="E34" s="62"/>
      <c r="F34" s="62"/>
      <c r="G34" s="62"/>
      <c r="H34" s="62"/>
      <c r="I34" s="62"/>
      <c r="J34" s="62"/>
      <c r="K34" s="62"/>
      <c r="L34" s="62"/>
      <c r="M34" s="62"/>
      <c r="N34" s="62"/>
    </row>
    <row r="35" spans="2:14" ht="21" customHeight="1" x14ac:dyDescent="0.25">
      <c r="B35" s="37"/>
      <c r="C35" s="61" t="s">
        <v>74</v>
      </c>
      <c r="D35" s="67"/>
      <c r="E35" s="67"/>
      <c r="F35" s="67"/>
      <c r="G35" s="67"/>
      <c r="H35" s="67"/>
      <c r="I35" s="67"/>
      <c r="J35" s="67"/>
      <c r="K35" s="67"/>
      <c r="L35" s="67"/>
      <c r="M35" s="67"/>
      <c r="N35" s="67"/>
    </row>
    <row r="36" spans="2:14" ht="15.75" x14ac:dyDescent="0.25">
      <c r="B36" s="37"/>
      <c r="C36" s="61" t="s">
        <v>89</v>
      </c>
      <c r="D36" s="62"/>
      <c r="E36" s="62"/>
      <c r="F36" s="62"/>
      <c r="G36" s="62"/>
      <c r="H36" s="62"/>
      <c r="I36" s="62"/>
      <c r="J36" s="62"/>
      <c r="K36" s="62"/>
      <c r="L36" s="62"/>
      <c r="M36" s="62"/>
      <c r="N36" s="62"/>
    </row>
    <row r="37" spans="2:14" ht="15.75" x14ac:dyDescent="0.25">
      <c r="B37" s="37"/>
      <c r="C37" s="65" t="s">
        <v>90</v>
      </c>
      <c r="D37" s="65"/>
      <c r="E37" s="65"/>
      <c r="F37" s="65"/>
      <c r="G37" s="65"/>
      <c r="H37" s="65"/>
      <c r="I37" s="65"/>
      <c r="J37" s="65"/>
      <c r="K37" s="65"/>
      <c r="L37" s="65"/>
      <c r="M37" s="65"/>
      <c r="N37" s="65"/>
    </row>
    <row r="38" spans="2:14" ht="15" x14ac:dyDescent="0.25">
      <c r="B38" s="37"/>
      <c r="C38" s="37"/>
      <c r="D38" s="37"/>
      <c r="E38" s="37"/>
      <c r="F38" s="37"/>
      <c r="G38" s="37"/>
      <c r="H38" s="37"/>
      <c r="I38" s="37"/>
      <c r="J38" s="37"/>
      <c r="K38" s="37"/>
      <c r="L38" s="37"/>
      <c r="M38" s="37"/>
      <c r="N38" s="37"/>
    </row>
    <row r="39" spans="2:14" ht="15" x14ac:dyDescent="0.25">
      <c r="B39" s="37"/>
      <c r="C39" s="37"/>
      <c r="D39" s="37"/>
      <c r="E39" s="37"/>
      <c r="F39" s="37"/>
      <c r="G39" s="37"/>
      <c r="H39" s="37"/>
      <c r="I39" s="37"/>
      <c r="J39" s="37"/>
      <c r="K39" s="37"/>
      <c r="L39" s="37"/>
      <c r="M39" s="37"/>
      <c r="N39" s="37"/>
    </row>
  </sheetData>
  <mergeCells count="31">
    <mergeCell ref="C26:F26"/>
    <mergeCell ref="K25:M25"/>
    <mergeCell ref="K26:M26"/>
    <mergeCell ref="E21:F21"/>
    <mergeCell ref="E22:F22"/>
    <mergeCell ref="E23:F23"/>
    <mergeCell ref="C25:J25"/>
    <mergeCell ref="E20:F20"/>
    <mergeCell ref="D3:F3"/>
    <mergeCell ref="D4:F4"/>
    <mergeCell ref="D5:F5"/>
    <mergeCell ref="E6:F6"/>
    <mergeCell ref="E7:F7"/>
    <mergeCell ref="C18:J18"/>
    <mergeCell ref="C2:F2"/>
    <mergeCell ref="G19:N19"/>
    <mergeCell ref="E10:F10"/>
    <mergeCell ref="E11:F11"/>
    <mergeCell ref="D19:F19"/>
    <mergeCell ref="G5:N5"/>
    <mergeCell ref="K18:M18"/>
    <mergeCell ref="C36:N36"/>
    <mergeCell ref="C30:N30"/>
    <mergeCell ref="C27:M27"/>
    <mergeCell ref="C28:M28"/>
    <mergeCell ref="C37:N37"/>
    <mergeCell ref="C31:N31"/>
    <mergeCell ref="C32:N32"/>
    <mergeCell ref="C33:N33"/>
    <mergeCell ref="C34:N34"/>
    <mergeCell ref="C35:N35"/>
  </mergeCells>
  <pageMargins left="0.7" right="0.7" top="0.75" bottom="0.75" header="0.3" footer="0.3"/>
  <pageSetup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24"/>
  <sheetViews>
    <sheetView workbookViewId="0">
      <selection activeCell="J18" sqref="J18"/>
    </sheetView>
  </sheetViews>
  <sheetFormatPr defaultRowHeight="12.75" x14ac:dyDescent="0.2"/>
  <cols>
    <col min="1" max="1" width="9.140625" style="1"/>
    <col min="2" max="2" width="27.42578125" style="1" customWidth="1"/>
    <col min="3" max="3" width="17.28515625" style="1" customWidth="1"/>
    <col min="4" max="4" width="10.5703125" style="1" customWidth="1"/>
    <col min="5" max="5" width="15.42578125" style="1" customWidth="1"/>
    <col min="6" max="6" width="10.140625" style="1" customWidth="1"/>
    <col min="7" max="8" width="11.42578125" style="1" bestFit="1" customWidth="1"/>
    <col min="9" max="9" width="12.28515625" style="1" bestFit="1" customWidth="1"/>
    <col min="10" max="10" width="10.7109375" style="1" bestFit="1" customWidth="1"/>
    <col min="11" max="11" width="9.140625" style="1"/>
    <col min="12" max="12" width="10" style="1" customWidth="1"/>
    <col min="13" max="16384" width="9.140625" style="1"/>
  </cols>
  <sheetData>
    <row r="2" spans="2:14" ht="15.75" x14ac:dyDescent="0.2">
      <c r="B2" s="17" t="s">
        <v>65</v>
      </c>
    </row>
    <row r="3" spans="2:14" s="2" customFormat="1" ht="54" customHeight="1" x14ac:dyDescent="0.2">
      <c r="B3" s="6" t="s">
        <v>38</v>
      </c>
      <c r="C3" s="4" t="s">
        <v>39</v>
      </c>
      <c r="D3" s="4" t="s">
        <v>40</v>
      </c>
      <c r="E3" s="4" t="s">
        <v>42</v>
      </c>
      <c r="F3" s="4" t="s">
        <v>41</v>
      </c>
      <c r="G3" s="4" t="s">
        <v>2</v>
      </c>
      <c r="H3" s="4" t="s">
        <v>3</v>
      </c>
      <c r="I3" s="4" t="s">
        <v>4</v>
      </c>
      <c r="J3" s="4" t="s">
        <v>5</v>
      </c>
      <c r="L3" s="4" t="s">
        <v>33</v>
      </c>
      <c r="M3" s="4" t="s">
        <v>34</v>
      </c>
      <c r="N3" s="4" t="s">
        <v>35</v>
      </c>
    </row>
    <row r="4" spans="2:14" x14ac:dyDescent="0.2">
      <c r="B4" s="5" t="s">
        <v>43</v>
      </c>
      <c r="C4" s="5"/>
      <c r="D4" s="5"/>
      <c r="E4" s="5"/>
      <c r="F4" s="5"/>
      <c r="G4" s="5"/>
      <c r="H4" s="5"/>
      <c r="I4" s="5"/>
      <c r="J4" s="5"/>
      <c r="L4" s="7">
        <v>62.9</v>
      </c>
      <c r="M4" s="8">
        <v>46.67</v>
      </c>
      <c r="N4" s="8">
        <v>25.25</v>
      </c>
    </row>
    <row r="5" spans="2:14" x14ac:dyDescent="0.2">
      <c r="B5" s="5" t="s">
        <v>47</v>
      </c>
      <c r="C5" s="3">
        <v>24</v>
      </c>
      <c r="D5" s="3">
        <v>1</v>
      </c>
      <c r="E5" s="3">
        <f>C5*D5</f>
        <v>24</v>
      </c>
      <c r="F5" s="3">
        <v>0</v>
      </c>
      <c r="G5" s="3">
        <f>E5*F5</f>
        <v>0</v>
      </c>
      <c r="H5" s="3">
        <f>G5*0.05</f>
        <v>0</v>
      </c>
      <c r="I5" s="3">
        <f>G5*0.1</f>
        <v>0</v>
      </c>
      <c r="J5" s="9">
        <f>($L$4*H5)+(G5*$M$4)+(I5*$N$4)</f>
        <v>0</v>
      </c>
    </row>
    <row r="6" spans="2:14" x14ac:dyDescent="0.2">
      <c r="B6" s="5" t="s">
        <v>44</v>
      </c>
      <c r="C6" s="3"/>
      <c r="D6" s="3"/>
      <c r="E6" s="3"/>
      <c r="F6" s="3"/>
      <c r="G6" s="3"/>
      <c r="H6" s="3"/>
      <c r="I6" s="3"/>
      <c r="J6" s="5"/>
    </row>
    <row r="7" spans="2:14" x14ac:dyDescent="0.2">
      <c r="B7" s="5" t="s">
        <v>47</v>
      </c>
      <c r="C7" s="3">
        <v>24</v>
      </c>
      <c r="D7" s="3">
        <v>0.2</v>
      </c>
      <c r="E7" s="3">
        <f>C7*D7</f>
        <v>4.8000000000000007</v>
      </c>
      <c r="F7" s="3">
        <v>0</v>
      </c>
      <c r="G7" s="3">
        <f>E7*F7</f>
        <v>0</v>
      </c>
      <c r="H7" s="3">
        <f>G7*0.05</f>
        <v>0</v>
      </c>
      <c r="I7" s="3">
        <f>G7*0.1</f>
        <v>0</v>
      </c>
      <c r="J7" s="9">
        <f>($L$4*H7)+(G7*$M$4)+(I7*$N$4)</f>
        <v>0</v>
      </c>
    </row>
    <row r="8" spans="2:14" x14ac:dyDescent="0.2">
      <c r="B8" s="5" t="s">
        <v>45</v>
      </c>
      <c r="C8" s="3"/>
      <c r="D8" s="3"/>
      <c r="E8" s="3"/>
      <c r="F8" s="3"/>
      <c r="G8" s="3"/>
      <c r="H8" s="3"/>
      <c r="I8" s="3"/>
      <c r="J8" s="5"/>
    </row>
    <row r="9" spans="2:14" x14ac:dyDescent="0.2">
      <c r="B9" s="5" t="s">
        <v>46</v>
      </c>
      <c r="C9" s="3"/>
      <c r="D9" s="3"/>
      <c r="E9" s="3"/>
      <c r="F9" s="3"/>
      <c r="G9" s="3"/>
      <c r="H9" s="3"/>
      <c r="I9" s="3"/>
      <c r="J9" s="5"/>
    </row>
    <row r="10" spans="2:14" ht="25.5" x14ac:dyDescent="0.2">
      <c r="B10" s="10" t="s">
        <v>48</v>
      </c>
      <c r="C10" s="3">
        <v>2</v>
      </c>
      <c r="D10" s="3">
        <v>1</v>
      </c>
      <c r="E10" s="3">
        <f>C10*D10</f>
        <v>2</v>
      </c>
      <c r="F10" s="3">
        <v>0</v>
      </c>
      <c r="G10" s="3">
        <f>E10*F10</f>
        <v>0</v>
      </c>
      <c r="H10" s="3">
        <f>G10*0.05</f>
        <v>0</v>
      </c>
      <c r="I10" s="3">
        <f>G10*0.1</f>
        <v>0</v>
      </c>
      <c r="J10" s="9">
        <f>($L$4*H10)+(G10*$M$4)+(I10*$N$4)</f>
        <v>0</v>
      </c>
    </row>
    <row r="11" spans="2:14" ht="25.5" x14ac:dyDescent="0.2">
      <c r="B11" s="10" t="s">
        <v>49</v>
      </c>
      <c r="C11" s="3">
        <v>0.5</v>
      </c>
      <c r="D11" s="3">
        <v>1</v>
      </c>
      <c r="E11" s="3">
        <f>C11*D11</f>
        <v>0.5</v>
      </c>
      <c r="F11" s="3">
        <v>0</v>
      </c>
      <c r="G11" s="3">
        <f>E11*F11</f>
        <v>0</v>
      </c>
      <c r="H11" s="3">
        <f>G11*0.05</f>
        <v>0</v>
      </c>
      <c r="I11" s="3">
        <f>G11*0.1</f>
        <v>0</v>
      </c>
      <c r="J11" s="9">
        <f>($L$4*H11)+(G11*$M$4)+(I11*$N$4)</f>
        <v>0</v>
      </c>
    </row>
    <row r="12" spans="2:14" ht="25.5" x14ac:dyDescent="0.2">
      <c r="B12" s="10" t="s">
        <v>18</v>
      </c>
      <c r="C12" s="3">
        <v>0.5</v>
      </c>
      <c r="D12" s="3">
        <v>1</v>
      </c>
      <c r="E12" s="3">
        <f>C12*D12</f>
        <v>0.5</v>
      </c>
      <c r="F12" s="3">
        <v>0</v>
      </c>
      <c r="G12" s="3">
        <f>E12*F12</f>
        <v>0</v>
      </c>
      <c r="H12" s="3">
        <f>G12*0.05</f>
        <v>0</v>
      </c>
      <c r="I12" s="3">
        <f>G12*0.1</f>
        <v>0</v>
      </c>
      <c r="J12" s="9">
        <f>($L$4*H12)+(G12*$M$4)+(I12*$N$4)</f>
        <v>0</v>
      </c>
    </row>
    <row r="13" spans="2:14" x14ac:dyDescent="0.2">
      <c r="B13" s="10" t="s">
        <v>50</v>
      </c>
      <c r="C13" s="3">
        <v>0.5</v>
      </c>
      <c r="D13" s="3">
        <v>1.2</v>
      </c>
      <c r="E13" s="3">
        <f>C13*D13</f>
        <v>0.6</v>
      </c>
      <c r="F13" s="3">
        <v>0</v>
      </c>
      <c r="G13" s="3">
        <f>E13*F13</f>
        <v>0</v>
      </c>
      <c r="H13" s="3">
        <f>G13*0.05</f>
        <v>0</v>
      </c>
      <c r="I13" s="3">
        <f>G13*0.1</f>
        <v>0</v>
      </c>
      <c r="J13" s="9">
        <f>($L$4*H13)+(G13*$M$4)+(I13*$N$4)</f>
        <v>0</v>
      </c>
    </row>
    <row r="14" spans="2:14" x14ac:dyDescent="0.2">
      <c r="B14" s="10" t="s">
        <v>51</v>
      </c>
      <c r="C14" s="3">
        <v>8</v>
      </c>
      <c r="D14" s="3">
        <v>1.2</v>
      </c>
      <c r="E14" s="3">
        <f>C14*D14</f>
        <v>9.6</v>
      </c>
      <c r="F14" s="3">
        <v>0</v>
      </c>
      <c r="G14" s="3">
        <f>E14*F14</f>
        <v>0</v>
      </c>
      <c r="H14" s="3">
        <f>G14*0.05</f>
        <v>0</v>
      </c>
      <c r="I14" s="3">
        <f>G14*0.1</f>
        <v>0</v>
      </c>
      <c r="J14" s="9">
        <f>($L$4*H14)+(G14*$M$4)+(I14*$N$4)</f>
        <v>0</v>
      </c>
    </row>
    <row r="15" spans="2:14" x14ac:dyDescent="0.2">
      <c r="B15" s="6" t="s">
        <v>52</v>
      </c>
      <c r="C15" s="3"/>
      <c r="D15" s="3"/>
      <c r="E15" s="3"/>
      <c r="F15" s="3"/>
      <c r="G15" s="3"/>
      <c r="H15" s="3"/>
      <c r="I15" s="3"/>
      <c r="J15" s="5"/>
    </row>
    <row r="16" spans="2:14" x14ac:dyDescent="0.2">
      <c r="B16" s="10" t="s">
        <v>53</v>
      </c>
      <c r="C16" s="3">
        <v>2</v>
      </c>
      <c r="D16" s="3">
        <v>2</v>
      </c>
      <c r="E16" s="3">
        <f>C16*D16</f>
        <v>4</v>
      </c>
      <c r="F16" s="3">
        <v>400</v>
      </c>
      <c r="G16" s="3">
        <f>E16*F16</f>
        <v>1600</v>
      </c>
      <c r="H16" s="3">
        <f>G16*0.05</f>
        <v>80</v>
      </c>
      <c r="I16" s="3">
        <f>G16*0.1</f>
        <v>160</v>
      </c>
      <c r="J16" s="9">
        <f>($L$4*H16)+(G16*$M$4)+(I16*$N$4)</f>
        <v>83744</v>
      </c>
    </row>
    <row r="17" spans="2:10" ht="15.75" x14ac:dyDescent="0.2">
      <c r="B17" s="10" t="s">
        <v>70</v>
      </c>
      <c r="C17" s="3">
        <v>2</v>
      </c>
      <c r="D17" s="3">
        <v>2</v>
      </c>
      <c r="E17" s="3">
        <f>C17*D17</f>
        <v>4</v>
      </c>
      <c r="F17" s="3">
        <v>80</v>
      </c>
      <c r="G17" s="3">
        <f>E17*F17</f>
        <v>320</v>
      </c>
      <c r="H17" s="3">
        <f>G17*0.05</f>
        <v>16</v>
      </c>
      <c r="I17" s="3">
        <f>G17*0.1</f>
        <v>32</v>
      </c>
      <c r="J17" s="9">
        <f>($L$4*H17)+(G17*$M$4)+(I17*$N$4)</f>
        <v>16748.800000000003</v>
      </c>
    </row>
    <row r="18" spans="2:10" ht="15.75" x14ac:dyDescent="0.2">
      <c r="B18" s="20" t="s">
        <v>69</v>
      </c>
      <c r="C18" s="5"/>
      <c r="D18" s="5"/>
      <c r="E18" s="5"/>
      <c r="F18" s="5"/>
      <c r="G18" s="98">
        <f>ROUND(SUM(G16:I17),-1)</f>
        <v>2210</v>
      </c>
      <c r="H18" s="99"/>
      <c r="I18" s="100"/>
      <c r="J18" s="21">
        <f>ROUND(SUM(J16:J17),-3)</f>
        <v>100000</v>
      </c>
    </row>
    <row r="20" spans="2:10" x14ac:dyDescent="0.2">
      <c r="B20" s="18" t="s">
        <v>66</v>
      </c>
    </row>
    <row r="21" spans="2:10" ht="48" customHeight="1" x14ac:dyDescent="0.2">
      <c r="B21" s="101" t="s">
        <v>72</v>
      </c>
      <c r="C21" s="101"/>
      <c r="D21" s="101"/>
      <c r="E21" s="101"/>
      <c r="F21" s="101"/>
      <c r="G21" s="101"/>
      <c r="H21" s="101"/>
      <c r="I21" s="101"/>
      <c r="J21" s="101"/>
    </row>
    <row r="22" spans="2:10" ht="15.75" x14ac:dyDescent="0.2">
      <c r="B22" s="19" t="s">
        <v>67</v>
      </c>
    </row>
    <row r="23" spans="2:10" ht="15.75" x14ac:dyDescent="0.2">
      <c r="B23" s="22" t="s">
        <v>71</v>
      </c>
    </row>
    <row r="24" spans="2:10" ht="15.75" x14ac:dyDescent="0.2">
      <c r="B24" s="19" t="s">
        <v>68</v>
      </c>
    </row>
  </sheetData>
  <mergeCells count="2">
    <mergeCell ref="G18:I18"/>
    <mergeCell ref="B21:J2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
  <sheetViews>
    <sheetView workbookViewId="0">
      <selection activeCell="E9" sqref="E9"/>
    </sheetView>
  </sheetViews>
  <sheetFormatPr defaultRowHeight="15" x14ac:dyDescent="0.25"/>
  <cols>
    <col min="2" max="2" width="10.5703125" bestFit="1" customWidth="1"/>
    <col min="3" max="3" width="12.42578125" bestFit="1" customWidth="1"/>
    <col min="4" max="4" width="11.140625" bestFit="1" customWidth="1"/>
    <col min="5" max="5" width="17" bestFit="1" customWidth="1"/>
    <col min="6" max="6" width="11.5703125" bestFit="1" customWidth="1"/>
    <col min="7" max="7" width="11.140625" bestFit="1" customWidth="1"/>
    <col min="8" max="8" width="12.28515625" customWidth="1"/>
  </cols>
  <sheetData>
    <row r="2" spans="2:8" ht="15.75" x14ac:dyDescent="0.25">
      <c r="B2" s="102" t="s">
        <v>62</v>
      </c>
      <c r="C2" s="102"/>
      <c r="D2" s="102"/>
      <c r="E2" s="102"/>
      <c r="F2" s="102"/>
      <c r="G2" s="102"/>
      <c r="H2" s="102"/>
    </row>
    <row r="3" spans="2:8" s="11" customFormat="1" ht="51.75" x14ac:dyDescent="0.25">
      <c r="B3" s="12" t="s">
        <v>54</v>
      </c>
      <c r="C3" s="12" t="s">
        <v>55</v>
      </c>
      <c r="D3" s="4" t="s">
        <v>56</v>
      </c>
      <c r="E3" s="4" t="s">
        <v>60</v>
      </c>
      <c r="F3" s="4" t="s">
        <v>57</v>
      </c>
      <c r="G3" s="4" t="s">
        <v>58</v>
      </c>
      <c r="H3" s="4" t="s">
        <v>59</v>
      </c>
    </row>
    <row r="4" spans="2:8" x14ac:dyDescent="0.25">
      <c r="B4" s="13" t="s">
        <v>61</v>
      </c>
      <c r="C4" s="16">
        <v>4400</v>
      </c>
      <c r="D4" s="16">
        <v>0</v>
      </c>
      <c r="E4" s="15">
        <f>C4*D4</f>
        <v>0</v>
      </c>
      <c r="F4" s="14">
        <v>2100</v>
      </c>
      <c r="G4" s="3">
        <v>400</v>
      </c>
      <c r="H4" s="14">
        <f>F4*G4</f>
        <v>840000</v>
      </c>
    </row>
  </sheetData>
  <mergeCells count="1">
    <mergeCell ref="B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0649ss12 - Table 1</vt:lpstr>
      <vt:lpstr>0649ss12 - Table 2</vt:lpstr>
      <vt:lpstr>0649ss12 - Capital_O&amp;M</vt:lpstr>
      <vt:lpstr>'0649ss12 - Table 2'!_Ref424026807</vt:lpstr>
      <vt:lpstr>'0649ss12 - Table 2'!_Ref424026810</vt:lpstr>
      <vt:lpstr>'0649ss12 - Table 2'!_Ref424026812</vt:lpstr>
      <vt:lpstr>'0649ss12 - Table 2'!_Ref424026813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DBellinghoven</dc:creator>
  <cp:lastModifiedBy>AHou</cp:lastModifiedBy>
  <dcterms:created xsi:type="dcterms:W3CDTF">2015-07-06T17:47:46Z</dcterms:created>
  <dcterms:modified xsi:type="dcterms:W3CDTF">2015-08-04T13:20:50Z</dcterms:modified>
</cp:coreProperties>
</file>