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Kerwin\Desktop\temp\"/>
    </mc:Choice>
  </mc:AlternateContent>
  <bookViews>
    <workbookView xWindow="0" yWindow="0" windowWidth="20490" windowHeight="7155"/>
  </bookViews>
  <sheets>
    <sheet name="Table 1" sheetId="1" r:id="rId1"/>
    <sheet name="Table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1" l="1"/>
  <c r="D13" i="1" l="1"/>
  <c r="F13" i="1" s="1"/>
  <c r="D14" i="1"/>
  <c r="F14" i="1" s="1"/>
  <c r="D12" i="1"/>
  <c r="F12" i="1" s="1"/>
  <c r="G12" i="1" s="1"/>
  <c r="D15" i="1"/>
  <c r="F15" i="1"/>
  <c r="H13" i="1" l="1"/>
  <c r="G13" i="1"/>
  <c r="H15" i="1"/>
  <c r="G15" i="1"/>
  <c r="H12" i="1"/>
  <c r="I12" i="1" s="1"/>
  <c r="G14" i="1"/>
  <c r="H14" i="1"/>
  <c r="F7" i="2"/>
  <c r="G7" i="2" s="1"/>
  <c r="F8" i="2"/>
  <c r="H8" i="2" s="1"/>
  <c r="F9" i="2"/>
  <c r="H9" i="2" s="1"/>
  <c r="F11" i="2"/>
  <c r="G11" i="2" s="1"/>
  <c r="F12" i="2"/>
  <c r="G12" i="2" s="1"/>
  <c r="D7" i="2"/>
  <c r="D8" i="2"/>
  <c r="D9" i="2"/>
  <c r="D10" i="2"/>
  <c r="F10" i="2" s="1"/>
  <c r="H10" i="2" s="1"/>
  <c r="D11" i="2"/>
  <c r="D12" i="2"/>
  <c r="D14" i="2"/>
  <c r="F14" i="2" s="1"/>
  <c r="D6" i="2"/>
  <c r="F6" i="2" s="1"/>
  <c r="G14" i="2" l="1"/>
  <c r="H14" i="2"/>
  <c r="H12" i="2"/>
  <c r="I12" i="2" s="1"/>
  <c r="I7" i="2"/>
  <c r="H11" i="2"/>
  <c r="I11" i="2" s="1"/>
  <c r="H7" i="2"/>
  <c r="G10" i="2"/>
  <c r="I10" i="2" s="1"/>
  <c r="G9" i="2"/>
  <c r="I9" i="2" s="1"/>
  <c r="G8" i="2"/>
  <c r="I8" i="2" s="1"/>
  <c r="G6" i="2"/>
  <c r="F15" i="2" s="1"/>
  <c r="H6" i="2"/>
  <c r="I6" i="2"/>
  <c r="I15" i="1"/>
  <c r="I13" i="1"/>
  <c r="I14" i="1"/>
  <c r="D33" i="1"/>
  <c r="F33" i="1" s="1"/>
  <c r="D10" i="1"/>
  <c r="F10" i="1" s="1"/>
  <c r="G10" i="1" s="1"/>
  <c r="D16" i="1"/>
  <c r="F16" i="1" s="1"/>
  <c r="D20" i="1"/>
  <c r="F20" i="1" s="1"/>
  <c r="D21" i="1"/>
  <c r="F21" i="1" s="1"/>
  <c r="G21" i="1" s="1"/>
  <c r="D22" i="1"/>
  <c r="F22" i="1" s="1"/>
  <c r="H22" i="1" s="1"/>
  <c r="D23" i="1"/>
  <c r="F23" i="1" s="1"/>
  <c r="D25" i="1"/>
  <c r="F25" i="1" s="1"/>
  <c r="D7" i="1"/>
  <c r="F7" i="1" s="1"/>
  <c r="D8" i="1"/>
  <c r="F8" i="1" s="1"/>
  <c r="D6" i="1"/>
  <c r="F6" i="1" s="1"/>
  <c r="I14" i="2" l="1"/>
  <c r="I15" i="2"/>
  <c r="H7" i="1"/>
  <c r="G7" i="1"/>
  <c r="H21" i="1"/>
  <c r="I21" i="1" s="1"/>
  <c r="H10" i="1"/>
  <c r="I10" i="1" s="1"/>
  <c r="G25" i="1"/>
  <c r="H25" i="1"/>
  <c r="G20" i="1"/>
  <c r="H20" i="1"/>
  <c r="H6" i="1"/>
  <c r="G6" i="1"/>
  <c r="G23" i="1"/>
  <c r="G16" i="1"/>
  <c r="G22" i="1"/>
  <c r="I22" i="1" s="1"/>
  <c r="H8" i="1"/>
  <c r="H23" i="1"/>
  <c r="H16" i="1"/>
  <c r="G8" i="1"/>
  <c r="G33" i="1"/>
  <c r="H33" i="1"/>
  <c r="I6" i="1" l="1"/>
  <c r="F36" i="1"/>
  <c r="I20" i="1"/>
  <c r="I8" i="1"/>
  <c r="I7" i="1"/>
  <c r="I16" i="1"/>
  <c r="I25" i="1"/>
  <c r="I23" i="1"/>
  <c r="F26" i="1"/>
  <c r="F37" i="1" s="1"/>
  <c r="I33" i="1"/>
  <c r="I36" i="1" s="1"/>
  <c r="I26" i="1" l="1"/>
  <c r="I37" i="1" s="1"/>
</calcChain>
</file>

<file path=xl/sharedStrings.xml><?xml version="1.0" encoding="utf-8"?>
<sst xmlns="http://schemas.openxmlformats.org/spreadsheetml/2006/main" count="97" uniqueCount="90">
  <si>
    <r>
      <t xml:space="preserve">Table 1: Annual Respondent Burden and Cost – </t>
    </r>
    <r>
      <rPr>
        <b/>
        <sz val="12"/>
        <color theme="1"/>
        <rFont val="Times New Roman"/>
        <family val="1"/>
      </rPr>
      <t>NSPS for Petroleum Refineries for which Construction, Reconstruction, or Modification Commenced after May 14, 2007 (40 CFR Part 60, Subpart Ja) (Renewal)</t>
    </r>
  </si>
  <si>
    <t>Burden Item</t>
  </si>
  <si>
    <t>(A)
Person-hours per occurrence</t>
  </si>
  <si>
    <t>(C) 
Person-hrs. per respondent per year
(C=AxB)</t>
  </si>
  <si>
    <t>(E)
Technical person-hrs. per year 
(E=CxD)</t>
  </si>
  <si>
    <t>(F) 
Management person‑hrs. per year
(F=Ex0.05)</t>
  </si>
  <si>
    <t>(G)
Clerical person-hrs. per year 
(G=Ex0.1)</t>
  </si>
  <si>
    <t>N/A</t>
  </si>
  <si>
    <t>1.  Applications</t>
  </si>
  <si>
    <t>2.  Survey and Studies</t>
  </si>
  <si>
    <t xml:space="preserve">   A. Flare Management Plan</t>
  </si>
  <si>
    <t xml:space="preserve">   B. Root Cause Analysis (flow)</t>
  </si>
  <si>
    <t xml:space="preserve">   C. Root Cause Analysis (sulfur)</t>
  </si>
  <si>
    <t>3.  Reporting Requirements</t>
  </si>
  <si>
    <t xml:space="preserve">   B. Required Activities</t>
  </si>
  <si>
    <t xml:space="preserve">   C. Create Information</t>
  </si>
  <si>
    <t xml:space="preserve">   D. Gather Existing Information</t>
  </si>
  <si>
    <t xml:space="preserve">      Notification of construction, reconstruction, or modification</t>
  </si>
  <si>
    <t xml:space="preserve">      Notification of anticipated startup</t>
  </si>
  <si>
    <t xml:space="preserve">      Notification of actual startup</t>
  </si>
  <si>
    <t xml:space="preserve">      Notification of initial performance test</t>
  </si>
  <si>
    <t xml:space="preserve">      Report of performance test</t>
  </si>
  <si>
    <t>Subtotal for Reporting Requirements</t>
  </si>
  <si>
    <t>4.  Recordkeeping Requirements</t>
  </si>
  <si>
    <t xml:space="preserve">   B. Plan Activities</t>
  </si>
  <si>
    <t xml:space="preserve">   C. Implement Activities</t>
  </si>
  <si>
    <t xml:space="preserve">   D. Develop Record System</t>
  </si>
  <si>
    <t xml:space="preserve">   E. Time to Enter Information</t>
  </si>
  <si>
    <t xml:space="preserve">   F. Train Personnel</t>
  </si>
  <si>
    <t xml:space="preserve">   G. Audits</t>
  </si>
  <si>
    <t>Subtotal for Recordkeeping Requirements</t>
  </si>
  <si>
    <t>Capital and O&amp;M Cost</t>
  </si>
  <si>
    <t>Grand TOTAL</t>
  </si>
  <si>
    <r>
      <t>(H)
Annual costs ($)</t>
    </r>
    <r>
      <rPr>
        <b/>
        <vertAlign val="superscript"/>
        <sz val="10"/>
        <color theme="1"/>
        <rFont val="Times New Roman"/>
        <family val="1"/>
      </rPr>
      <t>c</t>
    </r>
  </si>
  <si>
    <r>
      <t xml:space="preserve">Table 2: Average Annual EPA Burden and Cost – </t>
    </r>
    <r>
      <rPr>
        <b/>
        <sz val="12"/>
        <color theme="1"/>
        <rFont val="Times New Roman"/>
        <family val="1"/>
      </rPr>
      <t>NSPS for Petroleum Refineries for which Construction, Reconstruction, or Modification Commenced after May 14, 2007(40 CFR part 60, subpart Ja) (Renewal)</t>
    </r>
  </si>
  <si>
    <t>Activity</t>
  </si>
  <si>
    <t>(A)
 Person-hours per occurrence</t>
  </si>
  <si>
    <t>(B) 
No. of occurrences per respondent per year</t>
  </si>
  <si>
    <t>(C) 
Person-hours per respondent per year (C=AxB)</t>
  </si>
  <si>
    <r>
      <t xml:space="preserve">(D) Respondents per year </t>
    </r>
    <r>
      <rPr>
        <b/>
        <vertAlign val="superscript"/>
        <sz val="10"/>
        <color rgb="FF000000"/>
        <rFont val="Times New Roman"/>
        <family val="1"/>
      </rPr>
      <t>a</t>
    </r>
  </si>
  <si>
    <t>(E) Technical Person-hours per year (E=CxD)</t>
  </si>
  <si>
    <t>(F) Management person-hours per year (Ex0.05)</t>
  </si>
  <si>
    <t>(G) Clerical person-hours per year (Ex0.1)</t>
  </si>
  <si>
    <r>
      <t xml:space="preserve">(H) 
Cost, $ </t>
    </r>
    <r>
      <rPr>
        <b/>
        <vertAlign val="superscript"/>
        <sz val="10"/>
        <color rgb="FF000000"/>
        <rFont val="Times New Roman"/>
        <family val="1"/>
      </rPr>
      <t>b</t>
    </r>
  </si>
  <si>
    <t xml:space="preserve">   Report Review</t>
  </si>
  <si>
    <t xml:space="preserve">      Review test results</t>
  </si>
  <si>
    <t xml:space="preserve">      Emission Reports</t>
  </si>
  <si>
    <t>New Plants:</t>
  </si>
  <si>
    <t>Existing Plants:</t>
  </si>
  <si>
    <t xml:space="preserve">      CEMS Audits (RAA or CGA)</t>
  </si>
  <si>
    <t>Assumptions</t>
  </si>
  <si>
    <r>
      <t>c</t>
    </r>
    <r>
      <rPr>
        <sz val="10"/>
        <color theme="1"/>
        <rFont val="Times New Roman"/>
        <family val="1"/>
      </rPr>
      <t xml:space="preserve"> This ICR uses the following labor rates:  $129.93 per hour for Executive, Administrative, and Managerial labor; $103.97 per hour for Technical labor, and $51.79 per hour for Clerical labor.  These rates are from the United States Department of Labor, Bureau of Labor Statistics, June 2014, Table 2. Civilian Workers, by Occupational and Industry groups.  The rates are from column 1, Total Compensation.  The rates have been increased by 110 percent to account for the benefit packages available to those employed by private industry.</t>
    </r>
  </si>
  <si>
    <r>
      <t>(B)
Number of occurrences per year per respondent</t>
    </r>
    <r>
      <rPr>
        <b/>
        <vertAlign val="superscript"/>
        <sz val="10"/>
        <color theme="1"/>
        <rFont val="Times New Roman"/>
        <family val="1"/>
      </rPr>
      <t>a</t>
    </r>
  </si>
  <si>
    <r>
      <t>(D)
Respondents per year</t>
    </r>
    <r>
      <rPr>
        <b/>
        <vertAlign val="superscript"/>
        <sz val="10"/>
        <color theme="1"/>
        <rFont val="Times New Roman"/>
        <family val="1"/>
      </rPr>
      <t>b</t>
    </r>
  </si>
  <si>
    <r>
      <t>a</t>
    </r>
    <r>
      <rPr>
        <sz val="10"/>
        <color theme="1"/>
        <rFont val="Times New Roman"/>
        <family val="1"/>
      </rPr>
      <t xml:space="preserve"> Occurrences per respondent per year is calculated as the number of occurrences per source per year multiplied by the number of sources per respondent (refinery).</t>
    </r>
  </si>
  <si>
    <r>
      <t>b</t>
    </r>
    <r>
      <rPr>
        <sz val="10"/>
        <color theme="1"/>
        <rFont val="Times New Roman"/>
        <family val="1"/>
      </rPr>
      <t xml:space="preserve"> Assume that there are approximately 150 plants (respondents) which become subject over a 3-year period. There will be no additional new source that will become subject to the rule over the three years of this ICR.</t>
    </r>
  </si>
  <si>
    <t xml:space="preserve">   A.  Familiarize with rule requirements</t>
  </si>
  <si>
    <r>
      <t xml:space="preserve">      Initial performance tests</t>
    </r>
    <r>
      <rPr>
        <vertAlign val="superscript"/>
        <sz val="10"/>
        <color theme="1"/>
        <rFont val="Times New Roman"/>
        <family val="1"/>
      </rPr>
      <t xml:space="preserve"> d</t>
    </r>
  </si>
  <si>
    <r>
      <rPr>
        <vertAlign val="superscript"/>
        <sz val="10"/>
        <color theme="1"/>
        <rFont val="Times New Roman"/>
        <family val="1"/>
      </rPr>
      <t>d</t>
    </r>
    <r>
      <rPr>
        <sz val="10"/>
        <color theme="1"/>
        <rFont val="Times New Roman"/>
        <family val="1"/>
      </rPr>
      <t xml:space="preserve"> We have assumed that it will take 40 hour for each respondent to perform initial performance tests.  There are 6 CEM units at 18 plants (respondents).</t>
    </r>
  </si>
  <si>
    <r>
      <t xml:space="preserve">      Repeat of performance tests </t>
    </r>
    <r>
      <rPr>
        <vertAlign val="superscript"/>
        <sz val="10"/>
        <color theme="1"/>
        <rFont val="Times New Roman"/>
        <family val="1"/>
      </rPr>
      <t>e</t>
    </r>
  </si>
  <si>
    <r>
      <t>e</t>
    </r>
    <r>
      <rPr>
        <sz val="10"/>
        <color theme="1"/>
        <rFont val="Times New Roman"/>
        <family val="1"/>
      </rPr>
      <t xml:space="preserve">  We have assumed that 20 percent of sources would have to repeat performance test due to failure.</t>
    </r>
  </si>
  <si>
    <r>
      <t xml:space="preserve">      Initial Relative Accuracy Test</t>
    </r>
    <r>
      <rPr>
        <vertAlign val="superscript"/>
        <sz val="10"/>
        <color theme="1"/>
        <rFont val="Times New Roman"/>
        <family val="1"/>
      </rPr>
      <t>f</t>
    </r>
  </si>
  <si>
    <r>
      <t xml:space="preserve">      CMS Audits (RAA or CGA)</t>
    </r>
    <r>
      <rPr>
        <vertAlign val="superscript"/>
        <sz val="10"/>
        <color theme="1"/>
        <rFont val="Times New Roman"/>
        <family val="1"/>
      </rPr>
      <t>f</t>
    </r>
  </si>
  <si>
    <r>
      <t xml:space="preserve">   E. Write Report</t>
    </r>
    <r>
      <rPr>
        <vertAlign val="superscript"/>
        <sz val="10"/>
        <color theme="1"/>
        <rFont val="Times New Roman"/>
        <family val="1"/>
      </rPr>
      <t>g</t>
    </r>
  </si>
  <si>
    <r>
      <t>h</t>
    </r>
    <r>
      <rPr>
        <sz val="10"/>
        <color theme="1"/>
        <rFont val="Times New Roman"/>
        <family val="1"/>
      </rPr>
      <t xml:space="preserve">  We have assumed that each respondent will take 8 hours twice per year to complete semiannual reports</t>
    </r>
  </si>
  <si>
    <r>
      <t xml:space="preserve">      Records of operating parameters</t>
    </r>
    <r>
      <rPr>
        <vertAlign val="superscript"/>
        <sz val="10"/>
        <color theme="1"/>
        <rFont val="Times New Roman"/>
        <family val="1"/>
      </rPr>
      <t>i</t>
    </r>
  </si>
  <si>
    <r>
      <t>i</t>
    </r>
    <r>
      <rPr>
        <sz val="10"/>
        <color theme="1"/>
        <rFont val="Times New Roman"/>
        <family val="1"/>
      </rPr>
      <t xml:space="preserve">  Assume operation 350 days per year as specified in the NSPS review document.</t>
    </r>
  </si>
  <si>
    <r>
      <rPr>
        <vertAlign val="superscript"/>
        <sz val="10"/>
        <color theme="1"/>
        <rFont val="Times New Roman"/>
        <family val="1"/>
      </rPr>
      <t xml:space="preserve">g </t>
    </r>
    <r>
      <rPr>
        <sz val="10"/>
        <color theme="1"/>
        <rFont val="Times New Roman"/>
        <family val="1"/>
      </rPr>
      <t xml:space="preserve"> We have assumed that each respondent will take 2 hours to write report.</t>
    </r>
  </si>
  <si>
    <r>
      <t>f</t>
    </r>
    <r>
      <rPr>
        <sz val="10"/>
        <color theme="1"/>
        <rFont val="Times New Roman"/>
        <family val="1"/>
      </rPr>
      <t xml:space="preserve">  Assume that there are two monitors needed for each source, one to monitor sulfur content and one to monitor flow rate.</t>
    </r>
  </si>
  <si>
    <r>
      <t>TOTAL LABOR BURDEN AND COST (rounded</t>
    </r>
    <r>
      <rPr>
        <b/>
        <vertAlign val="superscript"/>
        <sz val="10"/>
        <color rgb="FF000000"/>
        <rFont val="Times New Roman"/>
        <family val="1"/>
      </rPr>
      <t>j</t>
    </r>
    <r>
      <rPr>
        <b/>
        <sz val="10"/>
        <color rgb="FF000000"/>
        <rFont val="Times New Roman"/>
        <family val="1"/>
      </rPr>
      <t>)</t>
    </r>
  </si>
  <si>
    <r>
      <rPr>
        <vertAlign val="superscript"/>
        <sz val="10"/>
        <color theme="1"/>
        <rFont val="Times New Roman"/>
        <family val="1"/>
      </rPr>
      <t>j</t>
    </r>
    <r>
      <rPr>
        <sz val="10"/>
        <color theme="1"/>
        <rFont val="Times New Roman"/>
        <family val="1"/>
      </rPr>
      <t xml:space="preserve">  Totals have been rounded to 3 significant figures. Figures may not add exactly due to rounding.</t>
    </r>
  </si>
  <si>
    <t>Assumptions:</t>
  </si>
  <si>
    <r>
      <t>c</t>
    </r>
    <r>
      <rPr>
        <sz val="10"/>
        <color theme="1"/>
        <rFont val="Times New Roman"/>
        <family val="1"/>
      </rPr>
      <t xml:space="preserve">  We have assumed that all existing new sources will take 2 hours to complete report.</t>
    </r>
  </si>
  <si>
    <r>
      <t>d</t>
    </r>
    <r>
      <rPr>
        <sz val="10"/>
        <color theme="1"/>
        <rFont val="Times New Roman"/>
        <family val="1"/>
      </rPr>
      <t xml:space="preserve">  We have assumed that all existing sources will each take 0.5 hours to complete report.</t>
    </r>
  </si>
  <si>
    <r>
      <t>b</t>
    </r>
    <r>
      <rPr>
        <sz val="10"/>
        <color theme="1"/>
        <rFont val="Times New Roman"/>
        <family val="1"/>
      </rPr>
      <t xml:space="preserve">  This cost is based on the following hourly labor rates times a 1.6 benefits multiplication factor to account for government overhead expenses: $62.90 for Managerial (GS-13, Step 5, $39.31 x 1.6), $46.67 for Technical (GS-12, Step 1, $29.17 x 1.6) and $25.25 Clerical (GS-6, Step 3, $15.78 x 1.6).  These rates are from the Office of Personnel Management (OPM) </t>
    </r>
    <r>
      <rPr>
        <sz val="10"/>
        <color theme="1"/>
        <rFont val="WP TypographicSymbols"/>
      </rPr>
      <t xml:space="preserve">2014 </t>
    </r>
    <r>
      <rPr>
        <sz val="10"/>
        <color theme="1"/>
        <rFont val="Times New Roman"/>
        <family val="1"/>
      </rPr>
      <t>General Schedule, which excludes locality rates of pay.</t>
    </r>
  </si>
  <si>
    <r>
      <t>a</t>
    </r>
    <r>
      <rPr>
        <sz val="10"/>
        <color theme="1"/>
        <rFont val="Times New Roman"/>
        <family val="1"/>
      </rPr>
      <t xml:space="preserve">  We have assumed that there are approximately 150 respondents, with no additional new or reconstructed sources becoming subject to the rule over the next three years. </t>
    </r>
  </si>
  <si>
    <r>
      <t xml:space="preserve">      Notification of construction, reconstruction, 
      or modification</t>
    </r>
    <r>
      <rPr>
        <vertAlign val="superscript"/>
        <sz val="10"/>
        <color theme="1"/>
        <rFont val="Times New Roman"/>
        <family val="1"/>
      </rPr>
      <t>c</t>
    </r>
  </si>
  <si>
    <r>
      <t xml:space="preserve">      Notification of accuracy test</t>
    </r>
    <r>
      <rPr>
        <vertAlign val="superscript"/>
        <sz val="10"/>
        <color theme="1"/>
        <rFont val="Times New Roman"/>
        <family val="1"/>
      </rPr>
      <t>d</t>
    </r>
  </si>
  <si>
    <r>
      <t xml:space="preserve">      Notification of actual startup</t>
    </r>
    <r>
      <rPr>
        <vertAlign val="superscript"/>
        <sz val="10"/>
        <color theme="1"/>
        <rFont val="Times New Roman"/>
        <family val="1"/>
      </rPr>
      <t>d</t>
    </r>
  </si>
  <si>
    <r>
      <t xml:space="preserve">      Notification of anticipated startup</t>
    </r>
    <r>
      <rPr>
        <vertAlign val="superscript"/>
        <sz val="10"/>
        <color theme="1"/>
        <rFont val="Times New Roman"/>
        <family val="1"/>
      </rPr>
      <t>d</t>
    </r>
  </si>
  <si>
    <r>
      <t xml:space="preserve">      Flare management plans</t>
    </r>
    <r>
      <rPr>
        <vertAlign val="superscript"/>
        <sz val="10"/>
        <color theme="1"/>
        <rFont val="Times New Roman"/>
        <family val="1"/>
      </rPr>
      <t>e</t>
    </r>
  </si>
  <si>
    <r>
      <rPr>
        <vertAlign val="superscript"/>
        <sz val="10"/>
        <color theme="1"/>
        <rFont val="Times New Roman"/>
        <family val="1"/>
      </rPr>
      <t>e</t>
    </r>
    <r>
      <rPr>
        <sz val="10"/>
        <color theme="1"/>
        <rFont val="Times New Roman"/>
        <family val="1"/>
      </rPr>
      <t xml:space="preserve">  Some plans will need more review than others, depending on complexity of flare connections and baseline calculations; assume 1 hour is the average amount of time spent per plan.</t>
    </r>
  </si>
  <si>
    <r>
      <rPr>
        <vertAlign val="superscript"/>
        <sz val="10"/>
        <color theme="1"/>
        <rFont val="Times New Roman"/>
        <family val="1"/>
      </rPr>
      <t>g</t>
    </r>
    <r>
      <rPr>
        <sz val="10"/>
        <color theme="1"/>
        <rFont val="Times New Roman"/>
        <family val="1"/>
      </rPr>
      <t xml:space="preserve">  Totals have been rounded to 3 significant figures. Figures may not add exactly due to rounding.</t>
    </r>
  </si>
  <si>
    <r>
      <t>TOTAL ANNUAL BURDEN AND COST (rounded</t>
    </r>
    <r>
      <rPr>
        <b/>
        <vertAlign val="superscript"/>
        <sz val="10"/>
        <color theme="1"/>
        <rFont val="Times New Roman"/>
        <family val="1"/>
      </rPr>
      <t>g</t>
    </r>
    <r>
      <rPr>
        <b/>
        <sz val="10"/>
        <color theme="1"/>
        <rFont val="Times New Roman"/>
        <family val="1"/>
      </rPr>
      <t>)</t>
    </r>
  </si>
  <si>
    <t>See 3B</t>
  </si>
  <si>
    <t>See 3E</t>
  </si>
  <si>
    <t>See 3A</t>
  </si>
  <si>
    <r>
      <t xml:space="preserve">   Semiannual Emissions Reports</t>
    </r>
    <r>
      <rPr>
        <vertAlign val="superscript"/>
        <sz val="10"/>
        <color theme="1"/>
        <rFont val="Times New Roman"/>
        <family val="1"/>
      </rPr>
      <t>f</t>
    </r>
  </si>
  <si>
    <r>
      <rPr>
        <vertAlign val="superscript"/>
        <sz val="10"/>
        <color theme="1"/>
        <rFont val="Times New Roman"/>
        <family val="1"/>
      </rPr>
      <t>f</t>
    </r>
    <r>
      <rPr>
        <sz val="10"/>
        <color theme="1"/>
        <rFont val="Times New Roman"/>
        <family val="1"/>
      </rPr>
      <t xml:space="preserve">  We have assumed that all existing plants will be required to complete semiannual emissions reports.</t>
    </r>
  </si>
  <si>
    <r>
      <t xml:space="preserve">      Semiannual Emissions Reports</t>
    </r>
    <r>
      <rPr>
        <vertAlign val="superscript"/>
        <sz val="10"/>
        <color theme="1"/>
        <rFont val="Times New Roman"/>
        <family val="1"/>
      </rPr>
      <t>h</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</si>
</sst>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164" formatCode="&quot;$&quot;#,##0.00"/>
    <numFmt numFmtId="165" formatCode="#,##0.0"/>
    <numFmt numFmtId="166" formatCode="&quot;$&quot;#,##0.0_);[Red]\(&quot;$&quot;#,##0.0\)"/>
    <numFmt numFmtId="167" formatCode="&quot;$&quot;#,##0"/>
  </numFmts>
  <fonts count="14">
    <font>
      <sz val="11"/>
      <color theme="1"/>
      <name val="Calibri"/>
      <family val="2"/>
      <scheme val="minor"/>
    </font>
    <font>
      <b/>
      <sz val="11"/>
      <color theme="1"/>
      <name val="Calibri"/>
      <family val="2"/>
      <scheme val="minor"/>
    </font>
    <font>
      <sz val="10"/>
      <color theme="1"/>
      <name val="Times New Roman"/>
      <family val="1"/>
    </font>
    <font>
      <vertAlign val="superscript"/>
      <sz val="10"/>
      <color theme="1"/>
      <name val="Times New Roman"/>
      <family val="1"/>
    </font>
    <font>
      <sz val="10"/>
      <color rgb="FF000000"/>
      <name val="Times New Roman"/>
      <family val="1"/>
    </font>
    <font>
      <b/>
      <sz val="12"/>
      <color theme="1"/>
      <name val="Times New Roman"/>
      <family val="1"/>
    </font>
    <font>
      <b/>
      <sz val="12"/>
      <color rgb="FF000000"/>
      <name val="Times New Roman"/>
      <family val="1"/>
    </font>
    <font>
      <b/>
      <sz val="10"/>
      <color theme="1"/>
      <name val="Times New Roman"/>
      <family val="1"/>
    </font>
    <font>
      <b/>
      <vertAlign val="superscript"/>
      <sz val="10"/>
      <color theme="1"/>
      <name val="Times New Roman"/>
      <family val="1"/>
    </font>
    <font>
      <b/>
      <sz val="10"/>
      <color rgb="FF000000"/>
      <name val="Times New Roman"/>
      <family val="1"/>
    </font>
    <font>
      <b/>
      <vertAlign val="superscript"/>
      <sz val="10"/>
      <color rgb="FF000000"/>
      <name val="Times New Roman"/>
      <family val="1"/>
    </font>
    <font>
      <b/>
      <sz val="10"/>
      <name val="Times New Roman"/>
      <family val="1"/>
    </font>
    <font>
      <vertAlign val="superscript"/>
      <sz val="12"/>
      <color theme="1"/>
      <name val="Times New Roman"/>
      <family val="1"/>
    </font>
    <font>
      <sz val="10"/>
      <color theme="1"/>
      <name val="WP TypographicSymbols"/>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0" fillId="0" borderId="0" xfId="0" applyAlignment="1"/>
    <xf numFmtId="0" fontId="0" fillId="0" borderId="0" xfId="0" applyBorder="1" applyAlignment="1"/>
    <xf numFmtId="0" fontId="6" fillId="0" borderId="0" xfId="0" applyFont="1" applyAlignment="1">
      <alignment vertical="center"/>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xf numFmtId="0" fontId="9" fillId="0" borderId="2" xfId="0" applyFont="1" applyBorder="1" applyAlignment="1">
      <alignment horizontal="center" vertical="center" wrapText="1"/>
    </xf>
    <xf numFmtId="0" fontId="4" fillId="0" borderId="2" xfId="0" applyFont="1" applyBorder="1" applyAlignment="1">
      <alignment vertical="center" wrapText="1"/>
    </xf>
    <xf numFmtId="0" fontId="9" fillId="0" borderId="2" xfId="0" applyFont="1" applyBorder="1" applyAlignment="1">
      <alignment vertical="center" wrapText="1"/>
    </xf>
    <xf numFmtId="0" fontId="11" fillId="0" borderId="2" xfId="0" applyFont="1" applyBorder="1" applyAlignment="1">
      <alignment vertical="center" wrapText="1"/>
    </xf>
    <xf numFmtId="0" fontId="4" fillId="0" borderId="2" xfId="0" applyFont="1" applyBorder="1" applyAlignment="1">
      <alignment horizontal="center" vertical="center" wrapText="1"/>
    </xf>
    <xf numFmtId="0" fontId="2" fillId="0" borderId="2" xfId="0" applyFont="1" applyBorder="1" applyAlignment="1">
      <alignment horizontal="left" vertical="center" wrapText="1"/>
    </xf>
    <xf numFmtId="4" fontId="2" fillId="0" borderId="2" xfId="0" applyNumberFormat="1" applyFont="1" applyBorder="1" applyAlignment="1">
      <alignment horizontal="center" vertical="center" wrapText="1"/>
    </xf>
    <xf numFmtId="8" fontId="2"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2" fillId="0" borderId="2" xfId="0" applyFont="1" applyBorder="1" applyAlignment="1"/>
    <xf numFmtId="0" fontId="6" fillId="0" borderId="0" xfId="0" applyFont="1" applyAlignment="1"/>
    <xf numFmtId="0" fontId="2" fillId="0" borderId="2" xfId="0" applyFont="1" applyBorder="1" applyAlignment="1">
      <alignment vertical="center" wrapText="1"/>
    </xf>
    <xf numFmtId="3" fontId="2" fillId="0" borderId="2" xfId="0" applyNumberFormat="1" applyFont="1" applyBorder="1" applyAlignment="1">
      <alignment horizontal="center" vertical="center" wrapText="1"/>
    </xf>
    <xf numFmtId="0" fontId="7" fillId="0" borderId="2" xfId="0" applyFont="1" applyBorder="1" applyAlignment="1">
      <alignment vertical="center" wrapText="1"/>
    </xf>
    <xf numFmtId="164" fontId="2" fillId="0" borderId="2" xfId="0" applyNumberFormat="1" applyFont="1" applyBorder="1" applyAlignment="1"/>
    <xf numFmtId="6" fontId="7" fillId="0" borderId="2" xfId="0" applyNumberFormat="1" applyFont="1" applyBorder="1" applyAlignment="1">
      <alignment horizontal="center" vertical="center" wrapText="1"/>
    </xf>
    <xf numFmtId="4" fontId="2" fillId="0" borderId="2" xfId="0" applyNumberFormat="1" applyFont="1" applyBorder="1" applyAlignment="1"/>
    <xf numFmtId="166" fontId="2" fillId="0" borderId="2" xfId="0" applyNumberFormat="1" applyFont="1" applyBorder="1" applyAlignment="1">
      <alignment horizontal="center" vertical="center" wrapText="1"/>
    </xf>
    <xf numFmtId="165" fontId="2" fillId="0" borderId="2" xfId="0" applyNumberFormat="1" applyFont="1" applyBorder="1" applyAlignment="1">
      <alignment horizontal="center" vertical="center"/>
    </xf>
    <xf numFmtId="4" fontId="2"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0" fontId="3" fillId="0" borderId="0" xfId="0" applyFont="1"/>
    <xf numFmtId="0" fontId="7" fillId="0" borderId="0" xfId="0" applyFont="1"/>
    <xf numFmtId="0" fontId="2" fillId="0" borderId="0" xfId="0" applyFont="1"/>
    <xf numFmtId="0" fontId="3" fillId="0" borderId="0" xfId="0" applyFont="1" applyAlignment="1">
      <alignment horizontal="left" vertical="top"/>
    </xf>
    <xf numFmtId="0" fontId="0" fillId="0" borderId="0" xfId="0" applyAlignment="1">
      <alignment horizontal="left" vertical="top"/>
    </xf>
    <xf numFmtId="0" fontId="0" fillId="0" borderId="0" xfId="0" applyBorder="1" applyAlignment="1">
      <alignment horizontal="left" vertical="top"/>
    </xf>
    <xf numFmtId="4" fontId="0" fillId="0" borderId="0" xfId="0" applyNumberFormat="1" applyBorder="1" applyAlignment="1">
      <alignment horizontal="left" vertical="top"/>
    </xf>
    <xf numFmtId="0" fontId="2" fillId="0" borderId="0" xfId="0" applyFont="1" applyAlignment="1">
      <alignment horizontal="left" vertical="top"/>
    </xf>
    <xf numFmtId="0" fontId="12" fillId="0" borderId="0" xfId="0" applyFont="1"/>
    <xf numFmtId="0" fontId="2" fillId="0" borderId="0" xfId="0" applyFont="1" applyBorder="1" applyAlignment="1"/>
    <xf numFmtId="167" fontId="7" fillId="0" borderId="2" xfId="0" applyNumberFormat="1" applyFont="1" applyBorder="1" applyAlignment="1"/>
    <xf numFmtId="0" fontId="7" fillId="0" borderId="0" xfId="0" applyFont="1" applyAlignment="1">
      <alignment vertical="center"/>
    </xf>
    <xf numFmtId="0" fontId="12"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6" fontId="2" fillId="0" borderId="2" xfId="0" applyNumberFormat="1" applyFont="1" applyBorder="1" applyAlignment="1">
      <alignment horizontal="center" vertical="center" wrapText="1"/>
    </xf>
    <xf numFmtId="167" fontId="2" fillId="0" borderId="2" xfId="0" applyNumberFormat="1" applyFont="1" applyBorder="1" applyAlignment="1"/>
    <xf numFmtId="0" fontId="2" fillId="0" borderId="2" xfId="0" applyFont="1" applyFill="1" applyBorder="1" applyAlignment="1">
      <alignment horizontal="center" vertical="center" wrapText="1"/>
    </xf>
    <xf numFmtId="3" fontId="7" fillId="0" borderId="1" xfId="0" applyNumberFormat="1" applyFont="1" applyBorder="1" applyAlignment="1">
      <alignment horizontal="center" vertical="center" wrapText="1"/>
    </xf>
    <xf numFmtId="3" fontId="1" fillId="0" borderId="3" xfId="0" applyNumberFormat="1" applyFont="1" applyBorder="1" applyAlignment="1"/>
    <xf numFmtId="3" fontId="1" fillId="0" borderId="4" xfId="0" applyNumberFormat="1" applyFont="1" applyBorder="1" applyAlignment="1"/>
    <xf numFmtId="0" fontId="3" fillId="0" borderId="0" xfId="0" applyFont="1" applyAlignment="1">
      <alignment horizontal="left" vertical="top" wrapText="1"/>
    </xf>
    <xf numFmtId="0" fontId="0" fillId="0" borderId="0" xfId="0" applyAlignment="1">
      <alignment horizontal="left" vertical="top" wrapText="1"/>
    </xf>
    <xf numFmtId="0" fontId="0" fillId="0" borderId="3" xfId="0" applyBorder="1" applyAlignment="1"/>
    <xf numFmtId="0" fontId="0" fillId="0" borderId="4"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abSelected="1" topLeftCell="A22" zoomScale="80" zoomScaleNormal="80" workbookViewId="0">
      <selection activeCell="A25" sqref="A25"/>
    </sheetView>
  </sheetViews>
  <sheetFormatPr defaultColWidth="9.140625" defaultRowHeight="15"/>
  <cols>
    <col min="1" max="1" width="43.5703125" style="2" customWidth="1"/>
    <col min="2" max="2" width="12.28515625" style="2" customWidth="1"/>
    <col min="3" max="3" width="14.140625" style="2" customWidth="1"/>
    <col min="4" max="4" width="11.85546875" style="2" customWidth="1"/>
    <col min="5" max="5" width="12.7109375" style="2" bestFit="1" customWidth="1"/>
    <col min="6" max="6" width="11.85546875" style="2" customWidth="1"/>
    <col min="7" max="7" width="14.85546875" style="2" customWidth="1"/>
    <col min="8" max="8" width="13.140625" style="2" customWidth="1"/>
    <col min="9" max="9" width="15.7109375" style="2" customWidth="1"/>
    <col min="10" max="16384" width="9.140625" style="2"/>
  </cols>
  <sheetData>
    <row r="1" spans="1:9" ht="15.75">
      <c r="A1" s="3" t="s">
        <v>0</v>
      </c>
    </row>
    <row r="2" spans="1:9">
      <c r="F2">
        <v>103.97</v>
      </c>
      <c r="G2">
        <v>123.93</v>
      </c>
      <c r="H2">
        <v>51.79</v>
      </c>
    </row>
    <row r="3" spans="1:9" ht="99.75" customHeight="1">
      <c r="A3" s="4" t="s">
        <v>1</v>
      </c>
      <c r="B3" s="4" t="s">
        <v>2</v>
      </c>
      <c r="C3" s="4" t="s">
        <v>52</v>
      </c>
      <c r="D3" s="4" t="s">
        <v>3</v>
      </c>
      <c r="E3" s="4" t="s">
        <v>53</v>
      </c>
      <c r="F3" s="4" t="s">
        <v>4</v>
      </c>
      <c r="G3" s="4" t="s">
        <v>5</v>
      </c>
      <c r="H3" s="4" t="s">
        <v>6</v>
      </c>
      <c r="I3" s="4" t="s">
        <v>33</v>
      </c>
    </row>
    <row r="4" spans="1:9">
      <c r="A4" s="8" t="s">
        <v>8</v>
      </c>
      <c r="B4" s="5" t="s">
        <v>7</v>
      </c>
      <c r="C4" s="5"/>
      <c r="D4" s="5"/>
      <c r="E4" s="5"/>
      <c r="F4" s="5"/>
      <c r="G4" s="16"/>
      <c r="H4" s="16"/>
      <c r="I4" s="5"/>
    </row>
    <row r="5" spans="1:9">
      <c r="A5" s="8" t="s">
        <v>9</v>
      </c>
      <c r="B5" s="11"/>
      <c r="C5" s="11"/>
      <c r="D5" s="5"/>
      <c r="E5" s="11"/>
      <c r="F5" s="11"/>
      <c r="G5" s="16"/>
      <c r="H5" s="16"/>
      <c r="I5" s="11"/>
    </row>
    <row r="6" spans="1:9">
      <c r="A6" s="12" t="s">
        <v>10</v>
      </c>
      <c r="B6" s="5">
        <v>160</v>
      </c>
      <c r="C6" s="5">
        <v>2.89</v>
      </c>
      <c r="D6" s="5">
        <f>B6*C6</f>
        <v>462.40000000000003</v>
      </c>
      <c r="E6" s="5">
        <v>0</v>
      </c>
      <c r="F6" s="19">
        <f>D6*E6</f>
        <v>0</v>
      </c>
      <c r="G6" s="27">
        <f>F6*0.05</f>
        <v>0</v>
      </c>
      <c r="H6" s="27">
        <f>F6*0.1</f>
        <v>0</v>
      </c>
      <c r="I6" s="43">
        <f>$F$2*F6+$G$2*G6+$H$2*H6</f>
        <v>0</v>
      </c>
    </row>
    <row r="7" spans="1:9">
      <c r="A7" s="12" t="s">
        <v>11</v>
      </c>
      <c r="B7" s="5">
        <v>45</v>
      </c>
      <c r="C7" s="5">
        <v>4</v>
      </c>
      <c r="D7" s="5">
        <f t="shared" ref="D7:D33" si="0">B7*C7</f>
        <v>180</v>
      </c>
      <c r="E7" s="45">
        <v>150</v>
      </c>
      <c r="F7" s="19">
        <f t="shared" ref="F7:F33" si="1">D7*E7</f>
        <v>27000</v>
      </c>
      <c r="G7" s="27">
        <f t="shared" ref="G7:G33" si="2">F7*0.05</f>
        <v>1350</v>
      </c>
      <c r="H7" s="27">
        <f t="shared" ref="H7:H33" si="3">F7*0.1</f>
        <v>2700</v>
      </c>
      <c r="I7" s="14">
        <f t="shared" ref="I7:I8" si="4">$F$2*F7+$G$2*G7+$H$2*H7</f>
        <v>3114328.5</v>
      </c>
    </row>
    <row r="8" spans="1:9">
      <c r="A8" s="12" t="s">
        <v>12</v>
      </c>
      <c r="B8" s="5">
        <v>24</v>
      </c>
      <c r="C8" s="5">
        <v>3</v>
      </c>
      <c r="D8" s="5">
        <f t="shared" si="0"/>
        <v>72</v>
      </c>
      <c r="E8" s="45">
        <v>150</v>
      </c>
      <c r="F8" s="19">
        <f t="shared" si="1"/>
        <v>10800</v>
      </c>
      <c r="G8" s="27">
        <f t="shared" si="2"/>
        <v>540</v>
      </c>
      <c r="H8" s="27">
        <f t="shared" si="3"/>
        <v>1080</v>
      </c>
      <c r="I8" s="14">
        <f t="shared" si="4"/>
        <v>1245731.3999999999</v>
      </c>
    </row>
    <row r="9" spans="1:9">
      <c r="A9" s="8" t="s">
        <v>13</v>
      </c>
      <c r="B9" s="5"/>
      <c r="C9" s="5"/>
      <c r="D9" s="5"/>
      <c r="E9" s="5"/>
      <c r="F9" s="13"/>
      <c r="G9" s="26"/>
      <c r="H9" s="26"/>
      <c r="I9" s="14"/>
    </row>
    <row r="10" spans="1:9">
      <c r="A10" s="8" t="s">
        <v>56</v>
      </c>
      <c r="B10" s="5">
        <v>1</v>
      </c>
      <c r="C10" s="5">
        <v>1</v>
      </c>
      <c r="D10" s="5">
        <f t="shared" si="0"/>
        <v>1</v>
      </c>
      <c r="E10" s="5">
        <v>150</v>
      </c>
      <c r="F10" s="19">
        <f t="shared" si="1"/>
        <v>150</v>
      </c>
      <c r="G10" s="25">
        <f t="shared" si="2"/>
        <v>7.5</v>
      </c>
      <c r="H10" s="27">
        <f t="shared" si="3"/>
        <v>15</v>
      </c>
      <c r="I10" s="24">
        <f>$F$2*F10+$G$2*G10+$H$2*H10</f>
        <v>17301.824999999997</v>
      </c>
    </row>
    <row r="11" spans="1:9">
      <c r="A11" s="12" t="s">
        <v>14</v>
      </c>
      <c r="B11" s="5"/>
      <c r="C11" s="5"/>
      <c r="D11" s="5"/>
      <c r="E11" s="5"/>
      <c r="F11" s="13"/>
      <c r="G11" s="26"/>
      <c r="H11" s="26"/>
      <c r="I11" s="14"/>
    </row>
    <row r="12" spans="1:9" ht="15.75">
      <c r="A12" s="12" t="s">
        <v>57</v>
      </c>
      <c r="B12" s="5">
        <v>40</v>
      </c>
      <c r="C12" s="5">
        <v>6</v>
      </c>
      <c r="D12" s="5">
        <f t="shared" ref="D12:D14" si="5">B12*C12</f>
        <v>240</v>
      </c>
      <c r="E12" s="5">
        <v>0</v>
      </c>
      <c r="F12" s="19">
        <f t="shared" ref="F12:F13" si="6">D12*E12</f>
        <v>0</v>
      </c>
      <c r="G12" s="27">
        <f t="shared" ref="G12:G13" si="7">F12*0.05</f>
        <v>0</v>
      </c>
      <c r="H12" s="27">
        <f t="shared" ref="H12:H13" si="8">F12*0.1</f>
        <v>0</v>
      </c>
      <c r="I12" s="19">
        <f t="shared" ref="I12:I13" si="9">$F$2*F12+$G$2*G12+$H$2*H12</f>
        <v>0</v>
      </c>
    </row>
    <row r="13" spans="1:9" ht="15.75">
      <c r="A13" s="12" t="s">
        <v>59</v>
      </c>
      <c r="B13" s="5">
        <v>40</v>
      </c>
      <c r="C13" s="5">
        <v>0.2</v>
      </c>
      <c r="D13" s="5">
        <f t="shared" si="5"/>
        <v>8</v>
      </c>
      <c r="E13" s="5">
        <v>0</v>
      </c>
      <c r="F13" s="19">
        <f t="shared" si="6"/>
        <v>0</v>
      </c>
      <c r="G13" s="27">
        <f t="shared" si="7"/>
        <v>0</v>
      </c>
      <c r="H13" s="27">
        <f t="shared" si="8"/>
        <v>0</v>
      </c>
      <c r="I13" s="19">
        <f t="shared" si="9"/>
        <v>0</v>
      </c>
    </row>
    <row r="14" spans="1:9">
      <c r="A14" s="12" t="s">
        <v>49</v>
      </c>
      <c r="B14" s="5">
        <v>36</v>
      </c>
      <c r="C14" s="5">
        <v>6</v>
      </c>
      <c r="D14" s="5">
        <f t="shared" si="5"/>
        <v>216</v>
      </c>
      <c r="E14" s="5">
        <v>0</v>
      </c>
      <c r="F14" s="19">
        <f t="shared" ref="F14" si="10">D14*E14</f>
        <v>0</v>
      </c>
      <c r="G14" s="27">
        <f t="shared" ref="G14" si="11">F14*0.05</f>
        <v>0</v>
      </c>
      <c r="H14" s="27">
        <f t="shared" ref="H14" si="12">F14*0.1</f>
        <v>0</v>
      </c>
      <c r="I14" s="19">
        <f t="shared" ref="I14" si="13">$F$2*F14+$G$2*G14+$H$2*H14</f>
        <v>0</v>
      </c>
    </row>
    <row r="15" spans="1:9" ht="15.75">
      <c r="A15" s="12" t="s">
        <v>61</v>
      </c>
      <c r="B15" s="5">
        <v>24</v>
      </c>
      <c r="C15" s="5">
        <v>3.97</v>
      </c>
      <c r="D15" s="5">
        <f t="shared" si="0"/>
        <v>95.28</v>
      </c>
      <c r="E15" s="5">
        <v>0</v>
      </c>
      <c r="F15" s="19">
        <f t="shared" si="1"/>
        <v>0</v>
      </c>
      <c r="G15" s="27">
        <f t="shared" si="2"/>
        <v>0</v>
      </c>
      <c r="H15" s="27">
        <f t="shared" si="3"/>
        <v>0</v>
      </c>
      <c r="I15" s="19">
        <f t="shared" ref="I15:I33" si="14">$F$2*F15+$G$2*G15+$H$2*H15</f>
        <v>0</v>
      </c>
    </row>
    <row r="16" spans="1:9" ht="15.75">
      <c r="A16" s="12" t="s">
        <v>62</v>
      </c>
      <c r="B16" s="5">
        <v>36</v>
      </c>
      <c r="C16" s="5">
        <v>3.97</v>
      </c>
      <c r="D16" s="5">
        <f t="shared" si="0"/>
        <v>142.92000000000002</v>
      </c>
      <c r="E16" s="5">
        <v>0</v>
      </c>
      <c r="F16" s="19">
        <f t="shared" si="1"/>
        <v>0</v>
      </c>
      <c r="G16" s="27">
        <f t="shared" si="2"/>
        <v>0</v>
      </c>
      <c r="H16" s="27">
        <f t="shared" si="3"/>
        <v>0</v>
      </c>
      <c r="I16" s="19">
        <f t="shared" si="14"/>
        <v>0</v>
      </c>
    </row>
    <row r="17" spans="1:9" ht="32.25" customHeight="1">
      <c r="A17" s="12" t="s">
        <v>15</v>
      </c>
      <c r="B17" s="5" t="s">
        <v>84</v>
      </c>
      <c r="C17" s="5"/>
      <c r="D17" s="5"/>
      <c r="E17" s="5"/>
      <c r="F17" s="13"/>
      <c r="G17" s="26"/>
      <c r="H17" s="26"/>
      <c r="I17" s="19"/>
    </row>
    <row r="18" spans="1:9" ht="26.25" customHeight="1">
      <c r="A18" s="12" t="s">
        <v>16</v>
      </c>
      <c r="B18" s="5" t="s">
        <v>85</v>
      </c>
      <c r="C18" s="5"/>
      <c r="D18" s="5"/>
      <c r="E18" s="5"/>
      <c r="F18" s="13"/>
      <c r="G18" s="26"/>
      <c r="H18" s="26"/>
      <c r="I18" s="19"/>
    </row>
    <row r="19" spans="1:9" ht="15.75">
      <c r="A19" s="12" t="s">
        <v>63</v>
      </c>
      <c r="B19" s="5"/>
      <c r="C19" s="5"/>
      <c r="D19" s="5"/>
      <c r="E19" s="5"/>
      <c r="F19" s="13"/>
      <c r="G19" s="26"/>
      <c r="H19" s="26"/>
      <c r="I19" s="19"/>
    </row>
    <row r="20" spans="1:9" ht="33.75" customHeight="1">
      <c r="A20" s="12" t="s">
        <v>17</v>
      </c>
      <c r="B20" s="5">
        <v>2</v>
      </c>
      <c r="C20" s="5">
        <v>9.89</v>
      </c>
      <c r="D20" s="5">
        <f t="shared" si="0"/>
        <v>19.78</v>
      </c>
      <c r="E20" s="5">
        <v>0</v>
      </c>
      <c r="F20" s="19">
        <f t="shared" si="1"/>
        <v>0</v>
      </c>
      <c r="G20" s="27">
        <f t="shared" si="2"/>
        <v>0</v>
      </c>
      <c r="H20" s="27">
        <f t="shared" si="3"/>
        <v>0</v>
      </c>
      <c r="I20" s="19">
        <f t="shared" si="14"/>
        <v>0</v>
      </c>
    </row>
    <row r="21" spans="1:9" ht="32.25" customHeight="1">
      <c r="A21" s="12" t="s">
        <v>18</v>
      </c>
      <c r="B21" s="5">
        <v>2</v>
      </c>
      <c r="C21" s="5">
        <v>9.89</v>
      </c>
      <c r="D21" s="5">
        <f t="shared" si="0"/>
        <v>19.78</v>
      </c>
      <c r="E21" s="5">
        <v>0</v>
      </c>
      <c r="F21" s="19">
        <f t="shared" si="1"/>
        <v>0</v>
      </c>
      <c r="G21" s="27">
        <f t="shared" si="2"/>
        <v>0</v>
      </c>
      <c r="H21" s="27">
        <f t="shared" si="3"/>
        <v>0</v>
      </c>
      <c r="I21" s="19">
        <f t="shared" si="14"/>
        <v>0</v>
      </c>
    </row>
    <row r="22" spans="1:9">
      <c r="A22" s="12" t="s">
        <v>19</v>
      </c>
      <c r="B22" s="5">
        <v>2</v>
      </c>
      <c r="C22" s="5">
        <v>9.89</v>
      </c>
      <c r="D22" s="5">
        <f t="shared" si="0"/>
        <v>19.78</v>
      </c>
      <c r="E22" s="5">
        <v>0</v>
      </c>
      <c r="F22" s="19">
        <f t="shared" si="1"/>
        <v>0</v>
      </c>
      <c r="G22" s="27">
        <f t="shared" si="2"/>
        <v>0</v>
      </c>
      <c r="H22" s="27">
        <f t="shared" si="3"/>
        <v>0</v>
      </c>
      <c r="I22" s="19">
        <f t="shared" si="14"/>
        <v>0</v>
      </c>
    </row>
    <row r="23" spans="1:9">
      <c r="A23" s="12" t="s">
        <v>20</v>
      </c>
      <c r="B23" s="5">
        <v>2</v>
      </c>
      <c r="C23" s="5">
        <v>8.89</v>
      </c>
      <c r="D23" s="5">
        <f t="shared" si="0"/>
        <v>17.78</v>
      </c>
      <c r="E23" s="5">
        <v>0</v>
      </c>
      <c r="F23" s="19">
        <f t="shared" si="1"/>
        <v>0</v>
      </c>
      <c r="G23" s="27">
        <f t="shared" si="2"/>
        <v>0</v>
      </c>
      <c r="H23" s="27">
        <f t="shared" si="3"/>
        <v>0</v>
      </c>
      <c r="I23" s="19">
        <f t="shared" si="14"/>
        <v>0</v>
      </c>
    </row>
    <row r="24" spans="1:9" ht="26.25" customHeight="1">
      <c r="A24" s="12" t="s">
        <v>21</v>
      </c>
      <c r="B24" s="5" t="s">
        <v>84</v>
      </c>
      <c r="C24" s="5"/>
      <c r="D24" s="5"/>
      <c r="E24" s="5"/>
      <c r="F24" s="13"/>
      <c r="G24" s="26"/>
      <c r="H24" s="26"/>
      <c r="I24" s="14"/>
    </row>
    <row r="25" spans="1:9" ht="15.75">
      <c r="A25" s="12" t="s">
        <v>89</v>
      </c>
      <c r="B25" s="5">
        <v>16</v>
      </c>
      <c r="C25" s="5">
        <v>2</v>
      </c>
      <c r="D25" s="5">
        <f t="shared" si="0"/>
        <v>32</v>
      </c>
      <c r="E25" s="5">
        <v>150</v>
      </c>
      <c r="F25" s="19">
        <f t="shared" si="1"/>
        <v>4800</v>
      </c>
      <c r="G25" s="27">
        <f t="shared" si="2"/>
        <v>240</v>
      </c>
      <c r="H25" s="27">
        <f t="shared" si="3"/>
        <v>480</v>
      </c>
      <c r="I25" s="14">
        <f t="shared" si="14"/>
        <v>553658.39999999991</v>
      </c>
    </row>
    <row r="26" spans="1:9">
      <c r="A26" s="15" t="s">
        <v>22</v>
      </c>
      <c r="B26" s="5"/>
      <c r="C26" s="5"/>
      <c r="D26" s="5"/>
      <c r="E26" s="5"/>
      <c r="F26" s="46">
        <f>SUM(F6:H25)</f>
        <v>49162.5</v>
      </c>
      <c r="G26" s="47"/>
      <c r="H26" s="48"/>
      <c r="I26" s="22">
        <f>SUM(I6:I25)</f>
        <v>4931020.125</v>
      </c>
    </row>
    <row r="27" spans="1:9">
      <c r="A27" s="8" t="s">
        <v>23</v>
      </c>
      <c r="B27" s="5"/>
      <c r="C27" s="5"/>
      <c r="D27" s="5"/>
      <c r="E27" s="5"/>
      <c r="F27" s="13"/>
      <c r="G27" s="23"/>
      <c r="H27" s="23"/>
      <c r="I27" s="14"/>
    </row>
    <row r="28" spans="1:9">
      <c r="A28" s="8" t="s">
        <v>56</v>
      </c>
      <c r="B28" s="5" t="s">
        <v>86</v>
      </c>
      <c r="C28" s="5"/>
      <c r="D28" s="5"/>
      <c r="E28" s="5"/>
      <c r="F28" s="13"/>
      <c r="G28" s="23"/>
      <c r="H28" s="23"/>
      <c r="I28" s="14"/>
    </row>
    <row r="29" spans="1:9">
      <c r="A29" s="12" t="s">
        <v>24</v>
      </c>
      <c r="B29" s="5" t="s">
        <v>84</v>
      </c>
      <c r="C29" s="5"/>
      <c r="D29" s="5"/>
      <c r="E29" s="5"/>
      <c r="F29" s="13"/>
      <c r="G29" s="23"/>
      <c r="H29" s="23"/>
      <c r="I29" s="14"/>
    </row>
    <row r="30" spans="1:9">
      <c r="A30" s="12" t="s">
        <v>25</v>
      </c>
      <c r="B30" s="5" t="s">
        <v>84</v>
      </c>
      <c r="C30" s="5"/>
      <c r="D30" s="5"/>
      <c r="E30" s="5"/>
      <c r="F30" s="13"/>
      <c r="G30" s="23"/>
      <c r="H30" s="23"/>
      <c r="I30" s="14"/>
    </row>
    <row r="31" spans="1:9">
      <c r="A31" s="12" t="s">
        <v>26</v>
      </c>
      <c r="B31" s="5" t="s">
        <v>7</v>
      </c>
      <c r="C31" s="5"/>
      <c r="D31" s="5"/>
      <c r="E31" s="5"/>
      <c r="F31" s="13"/>
      <c r="G31" s="23"/>
      <c r="H31" s="23"/>
      <c r="I31" s="14"/>
    </row>
    <row r="32" spans="1:9">
      <c r="A32" s="12" t="s">
        <v>27</v>
      </c>
      <c r="B32" s="5"/>
      <c r="C32" s="5"/>
      <c r="D32" s="5"/>
      <c r="E32" s="5"/>
      <c r="F32" s="13"/>
      <c r="G32" s="23"/>
      <c r="H32" s="23"/>
      <c r="I32" s="14"/>
    </row>
    <row r="33" spans="1:9" ht="15.75">
      <c r="A33" s="12" t="s">
        <v>65</v>
      </c>
      <c r="B33" s="5">
        <v>0.25</v>
      </c>
      <c r="C33" s="5">
        <v>350</v>
      </c>
      <c r="D33" s="5">
        <f t="shared" si="0"/>
        <v>87.5</v>
      </c>
      <c r="E33" s="5">
        <v>150</v>
      </c>
      <c r="F33" s="19">
        <f t="shared" si="1"/>
        <v>13125</v>
      </c>
      <c r="G33" s="27">
        <f t="shared" si="2"/>
        <v>656.25</v>
      </c>
      <c r="H33" s="27">
        <f t="shared" si="3"/>
        <v>1312.5</v>
      </c>
      <c r="I33" s="14">
        <f t="shared" si="14"/>
        <v>1513909.6875</v>
      </c>
    </row>
    <row r="34" spans="1:9">
      <c r="A34" s="12" t="s">
        <v>28</v>
      </c>
      <c r="B34" s="5" t="s">
        <v>7</v>
      </c>
      <c r="C34" s="5"/>
      <c r="D34" s="5"/>
      <c r="E34" s="5"/>
      <c r="F34" s="13"/>
      <c r="G34" s="23"/>
      <c r="H34" s="23"/>
      <c r="I34" s="14"/>
    </row>
    <row r="35" spans="1:9">
      <c r="A35" s="12" t="s">
        <v>29</v>
      </c>
      <c r="B35" s="5" t="s">
        <v>7</v>
      </c>
      <c r="C35" s="5"/>
      <c r="D35" s="5"/>
      <c r="E35" s="5"/>
      <c r="F35" s="13"/>
      <c r="G35" s="23"/>
      <c r="H35" s="23"/>
      <c r="I35" s="14"/>
    </row>
    <row r="36" spans="1:9">
      <c r="A36" s="15" t="s">
        <v>30</v>
      </c>
      <c r="B36" s="5"/>
      <c r="C36" s="5"/>
      <c r="D36" s="5"/>
      <c r="E36" s="5"/>
      <c r="F36" s="46">
        <f>SUM(F28:H35)</f>
        <v>15093.75</v>
      </c>
      <c r="G36" s="47"/>
      <c r="H36" s="48"/>
      <c r="I36" s="22">
        <f>SUM(I28:I35)</f>
        <v>1513909.6875</v>
      </c>
    </row>
    <row r="37" spans="1:9" ht="31.5" customHeight="1">
      <c r="A37" s="9" t="s">
        <v>69</v>
      </c>
      <c r="B37" s="5"/>
      <c r="C37" s="5"/>
      <c r="D37" s="5"/>
      <c r="E37" s="5"/>
      <c r="F37" s="46">
        <f>ROUND(F26+F36,-2)</f>
        <v>64300</v>
      </c>
      <c r="G37" s="47"/>
      <c r="H37" s="48"/>
      <c r="I37" s="22">
        <f>ROUND(I26+I36, -4)</f>
        <v>6440000</v>
      </c>
    </row>
    <row r="38" spans="1:9">
      <c r="A38" s="10" t="s">
        <v>31</v>
      </c>
      <c r="B38" s="5"/>
      <c r="C38" s="5"/>
      <c r="D38" s="5"/>
      <c r="E38" s="5"/>
      <c r="F38" s="13"/>
      <c r="G38" s="16"/>
      <c r="H38" s="16"/>
      <c r="I38" s="22">
        <v>15700000</v>
      </c>
    </row>
    <row r="39" spans="1:9">
      <c r="A39" s="10" t="s">
        <v>32</v>
      </c>
      <c r="B39" s="5"/>
      <c r="C39" s="5"/>
      <c r="D39" s="5"/>
      <c r="E39" s="5"/>
      <c r="F39" s="13"/>
      <c r="G39" s="16"/>
      <c r="H39" s="16"/>
      <c r="I39" s="22">
        <f>ROUND(I37+I38, -5)</f>
        <v>22100000</v>
      </c>
    </row>
    <row r="40" spans="1:9">
      <c r="A40"/>
      <c r="B40"/>
      <c r="C40"/>
      <c r="D40"/>
      <c r="E40"/>
      <c r="F40"/>
      <c r="G40"/>
      <c r="H40"/>
      <c r="I40"/>
    </row>
    <row r="41" spans="1:9">
      <c r="A41" s="29" t="s">
        <v>50</v>
      </c>
      <c r="B41" s="6"/>
      <c r="C41" s="6"/>
      <c r="D41" s="6"/>
      <c r="E41" s="6"/>
      <c r="F41" s="6"/>
      <c r="G41" s="6"/>
      <c r="H41" s="6"/>
      <c r="I41" s="6"/>
    </row>
    <row r="42" spans="1:9" ht="15.75">
      <c r="A42" s="31" t="s">
        <v>54</v>
      </c>
      <c r="B42" s="32"/>
      <c r="C42" s="32"/>
      <c r="D42" s="32"/>
      <c r="E42" s="32"/>
      <c r="F42" s="32"/>
      <c r="G42" s="32"/>
      <c r="H42" s="32"/>
      <c r="I42" s="32"/>
    </row>
    <row r="43" spans="1:9" ht="30.75" customHeight="1">
      <c r="A43" s="49" t="s">
        <v>55</v>
      </c>
      <c r="B43" s="50"/>
      <c r="C43" s="50"/>
      <c r="D43" s="50"/>
      <c r="E43" s="50"/>
      <c r="F43" s="50"/>
      <c r="G43" s="50"/>
      <c r="H43" s="50"/>
      <c r="I43" s="50"/>
    </row>
    <row r="44" spans="1:9" ht="56.25" customHeight="1">
      <c r="A44" s="49" t="s">
        <v>51</v>
      </c>
      <c r="B44" s="50"/>
      <c r="C44" s="50"/>
      <c r="D44" s="50"/>
      <c r="E44" s="50"/>
      <c r="F44" s="50"/>
      <c r="G44" s="50"/>
      <c r="H44" s="50"/>
      <c r="I44" s="50"/>
    </row>
    <row r="45" spans="1:9" ht="15.75">
      <c r="A45" s="35" t="s">
        <v>58</v>
      </c>
      <c r="B45" s="33"/>
      <c r="C45" s="33"/>
      <c r="D45" s="33"/>
      <c r="E45" s="33"/>
      <c r="F45" s="33"/>
      <c r="G45" s="33"/>
      <c r="H45" s="33"/>
      <c r="I45" s="33"/>
    </row>
    <row r="46" spans="1:9" ht="16.5">
      <c r="A46" s="28" t="s">
        <v>60</v>
      </c>
      <c r="B46" s="33"/>
      <c r="C46" s="33"/>
      <c r="D46" s="33"/>
      <c r="E46" s="33"/>
      <c r="F46" s="33"/>
      <c r="G46" s="33"/>
      <c r="H46" s="33"/>
      <c r="I46" s="33"/>
    </row>
    <row r="47" spans="1:9" ht="15.75">
      <c r="A47" s="31" t="s">
        <v>68</v>
      </c>
      <c r="B47" s="33"/>
      <c r="C47" s="33"/>
      <c r="D47" s="33"/>
      <c r="E47" s="33"/>
      <c r="F47" s="33"/>
      <c r="G47" s="33"/>
      <c r="H47" s="33"/>
      <c r="I47" s="33"/>
    </row>
    <row r="48" spans="1:9" ht="16.5">
      <c r="A48" s="30" t="s">
        <v>67</v>
      </c>
      <c r="B48" s="33"/>
      <c r="C48" s="33"/>
      <c r="D48" s="33"/>
      <c r="E48" s="33"/>
      <c r="F48" s="33"/>
      <c r="G48" s="33"/>
      <c r="H48" s="33"/>
      <c r="I48" s="33"/>
    </row>
    <row r="49" spans="1:9" ht="18.75">
      <c r="A49" s="36" t="s">
        <v>64</v>
      </c>
      <c r="B49" s="33"/>
      <c r="C49" s="33"/>
      <c r="D49" s="33"/>
      <c r="E49" s="33"/>
      <c r="F49" s="33"/>
      <c r="G49" s="33"/>
      <c r="H49" s="33"/>
      <c r="I49" s="33"/>
    </row>
    <row r="50" spans="1:9" ht="15.75">
      <c r="A50" s="31" t="s">
        <v>66</v>
      </c>
      <c r="B50" s="33"/>
      <c r="C50" s="33"/>
      <c r="D50" s="33"/>
      <c r="E50" s="34"/>
      <c r="F50" s="33"/>
      <c r="G50" s="33"/>
      <c r="H50" s="33"/>
      <c r="I50" s="33"/>
    </row>
    <row r="51" spans="1:9" ht="16.5">
      <c r="A51" s="37" t="s">
        <v>70</v>
      </c>
    </row>
  </sheetData>
  <mergeCells count="5">
    <mergeCell ref="F26:H26"/>
    <mergeCell ref="F36:H36"/>
    <mergeCell ref="F37:H37"/>
    <mergeCell ref="A43:I43"/>
    <mergeCell ref="A44:I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4" workbookViewId="0">
      <selection activeCell="D27" sqref="D27"/>
    </sheetView>
  </sheetViews>
  <sheetFormatPr defaultColWidth="9.140625" defaultRowHeight="15"/>
  <cols>
    <col min="1" max="1" width="37" style="1" customWidth="1"/>
    <col min="2" max="2" width="10" style="1" customWidth="1"/>
    <col min="3" max="3" width="10.7109375" style="1" customWidth="1"/>
    <col min="4" max="4" width="9.5703125" style="1" customWidth="1"/>
    <col min="5" max="5" width="11.140625" style="1" customWidth="1"/>
    <col min="6" max="6" width="9.140625" style="1"/>
    <col min="7" max="7" width="10.85546875" style="1" customWidth="1"/>
    <col min="8" max="8" width="9.140625" style="1"/>
    <col min="9" max="9" width="10.85546875" style="1" bestFit="1" customWidth="1"/>
    <col min="10" max="16384" width="9.140625" style="1"/>
  </cols>
  <sheetData>
    <row r="1" spans="1:9" ht="15.75">
      <c r="A1" s="17" t="s">
        <v>34</v>
      </c>
    </row>
    <row r="2" spans="1:9">
      <c r="F2" s="6">
        <v>46.67</v>
      </c>
      <c r="G2" s="6">
        <v>62.9</v>
      </c>
      <c r="H2" s="6">
        <v>25.25</v>
      </c>
    </row>
    <row r="3" spans="1:9" ht="76.5">
      <c r="A3" s="7" t="s">
        <v>35</v>
      </c>
      <c r="B3" s="7" t="s">
        <v>36</v>
      </c>
      <c r="C3" s="7" t="s">
        <v>37</v>
      </c>
      <c r="D3" s="7" t="s">
        <v>38</v>
      </c>
      <c r="E3" s="7" t="s">
        <v>39</v>
      </c>
      <c r="F3" s="7" t="s">
        <v>40</v>
      </c>
      <c r="G3" s="7" t="s">
        <v>41</v>
      </c>
      <c r="H3" s="7" t="s">
        <v>42</v>
      </c>
      <c r="I3" s="7" t="s">
        <v>43</v>
      </c>
    </row>
    <row r="4" spans="1:9">
      <c r="A4" s="18" t="s">
        <v>47</v>
      </c>
      <c r="B4" s="16"/>
      <c r="C4" s="16"/>
      <c r="D4" s="16"/>
      <c r="E4" s="16"/>
      <c r="F4" s="16"/>
      <c r="G4" s="16"/>
      <c r="H4" s="16"/>
      <c r="I4" s="21"/>
    </row>
    <row r="5" spans="1:9">
      <c r="A5" s="12" t="s">
        <v>44</v>
      </c>
      <c r="B5" s="5"/>
      <c r="C5" s="5"/>
      <c r="D5" s="5"/>
      <c r="E5" s="5"/>
      <c r="F5" s="5"/>
      <c r="G5" s="16"/>
      <c r="H5" s="16"/>
      <c r="I5" s="21"/>
    </row>
    <row r="6" spans="1:9" ht="27.75" customHeight="1">
      <c r="A6" s="12" t="s">
        <v>76</v>
      </c>
      <c r="B6" s="5">
        <v>2</v>
      </c>
      <c r="C6" s="5">
        <v>2.89</v>
      </c>
      <c r="D6" s="5">
        <f>B6*C6</f>
        <v>5.78</v>
      </c>
      <c r="E6" s="5">
        <v>0</v>
      </c>
      <c r="F6" s="5">
        <f>D6*E6</f>
        <v>0</v>
      </c>
      <c r="G6" s="16">
        <f>F6*0.05</f>
        <v>0</v>
      </c>
      <c r="H6" s="16">
        <f>F6*0.1</f>
        <v>0</v>
      </c>
      <c r="I6" s="44">
        <f>$F$2*F6+$G$2*G6+$H$2*H6</f>
        <v>0</v>
      </c>
    </row>
    <row r="7" spans="1:9" ht="15.75">
      <c r="A7" s="12" t="s">
        <v>79</v>
      </c>
      <c r="B7" s="5">
        <v>0.5</v>
      </c>
      <c r="C7" s="5">
        <v>2.89</v>
      </c>
      <c r="D7" s="5">
        <f t="shared" ref="D7:D12" si="0">B7*C7</f>
        <v>1.4450000000000001</v>
      </c>
      <c r="E7" s="5">
        <v>0</v>
      </c>
      <c r="F7" s="5">
        <f t="shared" ref="F7:F14" si="1">D7*E7</f>
        <v>0</v>
      </c>
      <c r="G7" s="16">
        <f t="shared" ref="G7:G14" si="2">F7*0.05</f>
        <v>0</v>
      </c>
      <c r="H7" s="16">
        <f t="shared" ref="H7:H14" si="3">F7*0.1</f>
        <v>0</v>
      </c>
      <c r="I7" s="44">
        <f t="shared" ref="I7:I14" si="4">$F$2*F7+$G$2*G7+$H$2*H7</f>
        <v>0</v>
      </c>
    </row>
    <row r="8" spans="1:9" ht="15.75">
      <c r="A8" s="12" t="s">
        <v>78</v>
      </c>
      <c r="B8" s="5">
        <v>0.5</v>
      </c>
      <c r="C8" s="5">
        <v>2.89</v>
      </c>
      <c r="D8" s="5">
        <f t="shared" si="0"/>
        <v>1.4450000000000001</v>
      </c>
      <c r="E8" s="5">
        <v>0</v>
      </c>
      <c r="F8" s="5">
        <f t="shared" si="1"/>
        <v>0</v>
      </c>
      <c r="G8" s="16">
        <f t="shared" si="2"/>
        <v>0</v>
      </c>
      <c r="H8" s="16">
        <f t="shared" si="3"/>
        <v>0</v>
      </c>
      <c r="I8" s="44">
        <f t="shared" si="4"/>
        <v>0</v>
      </c>
    </row>
    <row r="9" spans="1:9" ht="15.75">
      <c r="A9" s="12" t="s">
        <v>77</v>
      </c>
      <c r="B9" s="5">
        <v>0.5</v>
      </c>
      <c r="C9" s="5">
        <v>1.98</v>
      </c>
      <c r="D9" s="5">
        <f t="shared" si="0"/>
        <v>0.99</v>
      </c>
      <c r="E9" s="5">
        <v>0</v>
      </c>
      <c r="F9" s="5">
        <f t="shared" si="1"/>
        <v>0</v>
      </c>
      <c r="G9" s="16">
        <f t="shared" si="2"/>
        <v>0</v>
      </c>
      <c r="H9" s="16">
        <f t="shared" si="3"/>
        <v>0</v>
      </c>
      <c r="I9" s="44">
        <f t="shared" si="4"/>
        <v>0</v>
      </c>
    </row>
    <row r="10" spans="1:9" ht="19.5" customHeight="1">
      <c r="A10" s="12" t="s">
        <v>80</v>
      </c>
      <c r="B10" s="5">
        <v>1</v>
      </c>
      <c r="C10" s="5">
        <v>2.89</v>
      </c>
      <c r="D10" s="5">
        <f t="shared" si="0"/>
        <v>2.89</v>
      </c>
      <c r="E10" s="5">
        <v>0</v>
      </c>
      <c r="F10" s="5">
        <f t="shared" si="1"/>
        <v>0</v>
      </c>
      <c r="G10" s="16">
        <f t="shared" si="2"/>
        <v>0</v>
      </c>
      <c r="H10" s="16">
        <f t="shared" si="3"/>
        <v>0</v>
      </c>
      <c r="I10" s="44">
        <f t="shared" si="4"/>
        <v>0</v>
      </c>
    </row>
    <row r="11" spans="1:9">
      <c r="A11" s="12" t="s">
        <v>45</v>
      </c>
      <c r="B11" s="5">
        <v>8</v>
      </c>
      <c r="C11" s="5">
        <v>1.98</v>
      </c>
      <c r="D11" s="5">
        <f t="shared" si="0"/>
        <v>15.84</v>
      </c>
      <c r="E11" s="5">
        <v>0</v>
      </c>
      <c r="F11" s="5">
        <f t="shared" si="1"/>
        <v>0</v>
      </c>
      <c r="G11" s="16">
        <f t="shared" si="2"/>
        <v>0</v>
      </c>
      <c r="H11" s="16">
        <f t="shared" si="3"/>
        <v>0</v>
      </c>
      <c r="I11" s="44">
        <f t="shared" si="4"/>
        <v>0</v>
      </c>
    </row>
    <row r="12" spans="1:9">
      <c r="A12" s="12" t="s">
        <v>46</v>
      </c>
      <c r="B12" s="5">
        <v>4.2</v>
      </c>
      <c r="C12" s="5">
        <v>2</v>
      </c>
      <c r="D12" s="5">
        <f t="shared" si="0"/>
        <v>8.4</v>
      </c>
      <c r="E12" s="5">
        <v>0</v>
      </c>
      <c r="F12" s="5">
        <f t="shared" si="1"/>
        <v>0</v>
      </c>
      <c r="G12" s="16">
        <f t="shared" si="2"/>
        <v>0</v>
      </c>
      <c r="H12" s="16">
        <f t="shared" si="3"/>
        <v>0</v>
      </c>
      <c r="I12" s="44">
        <f t="shared" si="4"/>
        <v>0</v>
      </c>
    </row>
    <row r="13" spans="1:9">
      <c r="A13" s="18" t="s">
        <v>48</v>
      </c>
      <c r="B13" s="16"/>
      <c r="C13" s="16"/>
      <c r="D13" s="16"/>
      <c r="E13" s="16"/>
      <c r="F13" s="5"/>
      <c r="G13" s="16"/>
      <c r="H13" s="16"/>
      <c r="I13" s="21"/>
    </row>
    <row r="14" spans="1:9" ht="15.75">
      <c r="A14" s="12" t="s">
        <v>87</v>
      </c>
      <c r="B14" s="5">
        <v>4.2</v>
      </c>
      <c r="C14" s="5">
        <v>2</v>
      </c>
      <c r="D14" s="5">
        <f>B14*C14</f>
        <v>8.4</v>
      </c>
      <c r="E14" s="5">
        <v>150</v>
      </c>
      <c r="F14" s="5">
        <f t="shared" si="1"/>
        <v>1260</v>
      </c>
      <c r="G14" s="16">
        <f t="shared" si="2"/>
        <v>63</v>
      </c>
      <c r="H14" s="16">
        <f t="shared" si="3"/>
        <v>126</v>
      </c>
      <c r="I14" s="21">
        <f t="shared" si="4"/>
        <v>65948.399999999994</v>
      </c>
    </row>
    <row r="15" spans="1:9" ht="28.5">
      <c r="A15" s="20" t="s">
        <v>83</v>
      </c>
      <c r="B15" s="5"/>
      <c r="C15" s="5"/>
      <c r="D15" s="5"/>
      <c r="E15" s="5"/>
      <c r="F15" s="46">
        <f>ROUND(SUM(F6:H14),-1)</f>
        <v>1450</v>
      </c>
      <c r="G15" s="51"/>
      <c r="H15" s="52"/>
      <c r="I15" s="38">
        <f>ROUND(SUM(I6:I14),-2)</f>
        <v>65900</v>
      </c>
    </row>
    <row r="17" spans="1:2">
      <c r="A17" s="39" t="s">
        <v>71</v>
      </c>
    </row>
    <row r="18" spans="1:2" ht="18.75">
      <c r="A18" s="40" t="s">
        <v>75</v>
      </c>
      <c r="B18"/>
    </row>
    <row r="19" spans="1:2" ht="18.75">
      <c r="A19" s="40" t="s">
        <v>74</v>
      </c>
      <c r="B19"/>
    </row>
    <row r="20" spans="1:2" ht="15.75">
      <c r="A20" s="42" t="s">
        <v>72</v>
      </c>
      <c r="B20"/>
    </row>
    <row r="21" spans="1:2" ht="15.75">
      <c r="A21" s="42" t="s">
        <v>73</v>
      </c>
      <c r="B21"/>
    </row>
    <row r="22" spans="1:2" ht="15.75">
      <c r="A22" s="41" t="s">
        <v>81</v>
      </c>
      <c r="B22" s="6"/>
    </row>
    <row r="23" spans="1:2" ht="15.75">
      <c r="A23" s="41" t="s">
        <v>88</v>
      </c>
      <c r="B23"/>
    </row>
    <row r="24" spans="1:2" ht="15.75">
      <c r="A24" s="41" t="s">
        <v>82</v>
      </c>
    </row>
  </sheetData>
  <mergeCells count="1">
    <mergeCell ref="F15:H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Courtney Kerwin</cp:lastModifiedBy>
  <dcterms:created xsi:type="dcterms:W3CDTF">2015-08-28T14:46:03Z</dcterms:created>
  <dcterms:modified xsi:type="dcterms:W3CDTF">2015-12-23T10:58:23Z</dcterms:modified>
</cp:coreProperties>
</file>