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RSD\ISB - Branch\RFPSB - ICT\Renewals\3150-0008\2015\"/>
    </mc:Choice>
  </mc:AlternateContent>
  <bookViews>
    <workbookView xWindow="96" yWindow="156" windowWidth="19956" windowHeight="8208"/>
  </bookViews>
  <sheets>
    <sheet name="Reporting" sheetId="1" r:id="rId1"/>
    <sheet name="Recordkeeping" sheetId="2" r:id="rId2"/>
    <sheet name="Third Party" sheetId="3" r:id="rId3"/>
    <sheet name="Total" sheetId="4" r:id="rId4"/>
  </sheets>
  <definedNames>
    <definedName name="_ftn1" localSheetId="0">Reporting!$A$33</definedName>
    <definedName name="_ftn2" localSheetId="0">Reporting!$A$34</definedName>
    <definedName name="_ftn3" localSheetId="0">Reporting!$A$35</definedName>
    <definedName name="_ftn4" localSheetId="0">Reporting!$A$36</definedName>
    <definedName name="_ftnref1" localSheetId="0">Reporting!#REF!</definedName>
    <definedName name="_ftnref2" localSheetId="0">Reporting!#REF!</definedName>
    <definedName name="_ftnref3" localSheetId="0">Reporting!$A$10</definedName>
    <definedName name="_ftnref4" localSheetId="0">Reporting!$A$16</definedName>
    <definedName name="_xlnm.Print_Area" localSheetId="1">Recordkeeping!$A$1:$K$15</definedName>
    <definedName name="_xlnm.Print_Area" localSheetId="0">Reporting!$A$1:$R$32</definedName>
    <definedName name="_xlnm.Print_Area" localSheetId="2">'Third Party'!$A$1:$Q$12</definedName>
    <definedName name="_xlnm.Print_Area" localSheetId="3">Total!$A$1:$H$13</definedName>
  </definedNames>
  <calcPr calcId="152511"/>
</workbook>
</file>

<file path=xl/calcChain.xml><?xml version="1.0" encoding="utf-8"?>
<calcChain xmlns="http://schemas.openxmlformats.org/spreadsheetml/2006/main">
  <c r="B12" i="4" l="1"/>
  <c r="B11" i="4"/>
  <c r="G8" i="3"/>
  <c r="L10" i="3" l="1"/>
  <c r="E4" i="4" l="1"/>
  <c r="M8" i="3"/>
  <c r="M11" i="3"/>
  <c r="N11" i="3"/>
  <c r="O11" i="3"/>
  <c r="P11" i="3"/>
  <c r="Q11" i="3"/>
  <c r="N10" i="3"/>
  <c r="O10" i="3"/>
  <c r="P10" i="3"/>
  <c r="M10" i="3"/>
  <c r="N8" i="3"/>
  <c r="O8" i="3"/>
  <c r="P8" i="3"/>
  <c r="Q8" i="3"/>
  <c r="N7" i="3"/>
  <c r="P7" i="3"/>
  <c r="M7" i="3"/>
  <c r="L7" i="3"/>
  <c r="L12" i="3" s="1"/>
  <c r="F5" i="4" s="1"/>
  <c r="I10" i="2"/>
  <c r="I9" i="2"/>
  <c r="I6" i="2"/>
  <c r="J6" i="2"/>
  <c r="I7" i="2"/>
  <c r="J7" i="2"/>
  <c r="I8" i="2"/>
  <c r="J8" i="2"/>
  <c r="J9" i="2"/>
  <c r="J10" i="2"/>
  <c r="J5" i="2"/>
  <c r="I5" i="2"/>
  <c r="I13" i="2"/>
  <c r="J3" i="2"/>
  <c r="I3" i="2"/>
  <c r="J12" i="3" l="1"/>
  <c r="E5" i="4" s="1"/>
  <c r="H10" i="2"/>
  <c r="K10" i="2" s="1"/>
  <c r="H9" i="2"/>
  <c r="K9" i="2" s="1"/>
  <c r="H8" i="2"/>
  <c r="H7" i="2"/>
  <c r="H6" i="2"/>
  <c r="H5" i="2"/>
  <c r="H13" i="2" s="1"/>
  <c r="F4" i="4" s="1"/>
  <c r="H3" i="2"/>
  <c r="O18" i="1"/>
  <c r="O3" i="1"/>
  <c r="Q3" i="1"/>
  <c r="O4" i="1"/>
  <c r="Q4" i="1"/>
  <c r="O5" i="1"/>
  <c r="Q5" i="1"/>
  <c r="O6" i="1"/>
  <c r="Q6" i="1"/>
  <c r="O7" i="1"/>
  <c r="P7" i="1"/>
  <c r="Q7" i="1"/>
  <c r="R7" i="1"/>
  <c r="O8" i="1"/>
  <c r="Q8" i="1"/>
  <c r="O9" i="1"/>
  <c r="Q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Q13" i="1"/>
  <c r="Q14" i="1"/>
  <c r="O15" i="1"/>
  <c r="P15" i="1"/>
  <c r="Q15" i="1"/>
  <c r="R15" i="1"/>
  <c r="O16" i="1"/>
  <c r="P16" i="1"/>
  <c r="Q16" i="1"/>
  <c r="R16" i="1"/>
  <c r="O17" i="1"/>
  <c r="P17" i="1"/>
  <c r="Q17" i="1"/>
  <c r="R17" i="1"/>
  <c r="Q18" i="1"/>
  <c r="O19" i="1"/>
  <c r="Q19" i="1"/>
  <c r="O20" i="1"/>
  <c r="Q20" i="1"/>
  <c r="O21" i="1"/>
  <c r="Q21" i="1"/>
  <c r="O22" i="1"/>
  <c r="Q22" i="1"/>
  <c r="O23" i="1"/>
  <c r="Q23" i="1"/>
  <c r="O24" i="1"/>
  <c r="Q24" i="1"/>
  <c r="O25" i="1"/>
  <c r="Q25" i="1"/>
  <c r="O26" i="1"/>
  <c r="Q26" i="1"/>
  <c r="O27" i="1"/>
  <c r="Q27" i="1"/>
  <c r="O28" i="1"/>
  <c r="P28" i="1"/>
  <c r="Q28" i="1"/>
  <c r="R28" i="1"/>
  <c r="O29" i="1"/>
  <c r="Q29" i="1"/>
  <c r="O30" i="1"/>
  <c r="Q30" i="1"/>
  <c r="N4" i="1"/>
  <c r="N5" i="1"/>
  <c r="N6" i="1"/>
  <c r="N9" i="1"/>
  <c r="N11" i="1"/>
  <c r="N12" i="1"/>
  <c r="N13" i="1"/>
  <c r="N14" i="1"/>
  <c r="N19" i="1"/>
  <c r="N20" i="1"/>
  <c r="N21" i="1"/>
  <c r="N22" i="1"/>
  <c r="N24" i="1"/>
  <c r="N26" i="1"/>
  <c r="N27" i="1"/>
  <c r="N29" i="1"/>
  <c r="N30" i="1"/>
  <c r="N3" i="1"/>
  <c r="K29" i="1"/>
  <c r="M29" i="1" s="1"/>
  <c r="K27" i="1"/>
  <c r="M27" i="1" s="1"/>
  <c r="K26" i="1"/>
  <c r="M26" i="1" s="1"/>
  <c r="K25" i="1"/>
  <c r="M25" i="1" s="1"/>
  <c r="K24" i="1"/>
  <c r="M24" i="1" s="1"/>
  <c r="K22" i="1"/>
  <c r="M22" i="1" s="1"/>
  <c r="K21" i="1"/>
  <c r="M21" i="1" s="1"/>
  <c r="K20" i="1"/>
  <c r="M20" i="1" s="1"/>
  <c r="K19" i="1"/>
  <c r="M19" i="1" s="1"/>
  <c r="K18" i="1"/>
  <c r="M18" i="1" s="1"/>
  <c r="K14" i="1"/>
  <c r="J14" i="1" s="1"/>
  <c r="O14" i="1" s="1"/>
  <c r="K13" i="1"/>
  <c r="M13" i="1" s="1"/>
  <c r="K9" i="1"/>
  <c r="M9" i="1" s="1"/>
  <c r="K8" i="1"/>
  <c r="M8" i="1" s="1"/>
  <c r="R8" i="1" s="1"/>
  <c r="K6" i="1"/>
  <c r="M6" i="1" s="1"/>
  <c r="K5" i="1"/>
  <c r="M5" i="1" s="1"/>
  <c r="K4" i="1"/>
  <c r="M4" i="1" s="1"/>
  <c r="K3" i="1"/>
  <c r="M3" i="1" s="1"/>
  <c r="P25" i="1" l="1"/>
  <c r="R25" i="1"/>
  <c r="R21" i="1"/>
  <c r="R18" i="1"/>
  <c r="P8" i="1"/>
  <c r="P21" i="1"/>
  <c r="P18" i="1"/>
  <c r="K30" i="1"/>
  <c r="E3" i="4" s="1"/>
  <c r="E6" i="4" s="1"/>
  <c r="M30" i="1"/>
  <c r="F3" i="4" s="1"/>
  <c r="F6" i="4" s="1"/>
  <c r="B13" i="4" l="1"/>
  <c r="F10" i="3" l="1"/>
  <c r="G10" i="3" l="1"/>
  <c r="Q10" i="3"/>
  <c r="D23" i="1"/>
  <c r="D22" i="1"/>
  <c r="P22" i="1" s="1"/>
  <c r="F23" i="1" l="1"/>
  <c r="G23" i="1" s="1"/>
  <c r="P23" i="1"/>
  <c r="G11" i="3"/>
  <c r="B4" i="4"/>
  <c r="G4" i="4" s="1"/>
  <c r="D8" i="2"/>
  <c r="E8" i="2" s="1"/>
  <c r="D27" i="1"/>
  <c r="D26" i="1"/>
  <c r="D7" i="3"/>
  <c r="O7" i="3" s="1"/>
  <c r="O12" i="3" s="1"/>
  <c r="D5" i="2"/>
  <c r="E5" i="2" s="1"/>
  <c r="D6" i="2"/>
  <c r="E6" i="2" s="1"/>
  <c r="D7" i="2"/>
  <c r="E7" i="2" s="1"/>
  <c r="D3" i="2"/>
  <c r="K3" i="2" l="1"/>
  <c r="E3" i="2"/>
  <c r="K7" i="2"/>
  <c r="K6" i="2"/>
  <c r="K8" i="2"/>
  <c r="K5" i="2"/>
  <c r="F7" i="3"/>
  <c r="D12" i="3"/>
  <c r="B5" i="4" s="1"/>
  <c r="G5" i="4" s="1"/>
  <c r="F27" i="1"/>
  <c r="G27" i="1" s="1"/>
  <c r="P27" i="1"/>
  <c r="F26" i="1"/>
  <c r="G26" i="1" s="1"/>
  <c r="P26" i="1"/>
  <c r="R23" i="1"/>
  <c r="D13" i="2"/>
  <c r="E13" i="2" s="1"/>
  <c r="D19" i="1"/>
  <c r="D20" i="1"/>
  <c r="F22" i="1"/>
  <c r="G22" i="1" s="1"/>
  <c r="D24" i="1"/>
  <c r="D29" i="1"/>
  <c r="D14" i="1"/>
  <c r="D13" i="1"/>
  <c r="P13" i="1" s="1"/>
  <c r="D9" i="1"/>
  <c r="D4" i="1"/>
  <c r="D5" i="1"/>
  <c r="D6" i="1"/>
  <c r="D3" i="1"/>
  <c r="G7" i="3" l="1"/>
  <c r="Q7" i="3"/>
  <c r="Q12" i="3" s="1"/>
  <c r="C4" i="4"/>
  <c r="K13" i="2"/>
  <c r="F12" i="3"/>
  <c r="G12" i="3" s="1"/>
  <c r="F6" i="1"/>
  <c r="G6" i="1" s="1"/>
  <c r="P6" i="1"/>
  <c r="F4" i="1"/>
  <c r="G4" i="1" s="1"/>
  <c r="P4" i="1"/>
  <c r="F29" i="1"/>
  <c r="G29" i="1" s="1"/>
  <c r="P29" i="1"/>
  <c r="F19" i="1"/>
  <c r="G19" i="1" s="1"/>
  <c r="P19" i="1"/>
  <c r="F3" i="1"/>
  <c r="G3" i="1" s="1"/>
  <c r="P3" i="1"/>
  <c r="F9" i="1"/>
  <c r="G9" i="1" s="1"/>
  <c r="P9" i="1"/>
  <c r="F24" i="1"/>
  <c r="G24" i="1" s="1"/>
  <c r="P24" i="1"/>
  <c r="R26" i="1"/>
  <c r="R22" i="1"/>
  <c r="F5" i="1"/>
  <c r="G5" i="1" s="1"/>
  <c r="P5" i="1"/>
  <c r="F14" i="1"/>
  <c r="G14" i="1" s="1"/>
  <c r="P14" i="1"/>
  <c r="F20" i="1"/>
  <c r="G20" i="1" s="1"/>
  <c r="P20" i="1"/>
  <c r="R27" i="1"/>
  <c r="F13" i="1"/>
  <c r="D30" i="1"/>
  <c r="D4" i="4" l="1"/>
  <c r="B9" i="4"/>
  <c r="H4" i="4"/>
  <c r="R13" i="1"/>
  <c r="G13" i="1"/>
  <c r="C5" i="4"/>
  <c r="R20" i="1"/>
  <c r="R5" i="1"/>
  <c r="R9" i="1"/>
  <c r="R19" i="1"/>
  <c r="R4" i="1"/>
  <c r="R14" i="1"/>
  <c r="R24" i="1"/>
  <c r="R3" i="1"/>
  <c r="R29" i="1"/>
  <c r="R6" i="1"/>
  <c r="B3" i="4"/>
  <c r="P30" i="1"/>
  <c r="F30" i="1"/>
  <c r="D5" i="4" l="1"/>
  <c r="H5" i="4"/>
  <c r="B6" i="4"/>
  <c r="G6" i="4" s="1"/>
  <c r="G3" i="4"/>
  <c r="G30" i="1"/>
  <c r="C3" i="4"/>
  <c r="R30" i="1"/>
  <c r="D3" i="4" l="1"/>
  <c r="H3" i="4"/>
  <c r="C6" i="4"/>
  <c r="D6" i="4" l="1"/>
  <c r="H6" i="4"/>
</calcChain>
</file>

<file path=xl/sharedStrings.xml><?xml version="1.0" encoding="utf-8"?>
<sst xmlns="http://schemas.openxmlformats.org/spreadsheetml/2006/main" count="175" uniqueCount="87">
  <si>
    <t>Section</t>
  </si>
  <si>
    <t>No. of Respondents</t>
  </si>
  <si>
    <t>Response per Respondent</t>
  </si>
  <si>
    <t>Total No. of Responses</t>
  </si>
  <si>
    <t>Burden Hrs per Response</t>
  </si>
  <si>
    <t>Total Annual Reporting Burden (Hrs)</t>
  </si>
  <si>
    <t>71.5(b)</t>
  </si>
  <si>
    <t>71.7(b)</t>
  </si>
  <si>
    <t>71.17(c)(3)</t>
  </si>
  <si>
    <t>71.85(c)</t>
  </si>
  <si>
    <t>71.93(c)</t>
  </si>
  <si>
    <t>71.97(a), (b), (c) &amp; (d)</t>
  </si>
  <si>
    <t>71.101(f)</t>
  </si>
  <si>
    <t>Appendix A, II.(c)</t>
  </si>
  <si>
    <t xml:space="preserve">TOTAL </t>
  </si>
  <si>
    <t>Included in 71.85</t>
  </si>
  <si>
    <t>Included in 71.31</t>
  </si>
  <si>
    <t>Burden covered under Department of Transportation clearance #2137-0150</t>
  </si>
  <si>
    <t>71.23(d)</t>
  </si>
  <si>
    <t>71.41(a)&amp;(d)</t>
  </si>
  <si>
    <t>71.47(c)</t>
  </si>
  <si>
    <t>71.37(a), (b), &amp; (c)</t>
  </si>
  <si>
    <t>No. of  Recordkeepers</t>
  </si>
  <si>
    <t>Annual Hrs. Per Recordkeeper</t>
  </si>
  <si>
    <t>Total Annual Recordkeeping Hrs.</t>
  </si>
  <si>
    <t>71.91(a)</t>
  </si>
  <si>
    <t>TOTAL</t>
  </si>
  <si>
    <t>71.97(a), (b), (c), (d), (e) &amp; (f)</t>
  </si>
  <si>
    <t>71.129(a)</t>
  </si>
  <si>
    <t>Burden covered under Section 71.31</t>
  </si>
  <si>
    <t>Burden covered under under Department of Transportation’s OMB Clearance No. 2137-0150</t>
  </si>
  <si>
    <r>
      <t>71.22(d)</t>
    </r>
    <r>
      <rPr>
        <vertAlign val="superscript"/>
        <sz val="11"/>
        <color rgb="FF000000"/>
        <rFont val="Arial"/>
        <family val="2"/>
      </rPr>
      <t xml:space="preserve"> </t>
    </r>
  </si>
  <si>
    <r>
      <t>71.47(c)</t>
    </r>
    <r>
      <rPr>
        <vertAlign val="superscript"/>
        <sz val="11"/>
        <color rgb="FF000000"/>
        <rFont val="Arial"/>
        <family val="2"/>
      </rPr>
      <t xml:space="preserve"> </t>
    </r>
  </si>
  <si>
    <t xml:space="preserve">Burden covered under Section 71.85(c) </t>
  </si>
  <si>
    <t>71.106(a)</t>
  </si>
  <si>
    <t>71.106(b)</t>
  </si>
  <si>
    <t>71.91(d)</t>
  </si>
  <si>
    <t>Included in 71.91(d)</t>
  </si>
  <si>
    <t>71.97(c)(4), (e) &amp; (f)</t>
  </si>
  <si>
    <t>Reporting</t>
  </si>
  <si>
    <t>Recordkeeping</t>
  </si>
  <si>
    <t>Third Party Disclosure</t>
  </si>
  <si>
    <t>Responses</t>
  </si>
  <si>
    <t xml:space="preserve">Burden </t>
  </si>
  <si>
    <t xml:space="preserve">71.87(e) &amp; (f) </t>
  </si>
  <si>
    <t>71.91(b) &amp; (c)</t>
  </si>
  <si>
    <t>71.38 (c)</t>
  </si>
  <si>
    <t>71.87 (f)</t>
  </si>
  <si>
    <t>71.101 (c)</t>
  </si>
  <si>
    <t>71.103-71.105</t>
  </si>
  <si>
    <t>Included in 71.101 (c)</t>
  </si>
  <si>
    <t>71.107-71.137</t>
  </si>
  <si>
    <r>
      <t>Burden covered under Section 71.</t>
    </r>
    <r>
      <rPr>
        <sz val="11"/>
        <rFont val="Arial"/>
        <family val="2"/>
      </rPr>
      <t>91(d)</t>
    </r>
  </si>
  <si>
    <r>
      <t>71</t>
    </r>
    <r>
      <rPr>
        <sz val="11"/>
        <rFont val="Arial"/>
        <family val="2"/>
      </rPr>
      <t>.19(a), (b), &amp; (c)</t>
    </r>
  </si>
  <si>
    <t>71.19(a)(3)</t>
  </si>
  <si>
    <t>71.101-71.137</t>
  </si>
  <si>
    <t>Licensee storage costs</t>
  </si>
  <si>
    <t>NRC staff time</t>
  </si>
  <si>
    <t>NRC report processing</t>
  </si>
  <si>
    <t>TOTAL costs to Fed gov't</t>
  </si>
  <si>
    <t>Included in 71.5</t>
  </si>
  <si>
    <t>Annual Reporting Burden in ROCIS (2014-2016)</t>
  </si>
  <si>
    <t>71.22(d)</t>
  </si>
  <si>
    <t>71.38(c)</t>
  </si>
  <si>
    <t>71.95(a),(b)</t>
  </si>
  <si>
    <t>71.95(c)</t>
  </si>
  <si>
    <t>Removed from clearance package (does not contain an information collection)</t>
  </si>
  <si>
    <t>71.87(f)</t>
  </si>
  <si>
    <t>Moved to third party disclosure table</t>
  </si>
  <si>
    <t>Included in 71.101 - 71.137</t>
  </si>
  <si>
    <t>BURDEN CHANGE</t>
  </si>
  <si>
    <t>71.95(a)(1)</t>
  </si>
  <si>
    <t>71.95(a)(2)</t>
  </si>
  <si>
    <t>No recordkeeping requirements (included on reporting table)</t>
  </si>
  <si>
    <t>Table 1.  Annual Reporting Burden 2016-2018 (CURRENT REQUEST)</t>
  </si>
  <si>
    <t>Table 2.  Annual Recordkeeping Burden 2016-2018 (CURRENT REQUEST)</t>
  </si>
  <si>
    <r>
      <t>Burden covered under Section 71.</t>
    </r>
    <r>
      <rPr>
        <sz val="11"/>
        <rFont val="Arial"/>
        <family val="2"/>
      </rPr>
      <t>91(d)*</t>
    </r>
  </si>
  <si>
    <t>Previously included on the recordkeeping table</t>
  </si>
  <si>
    <t>Table 3.  Annual Third Party Disclosure Burden 2016 - 2018 (CURRENT REQUEST)</t>
  </si>
  <si>
    <t>Annual Third Party Disclosure Burden in ROCIS 2013-2015</t>
  </si>
  <si>
    <r>
      <t>71.85</t>
    </r>
    <r>
      <rPr>
        <sz val="11"/>
        <rFont val="Arial"/>
        <family val="2"/>
      </rPr>
      <t>(c</t>
    </r>
    <r>
      <rPr>
        <sz val="11"/>
        <color rgb="FF000000"/>
        <rFont val="Arial"/>
        <family val="2"/>
      </rPr>
      <t xml:space="preserve">) </t>
    </r>
  </si>
  <si>
    <t>TOTAL FOR PART 71 (2013-2015)</t>
  </si>
  <si>
    <t>TOTALS FOR PART 71 RENEWAL (2015-2017)</t>
  </si>
  <si>
    <t>Cost @ $268/hr</t>
  </si>
  <si>
    <t>Note: Previously, 71.101(c) was broken out separately in the current submission because it is the primary requirement to submit QA program for approval.</t>
  </si>
  <si>
    <t>Cost at $268/hr</t>
  </si>
  <si>
    <t>*Note that a typo in the 2013 submission inadvertantly attributed this burden to 71.97 rather than 71.91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</si>
</sst>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#,##0.0"/>
    <numFmt numFmtId="167" formatCode="_(&quot;$&quot;* #,##0_);_(&quot;$&quot;* \(#,##0\);_(&quot;$&quot;* &quot;-&quot;??_);_(@_)"/>
    <numFmt numFmtId="168" formatCode="#,##0.0_);[Red]\(#,##0.0\)"/>
  </numFmts>
  <fonts count="11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ourier"/>
      <family val="3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vertAlign val="superscript"/>
      <sz val="11"/>
      <color rgb="FF00000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0" xfId="1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64" fontId="7" fillId="0" borderId="1" xfId="0" applyNumberFormat="1" applyFont="1" applyBorder="1"/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/>
    </xf>
    <xf numFmtId="166" fontId="0" fillId="0" borderId="1" xfId="0" applyNumberFormat="1" applyBorder="1"/>
    <xf numFmtId="167" fontId="0" fillId="0" borderId="0" xfId="2" applyNumberFormat="1" applyFont="1"/>
    <xf numFmtId="167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 wrapText="1"/>
    </xf>
    <xf numFmtId="38" fontId="0" fillId="3" borderId="1" xfId="0" applyNumberFormat="1" applyFont="1" applyFill="1" applyBorder="1"/>
    <xf numFmtId="0" fontId="7" fillId="4" borderId="1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8" fontId="2" fillId="4" borderId="1" xfId="3" applyNumberFormat="1" applyFont="1" applyFill="1" applyBorder="1" applyAlignment="1">
      <alignment horizontal="center" vertical="center" wrapText="1"/>
    </xf>
    <xf numFmtId="38" fontId="3" fillId="4" borderId="1" xfId="3" applyNumberFormat="1" applyFont="1" applyFill="1" applyBorder="1" applyAlignment="1">
      <alignment horizontal="right" vertical="center" wrapText="1"/>
    </xf>
    <xf numFmtId="38" fontId="0" fillId="4" borderId="1" xfId="3" applyNumberFormat="1" applyFont="1" applyFill="1" applyBorder="1" applyAlignment="1">
      <alignment horizontal="right"/>
    </xf>
    <xf numFmtId="168" fontId="3" fillId="4" borderId="1" xfId="3" applyNumberFormat="1" applyFont="1" applyFill="1" applyBorder="1" applyAlignment="1">
      <alignment horizontal="right" vertical="center" wrapText="1"/>
    </xf>
    <xf numFmtId="38" fontId="3" fillId="3" borderId="1" xfId="0" applyNumberFormat="1" applyFont="1" applyFill="1" applyBorder="1" applyAlignment="1">
      <alignment horizontal="right" vertical="center" wrapText="1"/>
    </xf>
    <xf numFmtId="38" fontId="0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38" fontId="3" fillId="3" borderId="14" xfId="0" applyNumberFormat="1" applyFont="1" applyFill="1" applyBorder="1" applyAlignment="1">
      <alignment vertical="center" wrapText="1"/>
    </xf>
    <xf numFmtId="168" fontId="3" fillId="3" borderId="14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4" borderId="1" xfId="0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5" fontId="7" fillId="4" borderId="1" xfId="0" applyNumberFormat="1" applyFont="1" applyFill="1" applyBorder="1"/>
    <xf numFmtId="168" fontId="0" fillId="4" borderId="1" xfId="3" applyNumberFormat="1" applyFont="1" applyFill="1" applyBorder="1" applyAlignment="1">
      <alignment horizontal="right"/>
    </xf>
    <xf numFmtId="165" fontId="3" fillId="4" borderId="14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8" fontId="0" fillId="3" borderId="1" xfId="0" applyNumberFormat="1" applyFill="1" applyBorder="1"/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8" fontId="3" fillId="2" borderId="10" xfId="0" applyNumberFormat="1" applyFont="1" applyFill="1" applyBorder="1" applyAlignment="1">
      <alignment horizontal="center" vertical="center" wrapText="1"/>
    </xf>
    <xf numFmtId="38" fontId="3" fillId="2" borderId="1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38" fontId="3" fillId="2" borderId="10" xfId="3" applyNumberFormat="1" applyFont="1" applyFill="1" applyBorder="1" applyAlignment="1">
      <alignment horizontal="center" vertical="center" wrapText="1"/>
    </xf>
    <xf numFmtId="38" fontId="3" fillId="2" borderId="11" xfId="3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38" fontId="3" fillId="2" borderId="1" xfId="3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Normal="100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H35" sqref="H35"/>
    </sheetView>
  </sheetViews>
  <sheetFormatPr defaultColWidth="8.69921875" defaultRowHeight="13.8" x14ac:dyDescent="0.25"/>
  <cols>
    <col min="1" max="1" width="18.69921875" style="7" customWidth="1"/>
    <col min="2" max="2" width="12.3984375" style="1" customWidth="1"/>
    <col min="3" max="3" width="11.8984375" style="1" customWidth="1"/>
    <col min="4" max="4" width="10.8984375" style="1" customWidth="1"/>
    <col min="5" max="5" width="9.8984375" style="1" customWidth="1"/>
    <col min="6" max="6" width="10.09765625" style="1" customWidth="1"/>
    <col min="7" max="8" width="12" style="15" customWidth="1"/>
    <col min="9" max="9" width="12.3984375" style="1" customWidth="1"/>
    <col min="10" max="10" width="11.8984375" style="1" customWidth="1"/>
    <col min="11" max="11" width="10.8984375" style="1" customWidth="1"/>
    <col min="12" max="12" width="9.8984375" style="1" customWidth="1"/>
    <col min="13" max="13" width="10.09765625" style="1" customWidth="1"/>
    <col min="14" max="14" width="13.19921875" style="1" customWidth="1"/>
    <col min="15" max="15" width="12" style="1" customWidth="1"/>
    <col min="16" max="17" width="10.69921875" style="1" bestFit="1" customWidth="1"/>
    <col min="18" max="18" width="9.8984375" style="1" customWidth="1"/>
    <col min="19" max="16384" width="8.69921875" style="1"/>
  </cols>
  <sheetData>
    <row r="1" spans="1:18" x14ac:dyDescent="0.25">
      <c r="A1" s="120" t="s">
        <v>74</v>
      </c>
      <c r="B1" s="120"/>
      <c r="C1" s="120"/>
      <c r="D1" s="120"/>
      <c r="E1" s="120"/>
      <c r="F1" s="120"/>
      <c r="G1" s="120"/>
      <c r="H1" s="44"/>
      <c r="I1" s="118" t="s">
        <v>61</v>
      </c>
      <c r="J1" s="119"/>
      <c r="K1" s="119"/>
      <c r="L1" s="119"/>
      <c r="M1" s="119"/>
      <c r="N1" s="112" t="s">
        <v>70</v>
      </c>
      <c r="O1" s="112"/>
      <c r="P1" s="112"/>
      <c r="Q1" s="112"/>
      <c r="R1" s="112"/>
    </row>
    <row r="2" spans="1:18" ht="69" x14ac:dyDescent="0.25">
      <c r="A2" s="5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2" t="s">
        <v>83</v>
      </c>
      <c r="H2" s="42"/>
      <c r="I2" s="41" t="s">
        <v>1</v>
      </c>
      <c r="J2" s="41" t="s">
        <v>2</v>
      </c>
      <c r="K2" s="41" t="s">
        <v>3</v>
      </c>
      <c r="L2" s="41" t="s">
        <v>4</v>
      </c>
      <c r="M2" s="41" t="s">
        <v>5</v>
      </c>
      <c r="N2" s="40" t="s">
        <v>1</v>
      </c>
      <c r="O2" s="40" t="s">
        <v>2</v>
      </c>
      <c r="P2" s="40" t="s">
        <v>3</v>
      </c>
      <c r="Q2" s="40" t="s">
        <v>4</v>
      </c>
      <c r="R2" s="40" t="s">
        <v>5</v>
      </c>
    </row>
    <row r="3" spans="1:18" x14ac:dyDescent="0.25">
      <c r="A3" s="6" t="s">
        <v>6</v>
      </c>
      <c r="B3" s="3">
        <v>0</v>
      </c>
      <c r="C3" s="3">
        <v>0</v>
      </c>
      <c r="D3" s="3">
        <f>B3*C3</f>
        <v>0</v>
      </c>
      <c r="E3" s="3">
        <v>100</v>
      </c>
      <c r="F3" s="3">
        <f>D3*E3</f>
        <v>0</v>
      </c>
      <c r="G3" s="13">
        <f>F3*268</f>
        <v>0</v>
      </c>
      <c r="H3" s="43" t="s">
        <v>6</v>
      </c>
      <c r="I3" s="45">
        <v>0</v>
      </c>
      <c r="J3" s="45">
        <v>0</v>
      </c>
      <c r="K3" s="45">
        <f>I3*J3</f>
        <v>0</v>
      </c>
      <c r="L3" s="45">
        <v>100</v>
      </c>
      <c r="M3" s="45">
        <f>K3*L3</f>
        <v>0</v>
      </c>
      <c r="N3" s="59">
        <f>B3-I3</f>
        <v>0</v>
      </c>
      <c r="O3" s="59">
        <f>C3-J3</f>
        <v>0</v>
      </c>
      <c r="P3" s="59">
        <f>D3-K3</f>
        <v>0</v>
      </c>
      <c r="Q3" s="59">
        <f>E3-L3</f>
        <v>0</v>
      </c>
      <c r="R3" s="59">
        <f>F3-M3</f>
        <v>0</v>
      </c>
    </row>
    <row r="4" spans="1:18" x14ac:dyDescent="0.25">
      <c r="A4" s="6" t="s">
        <v>7</v>
      </c>
      <c r="B4" s="3">
        <v>5</v>
      </c>
      <c r="C4" s="3">
        <v>1</v>
      </c>
      <c r="D4" s="3">
        <f>B4*C4</f>
        <v>5</v>
      </c>
      <c r="E4" s="3">
        <v>1</v>
      </c>
      <c r="F4" s="3">
        <f>D4*E4</f>
        <v>5</v>
      </c>
      <c r="G4" s="13">
        <f t="shared" ref="G4:G6" si="0">F4*268</f>
        <v>1340</v>
      </c>
      <c r="H4" s="43" t="s">
        <v>7</v>
      </c>
      <c r="I4" s="45">
        <v>5</v>
      </c>
      <c r="J4" s="45">
        <v>1</v>
      </c>
      <c r="K4" s="45">
        <f>I4*J4</f>
        <v>5</v>
      </c>
      <c r="L4" s="45">
        <v>1</v>
      </c>
      <c r="M4" s="45">
        <f>K4*L4</f>
        <v>5</v>
      </c>
      <c r="N4" s="59">
        <f t="shared" ref="N4:N30" si="1">B4-I4</f>
        <v>0</v>
      </c>
      <c r="O4" s="59">
        <f t="shared" ref="O4:O18" si="2">C4-J4</f>
        <v>0</v>
      </c>
      <c r="P4" s="59">
        <f t="shared" ref="P4:P18" si="3">D4-K4</f>
        <v>0</v>
      </c>
      <c r="Q4" s="59">
        <f t="shared" ref="Q4:Q18" si="4">E4-L4</f>
        <v>0</v>
      </c>
      <c r="R4" s="59">
        <f t="shared" ref="R4:R18" si="5">F4-M4</f>
        <v>0</v>
      </c>
    </row>
    <row r="5" spans="1:18" x14ac:dyDescent="0.25">
      <c r="A5" s="6">
        <v>71.12</v>
      </c>
      <c r="B5" s="3">
        <v>1</v>
      </c>
      <c r="C5" s="3">
        <v>1</v>
      </c>
      <c r="D5" s="3">
        <f>B5*C5</f>
        <v>1</v>
      </c>
      <c r="E5" s="3">
        <v>300</v>
      </c>
      <c r="F5" s="3">
        <f>D5*E5</f>
        <v>300</v>
      </c>
      <c r="G5" s="13">
        <f t="shared" si="0"/>
        <v>80400</v>
      </c>
      <c r="H5" s="43">
        <v>71.12</v>
      </c>
      <c r="I5" s="45">
        <v>1</v>
      </c>
      <c r="J5" s="45">
        <v>1</v>
      </c>
      <c r="K5" s="45">
        <f>I5*J5</f>
        <v>1</v>
      </c>
      <c r="L5" s="45">
        <v>300</v>
      </c>
      <c r="M5" s="45">
        <f>K5*L5</f>
        <v>300</v>
      </c>
      <c r="N5" s="59">
        <f t="shared" si="1"/>
        <v>0</v>
      </c>
      <c r="O5" s="59">
        <f t="shared" si="2"/>
        <v>0</v>
      </c>
      <c r="P5" s="59">
        <f t="shared" si="3"/>
        <v>0</v>
      </c>
      <c r="Q5" s="59">
        <f t="shared" si="4"/>
        <v>0</v>
      </c>
      <c r="R5" s="59">
        <f t="shared" si="5"/>
        <v>0</v>
      </c>
    </row>
    <row r="6" spans="1:18" x14ac:dyDescent="0.25">
      <c r="A6" s="6" t="s">
        <v>8</v>
      </c>
      <c r="B6" s="3">
        <v>25</v>
      </c>
      <c r="C6" s="3">
        <v>1</v>
      </c>
      <c r="D6" s="3">
        <f>B6*C6</f>
        <v>25</v>
      </c>
      <c r="E6" s="3">
        <v>1</v>
      </c>
      <c r="F6" s="3">
        <f>D6*E6</f>
        <v>25</v>
      </c>
      <c r="G6" s="13">
        <f t="shared" si="0"/>
        <v>6700</v>
      </c>
      <c r="H6" s="43" t="s">
        <v>8</v>
      </c>
      <c r="I6" s="45">
        <v>40</v>
      </c>
      <c r="J6" s="45">
        <v>1</v>
      </c>
      <c r="K6" s="45">
        <f>I6*J6</f>
        <v>40</v>
      </c>
      <c r="L6" s="45">
        <v>1</v>
      </c>
      <c r="M6" s="45">
        <f>K6*L6</f>
        <v>40</v>
      </c>
      <c r="N6" s="59">
        <f t="shared" si="1"/>
        <v>-15</v>
      </c>
      <c r="O6" s="59">
        <f t="shared" si="2"/>
        <v>0</v>
      </c>
      <c r="P6" s="59">
        <f t="shared" si="3"/>
        <v>-15</v>
      </c>
      <c r="Q6" s="59">
        <f t="shared" si="4"/>
        <v>0</v>
      </c>
      <c r="R6" s="59">
        <f t="shared" si="5"/>
        <v>-15</v>
      </c>
    </row>
    <row r="7" spans="1:18" x14ac:dyDescent="0.25">
      <c r="A7" s="6" t="s">
        <v>62</v>
      </c>
      <c r="B7" s="103" t="s">
        <v>66</v>
      </c>
      <c r="C7" s="104"/>
      <c r="D7" s="104"/>
      <c r="E7" s="104"/>
      <c r="F7" s="104"/>
      <c r="G7" s="105"/>
      <c r="H7" s="46" t="s">
        <v>62</v>
      </c>
      <c r="I7" s="93" t="s">
        <v>60</v>
      </c>
      <c r="J7" s="93"/>
      <c r="K7" s="93"/>
      <c r="L7" s="93"/>
      <c r="M7" s="93"/>
      <c r="N7" s="59">
        <v>0</v>
      </c>
      <c r="O7" s="59">
        <f t="shared" si="2"/>
        <v>0</v>
      </c>
      <c r="P7" s="59">
        <f t="shared" si="3"/>
        <v>0</v>
      </c>
      <c r="Q7" s="59">
        <f t="shared" si="4"/>
        <v>0</v>
      </c>
      <c r="R7" s="59">
        <f t="shared" si="5"/>
        <v>0</v>
      </c>
    </row>
    <row r="8" spans="1:18" ht="14.4" customHeight="1" x14ac:dyDescent="0.25">
      <c r="A8" s="6" t="s">
        <v>18</v>
      </c>
      <c r="B8" s="103" t="s">
        <v>66</v>
      </c>
      <c r="C8" s="104"/>
      <c r="D8" s="104"/>
      <c r="E8" s="104"/>
      <c r="F8" s="104"/>
      <c r="G8" s="105"/>
      <c r="H8" s="43" t="s">
        <v>18</v>
      </c>
      <c r="I8" s="45">
        <v>0</v>
      </c>
      <c r="J8" s="45">
        <v>0</v>
      </c>
      <c r="K8" s="45">
        <f>I8*J8</f>
        <v>0</v>
      </c>
      <c r="L8" s="45">
        <v>0</v>
      </c>
      <c r="M8" s="45">
        <f>K8*L8</f>
        <v>0</v>
      </c>
      <c r="N8" s="59">
        <v>0</v>
      </c>
      <c r="O8" s="59">
        <f t="shared" si="2"/>
        <v>0</v>
      </c>
      <c r="P8" s="59">
        <f t="shared" si="3"/>
        <v>0</v>
      </c>
      <c r="Q8" s="59">
        <f t="shared" si="4"/>
        <v>0</v>
      </c>
      <c r="R8" s="59">
        <f t="shared" si="5"/>
        <v>0</v>
      </c>
    </row>
    <row r="9" spans="1:18" x14ac:dyDescent="0.25">
      <c r="A9" s="6">
        <v>71.31</v>
      </c>
      <c r="B9" s="3">
        <v>25</v>
      </c>
      <c r="C9" s="3">
        <v>1</v>
      </c>
      <c r="D9" s="3">
        <f>B9*C9</f>
        <v>25</v>
      </c>
      <c r="E9" s="3">
        <v>300</v>
      </c>
      <c r="F9" s="3">
        <f>D9*E9</f>
        <v>7500</v>
      </c>
      <c r="G9" s="13">
        <f>F9*268</f>
        <v>2010000</v>
      </c>
      <c r="H9" s="43">
        <v>71.31</v>
      </c>
      <c r="I9" s="45">
        <v>53</v>
      </c>
      <c r="J9" s="45">
        <v>2</v>
      </c>
      <c r="K9" s="45">
        <f>I9*J9</f>
        <v>106</v>
      </c>
      <c r="L9" s="45">
        <v>300</v>
      </c>
      <c r="M9" s="45">
        <f>K9*L9</f>
        <v>31800</v>
      </c>
      <c r="N9" s="59">
        <f t="shared" si="1"/>
        <v>-28</v>
      </c>
      <c r="O9" s="59">
        <f t="shared" si="2"/>
        <v>-1</v>
      </c>
      <c r="P9" s="59">
        <f t="shared" si="3"/>
        <v>-81</v>
      </c>
      <c r="Q9" s="59">
        <f t="shared" si="4"/>
        <v>0</v>
      </c>
      <c r="R9" s="59">
        <f t="shared" si="5"/>
        <v>-24300</v>
      </c>
    </row>
    <row r="10" spans="1:18" ht="13.95" customHeight="1" x14ac:dyDescent="0.25">
      <c r="A10" s="9">
        <v>71.33</v>
      </c>
      <c r="B10" s="94" t="s">
        <v>16</v>
      </c>
      <c r="C10" s="95"/>
      <c r="D10" s="95"/>
      <c r="E10" s="95"/>
      <c r="F10" s="95"/>
      <c r="G10" s="96"/>
      <c r="H10" s="46">
        <v>71.33</v>
      </c>
      <c r="I10" s="94" t="s">
        <v>16</v>
      </c>
      <c r="J10" s="95"/>
      <c r="K10" s="95"/>
      <c r="L10" s="95"/>
      <c r="M10" s="95"/>
      <c r="N10" s="59">
        <v>0</v>
      </c>
      <c r="O10" s="59">
        <f t="shared" si="2"/>
        <v>0</v>
      </c>
      <c r="P10" s="59">
        <f t="shared" si="3"/>
        <v>0</v>
      </c>
      <c r="Q10" s="59">
        <f t="shared" si="4"/>
        <v>0</v>
      </c>
      <c r="R10" s="59">
        <f t="shared" si="5"/>
        <v>0</v>
      </c>
    </row>
    <row r="11" spans="1:18" x14ac:dyDescent="0.25">
      <c r="A11" s="6">
        <v>71.349999999999994</v>
      </c>
      <c r="B11" s="97"/>
      <c r="C11" s="98"/>
      <c r="D11" s="98"/>
      <c r="E11" s="98"/>
      <c r="F11" s="98"/>
      <c r="G11" s="99"/>
      <c r="H11" s="43">
        <v>71.349999999999994</v>
      </c>
      <c r="I11" s="97"/>
      <c r="J11" s="98"/>
      <c r="K11" s="98"/>
      <c r="L11" s="98"/>
      <c r="M11" s="98"/>
      <c r="N11" s="59">
        <f t="shared" si="1"/>
        <v>0</v>
      </c>
      <c r="O11" s="59">
        <f t="shared" si="2"/>
        <v>0</v>
      </c>
      <c r="P11" s="59">
        <f t="shared" si="3"/>
        <v>0</v>
      </c>
      <c r="Q11" s="59">
        <f t="shared" si="4"/>
        <v>0</v>
      </c>
      <c r="R11" s="59">
        <f t="shared" si="5"/>
        <v>0</v>
      </c>
    </row>
    <row r="12" spans="1:18" ht="27.6" x14ac:dyDescent="0.25">
      <c r="A12" s="6" t="s">
        <v>21</v>
      </c>
      <c r="B12" s="100"/>
      <c r="C12" s="101"/>
      <c r="D12" s="101"/>
      <c r="E12" s="101"/>
      <c r="F12" s="101"/>
      <c r="G12" s="102"/>
      <c r="H12" s="43" t="s">
        <v>21</v>
      </c>
      <c r="I12" s="100"/>
      <c r="J12" s="101"/>
      <c r="K12" s="101"/>
      <c r="L12" s="101"/>
      <c r="M12" s="101"/>
      <c r="N12" s="59">
        <f t="shared" si="1"/>
        <v>0</v>
      </c>
      <c r="O12" s="59">
        <f t="shared" si="2"/>
        <v>0</v>
      </c>
      <c r="P12" s="59">
        <f t="shared" si="3"/>
        <v>0</v>
      </c>
      <c r="Q12" s="59">
        <f t="shared" si="4"/>
        <v>0</v>
      </c>
      <c r="R12" s="59">
        <f t="shared" si="5"/>
        <v>0</v>
      </c>
    </row>
    <row r="13" spans="1:18" x14ac:dyDescent="0.25">
      <c r="A13" s="6" t="s">
        <v>46</v>
      </c>
      <c r="B13" s="3">
        <v>25</v>
      </c>
      <c r="C13" s="3">
        <v>2</v>
      </c>
      <c r="D13" s="3">
        <f>B13*C13</f>
        <v>50</v>
      </c>
      <c r="E13" s="3">
        <v>80</v>
      </c>
      <c r="F13" s="10">
        <f>D13*E13</f>
        <v>4000</v>
      </c>
      <c r="G13" s="13">
        <f>F13*268</f>
        <v>1072000</v>
      </c>
      <c r="H13" s="43" t="s">
        <v>63</v>
      </c>
      <c r="I13" s="45">
        <v>20</v>
      </c>
      <c r="J13" s="45">
        <v>2</v>
      </c>
      <c r="K13" s="45">
        <f>I13*J13</f>
        <v>40</v>
      </c>
      <c r="L13" s="45">
        <v>80</v>
      </c>
      <c r="M13" s="56">
        <f>K13*L13</f>
        <v>3200</v>
      </c>
      <c r="N13" s="59">
        <f t="shared" si="1"/>
        <v>5</v>
      </c>
      <c r="O13" s="59">
        <f t="shared" si="2"/>
        <v>0</v>
      </c>
      <c r="P13" s="59">
        <f t="shared" si="3"/>
        <v>10</v>
      </c>
      <c r="Q13" s="59">
        <f t="shared" si="4"/>
        <v>0</v>
      </c>
      <c r="R13" s="59">
        <f t="shared" si="5"/>
        <v>800</v>
      </c>
    </row>
    <row r="14" spans="1:18" x14ac:dyDescent="0.25">
      <c r="A14" s="6">
        <v>71.39</v>
      </c>
      <c r="B14" s="3">
        <v>36</v>
      </c>
      <c r="C14" s="3">
        <v>2</v>
      </c>
      <c r="D14" s="3">
        <f>B14*C14</f>
        <v>72</v>
      </c>
      <c r="E14" s="3">
        <v>110</v>
      </c>
      <c r="F14" s="10">
        <f>D14*E14</f>
        <v>7920</v>
      </c>
      <c r="G14" s="13">
        <f>F14*268</f>
        <v>2122560</v>
      </c>
      <c r="H14" s="43">
        <v>71.39</v>
      </c>
      <c r="I14" s="45">
        <v>36</v>
      </c>
      <c r="J14" s="57">
        <f>K14/I14</f>
        <v>4.1161616161616159</v>
      </c>
      <c r="K14" s="57">
        <f>M14/L14</f>
        <v>148.18181818181819</v>
      </c>
      <c r="L14" s="45">
        <v>110</v>
      </c>
      <c r="M14" s="56">
        <v>16300</v>
      </c>
      <c r="N14" s="59">
        <f t="shared" si="1"/>
        <v>0</v>
      </c>
      <c r="O14" s="59">
        <f t="shared" si="2"/>
        <v>-2.1161616161616159</v>
      </c>
      <c r="P14" s="59">
        <f t="shared" si="3"/>
        <v>-76.181818181818187</v>
      </c>
      <c r="Q14" s="59">
        <f t="shared" si="4"/>
        <v>0</v>
      </c>
      <c r="R14" s="59">
        <f t="shared" si="5"/>
        <v>-8380</v>
      </c>
    </row>
    <row r="15" spans="1:18" x14ac:dyDescent="0.25">
      <c r="A15" s="6" t="s">
        <v>19</v>
      </c>
      <c r="B15" s="93" t="s">
        <v>16</v>
      </c>
      <c r="C15" s="93"/>
      <c r="D15" s="93"/>
      <c r="E15" s="93"/>
      <c r="F15" s="93"/>
      <c r="G15" s="93"/>
      <c r="H15" s="43" t="s">
        <v>19</v>
      </c>
      <c r="I15" s="93" t="s">
        <v>16</v>
      </c>
      <c r="J15" s="93"/>
      <c r="K15" s="93"/>
      <c r="L15" s="93"/>
      <c r="M15" s="93"/>
      <c r="N15" s="59">
        <v>0</v>
      </c>
      <c r="O15" s="59">
        <f t="shared" si="2"/>
        <v>0</v>
      </c>
      <c r="P15" s="59">
        <f t="shared" si="3"/>
        <v>0</v>
      </c>
      <c r="Q15" s="59">
        <f t="shared" si="4"/>
        <v>0</v>
      </c>
      <c r="R15" s="59">
        <f t="shared" si="5"/>
        <v>0</v>
      </c>
    </row>
    <row r="16" spans="1:18" x14ac:dyDescent="0.25">
      <c r="A16" s="9" t="s">
        <v>20</v>
      </c>
      <c r="B16" s="92" t="s">
        <v>17</v>
      </c>
      <c r="C16" s="92"/>
      <c r="D16" s="92"/>
      <c r="E16" s="92"/>
      <c r="F16" s="92"/>
      <c r="G16" s="92"/>
      <c r="H16" s="46" t="s">
        <v>20</v>
      </c>
      <c r="I16" s="92" t="s">
        <v>17</v>
      </c>
      <c r="J16" s="92"/>
      <c r="K16" s="92"/>
      <c r="L16" s="92"/>
      <c r="M16" s="92"/>
      <c r="N16" s="59">
        <v>0</v>
      </c>
      <c r="O16" s="59">
        <f t="shared" si="2"/>
        <v>0</v>
      </c>
      <c r="P16" s="59">
        <f t="shared" si="3"/>
        <v>0</v>
      </c>
      <c r="Q16" s="59">
        <f t="shared" si="4"/>
        <v>0</v>
      </c>
      <c r="R16" s="59">
        <f t="shared" si="5"/>
        <v>0</v>
      </c>
    </row>
    <row r="17" spans="1:18" x14ac:dyDescent="0.25">
      <c r="A17" s="6" t="s">
        <v>47</v>
      </c>
      <c r="B17" s="93" t="s">
        <v>16</v>
      </c>
      <c r="C17" s="93"/>
      <c r="D17" s="93"/>
      <c r="E17" s="93"/>
      <c r="F17" s="93"/>
      <c r="G17" s="93"/>
      <c r="H17" s="46" t="s">
        <v>67</v>
      </c>
      <c r="I17" s="93" t="s">
        <v>16</v>
      </c>
      <c r="J17" s="93"/>
      <c r="K17" s="93"/>
      <c r="L17" s="93"/>
      <c r="M17" s="93"/>
      <c r="N17" s="59">
        <v>0</v>
      </c>
      <c r="O17" s="59">
        <f t="shared" si="2"/>
        <v>0</v>
      </c>
      <c r="P17" s="59">
        <f t="shared" si="3"/>
        <v>0</v>
      </c>
      <c r="Q17" s="59">
        <f t="shared" si="4"/>
        <v>0</v>
      </c>
      <c r="R17" s="59">
        <f t="shared" si="5"/>
        <v>0</v>
      </c>
    </row>
    <row r="18" spans="1:18" ht="13.95" customHeight="1" x14ac:dyDescent="0.25">
      <c r="A18" s="6">
        <v>71.89</v>
      </c>
      <c r="B18" s="113" t="s">
        <v>68</v>
      </c>
      <c r="C18" s="114"/>
      <c r="D18" s="114"/>
      <c r="E18" s="114"/>
      <c r="F18" s="114"/>
      <c r="G18" s="115"/>
      <c r="H18" s="43">
        <v>71.89</v>
      </c>
      <c r="I18" s="45">
        <v>25</v>
      </c>
      <c r="J18" s="45">
        <v>4</v>
      </c>
      <c r="K18" s="45">
        <f t="shared" ref="K18:K29" si="6">I18*J18</f>
        <v>100</v>
      </c>
      <c r="L18" s="45">
        <v>0.17</v>
      </c>
      <c r="M18" s="45">
        <f t="shared" ref="M18:M29" si="7">K18*L18</f>
        <v>17</v>
      </c>
      <c r="N18" s="59">
        <v>-25</v>
      </c>
      <c r="O18" s="59">
        <f t="shared" si="2"/>
        <v>-4</v>
      </c>
      <c r="P18" s="59">
        <f t="shared" si="3"/>
        <v>-100</v>
      </c>
      <c r="Q18" s="59">
        <f t="shared" si="4"/>
        <v>-0.17</v>
      </c>
      <c r="R18" s="59">
        <f t="shared" si="5"/>
        <v>-17</v>
      </c>
    </row>
    <row r="19" spans="1:18" x14ac:dyDescent="0.25">
      <c r="A19" s="6" t="s">
        <v>10</v>
      </c>
      <c r="B19" s="3">
        <v>1</v>
      </c>
      <c r="C19" s="3">
        <v>1</v>
      </c>
      <c r="D19" s="3">
        <f t="shared" ref="D19:D29" si="8">B19*C19</f>
        <v>1</v>
      </c>
      <c r="E19" s="3">
        <v>1</v>
      </c>
      <c r="F19" s="3">
        <f t="shared" ref="F19:F29" si="9">D19*E19</f>
        <v>1</v>
      </c>
      <c r="G19" s="13">
        <f>F19*268</f>
        <v>268</v>
      </c>
      <c r="H19" s="43" t="s">
        <v>10</v>
      </c>
      <c r="I19" s="45">
        <v>1</v>
      </c>
      <c r="J19" s="45">
        <v>1</v>
      </c>
      <c r="K19" s="45">
        <f t="shared" si="6"/>
        <v>1</v>
      </c>
      <c r="L19" s="45">
        <v>1</v>
      </c>
      <c r="M19" s="45">
        <f t="shared" si="7"/>
        <v>1</v>
      </c>
      <c r="N19" s="59">
        <f t="shared" si="1"/>
        <v>0</v>
      </c>
      <c r="O19" s="59">
        <f t="shared" ref="O19:O30" si="10">C19-J19</f>
        <v>0</v>
      </c>
      <c r="P19" s="59">
        <f t="shared" ref="P19:P30" si="11">D19-K19</f>
        <v>0</v>
      </c>
      <c r="Q19" s="59">
        <f t="shared" ref="Q19:Q30" si="12">E19-L19</f>
        <v>0</v>
      </c>
      <c r="R19" s="59">
        <f t="shared" ref="R19:R30" si="13">F19-M19</f>
        <v>0</v>
      </c>
    </row>
    <row r="20" spans="1:18" x14ac:dyDescent="0.25">
      <c r="A20" s="106">
        <v>71.95</v>
      </c>
      <c r="B20" s="108">
        <v>25</v>
      </c>
      <c r="C20" s="108">
        <v>1</v>
      </c>
      <c r="D20" s="108">
        <f t="shared" si="8"/>
        <v>25</v>
      </c>
      <c r="E20" s="108">
        <v>24</v>
      </c>
      <c r="F20" s="108">
        <f t="shared" si="9"/>
        <v>600</v>
      </c>
      <c r="G20" s="116">
        <f>F20*268</f>
        <v>160800</v>
      </c>
      <c r="H20" s="43" t="s">
        <v>64</v>
      </c>
      <c r="I20" s="45">
        <v>2</v>
      </c>
      <c r="J20" s="45">
        <v>1</v>
      </c>
      <c r="K20" s="45">
        <f t="shared" si="6"/>
        <v>2</v>
      </c>
      <c r="L20" s="45">
        <v>24</v>
      </c>
      <c r="M20" s="45">
        <f t="shared" si="7"/>
        <v>48</v>
      </c>
      <c r="N20" s="59">
        <f t="shared" si="1"/>
        <v>23</v>
      </c>
      <c r="O20" s="59">
        <f t="shared" si="10"/>
        <v>0</v>
      </c>
      <c r="P20" s="59">
        <f t="shared" si="11"/>
        <v>23</v>
      </c>
      <c r="Q20" s="59">
        <f t="shared" si="12"/>
        <v>0</v>
      </c>
      <c r="R20" s="59">
        <f t="shared" si="13"/>
        <v>552</v>
      </c>
    </row>
    <row r="21" spans="1:18" x14ac:dyDescent="0.25">
      <c r="A21" s="107"/>
      <c r="B21" s="109"/>
      <c r="C21" s="109"/>
      <c r="D21" s="109"/>
      <c r="E21" s="109"/>
      <c r="F21" s="109"/>
      <c r="G21" s="117"/>
      <c r="H21" s="43" t="s">
        <v>65</v>
      </c>
      <c r="I21" s="45">
        <v>13</v>
      </c>
      <c r="J21" s="45">
        <v>1</v>
      </c>
      <c r="K21" s="45">
        <f t="shared" si="6"/>
        <v>13</v>
      </c>
      <c r="L21" s="45">
        <v>4</v>
      </c>
      <c r="M21" s="45">
        <f t="shared" si="7"/>
        <v>52</v>
      </c>
      <c r="N21" s="59">
        <f t="shared" si="1"/>
        <v>-13</v>
      </c>
      <c r="O21" s="59">
        <f t="shared" si="10"/>
        <v>-1</v>
      </c>
      <c r="P21" s="59">
        <f t="shared" si="11"/>
        <v>-13</v>
      </c>
      <c r="Q21" s="59">
        <f t="shared" si="12"/>
        <v>-4</v>
      </c>
      <c r="R21" s="59">
        <f t="shared" si="13"/>
        <v>-52</v>
      </c>
    </row>
    <row r="22" spans="1:18" ht="27.6" x14ac:dyDescent="0.25">
      <c r="A22" s="6" t="s">
        <v>11</v>
      </c>
      <c r="B22" s="3">
        <v>7</v>
      </c>
      <c r="C22" s="3">
        <v>2</v>
      </c>
      <c r="D22" s="3">
        <f>B22*C22</f>
        <v>14</v>
      </c>
      <c r="E22" s="3">
        <v>0.9</v>
      </c>
      <c r="F22" s="3">
        <f t="shared" si="9"/>
        <v>12.6</v>
      </c>
      <c r="G22" s="13">
        <f>F22*268</f>
        <v>3376.7999999999997</v>
      </c>
      <c r="H22" s="43" t="s">
        <v>11</v>
      </c>
      <c r="I22" s="45">
        <v>1</v>
      </c>
      <c r="J22" s="45">
        <v>1</v>
      </c>
      <c r="K22" s="45">
        <f t="shared" si="6"/>
        <v>1</v>
      </c>
      <c r="L22" s="45">
        <v>0.9</v>
      </c>
      <c r="M22" s="45">
        <f t="shared" si="7"/>
        <v>0.9</v>
      </c>
      <c r="N22" s="59">
        <f t="shared" si="1"/>
        <v>6</v>
      </c>
      <c r="O22" s="59">
        <f t="shared" si="10"/>
        <v>1</v>
      </c>
      <c r="P22" s="59">
        <f t="shared" si="11"/>
        <v>13</v>
      </c>
      <c r="Q22" s="59">
        <f t="shared" si="12"/>
        <v>0</v>
      </c>
      <c r="R22" s="59">
        <f t="shared" si="13"/>
        <v>11.7</v>
      </c>
    </row>
    <row r="23" spans="1:18" x14ac:dyDescent="0.25">
      <c r="A23" s="6" t="s">
        <v>48</v>
      </c>
      <c r="B23" s="24">
        <v>2</v>
      </c>
      <c r="C23" s="3">
        <v>1</v>
      </c>
      <c r="D23" s="3">
        <f t="shared" ref="D23" si="14">B23*C23</f>
        <v>2</v>
      </c>
      <c r="E23" s="3">
        <v>120</v>
      </c>
      <c r="F23" s="3">
        <f t="shared" ref="F23" si="15">D23*E23</f>
        <v>240</v>
      </c>
      <c r="G23" s="13">
        <f>F23*268</f>
        <v>64320</v>
      </c>
      <c r="H23" s="43" t="s">
        <v>48</v>
      </c>
      <c r="I23" s="110" t="s">
        <v>69</v>
      </c>
      <c r="J23" s="111"/>
      <c r="K23" s="111"/>
      <c r="L23" s="111"/>
      <c r="M23" s="111"/>
      <c r="N23" s="59">
        <v>2</v>
      </c>
      <c r="O23" s="59">
        <f t="shared" si="10"/>
        <v>1</v>
      </c>
      <c r="P23" s="59">
        <f t="shared" si="11"/>
        <v>2</v>
      </c>
      <c r="Q23" s="59">
        <f t="shared" si="12"/>
        <v>120</v>
      </c>
      <c r="R23" s="59">
        <f t="shared" si="13"/>
        <v>240</v>
      </c>
    </row>
    <row r="24" spans="1:18" x14ac:dyDescent="0.25">
      <c r="A24" s="6" t="s">
        <v>12</v>
      </c>
      <c r="B24" s="3">
        <v>2</v>
      </c>
      <c r="C24" s="3">
        <v>1</v>
      </c>
      <c r="D24" s="3">
        <f t="shared" si="8"/>
        <v>2</v>
      </c>
      <c r="E24" s="3">
        <v>1</v>
      </c>
      <c r="F24" s="3">
        <f t="shared" si="9"/>
        <v>2</v>
      </c>
      <c r="G24" s="13">
        <f>F24*268</f>
        <v>536</v>
      </c>
      <c r="H24" s="43" t="s">
        <v>12</v>
      </c>
      <c r="I24" s="45">
        <v>2</v>
      </c>
      <c r="J24" s="45">
        <v>1</v>
      </c>
      <c r="K24" s="45">
        <f t="shared" si="6"/>
        <v>2</v>
      </c>
      <c r="L24" s="45">
        <v>1</v>
      </c>
      <c r="M24" s="45">
        <f t="shared" si="7"/>
        <v>2</v>
      </c>
      <c r="N24" s="59">
        <f t="shared" si="1"/>
        <v>0</v>
      </c>
      <c r="O24" s="59">
        <f t="shared" si="10"/>
        <v>0</v>
      </c>
      <c r="P24" s="59">
        <f t="shared" si="11"/>
        <v>0</v>
      </c>
      <c r="Q24" s="59">
        <f t="shared" si="12"/>
        <v>0</v>
      </c>
      <c r="R24" s="59">
        <f t="shared" si="13"/>
        <v>0</v>
      </c>
    </row>
    <row r="25" spans="1:18" ht="27.6" x14ac:dyDescent="0.25">
      <c r="A25" s="6" t="s">
        <v>49</v>
      </c>
      <c r="B25" s="93" t="s">
        <v>50</v>
      </c>
      <c r="C25" s="93"/>
      <c r="D25" s="93"/>
      <c r="E25" s="93"/>
      <c r="F25" s="93"/>
      <c r="G25" s="93"/>
      <c r="H25" s="43" t="s">
        <v>55</v>
      </c>
      <c r="I25" s="50">
        <v>2</v>
      </c>
      <c r="J25" s="45">
        <v>1</v>
      </c>
      <c r="K25" s="45">
        <f>I25*J25</f>
        <v>2</v>
      </c>
      <c r="L25" s="45">
        <v>120</v>
      </c>
      <c r="M25" s="45">
        <f>K25*L25</f>
        <v>240</v>
      </c>
      <c r="N25" s="59">
        <v>-2</v>
      </c>
      <c r="O25" s="59">
        <f>C25-J25</f>
        <v>-1</v>
      </c>
      <c r="P25" s="59">
        <f>D25-K25</f>
        <v>-2</v>
      </c>
      <c r="Q25" s="59">
        <f>E25-L25</f>
        <v>-120</v>
      </c>
      <c r="R25" s="59">
        <f>F25-M25</f>
        <v>-240</v>
      </c>
    </row>
    <row r="26" spans="1:18" x14ac:dyDescent="0.25">
      <c r="A26" s="27" t="s">
        <v>34</v>
      </c>
      <c r="B26" s="25">
        <v>6</v>
      </c>
      <c r="C26" s="22">
        <v>1</v>
      </c>
      <c r="D26" s="22">
        <f>B26*C26</f>
        <v>6</v>
      </c>
      <c r="E26" s="22">
        <v>25</v>
      </c>
      <c r="F26" s="22">
        <f>D26*E26</f>
        <v>150</v>
      </c>
      <c r="G26" s="13">
        <f>F26*268</f>
        <v>40200</v>
      </c>
      <c r="H26" s="47" t="s">
        <v>34</v>
      </c>
      <c r="I26" s="54">
        <v>6</v>
      </c>
      <c r="J26" s="55">
        <v>1</v>
      </c>
      <c r="K26" s="55">
        <f>I26*J26</f>
        <v>6</v>
      </c>
      <c r="L26" s="55">
        <v>25</v>
      </c>
      <c r="M26" s="55">
        <f>K26*L26</f>
        <v>150</v>
      </c>
      <c r="N26" s="59">
        <f t="shared" si="1"/>
        <v>0</v>
      </c>
      <c r="O26" s="59">
        <f t="shared" si="10"/>
        <v>0</v>
      </c>
      <c r="P26" s="59">
        <f t="shared" si="11"/>
        <v>0</v>
      </c>
      <c r="Q26" s="59">
        <f t="shared" si="12"/>
        <v>0</v>
      </c>
      <c r="R26" s="59">
        <f t="shared" si="13"/>
        <v>0</v>
      </c>
    </row>
    <row r="27" spans="1:18" x14ac:dyDescent="0.25">
      <c r="A27" s="27" t="s">
        <v>35</v>
      </c>
      <c r="B27" s="25">
        <v>50</v>
      </c>
      <c r="C27" s="22">
        <v>1</v>
      </c>
      <c r="D27" s="22">
        <f>B27*C27</f>
        <v>50</v>
      </c>
      <c r="E27" s="22">
        <v>1</v>
      </c>
      <c r="F27" s="22">
        <f>D27*E27</f>
        <v>50</v>
      </c>
      <c r="G27" s="13">
        <f>F27*268</f>
        <v>13400</v>
      </c>
      <c r="H27" s="47" t="s">
        <v>35</v>
      </c>
      <c r="I27" s="54">
        <v>125</v>
      </c>
      <c r="J27" s="55">
        <v>1</v>
      </c>
      <c r="K27" s="55">
        <f>I27*J27</f>
        <v>125</v>
      </c>
      <c r="L27" s="55">
        <v>1</v>
      </c>
      <c r="M27" s="55">
        <f>K27*L27</f>
        <v>125</v>
      </c>
      <c r="N27" s="59">
        <f t="shared" si="1"/>
        <v>-75</v>
      </c>
      <c r="O27" s="59">
        <f t="shared" si="10"/>
        <v>0</v>
      </c>
      <c r="P27" s="59">
        <f t="shared" si="11"/>
        <v>-75</v>
      </c>
      <c r="Q27" s="59">
        <f t="shared" si="12"/>
        <v>0</v>
      </c>
      <c r="R27" s="59">
        <f t="shared" si="13"/>
        <v>-75</v>
      </c>
    </row>
    <row r="28" spans="1:18" ht="27.6" customHeight="1" x14ac:dyDescent="0.25">
      <c r="A28" s="33" t="s">
        <v>51</v>
      </c>
      <c r="B28" s="93" t="s">
        <v>50</v>
      </c>
      <c r="C28" s="93"/>
      <c r="D28" s="93"/>
      <c r="E28" s="93"/>
      <c r="F28" s="93"/>
      <c r="G28" s="93"/>
      <c r="H28" s="48" t="s">
        <v>51</v>
      </c>
      <c r="I28" s="93" t="s">
        <v>69</v>
      </c>
      <c r="J28" s="93"/>
      <c r="K28" s="93"/>
      <c r="L28" s="93"/>
      <c r="M28" s="93"/>
      <c r="N28" s="59">
        <v>0</v>
      </c>
      <c r="O28" s="59">
        <f>C28-J28</f>
        <v>0</v>
      </c>
      <c r="P28" s="59">
        <f>D28-K28</f>
        <v>0</v>
      </c>
      <c r="Q28" s="59">
        <f>E28-L28</f>
        <v>0</v>
      </c>
      <c r="R28" s="59">
        <f>F28-M28</f>
        <v>0</v>
      </c>
    </row>
    <row r="29" spans="1:18" ht="27.6" x14ac:dyDescent="0.25">
      <c r="A29" s="6" t="s">
        <v>13</v>
      </c>
      <c r="B29" s="24">
        <v>0.1</v>
      </c>
      <c r="C29" s="3">
        <v>1</v>
      </c>
      <c r="D29" s="3">
        <f t="shared" si="8"/>
        <v>0.1</v>
      </c>
      <c r="E29" s="3">
        <v>20</v>
      </c>
      <c r="F29" s="3">
        <f t="shared" si="9"/>
        <v>2</v>
      </c>
      <c r="G29" s="13">
        <f>F29*268</f>
        <v>536</v>
      </c>
      <c r="H29" s="43" t="s">
        <v>13</v>
      </c>
      <c r="I29" s="50">
        <v>0.1</v>
      </c>
      <c r="J29" s="45">
        <v>1</v>
      </c>
      <c r="K29" s="45">
        <f t="shared" si="6"/>
        <v>0.1</v>
      </c>
      <c r="L29" s="45">
        <v>20</v>
      </c>
      <c r="M29" s="45">
        <f t="shared" si="7"/>
        <v>2</v>
      </c>
      <c r="N29" s="59">
        <f t="shared" si="1"/>
        <v>0</v>
      </c>
      <c r="O29" s="59">
        <f t="shared" si="10"/>
        <v>0</v>
      </c>
      <c r="P29" s="59">
        <f t="shared" si="11"/>
        <v>0</v>
      </c>
      <c r="Q29" s="59">
        <f t="shared" si="12"/>
        <v>0</v>
      </c>
      <c r="R29" s="59">
        <f t="shared" si="13"/>
        <v>0</v>
      </c>
    </row>
    <row r="30" spans="1:18" x14ac:dyDescent="0.25">
      <c r="A30" s="5" t="s">
        <v>14</v>
      </c>
      <c r="B30" s="26"/>
      <c r="C30" s="11"/>
      <c r="D30" s="23">
        <f>SUM(D3:D6,D9:D9,D13:D14,D17:D29)</f>
        <v>278.10000000000002</v>
      </c>
      <c r="E30" s="23"/>
      <c r="F30" s="23">
        <f>SUM(F3:F6,F9:F9,F13:F14,F17:F29)</f>
        <v>20807.599999999999</v>
      </c>
      <c r="G30" s="14">
        <f>SUM(G3:G6,G9:G9,G13:G14,G17:G29)</f>
        <v>5576436.7999999998</v>
      </c>
      <c r="H30" s="49" t="s">
        <v>14</v>
      </c>
      <c r="I30" s="51"/>
      <c r="J30" s="52"/>
      <c r="K30" s="53">
        <f>SUM(K3:K6,K8:K9,K13:K14,K18:K29)</f>
        <v>592.28181818181827</v>
      </c>
      <c r="L30" s="53"/>
      <c r="M30" s="53">
        <f>SUM(M3:M6,M8:M9,M13:M14,M18:M29)</f>
        <v>52282.9</v>
      </c>
      <c r="N30" s="59">
        <f t="shared" si="1"/>
        <v>0</v>
      </c>
      <c r="O30" s="59">
        <f t="shared" si="10"/>
        <v>0</v>
      </c>
      <c r="P30" s="59">
        <f t="shared" si="11"/>
        <v>-314.18181818181824</v>
      </c>
      <c r="Q30" s="59">
        <f t="shared" si="12"/>
        <v>0</v>
      </c>
      <c r="R30" s="59">
        <f t="shared" si="13"/>
        <v>-31475.300000000003</v>
      </c>
    </row>
    <row r="32" spans="1:18" x14ac:dyDescent="0.25">
      <c r="A32" s="7" t="s">
        <v>84</v>
      </c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</sheetData>
  <mergeCells count="26">
    <mergeCell ref="I23:M23"/>
    <mergeCell ref="I28:M28"/>
    <mergeCell ref="N1:R1"/>
    <mergeCell ref="B18:G18"/>
    <mergeCell ref="I17:M17"/>
    <mergeCell ref="F20:F21"/>
    <mergeCell ref="G20:G21"/>
    <mergeCell ref="I7:M7"/>
    <mergeCell ref="I10:M12"/>
    <mergeCell ref="I15:M15"/>
    <mergeCell ref="I16:M16"/>
    <mergeCell ref="I1:M1"/>
    <mergeCell ref="B17:G17"/>
    <mergeCell ref="B25:G25"/>
    <mergeCell ref="B28:G28"/>
    <mergeCell ref="A1:G1"/>
    <mergeCell ref="A20:A21"/>
    <mergeCell ref="B20:B21"/>
    <mergeCell ref="C20:C21"/>
    <mergeCell ref="D20:D21"/>
    <mergeCell ref="E20:E21"/>
    <mergeCell ref="B16:G16"/>
    <mergeCell ref="B15:G15"/>
    <mergeCell ref="B10:G12"/>
    <mergeCell ref="B7:G7"/>
    <mergeCell ref="B8:G8"/>
  </mergeCells>
  <pageMargins left="0.7" right="0.7" top="0.75" bottom="0.75" header="0.3" footer="0.3"/>
  <pageSetup paperSize="5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pane xSplit="1" ySplit="2" topLeftCell="E9" activePane="bottomRight" state="frozen"/>
      <selection pane="topRight" activeCell="B1" sqref="B1"/>
      <selection pane="bottomLeft" activeCell="A3" sqref="A3"/>
      <selection pane="bottomRight" activeCell="N28" sqref="N28"/>
    </sheetView>
  </sheetViews>
  <sheetFormatPr defaultColWidth="8.69921875" defaultRowHeight="13.8" x14ac:dyDescent="0.25"/>
  <cols>
    <col min="1" max="1" width="18.69921875" style="1" customWidth="1"/>
    <col min="2" max="4" width="14.59765625" style="1" customWidth="1"/>
    <col min="5" max="5" width="14.59765625" style="15" customWidth="1"/>
    <col min="6" max="6" width="14.69921875" style="1" customWidth="1"/>
    <col min="7" max="7" width="13.5" style="1" customWidth="1"/>
    <col min="8" max="8" width="14.19921875" style="1" customWidth="1"/>
    <col min="9" max="9" width="14.59765625" style="1" customWidth="1"/>
    <col min="10" max="10" width="13.19921875" style="1" customWidth="1"/>
    <col min="11" max="11" width="15.8984375" style="1" customWidth="1"/>
    <col min="12" max="16384" width="8.69921875" style="1"/>
  </cols>
  <sheetData>
    <row r="1" spans="1:11" x14ac:dyDescent="0.25">
      <c r="A1" s="120" t="s">
        <v>75</v>
      </c>
      <c r="B1" s="120"/>
      <c r="C1" s="120"/>
      <c r="D1" s="120"/>
      <c r="E1" s="120"/>
      <c r="F1" s="126"/>
      <c r="G1" s="126"/>
      <c r="H1" s="126"/>
      <c r="I1" s="112" t="s">
        <v>70</v>
      </c>
      <c r="J1" s="112"/>
      <c r="K1" s="112"/>
    </row>
    <row r="2" spans="1:11" ht="55.2" x14ac:dyDescent="0.25">
      <c r="A2" s="2" t="s">
        <v>0</v>
      </c>
      <c r="B2" s="2" t="s">
        <v>22</v>
      </c>
      <c r="C2" s="2" t="s">
        <v>23</v>
      </c>
      <c r="D2" s="2" t="s">
        <v>24</v>
      </c>
      <c r="E2" s="12" t="s">
        <v>83</v>
      </c>
      <c r="F2" s="66" t="s">
        <v>22</v>
      </c>
      <c r="G2" s="66" t="s">
        <v>23</v>
      </c>
      <c r="H2" s="66" t="s">
        <v>24</v>
      </c>
      <c r="I2" s="40" t="s">
        <v>22</v>
      </c>
      <c r="J2" s="40" t="s">
        <v>23</v>
      </c>
      <c r="K2" s="40" t="s">
        <v>24</v>
      </c>
    </row>
    <row r="3" spans="1:11" x14ac:dyDescent="0.25">
      <c r="A3" s="34" t="s">
        <v>54</v>
      </c>
      <c r="B3" s="61">
        <v>0</v>
      </c>
      <c r="C3" s="61">
        <v>0</v>
      </c>
      <c r="D3" s="61">
        <f>B3*C3</f>
        <v>0</v>
      </c>
      <c r="E3" s="20">
        <f>D3*268</f>
        <v>0</v>
      </c>
      <c r="F3" s="67">
        <v>0</v>
      </c>
      <c r="G3" s="67">
        <v>0</v>
      </c>
      <c r="H3" s="67">
        <f>F3*G3</f>
        <v>0</v>
      </c>
      <c r="I3" s="70">
        <f>B3-F3</f>
        <v>0</v>
      </c>
      <c r="J3" s="70">
        <f>C3-G3</f>
        <v>0</v>
      </c>
      <c r="K3" s="70">
        <f>D3-H3</f>
        <v>0</v>
      </c>
    </row>
    <row r="4" spans="1:11" x14ac:dyDescent="0.25">
      <c r="A4" s="6" t="s">
        <v>80</v>
      </c>
      <c r="B4" s="110" t="s">
        <v>37</v>
      </c>
      <c r="C4" s="111"/>
      <c r="D4" s="111"/>
      <c r="E4" s="125"/>
      <c r="F4" s="127" t="s">
        <v>37</v>
      </c>
      <c r="G4" s="128"/>
      <c r="H4" s="128"/>
      <c r="I4" s="121" t="s">
        <v>37</v>
      </c>
      <c r="J4" s="122"/>
      <c r="K4" s="122"/>
    </row>
    <row r="5" spans="1:11" x14ac:dyDescent="0.25">
      <c r="A5" s="6" t="s">
        <v>44</v>
      </c>
      <c r="B5" s="61">
        <v>0</v>
      </c>
      <c r="C5" s="61">
        <v>0</v>
      </c>
      <c r="D5" s="61">
        <f t="shared" ref="D5:D7" si="0">B5*C5</f>
        <v>0</v>
      </c>
      <c r="E5" s="20">
        <f>D5*268</f>
        <v>0</v>
      </c>
      <c r="F5" s="67">
        <v>0</v>
      </c>
      <c r="G5" s="67">
        <v>0</v>
      </c>
      <c r="H5" s="67">
        <f t="shared" ref="H5:H10" si="1">F5*G5</f>
        <v>0</v>
      </c>
      <c r="I5" s="70">
        <f t="shared" ref="I5:K8" si="2">B5-F5</f>
        <v>0</v>
      </c>
      <c r="J5" s="70">
        <f t="shared" si="2"/>
        <v>0</v>
      </c>
      <c r="K5" s="70">
        <f t="shared" si="2"/>
        <v>0</v>
      </c>
    </row>
    <row r="6" spans="1:11" x14ac:dyDescent="0.25">
      <c r="A6" s="6" t="s">
        <v>25</v>
      </c>
      <c r="B6" s="61">
        <v>200</v>
      </c>
      <c r="C6" s="61">
        <v>20</v>
      </c>
      <c r="D6" s="61">
        <f t="shared" si="0"/>
        <v>4000</v>
      </c>
      <c r="E6" s="20">
        <f>D6*268</f>
        <v>1072000</v>
      </c>
      <c r="F6" s="67">
        <v>250</v>
      </c>
      <c r="G6" s="67">
        <v>20</v>
      </c>
      <c r="H6" s="67">
        <f t="shared" si="1"/>
        <v>5000</v>
      </c>
      <c r="I6" s="70">
        <f t="shared" si="2"/>
        <v>-50</v>
      </c>
      <c r="J6" s="70">
        <f t="shared" si="2"/>
        <v>0</v>
      </c>
      <c r="K6" s="70">
        <f t="shared" si="2"/>
        <v>-1000</v>
      </c>
    </row>
    <row r="7" spans="1:11" x14ac:dyDescent="0.25">
      <c r="A7" s="6" t="s">
        <v>45</v>
      </c>
      <c r="B7" s="61">
        <v>30</v>
      </c>
      <c r="C7" s="61">
        <v>18.5</v>
      </c>
      <c r="D7" s="61">
        <f t="shared" si="0"/>
        <v>555</v>
      </c>
      <c r="E7" s="20">
        <f t="shared" ref="E7:E8" si="3">D7*268</f>
        <v>148740</v>
      </c>
      <c r="F7" s="67">
        <v>30</v>
      </c>
      <c r="G7" s="69">
        <v>18.5</v>
      </c>
      <c r="H7" s="67">
        <f t="shared" si="1"/>
        <v>555</v>
      </c>
      <c r="I7" s="70">
        <f t="shared" si="2"/>
        <v>0</v>
      </c>
      <c r="J7" s="70">
        <f t="shared" si="2"/>
        <v>0</v>
      </c>
      <c r="K7" s="70">
        <f t="shared" si="2"/>
        <v>0</v>
      </c>
    </row>
    <row r="8" spans="1:11" x14ac:dyDescent="0.25">
      <c r="A8" s="6" t="s">
        <v>36</v>
      </c>
      <c r="B8" s="61">
        <v>200</v>
      </c>
      <c r="C8" s="61">
        <v>0.5</v>
      </c>
      <c r="D8" s="61">
        <f>B8*C8</f>
        <v>100</v>
      </c>
      <c r="E8" s="20">
        <f t="shared" si="3"/>
        <v>26800</v>
      </c>
      <c r="F8" s="67">
        <v>250</v>
      </c>
      <c r="G8" s="67">
        <v>0.5</v>
      </c>
      <c r="H8" s="67">
        <f t="shared" si="1"/>
        <v>125</v>
      </c>
      <c r="I8" s="70">
        <f t="shared" si="2"/>
        <v>-50</v>
      </c>
      <c r="J8" s="70">
        <f t="shared" si="2"/>
        <v>0</v>
      </c>
      <c r="K8" s="70">
        <f t="shared" si="2"/>
        <v>-25</v>
      </c>
    </row>
    <row r="9" spans="1:11" ht="13.95" customHeight="1" x14ac:dyDescent="0.25">
      <c r="A9" s="80" t="s">
        <v>71</v>
      </c>
      <c r="B9" s="129" t="s">
        <v>73</v>
      </c>
      <c r="C9" s="130"/>
      <c r="D9" s="130"/>
      <c r="E9" s="131"/>
      <c r="F9" s="67">
        <v>0.2</v>
      </c>
      <c r="G9" s="67">
        <v>40</v>
      </c>
      <c r="H9" s="67">
        <f t="shared" si="1"/>
        <v>8</v>
      </c>
      <c r="I9" s="70">
        <f>-F9</f>
        <v>-0.2</v>
      </c>
      <c r="J9" s="70">
        <f>C9-G9</f>
        <v>-40</v>
      </c>
      <c r="K9" s="70">
        <f>D9-H9</f>
        <v>-8</v>
      </c>
    </row>
    <row r="10" spans="1:11" x14ac:dyDescent="0.25">
      <c r="A10" s="58" t="s">
        <v>72</v>
      </c>
      <c r="B10" s="129" t="s">
        <v>73</v>
      </c>
      <c r="C10" s="130"/>
      <c r="D10" s="130"/>
      <c r="E10" s="131"/>
      <c r="F10" s="67">
        <v>1</v>
      </c>
      <c r="G10" s="67">
        <v>10</v>
      </c>
      <c r="H10" s="67">
        <f t="shared" si="1"/>
        <v>10</v>
      </c>
      <c r="I10" s="70">
        <f>-F10</f>
        <v>-1</v>
      </c>
      <c r="J10" s="70">
        <f>C10-G10</f>
        <v>-10</v>
      </c>
      <c r="K10" s="70">
        <f>D10-H10</f>
        <v>-10</v>
      </c>
    </row>
    <row r="11" spans="1:11" x14ac:dyDescent="0.25">
      <c r="A11" s="21" t="s">
        <v>38</v>
      </c>
      <c r="B11" s="93" t="s">
        <v>52</v>
      </c>
      <c r="C11" s="93"/>
      <c r="D11" s="93"/>
      <c r="E11" s="93"/>
      <c r="F11" s="132" t="s">
        <v>76</v>
      </c>
      <c r="G11" s="132"/>
      <c r="H11" s="132"/>
      <c r="I11" s="123" t="s">
        <v>52</v>
      </c>
      <c r="J11" s="123"/>
      <c r="K11" s="123"/>
    </row>
    <row r="12" spans="1:11" x14ac:dyDescent="0.25">
      <c r="A12" s="21" t="s">
        <v>55</v>
      </c>
      <c r="B12" s="93"/>
      <c r="C12" s="93"/>
      <c r="D12" s="93"/>
      <c r="E12" s="93"/>
      <c r="F12" s="132"/>
      <c r="G12" s="132"/>
      <c r="H12" s="132"/>
      <c r="I12" s="123"/>
      <c r="J12" s="123"/>
      <c r="K12" s="123"/>
    </row>
    <row r="13" spans="1:11" x14ac:dyDescent="0.25">
      <c r="A13" s="4" t="s">
        <v>26</v>
      </c>
      <c r="B13" s="63">
        <v>250</v>
      </c>
      <c r="C13" s="64"/>
      <c r="D13" s="65">
        <f>SUM(D3:D8)</f>
        <v>4655</v>
      </c>
      <c r="E13" s="17">
        <f>D13*268</f>
        <v>1247540</v>
      </c>
      <c r="F13" s="68">
        <v>250</v>
      </c>
      <c r="G13" s="68"/>
      <c r="H13" s="87">
        <f>SUM(H5:H10,H3)</f>
        <v>5698</v>
      </c>
      <c r="I13" s="71">
        <f>B13-F13</f>
        <v>0</v>
      </c>
      <c r="J13" s="71"/>
      <c r="K13" s="71">
        <f>D13-H13</f>
        <v>-1043</v>
      </c>
    </row>
    <row r="15" spans="1:11" ht="31.2" customHeight="1" x14ac:dyDescent="0.25">
      <c r="F15" s="124" t="s">
        <v>86</v>
      </c>
      <c r="G15" s="124"/>
      <c r="H15" s="124"/>
      <c r="I15" s="124"/>
    </row>
    <row r="16" spans="1:11" ht="31.2" customHeight="1" x14ac:dyDescent="0.25"/>
  </sheetData>
  <mergeCells count="12">
    <mergeCell ref="I1:K1"/>
    <mergeCell ref="I4:K4"/>
    <mergeCell ref="I11:K12"/>
    <mergeCell ref="F15:I15"/>
    <mergeCell ref="A1:E1"/>
    <mergeCell ref="B4:E4"/>
    <mergeCell ref="B11:E12"/>
    <mergeCell ref="F1:H1"/>
    <mergeCell ref="F4:H4"/>
    <mergeCell ref="B10:E10"/>
    <mergeCell ref="B9:E9"/>
    <mergeCell ref="F11:H12"/>
  </mergeCells>
  <pageMargins left="0.7" right="0.7" top="0.75" bottom="0.75" header="0.3" footer="0.3"/>
  <pageSetup paperSize="5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pane xSplit="1" ySplit="2" topLeftCell="E6" activePane="bottomRight" state="frozen"/>
      <selection pane="topRight" activeCell="B1" sqref="B1"/>
      <selection pane="bottomLeft" activeCell="A3" sqref="A3"/>
      <selection pane="bottomRight" activeCell="N28" sqref="N28"/>
    </sheetView>
  </sheetViews>
  <sheetFormatPr defaultColWidth="8.69921875" defaultRowHeight="13.8" x14ac:dyDescent="0.25"/>
  <cols>
    <col min="1" max="1" width="18.69921875" style="7" customWidth="1"/>
    <col min="2" max="6" width="12.69921875" style="1" customWidth="1"/>
    <col min="7" max="7" width="12.69921875" style="15" customWidth="1"/>
    <col min="8" max="17" width="12.69921875" style="1" customWidth="1"/>
    <col min="18" max="16384" width="8.69921875" style="1"/>
  </cols>
  <sheetData>
    <row r="1" spans="1:17" x14ac:dyDescent="0.25">
      <c r="A1" s="120" t="s">
        <v>78</v>
      </c>
      <c r="B1" s="120"/>
      <c r="C1" s="120"/>
      <c r="D1" s="120"/>
      <c r="E1" s="120"/>
      <c r="F1" s="120"/>
      <c r="G1" s="120"/>
      <c r="H1" s="118" t="s">
        <v>79</v>
      </c>
      <c r="I1" s="119"/>
      <c r="J1" s="119"/>
      <c r="K1" s="119"/>
      <c r="L1" s="119"/>
      <c r="M1" s="135" t="s">
        <v>70</v>
      </c>
      <c r="N1" s="135"/>
      <c r="O1" s="135"/>
      <c r="P1" s="135"/>
      <c r="Q1" s="135"/>
    </row>
    <row r="2" spans="1:17" s="16" customFormat="1" ht="41.4" x14ac:dyDescent="0.25">
      <c r="A2" s="5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7" t="s">
        <v>83</v>
      </c>
      <c r="H2" s="41" t="s">
        <v>1</v>
      </c>
      <c r="I2" s="41" t="s">
        <v>2</v>
      </c>
      <c r="J2" s="41" t="s">
        <v>3</v>
      </c>
      <c r="K2" s="41" t="s">
        <v>4</v>
      </c>
      <c r="L2" s="41" t="s">
        <v>5</v>
      </c>
      <c r="M2" s="40" t="s">
        <v>1</v>
      </c>
      <c r="N2" s="40" t="s">
        <v>2</v>
      </c>
      <c r="O2" s="40" t="s">
        <v>3</v>
      </c>
      <c r="P2" s="40" t="s">
        <v>4</v>
      </c>
      <c r="Q2" s="40" t="s">
        <v>5</v>
      </c>
    </row>
    <row r="3" spans="1:17" x14ac:dyDescent="0.25">
      <c r="A3" s="9" t="s">
        <v>53</v>
      </c>
      <c r="B3" s="93" t="s">
        <v>15</v>
      </c>
      <c r="C3" s="93"/>
      <c r="D3" s="93"/>
      <c r="E3" s="93"/>
      <c r="F3" s="93"/>
      <c r="G3" s="93"/>
      <c r="H3" s="93" t="s">
        <v>15</v>
      </c>
      <c r="I3" s="93"/>
      <c r="J3" s="93"/>
      <c r="K3" s="93"/>
      <c r="L3" s="93"/>
      <c r="M3" s="93" t="s">
        <v>15</v>
      </c>
      <c r="N3" s="93"/>
      <c r="O3" s="93"/>
      <c r="P3" s="93"/>
      <c r="Q3" s="93"/>
    </row>
    <row r="4" spans="1:17" x14ac:dyDescent="0.25">
      <c r="A4" s="6" t="s">
        <v>31</v>
      </c>
      <c r="B4" s="110" t="s">
        <v>33</v>
      </c>
      <c r="C4" s="111"/>
      <c r="D4" s="111"/>
      <c r="E4" s="111"/>
      <c r="F4" s="111"/>
      <c r="G4" s="125"/>
      <c r="H4" s="110" t="s">
        <v>33</v>
      </c>
      <c r="I4" s="111"/>
      <c r="J4" s="111"/>
      <c r="K4" s="111"/>
      <c r="L4" s="111"/>
      <c r="M4" s="110" t="s">
        <v>33</v>
      </c>
      <c r="N4" s="111"/>
      <c r="O4" s="111"/>
      <c r="P4" s="111"/>
      <c r="Q4" s="111"/>
    </row>
    <row r="5" spans="1:17" x14ac:dyDescent="0.25">
      <c r="A5" s="6" t="s">
        <v>18</v>
      </c>
      <c r="B5" s="133" t="s">
        <v>33</v>
      </c>
      <c r="C5" s="111"/>
      <c r="D5" s="111"/>
      <c r="E5" s="111"/>
      <c r="F5" s="111"/>
      <c r="G5" s="125"/>
      <c r="H5" s="133" t="s">
        <v>33</v>
      </c>
      <c r="I5" s="111"/>
      <c r="J5" s="111"/>
      <c r="K5" s="111"/>
      <c r="L5" s="111"/>
      <c r="M5" s="133" t="s">
        <v>33</v>
      </c>
      <c r="N5" s="111"/>
      <c r="O5" s="111"/>
      <c r="P5" s="111"/>
      <c r="Q5" s="111"/>
    </row>
    <row r="6" spans="1:17" x14ac:dyDescent="0.25">
      <c r="A6" s="6" t="s">
        <v>32</v>
      </c>
      <c r="B6" s="133" t="s">
        <v>29</v>
      </c>
      <c r="C6" s="134"/>
      <c r="D6" s="134"/>
      <c r="E6" s="134"/>
      <c r="F6" s="134"/>
      <c r="G6" s="136"/>
      <c r="H6" s="133" t="s">
        <v>29</v>
      </c>
      <c r="I6" s="134"/>
      <c r="J6" s="134"/>
      <c r="K6" s="134"/>
      <c r="L6" s="134"/>
      <c r="M6" s="133" t="s">
        <v>29</v>
      </c>
      <c r="N6" s="134"/>
      <c r="O6" s="134"/>
      <c r="P6" s="134"/>
      <c r="Q6" s="134"/>
    </row>
    <row r="7" spans="1:17" x14ac:dyDescent="0.25">
      <c r="A7" s="6" t="s">
        <v>9</v>
      </c>
      <c r="B7" s="35">
        <v>25</v>
      </c>
      <c r="C7" s="35">
        <v>4</v>
      </c>
      <c r="D7" s="35">
        <f>B7*C7</f>
        <v>100</v>
      </c>
      <c r="E7" s="35">
        <v>1</v>
      </c>
      <c r="F7" s="35">
        <f>D7*E7</f>
        <v>100</v>
      </c>
      <c r="G7" s="36">
        <f>F7*268</f>
        <v>26800</v>
      </c>
      <c r="H7" s="73">
        <v>15</v>
      </c>
      <c r="I7" s="73">
        <v>6.7</v>
      </c>
      <c r="J7" s="88">
        <v>100</v>
      </c>
      <c r="K7" s="73">
        <v>1</v>
      </c>
      <c r="L7" s="73">
        <f>J7*K7</f>
        <v>100</v>
      </c>
      <c r="M7" s="76">
        <f>B7-H7</f>
        <v>10</v>
      </c>
      <c r="N7" s="77">
        <f t="shared" ref="N7:Q7" si="0">C7-I7</f>
        <v>-2.7</v>
      </c>
      <c r="O7" s="76">
        <f t="shared" si="0"/>
        <v>0</v>
      </c>
      <c r="P7" s="76">
        <f t="shared" si="0"/>
        <v>0</v>
      </c>
      <c r="Q7" s="76">
        <f t="shared" si="0"/>
        <v>0</v>
      </c>
    </row>
    <row r="8" spans="1:17" x14ac:dyDescent="0.25">
      <c r="A8" s="21">
        <v>71.87</v>
      </c>
      <c r="B8" s="3">
        <v>25</v>
      </c>
      <c r="C8" s="3">
        <v>1</v>
      </c>
      <c r="D8" s="3">
        <v>25</v>
      </c>
      <c r="E8" s="3">
        <v>1</v>
      </c>
      <c r="F8" s="3">
        <v>25</v>
      </c>
      <c r="G8" s="13">
        <f>F8*268</f>
        <v>6700</v>
      </c>
      <c r="H8" s="110" t="s">
        <v>77</v>
      </c>
      <c r="I8" s="111"/>
      <c r="J8" s="111"/>
      <c r="K8" s="111"/>
      <c r="L8" s="125"/>
      <c r="M8" s="76">
        <f>B8</f>
        <v>25</v>
      </c>
      <c r="N8" s="76">
        <f t="shared" ref="N8" si="1">C8-I8</f>
        <v>1</v>
      </c>
      <c r="O8" s="76">
        <f t="shared" ref="O8" si="2">D8-J8</f>
        <v>25</v>
      </c>
      <c r="P8" s="76">
        <f t="shared" ref="P8" si="3">E8-K8</f>
        <v>1</v>
      </c>
      <c r="Q8" s="76">
        <f t="shared" ref="Q8" si="4">F8-L8</f>
        <v>25</v>
      </c>
    </row>
    <row r="9" spans="1:17" x14ac:dyDescent="0.25">
      <c r="A9" s="6">
        <v>71.89</v>
      </c>
      <c r="B9" s="100" t="s">
        <v>30</v>
      </c>
      <c r="C9" s="101"/>
      <c r="D9" s="101"/>
      <c r="E9" s="101"/>
      <c r="F9" s="101"/>
      <c r="G9" s="102"/>
      <c r="H9" s="100" t="s">
        <v>30</v>
      </c>
      <c r="I9" s="101"/>
      <c r="J9" s="101"/>
      <c r="K9" s="101"/>
      <c r="L9" s="101"/>
      <c r="M9" s="100" t="s">
        <v>30</v>
      </c>
      <c r="N9" s="101"/>
      <c r="O9" s="101"/>
      <c r="P9" s="101"/>
      <c r="Q9" s="101"/>
    </row>
    <row r="10" spans="1:17" ht="27.6" customHeight="1" x14ac:dyDescent="0.25">
      <c r="A10" s="6" t="s">
        <v>27</v>
      </c>
      <c r="B10" s="61">
        <v>7</v>
      </c>
      <c r="C10" s="61">
        <v>1</v>
      </c>
      <c r="D10" s="61">
        <v>7</v>
      </c>
      <c r="E10" s="61">
        <v>0.9</v>
      </c>
      <c r="F10" s="61">
        <f>D10*E10</f>
        <v>6.3</v>
      </c>
      <c r="G10" s="18">
        <f>F10*268</f>
        <v>1688.3999999999999</v>
      </c>
      <c r="H10" s="45">
        <v>1</v>
      </c>
      <c r="I10" s="45">
        <v>1</v>
      </c>
      <c r="J10" s="45">
        <v>1</v>
      </c>
      <c r="K10" s="45">
        <v>0.9</v>
      </c>
      <c r="L10" s="57">
        <f>J10*K10</f>
        <v>0.9</v>
      </c>
      <c r="M10" s="62">
        <f>B10</f>
        <v>7</v>
      </c>
      <c r="N10" s="62">
        <f t="shared" ref="N10:Q10" si="5">C10</f>
        <v>1</v>
      </c>
      <c r="O10" s="62">
        <f t="shared" si="5"/>
        <v>7</v>
      </c>
      <c r="P10" s="62">
        <f t="shared" si="5"/>
        <v>0.9</v>
      </c>
      <c r="Q10" s="62">
        <f t="shared" si="5"/>
        <v>6.3</v>
      </c>
    </row>
    <row r="11" spans="1:17" x14ac:dyDescent="0.25">
      <c r="A11" s="6" t="s">
        <v>28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18">
        <f>F11*279</f>
        <v>0</v>
      </c>
      <c r="H11" s="110" t="s">
        <v>77</v>
      </c>
      <c r="I11" s="111"/>
      <c r="J11" s="111"/>
      <c r="K11" s="111"/>
      <c r="L11" s="125"/>
      <c r="M11" s="62">
        <f>B11</f>
        <v>0</v>
      </c>
      <c r="N11" s="62">
        <f t="shared" ref="N11" si="6">C11</f>
        <v>0</v>
      </c>
      <c r="O11" s="62">
        <f t="shared" ref="O11" si="7">D11</f>
        <v>0</v>
      </c>
      <c r="P11" s="62">
        <f t="shared" ref="P11" si="8">E11</f>
        <v>0</v>
      </c>
      <c r="Q11" s="62">
        <f t="shared" ref="Q11" si="9">F11</f>
        <v>0</v>
      </c>
    </row>
    <row r="12" spans="1:17" x14ac:dyDescent="0.25">
      <c r="A12" s="5" t="s">
        <v>26</v>
      </c>
      <c r="B12" s="72"/>
      <c r="C12" s="72"/>
      <c r="D12" s="63">
        <f>SUM(D7+D8+D10+D11)</f>
        <v>132</v>
      </c>
      <c r="E12" s="72"/>
      <c r="F12" s="63">
        <f>SUM(F7+F8+F10+F11)</f>
        <v>131.30000000000001</v>
      </c>
      <c r="G12" s="19">
        <f>F12*268</f>
        <v>35188.400000000001</v>
      </c>
      <c r="H12" s="74"/>
      <c r="I12" s="74"/>
      <c r="J12" s="75">
        <f>SUM(J7+J8+J10+J11)</f>
        <v>101</v>
      </c>
      <c r="K12" s="74"/>
      <c r="L12" s="89">
        <f>SUM(L7+L8+L10+L11)</f>
        <v>100.9</v>
      </c>
      <c r="M12" s="78"/>
      <c r="N12" s="78"/>
      <c r="O12" s="79">
        <f>SUM(O7+O8+O10+O11)</f>
        <v>32</v>
      </c>
      <c r="P12" s="78"/>
      <c r="Q12" s="79">
        <f>SUM(Q7+Q8+Q10+Q11)</f>
        <v>31.3</v>
      </c>
    </row>
  </sheetData>
  <mergeCells count="20">
    <mergeCell ref="B5:G5"/>
    <mergeCell ref="B6:G6"/>
    <mergeCell ref="B9:G9"/>
    <mergeCell ref="A1:G1"/>
    <mergeCell ref="B4:G4"/>
    <mergeCell ref="B3:G3"/>
    <mergeCell ref="H11:L11"/>
    <mergeCell ref="H1:L1"/>
    <mergeCell ref="M3:Q3"/>
    <mergeCell ref="M4:Q4"/>
    <mergeCell ref="M5:Q5"/>
    <mergeCell ref="M6:Q6"/>
    <mergeCell ref="M9:Q9"/>
    <mergeCell ref="M1:Q1"/>
    <mergeCell ref="H3:L3"/>
    <mergeCell ref="H4:L4"/>
    <mergeCell ref="H5:L5"/>
    <mergeCell ref="H6:L6"/>
    <mergeCell ref="H9:L9"/>
    <mergeCell ref="H8:L8"/>
  </mergeCells>
  <pageMargins left="0.25" right="0.25" top="0.75" bottom="0.75" header="0.3" footer="0.3"/>
  <pageSetup paperSize="5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selection sqref="A1:H13"/>
    </sheetView>
  </sheetViews>
  <sheetFormatPr defaultRowHeight="13.8" x14ac:dyDescent="0.25"/>
  <cols>
    <col min="1" max="1" width="21.59765625" bestFit="1" customWidth="1"/>
    <col min="2" max="4" width="13.69921875" customWidth="1"/>
    <col min="5" max="5" width="15.3984375" customWidth="1"/>
    <col min="6" max="8" width="13.69921875" customWidth="1"/>
  </cols>
  <sheetData>
    <row r="1" spans="1:8" x14ac:dyDescent="0.25">
      <c r="B1" s="120" t="s">
        <v>82</v>
      </c>
      <c r="C1" s="120"/>
      <c r="D1" s="120"/>
      <c r="E1" s="126" t="s">
        <v>81</v>
      </c>
      <c r="F1" s="126"/>
      <c r="G1" s="112" t="s">
        <v>70</v>
      </c>
      <c r="H1" s="112"/>
    </row>
    <row r="2" spans="1:8" x14ac:dyDescent="0.25">
      <c r="B2" s="30" t="s">
        <v>42</v>
      </c>
      <c r="C2" s="30" t="s">
        <v>43</v>
      </c>
      <c r="D2" s="30" t="s">
        <v>85</v>
      </c>
      <c r="E2" s="82" t="s">
        <v>42</v>
      </c>
      <c r="F2" s="82" t="s">
        <v>43</v>
      </c>
      <c r="G2" s="81" t="s">
        <v>42</v>
      </c>
      <c r="H2" s="81" t="s">
        <v>43</v>
      </c>
    </row>
    <row r="3" spans="1:8" x14ac:dyDescent="0.25">
      <c r="A3" s="28" t="s">
        <v>39</v>
      </c>
      <c r="B3" s="28">
        <f>Reporting!D30</f>
        <v>278.10000000000002</v>
      </c>
      <c r="C3" s="28">
        <f>Reporting!F30</f>
        <v>20807.599999999999</v>
      </c>
      <c r="D3" s="29">
        <f>C3*268</f>
        <v>5576436.7999999998</v>
      </c>
      <c r="E3" s="85">
        <f>Reporting!K30</f>
        <v>592.28181818181827</v>
      </c>
      <c r="F3" s="83">
        <f>Reporting!M30</f>
        <v>52282.9</v>
      </c>
      <c r="G3" s="91">
        <f>B3-E3</f>
        <v>-314.18181818181824</v>
      </c>
      <c r="H3" s="91">
        <f>C3-F3</f>
        <v>-31475.300000000003</v>
      </c>
    </row>
    <row r="4" spans="1:8" x14ac:dyDescent="0.25">
      <c r="A4" s="28" t="s">
        <v>40</v>
      </c>
      <c r="B4" s="28">
        <f>Recordkeeping!B13</f>
        <v>250</v>
      </c>
      <c r="C4" s="37">
        <f>Recordkeeping!D13</f>
        <v>4655</v>
      </c>
      <c r="D4" s="29">
        <f>C4*268</f>
        <v>1247540</v>
      </c>
      <c r="E4" s="85">
        <f>Recordkeeping!F13</f>
        <v>250</v>
      </c>
      <c r="F4" s="84">
        <f>Recordkeeping!H13</f>
        <v>5698</v>
      </c>
      <c r="G4" s="91">
        <f t="shared" ref="G4:G6" si="0">B4-E4</f>
        <v>0</v>
      </c>
      <c r="H4" s="91">
        <f t="shared" ref="H4:H6" si="1">C4-F4</f>
        <v>-1043</v>
      </c>
    </row>
    <row r="5" spans="1:8" x14ac:dyDescent="0.25">
      <c r="A5" s="28" t="s">
        <v>41</v>
      </c>
      <c r="B5" s="28">
        <f>'Third Party'!D12</f>
        <v>132</v>
      </c>
      <c r="C5" s="28">
        <f>'Third Party'!F12</f>
        <v>131.30000000000001</v>
      </c>
      <c r="D5" s="29">
        <f>C5*268</f>
        <v>35188.400000000001</v>
      </c>
      <c r="E5" s="83">
        <f>'Third Party'!J12</f>
        <v>101</v>
      </c>
      <c r="F5" s="83">
        <f>'Third Party'!L12</f>
        <v>100.9</v>
      </c>
      <c r="G5" s="91">
        <f t="shared" si="0"/>
        <v>31</v>
      </c>
      <c r="H5" s="91">
        <f t="shared" si="1"/>
        <v>30.400000000000006</v>
      </c>
    </row>
    <row r="6" spans="1:8" x14ac:dyDescent="0.25">
      <c r="A6" s="31" t="s">
        <v>26</v>
      </c>
      <c r="B6" s="31">
        <f>SUM(B3:B5)</f>
        <v>660.1</v>
      </c>
      <c r="C6" s="31">
        <f>SUM(C3:C5)</f>
        <v>25593.899999999998</v>
      </c>
      <c r="D6" s="32">
        <f>C6*268</f>
        <v>6859165.1999999993</v>
      </c>
      <c r="E6" s="86">
        <f>SUM(E3:E5)</f>
        <v>943.28181818181827</v>
      </c>
      <c r="F6" s="60">
        <f>SUM(F3:F5)</f>
        <v>58081.8</v>
      </c>
      <c r="G6" s="91">
        <f t="shared" si="0"/>
        <v>-283.18181818181824</v>
      </c>
      <c r="H6" s="91">
        <f t="shared" si="1"/>
        <v>-32487.900000000005</v>
      </c>
    </row>
    <row r="7" spans="1:8" x14ac:dyDescent="0.25">
      <c r="D7" s="90"/>
    </row>
    <row r="9" spans="1:8" x14ac:dyDescent="0.25">
      <c r="A9" t="s">
        <v>56</v>
      </c>
      <c r="B9" s="38">
        <f>C4*0.0004*268</f>
        <v>499.01600000000002</v>
      </c>
      <c r="E9" s="38"/>
    </row>
    <row r="11" spans="1:8" x14ac:dyDescent="0.25">
      <c r="A11" t="s">
        <v>57</v>
      </c>
      <c r="B11" s="38">
        <f>16200*268</f>
        <v>4341600</v>
      </c>
      <c r="E11" s="38"/>
    </row>
    <row r="12" spans="1:8" x14ac:dyDescent="0.25">
      <c r="A12" t="s">
        <v>58</v>
      </c>
      <c r="B12" s="38">
        <f>3375*268</f>
        <v>904500</v>
      </c>
      <c r="E12" s="38"/>
    </row>
    <row r="13" spans="1:8" x14ac:dyDescent="0.25">
      <c r="A13" t="s">
        <v>59</v>
      </c>
      <c r="B13" s="39">
        <f>SUM(B11:B12)</f>
        <v>5246100</v>
      </c>
      <c r="E13" s="39"/>
    </row>
  </sheetData>
  <mergeCells count="3">
    <mergeCell ref="B1:D1"/>
    <mergeCell ref="E1:F1"/>
    <mergeCell ref="G1:H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Reporting</vt:lpstr>
      <vt:lpstr>Recordkeeping</vt:lpstr>
      <vt:lpstr>Third Party</vt:lpstr>
      <vt:lpstr>Total</vt:lpstr>
      <vt:lpstr>Reporting!_ftn1</vt:lpstr>
      <vt:lpstr>Reporting!_ftn2</vt:lpstr>
      <vt:lpstr>Reporting!_ftn3</vt:lpstr>
      <vt:lpstr>Reporting!_ftn4</vt:lpstr>
      <vt:lpstr>Reporting!_ftnref3</vt:lpstr>
      <vt:lpstr>Reporting!_ftnref4</vt:lpstr>
      <vt:lpstr>Recordkeeping!Print_Area</vt:lpstr>
      <vt:lpstr>Reporting!Print_Area</vt:lpstr>
      <vt:lpstr>'Third Party'!Print_Area</vt:lpstr>
      <vt:lpstr>Total!Print_Area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Fishman, Lisa</cp:lastModifiedBy>
  <cp:lastPrinted>2016-02-16T20:47:03Z</cp:lastPrinted>
  <dcterms:created xsi:type="dcterms:W3CDTF">2015-03-24T20:28:01Z</dcterms:created>
  <dcterms:modified xsi:type="dcterms:W3CDTF">2016-02-23T20:51:05Z</dcterms:modified>
</cp:coreProperties>
</file>