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50" windowWidth="27450" windowHeight="12435" activeTab="2"/>
  </bookViews>
  <sheets>
    <sheet name="Reporting" sheetId="27" r:id="rId1"/>
    <sheet name="RecordKeeping" sheetId="8" r:id="rId2"/>
    <sheet name="Burden Summary" sheetId="4" r:id="rId3"/>
    <sheet name="Notes" sheetId="29" r:id="rId4"/>
    <sheet name="Public Disclosure" sheetId="30" r:id="rId5"/>
  </sheets>
  <definedNames>
    <definedName name="_xlnm._FilterDatabase" localSheetId="1" hidden="1">RecordKeeping!$A$3:$N$22</definedName>
    <definedName name="_xlnm._FilterDatabase" localSheetId="0" hidden="1">Reporting!$A$3:$N$47</definedName>
    <definedName name="_xlnm.Print_Area" localSheetId="2">'Burden Summary'!$A$1:$F$19</definedName>
    <definedName name="_xlnm.Print_Area" localSheetId="1">RecordKeeping!$A$1:$N$47</definedName>
    <definedName name="_xlnm.Print_Area" localSheetId="0">Reporting!$A$1:$R$76</definedName>
  </definedNames>
  <calcPr calcId="145621"/>
</workbook>
</file>

<file path=xl/calcChain.xml><?xml version="1.0" encoding="utf-8"?>
<calcChain xmlns="http://schemas.openxmlformats.org/spreadsheetml/2006/main">
  <c r="F18" i="4" l="1"/>
  <c r="D18" i="4"/>
  <c r="B17" i="4"/>
  <c r="F17" i="4"/>
  <c r="D17" i="4"/>
  <c r="M37" i="27"/>
  <c r="C17" i="4" l="1"/>
  <c r="E17" i="4"/>
  <c r="N38" i="27"/>
  <c r="M38" i="27"/>
  <c r="L38" i="27"/>
  <c r="E38" i="27"/>
  <c r="H10" i="30"/>
  <c r="H11" i="30"/>
  <c r="G11" i="30"/>
  <c r="K6" i="30"/>
  <c r="K7" i="30" s="1"/>
  <c r="E6" i="30"/>
  <c r="E10" i="30" s="1"/>
  <c r="I5" i="30"/>
  <c r="N5" i="30" s="1"/>
  <c r="M11" i="30"/>
  <c r="K11" i="30"/>
  <c r="N9" i="30"/>
  <c r="M9" i="30"/>
  <c r="L9" i="30"/>
  <c r="K9" i="30"/>
  <c r="J9" i="30"/>
  <c r="I9" i="30"/>
  <c r="H9" i="30"/>
  <c r="G9" i="30"/>
  <c r="F9" i="30"/>
  <c r="E9" i="30"/>
  <c r="D9" i="30"/>
  <c r="J6" i="30"/>
  <c r="J7" i="30" s="1"/>
  <c r="G6" i="30"/>
  <c r="G7" i="30" s="1"/>
  <c r="E7" i="30" l="1"/>
  <c r="F7" i="30" s="1"/>
  <c r="M5" i="30"/>
  <c r="M6" i="30" s="1"/>
  <c r="M7" i="30" s="1"/>
  <c r="G10" i="30"/>
  <c r="F10" i="30" s="1"/>
  <c r="F6" i="30"/>
  <c r="E11" i="30"/>
  <c r="I6" i="30"/>
  <c r="N6" i="30"/>
  <c r="N7" i="30" s="1"/>
  <c r="F12" i="8"/>
  <c r="I10" i="30" l="1"/>
  <c r="I7" i="30"/>
  <c r="H6" i="30"/>
  <c r="J11" i="30"/>
  <c r="N10" i="30"/>
  <c r="N11" i="30" s="1"/>
  <c r="F11" i="30"/>
  <c r="L18" i="8"/>
  <c r="N18" i="8"/>
  <c r="J18" i="8"/>
  <c r="J27" i="27"/>
  <c r="N26" i="27"/>
  <c r="M26" i="27"/>
  <c r="L10" i="30" l="1"/>
  <c r="L11" i="30" s="1"/>
  <c r="L7" i="30"/>
  <c r="H7" i="30"/>
  <c r="I11" i="30"/>
  <c r="N27" i="8" l="1"/>
  <c r="N26" i="8"/>
  <c r="N25" i="8"/>
  <c r="L20" i="8"/>
  <c r="N17" i="8"/>
  <c r="N14" i="8"/>
  <c r="N8" i="8"/>
  <c r="I37" i="27" l="1"/>
  <c r="I35" i="27"/>
  <c r="I36" i="27"/>
  <c r="N37" i="27" l="1"/>
  <c r="L14" i="8"/>
  <c r="L17" i="8"/>
  <c r="G17" i="8"/>
  <c r="L16" i="8" l="1"/>
  <c r="L10" i="8"/>
  <c r="L11" i="8"/>
  <c r="I17" i="8"/>
  <c r="C5" i="4" l="1"/>
  <c r="J12" i="8" l="1"/>
  <c r="E12" i="8"/>
  <c r="B5" i="4" s="1"/>
  <c r="G8" i="8"/>
  <c r="I8" i="8" s="1"/>
  <c r="L8" i="8" s="1"/>
  <c r="G7" i="8"/>
  <c r="I7" i="8" s="1"/>
  <c r="G6" i="8"/>
  <c r="I6" i="8" s="1"/>
  <c r="E25" i="8" l="1"/>
  <c r="E27" i="27"/>
  <c r="E50" i="27" s="1"/>
  <c r="M35" i="27" l="1"/>
  <c r="M36" i="27"/>
  <c r="M8" i="27"/>
  <c r="M9" i="27"/>
  <c r="M10" i="27"/>
  <c r="M11" i="27"/>
  <c r="M12" i="27"/>
  <c r="M13" i="27"/>
  <c r="M14" i="27"/>
  <c r="M19" i="27"/>
  <c r="M21" i="27"/>
  <c r="M22" i="27"/>
  <c r="M24" i="27"/>
  <c r="M25" i="27"/>
  <c r="G15" i="27" l="1"/>
  <c r="I15" i="27" s="1"/>
  <c r="N15" i="27" l="1"/>
  <c r="M15" i="27"/>
  <c r="G31" i="27"/>
  <c r="G40" i="27"/>
  <c r="G23" i="27"/>
  <c r="I23" i="27" s="1"/>
  <c r="G20" i="27"/>
  <c r="I20" i="27" s="1"/>
  <c r="M18" i="8"/>
  <c r="K18" i="8"/>
  <c r="E18" i="8"/>
  <c r="I15" i="8"/>
  <c r="E51" i="27"/>
  <c r="G30" i="27"/>
  <c r="N15" i="8" l="1"/>
  <c r="L15" i="8"/>
  <c r="E26" i="8"/>
  <c r="B6" i="4"/>
  <c r="I40" i="27"/>
  <c r="I52" i="27" s="1"/>
  <c r="G52" i="27"/>
  <c r="B11" i="4"/>
  <c r="N20" i="27"/>
  <c r="M20" i="27"/>
  <c r="N23" i="27"/>
  <c r="M23" i="27"/>
  <c r="G18" i="27"/>
  <c r="I18" i="27" s="1"/>
  <c r="G10" i="8"/>
  <c r="L46" i="27"/>
  <c r="K46" i="27"/>
  <c r="J46" i="27"/>
  <c r="J60" i="27" s="1"/>
  <c r="G45" i="27"/>
  <c r="I45" i="27" s="1"/>
  <c r="G44" i="27"/>
  <c r="I44" i="27" s="1"/>
  <c r="J42" i="27"/>
  <c r="J52" i="27" s="1"/>
  <c r="K42" i="27"/>
  <c r="L42" i="27"/>
  <c r="I30" i="27"/>
  <c r="J38" i="27"/>
  <c r="J51" i="27" s="1"/>
  <c r="G29" i="27"/>
  <c r="I31" i="27"/>
  <c r="G33" i="27"/>
  <c r="I33" i="27" s="1"/>
  <c r="I42" i="27" l="1"/>
  <c r="F12" i="4" s="1"/>
  <c r="M40" i="27"/>
  <c r="M42" i="27" s="1"/>
  <c r="M52" i="27" s="1"/>
  <c r="N44" i="27"/>
  <c r="M44" i="27"/>
  <c r="N45" i="27"/>
  <c r="M45" i="27"/>
  <c r="N40" i="27"/>
  <c r="N10" i="8"/>
  <c r="N31" i="27"/>
  <c r="M31" i="27"/>
  <c r="N30" i="27"/>
  <c r="M30" i="27"/>
  <c r="N33" i="27"/>
  <c r="M33" i="27"/>
  <c r="N18" i="27"/>
  <c r="M18" i="27"/>
  <c r="I29" i="27"/>
  <c r="I46" i="27"/>
  <c r="I60" i="27" s="1"/>
  <c r="M46" i="27" l="1"/>
  <c r="M60" i="27" s="1"/>
  <c r="N46" i="27"/>
  <c r="N60" i="27" s="1"/>
  <c r="N29" i="27"/>
  <c r="M29" i="27"/>
  <c r="E46" i="27"/>
  <c r="E60" i="27" s="1"/>
  <c r="E42" i="27"/>
  <c r="F42" i="27"/>
  <c r="G14" i="8"/>
  <c r="G18" i="8" s="1"/>
  <c r="I9" i="8"/>
  <c r="L9" i="8" s="1"/>
  <c r="L12" i="8" s="1"/>
  <c r="L25" i="8" s="1"/>
  <c r="G11" i="8"/>
  <c r="H42" i="27"/>
  <c r="G32" i="27"/>
  <c r="G34" i="27"/>
  <c r="I34" i="27" s="1"/>
  <c r="M34" i="27" s="1"/>
  <c r="I32" i="27" l="1"/>
  <c r="G38" i="27"/>
  <c r="F18" i="8"/>
  <c r="C6" i="4" s="1"/>
  <c r="D6" i="4"/>
  <c r="G26" i="8"/>
  <c r="F26" i="8" s="1"/>
  <c r="E12" i="4"/>
  <c r="H52" i="27"/>
  <c r="C12" i="4"/>
  <c r="F52" i="27"/>
  <c r="N11" i="8"/>
  <c r="G12" i="8"/>
  <c r="N9" i="8"/>
  <c r="I12" i="8"/>
  <c r="B12" i="4"/>
  <c r="E52" i="27"/>
  <c r="I14" i="8"/>
  <c r="E47" i="27"/>
  <c r="G5" i="27"/>
  <c r="G6" i="27"/>
  <c r="I6" i="27" s="1"/>
  <c r="M6" i="27" s="1"/>
  <c r="G16" i="27"/>
  <c r="I16" i="27" s="1"/>
  <c r="M16" i="27" s="1"/>
  <c r="G17" i="27"/>
  <c r="I17" i="27" s="1"/>
  <c r="M17" i="27" s="1"/>
  <c r="M32" i="27" l="1"/>
  <c r="M51" i="27" s="1"/>
  <c r="I38" i="27"/>
  <c r="F11" i="4" s="1"/>
  <c r="G27" i="27"/>
  <c r="I18" i="8"/>
  <c r="H18" i="8" s="1"/>
  <c r="E6" i="4" s="1"/>
  <c r="L26" i="8"/>
  <c r="D5" i="4"/>
  <c r="G25" i="8"/>
  <c r="I51" i="27"/>
  <c r="F5" i="4"/>
  <c r="I25" i="8"/>
  <c r="H12" i="8"/>
  <c r="E5" i="4" s="1"/>
  <c r="I5" i="27"/>
  <c r="M5" i="27" s="1"/>
  <c r="N6" i="27"/>
  <c r="D59" i="27"/>
  <c r="J59" i="27" s="1"/>
  <c r="D58" i="27"/>
  <c r="J58" i="27" s="1"/>
  <c r="D57" i="27"/>
  <c r="J57" i="27" s="1"/>
  <c r="D56" i="27"/>
  <c r="J56" i="27" s="1"/>
  <c r="D55" i="27"/>
  <c r="J55" i="27" s="1"/>
  <c r="D54" i="27"/>
  <c r="J54" i="27" s="1"/>
  <c r="D53" i="27"/>
  <c r="J53" i="27" s="1"/>
  <c r="N49" i="27"/>
  <c r="M49" i="27"/>
  <c r="L49" i="27"/>
  <c r="K49" i="27"/>
  <c r="J49" i="27"/>
  <c r="I49" i="27"/>
  <c r="H49" i="27"/>
  <c r="F49" i="27"/>
  <c r="E49" i="27"/>
  <c r="D49" i="27"/>
  <c r="K38" i="27"/>
  <c r="N34" i="27"/>
  <c r="N32" i="27"/>
  <c r="L27" i="27"/>
  <c r="K27" i="27"/>
  <c r="N17" i="27"/>
  <c r="N16" i="27"/>
  <c r="D24" i="8"/>
  <c r="E24" i="8"/>
  <c r="D33" i="8"/>
  <c r="E33" i="8" s="1"/>
  <c r="D34" i="8"/>
  <c r="E34" i="8" s="1"/>
  <c r="D30" i="8"/>
  <c r="E30" i="8" s="1"/>
  <c r="D31" i="8"/>
  <c r="E31" i="8" s="1"/>
  <c r="D32" i="8"/>
  <c r="E32" i="8" s="1"/>
  <c r="H24" i="8"/>
  <c r="D28" i="8"/>
  <c r="F28" i="8" s="1"/>
  <c r="D29" i="8"/>
  <c r="E29" i="8" s="1"/>
  <c r="F24" i="8"/>
  <c r="G24" i="8"/>
  <c r="I24" i="8"/>
  <c r="J24" i="8"/>
  <c r="K24" i="8"/>
  <c r="L24" i="8"/>
  <c r="M24" i="8"/>
  <c r="N24" i="8"/>
  <c r="E21" i="8"/>
  <c r="M21" i="8"/>
  <c r="K21" i="8"/>
  <c r="H21" i="8"/>
  <c r="E7" i="4" s="1"/>
  <c r="F21" i="8"/>
  <c r="C7" i="4" s="1"/>
  <c r="K12" i="8"/>
  <c r="M12" i="8"/>
  <c r="G20" i="8"/>
  <c r="I20" i="8" s="1"/>
  <c r="I26" i="8" l="1"/>
  <c r="H26" i="8" s="1"/>
  <c r="F6" i="4"/>
  <c r="N20" i="8"/>
  <c r="L21" i="8"/>
  <c r="L27" i="8" s="1"/>
  <c r="L35" i="8" s="1"/>
  <c r="E27" i="8"/>
  <c r="B7" i="4"/>
  <c r="B8" i="4" s="1"/>
  <c r="H25" i="8"/>
  <c r="J47" i="27"/>
  <c r="J50" i="27"/>
  <c r="J61" i="27" s="1"/>
  <c r="F38" i="27"/>
  <c r="F51" i="27" s="1"/>
  <c r="G51" i="27"/>
  <c r="F27" i="27"/>
  <c r="F50" i="27" s="1"/>
  <c r="G50" i="27"/>
  <c r="N5" i="27"/>
  <c r="N27" i="27" s="1"/>
  <c r="N50" i="27" s="1"/>
  <c r="K50" i="27"/>
  <c r="L50" i="27"/>
  <c r="M25" i="8"/>
  <c r="M35" i="8" s="1"/>
  <c r="K25" i="8"/>
  <c r="K35" i="8" s="1"/>
  <c r="H38" i="27"/>
  <c r="G46" i="27"/>
  <c r="G42" i="27"/>
  <c r="D12" i="4" s="1"/>
  <c r="E22" i="8"/>
  <c r="H32" i="8"/>
  <c r="J32" i="8"/>
  <c r="F32" i="8"/>
  <c r="I31" i="8"/>
  <c r="J30" i="8"/>
  <c r="H34" i="8"/>
  <c r="J33" i="8"/>
  <c r="J22" i="8"/>
  <c r="N32" i="8"/>
  <c r="I32" i="8"/>
  <c r="G32" i="8"/>
  <c r="N31" i="8"/>
  <c r="G31" i="8"/>
  <c r="N30" i="8"/>
  <c r="H30" i="8"/>
  <c r="J34" i="8"/>
  <c r="F34" i="8"/>
  <c r="N33" i="8"/>
  <c r="H33" i="8"/>
  <c r="F33" i="8"/>
  <c r="G29" i="8"/>
  <c r="I30" i="8"/>
  <c r="G30" i="8"/>
  <c r="J31" i="8"/>
  <c r="H31" i="8"/>
  <c r="F31" i="8"/>
  <c r="F30" i="8"/>
  <c r="H29" i="8"/>
  <c r="I29" i="8"/>
  <c r="J29" i="8"/>
  <c r="N29" i="8"/>
  <c r="H28" i="8"/>
  <c r="J28" i="8"/>
  <c r="G28" i="8"/>
  <c r="I28" i="8"/>
  <c r="N28" i="8"/>
  <c r="B10" i="4"/>
  <c r="D11" i="4"/>
  <c r="E53" i="27"/>
  <c r="G53" i="27"/>
  <c r="I53" i="27"/>
  <c r="N53" i="27"/>
  <c r="E54" i="27"/>
  <c r="G54" i="27"/>
  <c r="I54" i="27"/>
  <c r="N54" i="27"/>
  <c r="E55" i="27"/>
  <c r="G55" i="27"/>
  <c r="I55" i="27"/>
  <c r="N55" i="27"/>
  <c r="E56" i="27"/>
  <c r="G56" i="27"/>
  <c r="I56" i="27"/>
  <c r="N56" i="27"/>
  <c r="E57" i="27"/>
  <c r="G57" i="27"/>
  <c r="I57" i="27"/>
  <c r="N57" i="27"/>
  <c r="E58" i="27"/>
  <c r="G58" i="27"/>
  <c r="I58" i="27"/>
  <c r="N58" i="27"/>
  <c r="E59" i="27"/>
  <c r="G59" i="27"/>
  <c r="I59" i="27"/>
  <c r="F53" i="27"/>
  <c r="H53" i="27"/>
  <c r="F54" i="27"/>
  <c r="H54" i="27"/>
  <c r="F55" i="27"/>
  <c r="H55" i="27"/>
  <c r="F56" i="27"/>
  <c r="H56" i="27"/>
  <c r="F57" i="27"/>
  <c r="H57" i="27"/>
  <c r="F58" i="27"/>
  <c r="H58" i="27"/>
  <c r="F59" i="27"/>
  <c r="H59" i="27"/>
  <c r="N34" i="8"/>
  <c r="I34" i="8"/>
  <c r="G34" i="8"/>
  <c r="I33" i="8"/>
  <c r="G33" i="8"/>
  <c r="M22" i="8"/>
  <c r="K22" i="8"/>
  <c r="E28" i="8"/>
  <c r="F29" i="8"/>
  <c r="N21" i="8"/>
  <c r="G21" i="8"/>
  <c r="I21" i="8"/>
  <c r="L22" i="8" l="1"/>
  <c r="C11" i="4"/>
  <c r="D7" i="4"/>
  <c r="D8" i="4" s="1"/>
  <c r="G27" i="8"/>
  <c r="F7" i="4"/>
  <c r="F8" i="4" s="1"/>
  <c r="I27" i="8"/>
  <c r="F46" i="27"/>
  <c r="F60" i="27" s="1"/>
  <c r="G60" i="27"/>
  <c r="G61" i="27" s="1"/>
  <c r="E11" i="4"/>
  <c r="H51" i="27"/>
  <c r="F25" i="8"/>
  <c r="K61" i="27"/>
  <c r="C10" i="4"/>
  <c r="H46" i="27"/>
  <c r="H60" i="27" s="1"/>
  <c r="N51" i="27"/>
  <c r="D10" i="4"/>
  <c r="G47" i="27"/>
  <c r="F47" i="27" s="1"/>
  <c r="N35" i="8"/>
  <c r="J35" i="8"/>
  <c r="E35" i="8"/>
  <c r="E61" i="27"/>
  <c r="I27" i="27"/>
  <c r="I22" i="8"/>
  <c r="N22" i="8"/>
  <c r="G22" i="8"/>
  <c r="F22" i="8" s="1"/>
  <c r="F27" i="8" l="1"/>
  <c r="G35" i="8"/>
  <c r="F35" i="8" s="1"/>
  <c r="H27" i="8"/>
  <c r="H35" i="8" s="1"/>
  <c r="I35" i="8"/>
  <c r="C8" i="4"/>
  <c r="E8" i="4"/>
  <c r="I50" i="27"/>
  <c r="I61" i="27" s="1"/>
  <c r="H61" i="27" s="1"/>
  <c r="F10" i="4"/>
  <c r="F61" i="27"/>
  <c r="H27" i="27"/>
  <c r="M27" i="27"/>
  <c r="H22" i="8"/>
  <c r="N59" i="27"/>
  <c r="N42" i="27"/>
  <c r="N52" i="27" s="1"/>
  <c r="I47" i="27"/>
  <c r="H47" i="27" l="1"/>
  <c r="M47" i="27"/>
  <c r="M50" i="27"/>
  <c r="M61" i="27" s="1"/>
  <c r="E10" i="4"/>
  <c r="H50" i="27"/>
  <c r="N47" i="27"/>
  <c r="N61" i="27"/>
  <c r="E13" i="4"/>
  <c r="L47" i="27"/>
  <c r="K47" i="27"/>
  <c r="D13" i="4"/>
  <c r="D14" i="4" s="1"/>
  <c r="C13" i="4" l="1"/>
  <c r="F13" i="4"/>
  <c r="F14" i="4" s="1"/>
  <c r="B13" i="4"/>
  <c r="E18" i="4" l="1"/>
  <c r="E14" i="4"/>
  <c r="B14" i="4"/>
  <c r="C14" i="4" s="1"/>
  <c r="B18" i="4"/>
  <c r="C18" i="4" s="1"/>
</calcChain>
</file>

<file path=xl/comments1.xml><?xml version="1.0" encoding="utf-8"?>
<comments xmlns="http://schemas.openxmlformats.org/spreadsheetml/2006/main">
  <authors>
    <author>BBrennan</author>
    <author>bkowtha</author>
    <author>Windows User</author>
    <author>Delehanty, Emily - FNS</author>
  </authors>
  <commentList>
    <comment ref="F15" authorId="0">
      <text>
        <r>
          <rPr>
            <b/>
            <sz val="8"/>
            <color indexed="81"/>
            <rFont val="Tahoma"/>
            <family val="2"/>
          </rPr>
          <t>bkowtha:</t>
        </r>
        <r>
          <rPr>
            <sz val="8"/>
            <color indexed="81"/>
            <rFont val="Tahoma"/>
            <family val="2"/>
          </rPr>
          <t xml:space="preserve">
Total number of sponsors operating the program/number of state agencies -5317/53= 100</t>
        </r>
      </text>
    </comment>
    <comment ref="I16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SAs sibmit one report and time is adjusted in consultation with SA staff. </t>
        </r>
      </text>
    </comment>
    <comment ref="F17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one report per SA</t>
        </r>
      </text>
    </comment>
    <comment ref="F18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>average number of sponsors (5317/53=100) x 3 reports =300</t>
        </r>
      </text>
    </comment>
    <comment ref="I18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increase due to increase in number of sponsors. </t>
        </r>
      </text>
    </comment>
    <comment ref="F20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 xml:space="preserve">10% of average number sponsors </t>
        </r>
      </text>
    </comment>
    <comment ref="F23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>based on CACFP statistics, about 5% of average sponsors (5317/53=100*5/100</t>
        </r>
      </text>
    </comment>
    <comment ref="B29" authorId="3">
      <text>
        <r>
          <rPr>
            <b/>
            <sz val="9"/>
            <color indexed="81"/>
            <rFont val="Tahoma"/>
            <family val="2"/>
          </rPr>
          <t>Delehanty, Emily - FNS:</t>
        </r>
        <r>
          <rPr>
            <sz val="9"/>
            <color indexed="81"/>
            <rFont val="Tahoma"/>
            <family val="2"/>
          </rPr>
          <t xml:space="preserve">
Updated citation</t>
        </r>
      </text>
    </comment>
    <comment ref="E29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Sponsor increase data based on NDB</t>
        </r>
      </text>
    </comment>
    <comment ref="H29" authorId="3">
      <text>
        <r>
          <rPr>
            <b/>
            <sz val="9"/>
            <color indexed="81"/>
            <rFont val="Tahoma"/>
            <charset val="1"/>
          </rPr>
          <t>Delehanty, Emily - FNS:</t>
        </r>
        <r>
          <rPr>
            <sz val="9"/>
            <color indexed="81"/>
            <rFont val="Tahoma"/>
            <charset val="1"/>
          </rPr>
          <t xml:space="preserve">
changed due to including 225.6(c)(4) requirements</t>
        </r>
      </text>
    </comment>
    <comment ref="B30" authorId="3">
      <text>
        <r>
          <rPr>
            <b/>
            <sz val="9"/>
            <color indexed="81"/>
            <rFont val="Tahoma"/>
            <charset val="1"/>
          </rPr>
          <t xml:space="preserve">Delehanty, Emily - FNS:
Updated </t>
        </r>
        <r>
          <rPr>
            <sz val="9"/>
            <color indexed="81"/>
            <rFont val="Tahoma"/>
            <charset val="1"/>
          </rPr>
          <t>citation</t>
        </r>
      </text>
    </comment>
    <comment ref="E31" authorId="2">
      <text>
        <r>
          <rPr>
            <b/>
            <sz val="9"/>
            <color indexed="81"/>
            <rFont val="Tahoma"/>
            <family val="2"/>
          </rPr>
          <t>bkowtha:
10% of sponsors</t>
        </r>
      </text>
    </comment>
    <comment ref="E32" authorId="2">
      <text>
        <r>
          <rPr>
            <b/>
            <sz val="9"/>
            <color indexed="81"/>
            <rFont val="Tahoma"/>
            <family val="2"/>
          </rPr>
          <t xml:space="preserve">bkowtha:
FNS estimates that less than 1/3 of sponsors use FSMCs based on discussion with RO staff. </t>
        </r>
        <r>
          <rPr>
            <sz val="9"/>
            <color indexed="81"/>
            <rFont val="Tahoma"/>
            <family val="2"/>
          </rPr>
          <t xml:space="preserve">
This is an approximate number.</t>
        </r>
      </text>
    </comment>
    <comment ref="E33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>1% of sponsors</t>
        </r>
      </text>
    </comment>
    <comment ref="B34" authorId="3">
      <text>
        <r>
          <rPr>
            <b/>
            <sz val="9"/>
            <color indexed="81"/>
            <rFont val="Tahoma"/>
            <charset val="1"/>
          </rPr>
          <t>Delehanty, Emily - FNS:</t>
        </r>
        <r>
          <rPr>
            <sz val="9"/>
            <color indexed="81"/>
            <rFont val="Tahoma"/>
            <charset val="1"/>
          </rPr>
          <t xml:space="preserve">
change in citation </t>
        </r>
      </text>
    </comment>
    <comment ref="E34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>FNS estimates that less than 1/3 of sponsors use FSMCs based on discussion with RO staff. This is an app number.</t>
        </r>
      </text>
    </comment>
  </commentList>
</comments>
</file>

<file path=xl/comments2.xml><?xml version="1.0" encoding="utf-8"?>
<comments xmlns="http://schemas.openxmlformats.org/spreadsheetml/2006/main">
  <authors>
    <author>Delehanty, Emily - FNS</author>
    <author>Kowtha, Bramaramba - FNS</author>
    <author>Windows User</author>
    <author>bkowtha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Delehanty, Emily - FNS:</t>
        </r>
        <r>
          <rPr>
            <sz val="9"/>
            <color indexed="81"/>
            <rFont val="Tahoma"/>
            <family val="2"/>
          </rPr>
          <t xml:space="preserve">
change in citation</t>
        </r>
      </text>
    </comment>
    <comment ref="F6" authorId="1">
      <text>
        <r>
          <rPr>
            <b/>
            <sz val="9"/>
            <color indexed="81"/>
            <rFont val="Tahoma"/>
            <charset val="1"/>
          </rPr>
          <t>Kowtha, Bramaramba - FNS:</t>
        </r>
        <r>
          <rPr>
            <sz val="9"/>
            <color indexed="81"/>
            <rFont val="Tahoma"/>
            <charset val="1"/>
          </rPr>
          <t xml:space="preserve">
average number of reveiws conducted by each SA per requirements. This is a general estimate. </t>
        </r>
      </text>
    </comment>
    <comment ref="F7" authorId="1">
      <text>
        <r>
          <rPr>
            <b/>
            <sz val="9"/>
            <color indexed="81"/>
            <rFont val="Tahoma"/>
            <charset val="1"/>
          </rPr>
          <t>Kowtha, Bramaramba - FNS:</t>
        </r>
        <r>
          <rPr>
            <sz val="9"/>
            <color indexed="81"/>
            <rFont val="Tahoma"/>
            <charset val="1"/>
          </rPr>
          <t xml:space="preserve">
avg number</t>
        </r>
      </text>
    </comment>
    <comment ref="F8" authorId="2">
      <text>
        <r>
          <rPr>
            <b/>
            <sz val="9"/>
            <color indexed="81"/>
            <rFont val="Tahoma"/>
            <family val="2"/>
          </rPr>
          <t>bkowtha:
5317</t>
        </r>
        <r>
          <rPr>
            <sz val="9"/>
            <color indexed="81"/>
            <rFont val="Tahoma"/>
            <family val="2"/>
          </rPr>
          <t xml:space="preserve">/53=100
</t>
        </r>
      </text>
    </comment>
    <comment ref="E14" authorId="3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increase in sponsors</t>
        </r>
      </text>
    </comment>
    <comment ref="E17" authorId="3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increase in sponsors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Kowtha, Bramaramba - FNS:</t>
        </r>
        <r>
          <rPr>
            <sz val="9"/>
            <color indexed="81"/>
            <rFont val="Tahoma"/>
            <family val="2"/>
          </rPr>
          <t xml:space="preserve">
5317/100=100
</t>
        </r>
      </text>
    </comment>
  </commentList>
</comments>
</file>

<file path=xl/sharedStrings.xml><?xml version="1.0" encoding="utf-8"?>
<sst xmlns="http://schemas.openxmlformats.org/spreadsheetml/2006/main" count="268" uniqueCount="160">
  <si>
    <t>CFR Citation</t>
  </si>
  <si>
    <t>Title</t>
  </si>
  <si>
    <t>Form Number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</si>
  <si>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</si>
  <si>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</si>
  <si>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</si>
  <si>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</si>
  <si>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</si>
  <si>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</si>
  <si>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</si>
  <si>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</si>
  <si>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</si>
  <si>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</si>
  <si>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</si>
  <si>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</si>
  <si>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</si>
  <si>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</si>
  <si>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</si>
  <si>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</si>
  <si>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</si>
  <si>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</si>
  <si>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</si>
  <si>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</si>
  <si>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</si>
  <si>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</si>
  <si>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</si>
  <si>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</si>
  <si>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Reporting </t>
  </si>
  <si>
    <t>State Agency Level Total</t>
  </si>
  <si>
    <t>State Agency Level</t>
  </si>
  <si>
    <t xml:space="preserve">Total </t>
  </si>
  <si>
    <t xml:space="preserve"> Total Reporting Burden</t>
  </si>
  <si>
    <t xml:space="preserve"> Total Recordkeeping Burden</t>
  </si>
  <si>
    <t>Current OMB Approved Burden Hrs</t>
  </si>
  <si>
    <t xml:space="preserve">Date </t>
  </si>
  <si>
    <t xml:space="preserve">Comments </t>
  </si>
  <si>
    <t xml:space="preserve">User Initials </t>
  </si>
  <si>
    <t>Household Level</t>
  </si>
  <si>
    <t>Due to Authorizing Statute</t>
  </si>
  <si>
    <t>Program Rule</t>
  </si>
  <si>
    <t>Seamless Summer</t>
  </si>
  <si>
    <t>SFSP</t>
  </si>
  <si>
    <t>225.3(b)</t>
  </si>
  <si>
    <t>225.4(a)</t>
  </si>
  <si>
    <t>225.8(d)(1)</t>
  </si>
  <si>
    <t>SAs submit to FNSRO a list of names and addresses of potential private nonprofit organizations and for each site, the address, first day of operation, and estimated daily attendance by May 1 each year.</t>
  </si>
  <si>
    <t>SAs prepare and submit a list sponsors eligible to receive commodities and daily number of eligible means to be served by each sponsor by June 1.</t>
  </si>
  <si>
    <t>225.9(b)(2)</t>
  </si>
  <si>
    <t>225.9(d)(4)</t>
  </si>
  <si>
    <t>SAs establish claims against sponsors and recover payment not properly payable.</t>
  </si>
  <si>
    <t>225.12(a)</t>
  </si>
  <si>
    <t>225.18(b)(2)</t>
  </si>
  <si>
    <t>SAs notify terminated sponsors in writing.</t>
  </si>
  <si>
    <t>Sponsor Level</t>
  </si>
  <si>
    <t>Sponsors approved for participation in SFSP enter into written agreements with SAs to operate program in accordance with regulatory requirements.</t>
  </si>
  <si>
    <t>225.6(h)(2)(iii)</t>
  </si>
  <si>
    <t>Sponsors provide FSMC with a list of approved sites.</t>
  </si>
  <si>
    <t>Sponsors submit requests to SAs for exception to unitizing requirement for certain components of a meal.</t>
  </si>
  <si>
    <t>225.6(h)(3)</t>
  </si>
  <si>
    <t>Sponsors submit to SAs copies of contracts with FSMC, bids received, and reason for selection on FSMC chosen.</t>
  </si>
  <si>
    <t>Camps submit copy of hearing procedures.</t>
  </si>
  <si>
    <t>225.6(c)(5)</t>
  </si>
  <si>
    <t>225.15(j)</t>
  </si>
  <si>
    <t>225.8(d)(2)</t>
  </si>
  <si>
    <t>HHFKA requires permanent agreements deleting the annual submission</t>
  </si>
  <si>
    <t>ICR #0584-0280, 7 CFR Part 225, Summer Food Service Program (SFSP) - Summary</t>
  </si>
  <si>
    <t>TOTAL BURDEN FOR SFSP</t>
  </si>
  <si>
    <t>Number of Responses</t>
  </si>
  <si>
    <t xml:space="preserve">SAs forward reimbursements for valid claims. </t>
  </si>
  <si>
    <t>Add this!</t>
  </si>
  <si>
    <t xml:space="preserve">225.7 (c) </t>
  </si>
  <si>
    <t>SAs develop and make available to sponsor food specifications and model meal quality standards to be a part of all contracts between vended sponsors and FSMCs.</t>
  </si>
  <si>
    <t>225.6 (h)(2)</t>
  </si>
  <si>
    <t>SAs inform sponsors of procedures for applying for start-up payments.</t>
  </si>
  <si>
    <t>225.7 (d)</t>
  </si>
  <si>
    <t>SAs conduct program monitoring assistance, to include pre-approval visits, sponsor reviews, follow-up reviews, development of monitoring system, FSMC facility visits, development of forms, and corrective action.</t>
  </si>
  <si>
    <t>225.7 (d) (2)</t>
  </si>
  <si>
    <t>SAs conduct program monitoring assistance for sites.</t>
  </si>
  <si>
    <t>225.7 (d) (6), 225.7 (e)</t>
  </si>
  <si>
    <t>SAs conduct inspections of food service management company, self-preparation and vended sponsors' food preparation facilities.</t>
  </si>
  <si>
    <t>225.7 (f)</t>
  </si>
  <si>
    <t xml:space="preserve">SAs establish a financial management system to identify program costs and establish standards for sponsor recordkeeping and reporting. </t>
  </si>
  <si>
    <t>SAs arrange for audits of their own operations per 7 CFR Part 3015.</t>
  </si>
  <si>
    <t>225.13 (a)</t>
  </si>
  <si>
    <t>SAs establish hearing appeal procedures.</t>
  </si>
  <si>
    <t>SAs make available to sponsors information on procurement standards.</t>
  </si>
  <si>
    <t>SAs that plan to use or disclose information in ways not permitted must obtain written consent form parent/guardian.</t>
  </si>
  <si>
    <t>225.15(k)</t>
  </si>
  <si>
    <t>SAs should enter into written agreement with party requesting disclosure information.</t>
  </si>
  <si>
    <t>Sponsors submit written application to SAs for participation in SFSP.</t>
  </si>
  <si>
    <t>Sponsors submit site information for each site where a food service operation is proposed.</t>
  </si>
  <si>
    <t>Sponsors Level</t>
  </si>
  <si>
    <t>Camp and Other Sites Level</t>
  </si>
  <si>
    <t>Sponsors should enter into written agreement with the party eligibility information.</t>
  </si>
  <si>
    <t>Camps and other distribute free meal applications to children enrolled in SFSP.</t>
  </si>
  <si>
    <t>225.15(f)</t>
  </si>
  <si>
    <t>Households read instructions, complete free meal and return to camps and sites.</t>
  </si>
  <si>
    <t>Camps and Other Sites Level Totals</t>
  </si>
  <si>
    <t xml:space="preserve">Household Level Totals </t>
  </si>
  <si>
    <t>Sponsors Level Totals</t>
  </si>
  <si>
    <t>Households provide written consent for sponsors to use or disclose information.</t>
  </si>
  <si>
    <t>SAs maintain complete and accurate accounting records appeals for three years.</t>
  </si>
  <si>
    <t>1.  Reviews</t>
  </si>
  <si>
    <t>2.  Appeals</t>
  </si>
  <si>
    <t>3.  Accounting</t>
  </si>
  <si>
    <t>Estimated # Recordkeepers</t>
  </si>
  <si>
    <t>SAs that plan to use or disclose information in ways not permitted must obtain written consent parent/guardian.</t>
  </si>
  <si>
    <t>SA should enter into written agreement with party requesting disclosure information.</t>
  </si>
  <si>
    <t>225.18(i)(2)</t>
  </si>
  <si>
    <t>SA documents the process used to determine the data and report that process to FNS on or before March 1 of each year.</t>
  </si>
  <si>
    <t>State Agency Level Totals</t>
  </si>
  <si>
    <t>225.15 (c), 225.15 (a), 225.9(g)</t>
  </si>
  <si>
    <t>Sponsors must maintain records which justify all costs and meals claimed.</t>
  </si>
  <si>
    <t>Sponsors that plan to use or disclose info in ways not permitted by law must obtain written consent from parent/guardian.</t>
  </si>
  <si>
    <t>Sponsors should enter into written agreement with the party requesting eligibility information</t>
  </si>
  <si>
    <t>225.16(b)</t>
  </si>
  <si>
    <t>Camps and sponsors must maintain copies of the documentation establishing the eligibility of child receiving meals and all other meal service requirement information.</t>
  </si>
  <si>
    <t>Sponsor Level Totals</t>
  </si>
  <si>
    <t>Camp and Other Sites Level Total</t>
  </si>
  <si>
    <t xml:space="preserve">Camp and Other Sites Level </t>
  </si>
  <si>
    <t>225.6(c)(5)(xii)</t>
  </si>
  <si>
    <t>Camps must maintain a written record of hearing for 3 years.</t>
  </si>
  <si>
    <t xml:space="preserve">225.6 (b)(2) </t>
  </si>
  <si>
    <t>Sponsor burden</t>
  </si>
  <si>
    <t>SA burden</t>
  </si>
  <si>
    <t>Camps and other sites burden</t>
  </si>
  <si>
    <t>Household burden</t>
  </si>
  <si>
    <t xml:space="preserve">Camps and sites burden </t>
  </si>
  <si>
    <t xml:space="preserve">SAs in form potential sponsors of procedure for advance and administrative cost payments. </t>
  </si>
  <si>
    <t>SAs, within 5 days of approval of sponsors, must notify FNSROs of sponsors, approved sites, locations, and days of operation and estimated daily attendance.</t>
  </si>
  <si>
    <t>SA, by November 1 of each fiscal year, notify USDA if it intends to administer the Summer Food Service Program.</t>
  </si>
  <si>
    <t>SAs, by Feb. 15 of each year, submit to FNSRO a Program Management and Administration Plan for that fiscal year.</t>
  </si>
  <si>
    <t>SAs develop a standard contract for use by sponsors and FSMCs</t>
  </si>
  <si>
    <t xml:space="preserve">            </t>
  </si>
  <si>
    <t xml:space="preserve">225.6(b)(2) </t>
  </si>
  <si>
    <t>Due to Program Change</t>
  </si>
  <si>
    <t>Due to Program Adjustment</t>
  </si>
  <si>
    <t>Sponsor level</t>
  </si>
  <si>
    <t>Camps and Other Site Level</t>
  </si>
  <si>
    <t>camps and Other Site Level</t>
  </si>
  <si>
    <t xml:space="preserve">Total Recordkeeping Total </t>
  </si>
  <si>
    <t xml:space="preserve">Total Reporting Total </t>
  </si>
  <si>
    <t>225.6( e), 225.14(c )(7)</t>
  </si>
  <si>
    <t>225.6(c)(2) and (3)</t>
  </si>
  <si>
    <t xml:space="preserve">225.6 (c)(1), 225.6(c)(4), 225.14(a)       </t>
  </si>
  <si>
    <t>225.15(m)(4)(x,xi,xii)</t>
  </si>
  <si>
    <t>225.15(e)</t>
  </si>
  <si>
    <t>Each sponsor shall annually announce in the media serving the area from which it draws its attendance the availability of free meals</t>
  </si>
  <si>
    <t>225.16(a)</t>
  </si>
  <si>
    <t>225.8 (a), 225.7(d)(5), 225.13(d)</t>
  </si>
  <si>
    <t>Within two weeks of receiving notification of their approval, sponsors shall submit to the State agency a copy of their letter advising the appropriate health department of their intention to provide a food service during a specific period at specific sites.</t>
  </si>
  <si>
    <t>225.8(b)</t>
  </si>
  <si>
    <t>SAs submit to FNS a final report on SFSP operations for each month of operations</t>
  </si>
  <si>
    <t>FNS-418</t>
  </si>
  <si>
    <t>Public Disclosure</t>
  </si>
  <si>
    <t xml:space="preserve"> Total Public Disclosure Burden</t>
  </si>
  <si>
    <t>Total Annual Disclosures</t>
  </si>
  <si>
    <t>Disclosures Per Respondent</t>
  </si>
  <si>
    <t>Estimated Avg. # of Hours Per Disclosure</t>
  </si>
  <si>
    <t xml:space="preserve">Total Public Disclosure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</si>
</sst>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m/d/yy;@"/>
    <numFmt numFmtId="169" formatCode="0.0"/>
    <numFmt numFmtId="170" formatCode="0.00000"/>
    <numFmt numFmtId="171" formatCode="0.0000000"/>
    <numFmt numFmtId="172" formatCode="#,##0.00000"/>
    <numFmt numFmtId="173" formatCode="0.00000_);\(0.00000\)"/>
    <numFmt numFmtId="174" formatCode="#,##0.0000000_);\(#,##0.0000000\)"/>
    <numFmt numFmtId="175" formatCode="#,##0.000_);\(#,##0.000\)"/>
    <numFmt numFmtId="176" formatCode="#,##0.00000_);\(#,##0.00000\)"/>
    <numFmt numFmtId="177" formatCode="#,##0.0_);\(#,##0.0\)"/>
    <numFmt numFmtId="178" formatCode="0.000000"/>
    <numFmt numFmtId="179" formatCode="_(* #,##0.00000_);_(* \(#,##0.00000\);_(* &quot;-&quot;??_);_(@_)"/>
    <numFmt numFmtId="180" formatCode="_(* #,##0.000000_);_(* \(#,##0.000000\);_(* &quot;-&quot;??_);_(@_)"/>
    <numFmt numFmtId="181" formatCode="#,##0.000000_);\(#,##0.000000\)"/>
    <numFmt numFmtId="182" formatCode="#,##0.00\ [$€-1];[Red]\-#,##0.00\ [$€-1]"/>
    <numFmt numFmtId="183" formatCode="#,##0.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63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165" fontId="11" fillId="0" borderId="4" xfId="3" applyNumberFormat="1" applyFont="1" applyFill="1" applyBorder="1" applyAlignment="1">
      <alignment vertical="center"/>
    </xf>
    <xf numFmtId="165" fontId="11" fillId="0" borderId="4" xfId="3" applyNumberFormat="1" applyFont="1" applyBorder="1" applyAlignment="1">
      <alignment vertical="center"/>
    </xf>
    <xf numFmtId="165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5" fontId="11" fillId="0" borderId="0" xfId="3" applyNumberFormat="1" applyFont="1" applyBorder="1" applyAlignment="1">
      <alignment vertical="center"/>
    </xf>
    <xf numFmtId="165" fontId="11" fillId="0" borderId="0" xfId="3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5" fontId="11" fillId="0" borderId="4" xfId="3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165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5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5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5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5" fontId="5" fillId="11" borderId="1" xfId="3" applyNumberFormat="1" applyFont="1" applyFill="1" applyBorder="1" applyAlignment="1" applyProtection="1">
      <alignment vertical="center"/>
      <protection locked="0"/>
    </xf>
    <xf numFmtId="165" fontId="5" fillId="11" borderId="1" xfId="3" applyNumberFormat="1" applyFont="1" applyFill="1" applyBorder="1" applyAlignment="1" applyProtection="1">
      <alignment vertical="center"/>
    </xf>
    <xf numFmtId="165" fontId="5" fillId="11" borderId="12" xfId="3" applyNumberFormat="1" applyFont="1" applyFill="1" applyBorder="1" applyAlignment="1" applyProtection="1">
      <alignment vertic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5" fontId="6" fillId="9" borderId="15" xfId="3" applyNumberFormat="1" applyFont="1" applyFill="1" applyBorder="1" applyProtection="1"/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6" fontId="24" fillId="13" borderId="0" xfId="0" applyNumberFormat="1" applyFont="1" applyFill="1" applyBorder="1"/>
    <xf numFmtId="166" fontId="24" fillId="13" borderId="24" xfId="0" applyNumberFormat="1" applyFont="1" applyFill="1" applyBorder="1"/>
    <xf numFmtId="165" fontId="5" fillId="12" borderId="1" xfId="3" applyNumberFormat="1" applyFont="1" applyFill="1" applyBorder="1" applyAlignment="1" applyProtection="1">
      <alignment vertical="center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8" fontId="0" fillId="0" borderId="23" xfId="0" applyNumberFormat="1" applyBorder="1"/>
    <xf numFmtId="168" fontId="0" fillId="0" borderId="30" xfId="0" applyNumberFormat="1" applyBorder="1"/>
    <xf numFmtId="0" fontId="29" fillId="0" borderId="1" xfId="1" applyFont="1" applyFill="1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2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" xfId="3" applyNumberFormat="1" applyFont="1" applyFill="1" applyBorder="1" applyAlignment="1" applyProtection="1">
      <alignment vertical="center"/>
      <protection locked="0"/>
    </xf>
    <xf numFmtId="39" fontId="6" fillId="9" borderId="15" xfId="3" applyNumberFormat="1" applyFont="1" applyFill="1" applyBorder="1" applyProtection="1"/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2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6" fillId="9" borderId="15" xfId="3" applyNumberFormat="1" applyFont="1" applyFill="1" applyBorder="1" applyProtection="1"/>
    <xf numFmtId="37" fontId="24" fillId="13" borderId="0" xfId="0" applyNumberFormat="1" applyFont="1" applyFill="1" applyBorder="1"/>
    <xf numFmtId="37" fontId="24" fillId="13" borderId="24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29" fillId="0" borderId="1" xfId="3" applyNumberFormat="1" applyFont="1" applyFill="1" applyBorder="1" applyAlignment="1" applyProtection="1">
      <alignment vertical="center"/>
      <protection locked="0"/>
    </xf>
    <xf numFmtId="3" fontId="29" fillId="0" borderId="12" xfId="3" applyNumberFormat="1" applyFont="1" applyFill="1" applyBorder="1" applyAlignment="1" applyProtection="1">
      <alignment vertical="center"/>
    </xf>
    <xf numFmtId="1" fontId="24" fillId="12" borderId="1" xfId="3" applyNumberFormat="1" applyFont="1" applyFill="1" applyBorder="1" applyAlignment="1" applyProtection="1">
      <alignment vertical="center"/>
    </xf>
    <xf numFmtId="2" fontId="24" fillId="12" borderId="1" xfId="3" applyNumberFormat="1" applyFont="1" applyFill="1" applyBorder="1" applyAlignment="1" applyProtection="1">
      <alignment vertical="center"/>
    </xf>
    <xf numFmtId="37" fontId="24" fillId="12" borderId="1" xfId="3" applyNumberFormat="1" applyFont="1" applyFill="1" applyBorder="1" applyAlignment="1" applyProtection="1">
      <alignment vertical="center"/>
    </xf>
    <xf numFmtId="37" fontId="29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" xfId="3" applyNumberFormat="1" applyFont="1" applyFill="1" applyBorder="1" applyAlignment="1" applyProtection="1">
      <alignment vertical="center"/>
      <protection locked="0"/>
    </xf>
    <xf numFmtId="39" fontId="24" fillId="13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/>
    </xf>
    <xf numFmtId="3" fontId="24" fillId="12" borderId="1" xfId="3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" fontId="6" fillId="12" borderId="1" xfId="3" applyNumberFormat="1" applyFont="1" applyFill="1" applyBorder="1" applyAlignment="1" applyProtection="1">
      <alignment horizontal="center" vertical="center"/>
    </xf>
    <xf numFmtId="0" fontId="6" fillId="12" borderId="1" xfId="3" applyNumberFormat="1" applyFont="1" applyFill="1" applyBorder="1" applyAlignment="1" applyProtection="1">
      <alignment horizontal="center" vertical="center" wrapText="1"/>
    </xf>
    <xf numFmtId="43" fontId="6" fillId="12" borderId="1" xfId="3" applyFon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Alignment="1" applyProtection="1">
      <alignment vertical="center"/>
      <protection locked="0"/>
    </xf>
    <xf numFmtId="3" fontId="29" fillId="0" borderId="1" xfId="1" applyNumberFormat="1" applyFont="1" applyBorder="1" applyAlignment="1" applyProtection="1">
      <alignment vertical="center"/>
      <protection locked="0"/>
    </xf>
    <xf numFmtId="0" fontId="0" fillId="0" borderId="21" xfId="0" applyBorder="1"/>
    <xf numFmtId="0" fontId="29" fillId="0" borderId="1" xfId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4" fillId="0" borderId="0" xfId="0" applyFont="1" applyFill="1"/>
    <xf numFmtId="0" fontId="24" fillId="0" borderId="21" xfId="0" applyFont="1" applyFill="1" applyBorder="1"/>
    <xf numFmtId="37" fontId="29" fillId="0" borderId="1" xfId="6" applyNumberFormat="1" applyFont="1" applyFill="1" applyBorder="1" applyAlignment="1" applyProtection="1">
      <alignment vertical="center"/>
    </xf>
    <xf numFmtId="0" fontId="6" fillId="0" borderId="11" xfId="6" applyNumberFormat="1" applyFont="1" applyFill="1" applyBorder="1" applyAlignment="1" applyProtection="1">
      <alignment horizontal="center" vertical="center" wrapText="1"/>
      <protection locked="0"/>
    </xf>
    <xf numFmtId="37" fontId="24" fillId="0" borderId="1" xfId="6" applyNumberFormat="1" applyFont="1" applyFill="1" applyBorder="1" applyAlignment="1" applyProtection="1">
      <alignment vertical="center"/>
      <protection locked="0"/>
    </xf>
    <xf numFmtId="39" fontId="24" fillId="0" borderId="1" xfId="6" applyNumberFormat="1" applyFont="1" applyFill="1" applyBorder="1" applyAlignment="1" applyProtection="1">
      <alignment vertical="center"/>
      <protection locked="0"/>
    </xf>
    <xf numFmtId="3" fontId="29" fillId="0" borderId="5" xfId="1" applyNumberFormat="1" applyFont="1" applyFill="1" applyBorder="1" applyAlignment="1">
      <alignment vertical="center"/>
    </xf>
    <xf numFmtId="1" fontId="29" fillId="0" borderId="1" xfId="6" applyNumberFormat="1" applyFont="1" applyFill="1" applyBorder="1" applyAlignment="1" applyProtection="1">
      <alignment vertical="center"/>
      <protection locked="0"/>
    </xf>
    <xf numFmtId="1" fontId="2" fillId="0" borderId="1" xfId="0" applyNumberFormat="1" applyFont="1" applyFill="1" applyBorder="1" applyAlignment="1" applyProtection="1">
      <alignment vertical="center"/>
      <protection locked="0"/>
    </xf>
    <xf numFmtId="1" fontId="24" fillId="0" borderId="12" xfId="6" applyNumberFormat="1" applyFont="1" applyFill="1" applyBorder="1" applyAlignment="1" applyProtection="1">
      <alignment vertical="center"/>
    </xf>
    <xf numFmtId="0" fontId="0" fillId="0" borderId="21" xfId="0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right" vertical="center"/>
    </xf>
    <xf numFmtId="2" fontId="29" fillId="0" borderId="1" xfId="1" applyNumberFormat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vertical="center"/>
    </xf>
    <xf numFmtId="0" fontId="6" fillId="0" borderId="25" xfId="3" applyNumberFormat="1" applyFont="1" applyFill="1" applyBorder="1" applyAlignment="1" applyProtection="1">
      <alignment horizontal="center" vertical="center" wrapText="1"/>
      <protection locked="0"/>
    </xf>
    <xf numFmtId="170" fontId="5" fillId="12" borderId="1" xfId="3" applyNumberFormat="1" applyFont="1" applyFill="1" applyBorder="1" applyAlignment="1" applyProtection="1">
      <alignment vertical="center"/>
    </xf>
    <xf numFmtId="164" fontId="5" fillId="12" borderId="1" xfId="3" applyNumberFormat="1" applyFont="1" applyFill="1" applyBorder="1" applyAlignment="1" applyProtection="1">
      <alignment vertical="center"/>
    </xf>
    <xf numFmtId="171" fontId="5" fillId="12" borderId="1" xfId="3" applyNumberFormat="1" applyFont="1" applyFill="1" applyBorder="1" applyAlignment="1" applyProtection="1">
      <alignment vertical="center"/>
    </xf>
    <xf numFmtId="172" fontId="5" fillId="12" borderId="1" xfId="3" applyNumberFormat="1" applyFont="1" applyFill="1" applyBorder="1" applyAlignment="1" applyProtection="1">
      <alignment vertical="center"/>
    </xf>
    <xf numFmtId="169" fontId="5" fillId="12" borderId="12" xfId="3" applyNumberFormat="1" applyFont="1" applyFill="1" applyBorder="1" applyAlignment="1" applyProtection="1">
      <alignment vertical="center"/>
    </xf>
    <xf numFmtId="164" fontId="5" fillId="0" borderId="1" xfId="3" applyNumberFormat="1" applyFont="1" applyFill="1" applyBorder="1" applyAlignment="1" applyProtection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6" xfId="0" applyFill="1" applyBorder="1" applyAlignment="1">
      <alignment horizontal="left" vertical="center"/>
    </xf>
    <xf numFmtId="173" fontId="5" fillId="12" borderId="1" xfId="3" applyNumberFormat="1" applyFont="1" applyFill="1" applyBorder="1" applyAlignment="1" applyProtection="1">
      <alignment vertical="center"/>
    </xf>
    <xf numFmtId="174" fontId="5" fillId="12" borderId="1" xfId="3" applyNumberFormat="1" applyFont="1" applyFill="1" applyBorder="1" applyAlignment="1" applyProtection="1">
      <alignment vertical="center"/>
    </xf>
    <xf numFmtId="175" fontId="5" fillId="12" borderId="1" xfId="3" applyNumberFormat="1" applyFont="1" applyFill="1" applyBorder="1" applyAlignment="1" applyProtection="1">
      <alignment vertical="center"/>
    </xf>
    <xf numFmtId="172" fontId="5" fillId="12" borderId="12" xfId="3" applyNumberFormat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center" vertical="center" wrapText="1"/>
    </xf>
    <xf numFmtId="0" fontId="6" fillId="0" borderId="37" xfId="3" applyNumberFormat="1" applyFont="1" applyFill="1" applyBorder="1" applyAlignment="1" applyProtection="1">
      <alignment horizontal="center" vertical="center" wrapText="1"/>
      <protection locked="0"/>
    </xf>
    <xf numFmtId="37" fontId="29" fillId="0" borderId="32" xfId="3" applyNumberFormat="1" applyFont="1" applyFill="1" applyBorder="1" applyAlignment="1" applyProtection="1">
      <alignment vertical="center"/>
      <protection locked="0"/>
    </xf>
    <xf numFmtId="3" fontId="29" fillId="0" borderId="38" xfId="3" applyNumberFormat="1" applyFont="1" applyFill="1" applyBorder="1" applyAlignment="1" applyProtection="1">
      <alignment vertical="center"/>
    </xf>
    <xf numFmtId="0" fontId="1" fillId="9" borderId="21" xfId="0" applyFont="1" applyFill="1" applyBorder="1" applyAlignment="1">
      <alignment horizontal="center"/>
    </xf>
    <xf numFmtId="0" fontId="5" fillId="0" borderId="0" xfId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35" fillId="0" borderId="32" xfId="0" applyFont="1" applyBorder="1" applyAlignment="1">
      <alignment vertical="center"/>
    </xf>
    <xf numFmtId="0" fontId="35" fillId="0" borderId="32" xfId="0" applyFont="1" applyBorder="1" applyAlignment="1">
      <alignment vertical="center" wrapText="1"/>
    </xf>
    <xf numFmtId="0" fontId="36" fillId="0" borderId="32" xfId="0" applyFont="1" applyBorder="1" applyAlignment="1">
      <alignment vertical="center"/>
    </xf>
    <xf numFmtId="3" fontId="36" fillId="0" borderId="32" xfId="0" applyNumberFormat="1" applyFont="1" applyBorder="1" applyAlignment="1" applyProtection="1">
      <alignment vertical="center"/>
      <protection locked="0"/>
    </xf>
    <xf numFmtId="3" fontId="5" fillId="0" borderId="32" xfId="3" applyNumberFormat="1" applyFont="1" applyFill="1" applyBorder="1" applyAlignment="1" applyProtection="1">
      <alignment vertical="center"/>
    </xf>
    <xf numFmtId="4" fontId="36" fillId="0" borderId="32" xfId="0" applyNumberFormat="1" applyFont="1" applyBorder="1" applyAlignment="1" applyProtection="1">
      <alignment vertical="center"/>
      <protection locked="0"/>
    </xf>
    <xf numFmtId="3" fontId="36" fillId="0" borderId="32" xfId="0" applyNumberFormat="1" applyFont="1" applyFill="1" applyBorder="1" applyAlignment="1">
      <alignment vertical="center"/>
    </xf>
    <xf numFmtId="37" fontId="35" fillId="0" borderId="32" xfId="3" applyNumberFormat="1" applyFont="1" applyFill="1" applyBorder="1" applyAlignment="1" applyProtection="1">
      <alignment vertical="center"/>
      <protection locked="0"/>
    </xf>
    <xf numFmtId="0" fontId="3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/>
    </xf>
    <xf numFmtId="3" fontId="35" fillId="0" borderId="1" xfId="0" applyNumberFormat="1" applyFont="1" applyFill="1" applyBorder="1" applyAlignment="1" applyProtection="1">
      <alignment vertical="center"/>
      <protection locked="0"/>
    </xf>
    <xf numFmtId="4" fontId="35" fillId="0" borderId="1" xfId="0" applyNumberFormat="1" applyFont="1" applyFill="1" applyBorder="1" applyAlignment="1" applyProtection="1">
      <alignment vertical="center"/>
      <protection locked="0"/>
    </xf>
    <xf numFmtId="3" fontId="36" fillId="0" borderId="1" xfId="0" applyNumberFormat="1" applyFont="1" applyFill="1" applyBorder="1" applyAlignment="1">
      <alignment vertical="center"/>
    </xf>
    <xf numFmtId="3" fontId="35" fillId="0" borderId="1" xfId="3" applyNumberFormat="1" applyFont="1" applyFill="1" applyBorder="1" applyAlignment="1" applyProtection="1">
      <alignment vertical="center"/>
      <protection locked="0"/>
    </xf>
    <xf numFmtId="0" fontId="36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 wrapText="1"/>
    </xf>
    <xf numFmtId="3" fontId="36" fillId="0" borderId="1" xfId="0" applyNumberFormat="1" applyFont="1" applyBorder="1" applyAlignment="1" applyProtection="1">
      <alignment vertical="center"/>
      <protection locked="0"/>
    </xf>
    <xf numFmtId="4" fontId="36" fillId="0" borderId="1" xfId="0" applyNumberFormat="1" applyFont="1" applyBorder="1" applyAlignment="1" applyProtection="1">
      <alignment vertical="center"/>
      <protection locked="0"/>
    </xf>
    <xf numFmtId="3" fontId="36" fillId="0" borderId="1" xfId="0" applyNumberFormat="1" applyFont="1" applyBorder="1" applyAlignment="1">
      <alignment vertical="center"/>
    </xf>
    <xf numFmtId="37" fontId="35" fillId="0" borderId="1" xfId="3" applyNumberFormat="1" applyFont="1" applyFill="1" applyBorder="1" applyAlignment="1" applyProtection="1">
      <alignment vertical="center"/>
      <protection locked="0"/>
    </xf>
    <xf numFmtId="0" fontId="34" fillId="0" borderId="1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3" fillId="0" borderId="33" xfId="1" applyFont="1" applyFill="1" applyBorder="1" applyAlignment="1" applyProtection="1">
      <alignment horizontal="left" vertical="top" wrapText="1"/>
    </xf>
    <xf numFmtId="170" fontId="5" fillId="11" borderId="1" xfId="3" applyNumberFormat="1" applyFont="1" applyFill="1" applyBorder="1" applyAlignment="1" applyProtection="1">
      <alignment vertical="center"/>
    </xf>
    <xf numFmtId="176" fontId="5" fillId="11" borderId="1" xfId="3" applyNumberFormat="1" applyFont="1" applyFill="1" applyBorder="1" applyAlignment="1" applyProtection="1">
      <alignment vertical="center"/>
    </xf>
    <xf numFmtId="171" fontId="5" fillId="11" borderId="1" xfId="3" applyNumberFormat="1" applyFont="1" applyFill="1" applyBorder="1" applyAlignment="1" applyProtection="1">
      <alignment vertical="center"/>
    </xf>
    <xf numFmtId="164" fontId="5" fillId="11" borderId="1" xfId="3" applyNumberFormat="1" applyFont="1" applyFill="1" applyBorder="1" applyAlignment="1" applyProtection="1">
      <alignment vertical="center"/>
    </xf>
    <xf numFmtId="172" fontId="5" fillId="11" borderId="1" xfId="3" applyNumberFormat="1" applyFont="1" applyFill="1" applyBorder="1" applyAlignment="1" applyProtection="1">
      <alignment vertical="center"/>
    </xf>
    <xf numFmtId="172" fontId="5" fillId="11" borderId="12" xfId="3" applyNumberFormat="1" applyFont="1" applyFill="1" applyBorder="1" applyAlignment="1" applyProtection="1">
      <alignment vertical="center"/>
    </xf>
    <xf numFmtId="2" fontId="2" fillId="14" borderId="1" xfId="0" applyNumberFormat="1" applyFont="1" applyFill="1" applyBorder="1" applyAlignment="1" applyProtection="1">
      <alignment vertical="center"/>
      <protection locked="0"/>
    </xf>
    <xf numFmtId="178" fontId="24" fillId="12" borderId="1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  <protection locked="0"/>
    </xf>
    <xf numFmtId="4" fontId="5" fillId="0" borderId="12" xfId="3" applyNumberFormat="1" applyFont="1" applyFill="1" applyBorder="1" applyAlignment="1" applyProtection="1">
      <alignment vertical="center"/>
    </xf>
    <xf numFmtId="178" fontId="6" fillId="9" borderId="15" xfId="3" applyNumberFormat="1" applyFont="1" applyFill="1" applyBorder="1" applyProtection="1"/>
    <xf numFmtId="0" fontId="26" fillId="13" borderId="23" xfId="0" applyFont="1" applyFill="1" applyBorder="1" applyAlignment="1">
      <alignment horizontal="left" wrapText="1"/>
    </xf>
    <xf numFmtId="4" fontId="1" fillId="0" borderId="1" xfId="0" applyNumberFormat="1" applyFont="1" applyBorder="1"/>
    <xf numFmtId="0" fontId="29" fillId="15" borderId="1" xfId="1" applyFont="1" applyFill="1" applyBorder="1" applyAlignment="1">
      <alignment vertical="center"/>
    </xf>
    <xf numFmtId="2" fontId="2" fillId="15" borderId="1" xfId="0" applyNumberFormat="1" applyFont="1" applyFill="1" applyBorder="1" applyAlignment="1" applyProtection="1">
      <alignment vertical="center"/>
      <protection locked="0"/>
    </xf>
    <xf numFmtId="43" fontId="6" fillId="15" borderId="11" xfId="3" applyFont="1" applyFill="1" applyBorder="1" applyAlignment="1" applyProtection="1">
      <alignment horizontal="center" vertical="center" wrapText="1"/>
      <protection locked="0"/>
    </xf>
    <xf numFmtId="0" fontId="29" fillId="15" borderId="1" xfId="1" applyFont="1" applyFill="1" applyBorder="1" applyAlignment="1">
      <alignment vertical="center" wrapText="1"/>
    </xf>
    <xf numFmtId="1" fontId="5" fillId="15" borderId="1" xfId="3" applyNumberFormat="1" applyFont="1" applyFill="1" applyBorder="1" applyAlignment="1" applyProtection="1">
      <alignment vertical="center"/>
      <protection locked="0"/>
    </xf>
    <xf numFmtId="3" fontId="29" fillId="15" borderId="1" xfId="1" applyNumberFormat="1" applyFont="1" applyFill="1" applyBorder="1" applyAlignment="1">
      <alignment vertical="center"/>
    </xf>
    <xf numFmtId="0" fontId="0" fillId="0" borderId="21" xfId="0" applyFill="1" applyBorder="1"/>
    <xf numFmtId="0" fontId="6" fillId="15" borderId="11" xfId="3" applyNumberFormat="1" applyFont="1" applyFill="1" applyBorder="1" applyAlignment="1" applyProtection="1">
      <alignment horizontal="center" vertical="center" wrapText="1"/>
      <protection locked="0"/>
    </xf>
    <xf numFmtId="175" fontId="11" fillId="0" borderId="0" xfId="3" applyNumberFormat="1" applyFont="1" applyBorder="1" applyAlignment="1">
      <alignment vertical="center"/>
    </xf>
    <xf numFmtId="175" fontId="11" fillId="0" borderId="4" xfId="3" applyNumberFormat="1" applyFont="1" applyBorder="1" applyAlignment="1">
      <alignment vertical="center"/>
    </xf>
    <xf numFmtId="175" fontId="11" fillId="10" borderId="0" xfId="3" applyNumberFormat="1" applyFont="1" applyFill="1" applyBorder="1" applyAlignment="1">
      <alignment vertical="center"/>
    </xf>
    <xf numFmtId="175" fontId="11" fillId="5" borderId="0" xfId="3" applyNumberFormat="1" applyFont="1" applyFill="1" applyBorder="1" applyAlignment="1">
      <alignment vertical="center"/>
    </xf>
    <xf numFmtId="175" fontId="11" fillId="6" borderId="4" xfId="3" applyNumberFormat="1" applyFont="1" applyFill="1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179" fontId="11" fillId="0" borderId="0" xfId="3" applyNumberFormat="1" applyFont="1" applyFill="1" applyBorder="1" applyAlignment="1">
      <alignment vertical="center"/>
    </xf>
    <xf numFmtId="180" fontId="11" fillId="0" borderId="0" xfId="3" applyNumberFormat="1" applyFont="1" applyFill="1" applyBorder="1" applyAlignment="1">
      <alignment vertical="center"/>
    </xf>
    <xf numFmtId="181" fontId="11" fillId="0" borderId="0" xfId="3" applyNumberFormat="1" applyFont="1" applyFill="1" applyBorder="1" applyAlignment="1">
      <alignment vertical="center"/>
    </xf>
    <xf numFmtId="174" fontId="11" fillId="0" borderId="0" xfId="3" applyNumberFormat="1" applyFont="1" applyFill="1" applyBorder="1" applyAlignment="1">
      <alignment vertical="center"/>
    </xf>
    <xf numFmtId="176" fontId="9" fillId="3" borderId="0" xfId="3" applyNumberFormat="1" applyFont="1" applyFill="1" applyBorder="1" applyAlignment="1">
      <alignment vertical="center"/>
    </xf>
    <xf numFmtId="181" fontId="9" fillId="3" borderId="0" xfId="3" applyNumberFormat="1" applyFont="1" applyFill="1" applyBorder="1" applyAlignment="1">
      <alignment vertical="center"/>
    </xf>
    <xf numFmtId="0" fontId="6" fillId="16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6" borderId="2" xfId="3" applyNumberFormat="1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vertical="center"/>
      <protection locked="0"/>
    </xf>
    <xf numFmtId="0" fontId="13" fillId="0" borderId="1" xfId="1" applyFont="1" applyFill="1" applyBorder="1" applyAlignment="1" applyProtection="1">
      <alignment horizontal="left" vertical="top" wrapText="1"/>
    </xf>
    <xf numFmtId="0" fontId="13" fillId="0" borderId="1" xfId="1" applyFont="1" applyFill="1" applyBorder="1" applyAlignment="1" applyProtection="1">
      <alignment horizontal="right" vertical="center" wrapText="1"/>
    </xf>
    <xf numFmtId="0" fontId="13" fillId="0" borderId="1" xfId="1" applyFont="1" applyFill="1" applyBorder="1" applyAlignment="1" applyProtection="1">
      <alignment horizontal="right" wrapText="1"/>
    </xf>
    <xf numFmtId="167" fontId="13" fillId="0" borderId="1" xfId="1" applyNumberFormat="1" applyFont="1" applyFill="1" applyBorder="1" applyAlignment="1" applyProtection="1">
      <alignment horizontal="right" vertical="center" wrapText="1"/>
    </xf>
    <xf numFmtId="0" fontId="29" fillId="15" borderId="32" xfId="1" applyFont="1" applyFill="1" applyBorder="1" applyAlignment="1">
      <alignment vertical="center"/>
    </xf>
    <xf numFmtId="37" fontId="24" fillId="15" borderId="1" xfId="3" applyNumberFormat="1" applyFont="1" applyFill="1" applyBorder="1" applyAlignment="1" applyProtection="1">
      <alignment vertical="center"/>
      <protection locked="0"/>
    </xf>
    <xf numFmtId="37" fontId="29" fillId="15" borderId="1" xfId="3" applyNumberFormat="1" applyFont="1" applyFill="1" applyBorder="1" applyAlignment="1" applyProtection="1">
      <alignment vertical="center"/>
    </xf>
    <xf numFmtId="39" fontId="24" fillId="15" borderId="1" xfId="3" applyNumberFormat="1" applyFont="1" applyFill="1" applyBorder="1" applyAlignment="1" applyProtection="1">
      <alignment vertical="center"/>
      <protection locked="0"/>
    </xf>
    <xf numFmtId="1" fontId="29" fillId="15" borderId="1" xfId="3" applyNumberFormat="1" applyFont="1" applyFill="1" applyBorder="1" applyAlignment="1" applyProtection="1">
      <alignment vertical="center"/>
      <protection locked="0"/>
    </xf>
    <xf numFmtId="1" fontId="24" fillId="15" borderId="12" xfId="3" applyNumberFormat="1" applyFont="1" applyFill="1" applyBorder="1" applyAlignment="1" applyProtection="1">
      <alignment vertical="center"/>
    </xf>
    <xf numFmtId="3" fontId="29" fillId="15" borderId="5" xfId="3" applyNumberFormat="1" applyFont="1" applyFill="1" applyBorder="1" applyAlignment="1" applyProtection="1">
      <alignment vertical="center"/>
    </xf>
    <xf numFmtId="0" fontId="28" fillId="15" borderId="1" xfId="0" applyFont="1" applyFill="1" applyBorder="1" applyAlignment="1">
      <alignment vertical="center"/>
    </xf>
    <xf numFmtId="0" fontId="28" fillId="15" borderId="1" xfId="0" applyFont="1" applyFill="1" applyBorder="1" applyAlignment="1">
      <alignment vertical="center" wrapText="1"/>
    </xf>
    <xf numFmtId="1" fontId="0" fillId="15" borderId="1" xfId="0" applyNumberFormat="1" applyFill="1" applyBorder="1" applyAlignment="1" applyProtection="1">
      <alignment vertical="center"/>
      <protection locked="0"/>
    </xf>
    <xf numFmtId="37" fontId="24" fillId="15" borderId="1" xfId="3" applyNumberFormat="1" applyFont="1" applyFill="1" applyBorder="1" applyAlignment="1" applyProtection="1">
      <alignment vertical="center"/>
    </xf>
    <xf numFmtId="0" fontId="37" fillId="0" borderId="1" xfId="1" applyFont="1" applyFill="1" applyBorder="1" applyAlignment="1" applyProtection="1">
      <alignment horizontal="right" vertical="center" wrapText="1"/>
    </xf>
    <xf numFmtId="3" fontId="29" fillId="15" borderId="1" xfId="1" applyNumberFormat="1" applyFont="1" applyFill="1" applyBorder="1" applyAlignment="1" applyProtection="1">
      <alignment vertical="center"/>
      <protection locked="0"/>
    </xf>
    <xf numFmtId="3" fontId="5" fillId="15" borderId="1" xfId="3" applyNumberFormat="1" applyFont="1" applyFill="1" applyBorder="1" applyAlignment="1" applyProtection="1">
      <alignment vertical="center"/>
    </xf>
    <xf numFmtId="2" fontId="5" fillId="15" borderId="1" xfId="3" applyNumberFormat="1" applyFont="1" applyFill="1" applyBorder="1" applyAlignment="1" applyProtection="1">
      <alignment vertical="center"/>
      <protection locked="0"/>
    </xf>
    <xf numFmtId="2" fontId="5" fillId="15" borderId="1" xfId="3" applyNumberFormat="1" applyFont="1" applyFill="1" applyBorder="1" applyAlignment="1" applyProtection="1">
      <alignment vertical="center"/>
    </xf>
    <xf numFmtId="3" fontId="5" fillId="15" borderId="1" xfId="3" applyNumberFormat="1" applyFont="1" applyFill="1" applyBorder="1" applyAlignment="1" applyProtection="1">
      <alignment vertical="center"/>
      <protection locked="0"/>
    </xf>
    <xf numFmtId="3" fontId="5" fillId="15" borderId="1" xfId="3" applyNumberFormat="1" applyFont="1" applyFill="1" applyBorder="1" applyAlignment="1" applyProtection="1">
      <alignment horizontal="left" vertical="center" indent="2"/>
      <protection locked="0"/>
    </xf>
    <xf numFmtId="3" fontId="5" fillId="15" borderId="12" xfId="3" applyNumberFormat="1" applyFont="1" applyFill="1" applyBorder="1" applyAlignment="1" applyProtection="1">
      <alignment vertical="center"/>
    </xf>
    <xf numFmtId="0" fontId="4" fillId="0" borderId="0" xfId="4" applyFont="1" applyFill="1" applyAlignment="1">
      <alignment horizontal="center"/>
    </xf>
    <xf numFmtId="0" fontId="5" fillId="0" borderId="0" xfId="1" applyFont="1" applyFill="1"/>
    <xf numFmtId="0" fontId="1" fillId="0" borderId="20" xfId="0" applyFont="1" applyFill="1" applyBorder="1" applyAlignment="1">
      <alignment horizontal="center"/>
    </xf>
    <xf numFmtId="0" fontId="0" fillId="0" borderId="22" xfId="0" applyFill="1" applyBorder="1"/>
    <xf numFmtId="0" fontId="1" fillId="0" borderId="0" xfId="0" applyFont="1" applyFill="1"/>
    <xf numFmtId="167" fontId="34" fillId="0" borderId="1" xfId="1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32" xfId="1" applyFont="1" applyFill="1" applyBorder="1" applyAlignment="1">
      <alignment vertical="center"/>
    </xf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9" fillId="0" borderId="32" xfId="1" applyNumberFormat="1" applyFont="1" applyFill="1" applyBorder="1" applyAlignment="1" applyProtection="1">
      <alignment vertical="center"/>
      <protection locked="0"/>
    </xf>
    <xf numFmtId="37" fontId="29" fillId="0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2" fontId="29" fillId="0" borderId="33" xfId="1" applyNumberFormat="1" applyFont="1" applyFill="1" applyBorder="1" applyAlignment="1">
      <alignment vertical="center"/>
    </xf>
    <xf numFmtId="4" fontId="29" fillId="0" borderId="1" xfId="1" applyNumberFormat="1" applyFont="1" applyFill="1" applyBorder="1" applyAlignment="1">
      <alignment vertical="center"/>
    </xf>
    <xf numFmtId="1" fontId="29" fillId="0" borderId="1" xfId="3" applyNumberFormat="1" applyFont="1" applyFill="1" applyBorder="1" applyAlignment="1" applyProtection="1">
      <alignment vertical="center"/>
      <protection locked="0"/>
    </xf>
    <xf numFmtId="2" fontId="24" fillId="0" borderId="12" xfId="3" applyNumberFormat="1" applyFont="1" applyFill="1" applyBorder="1" applyAlignment="1" applyProtection="1">
      <alignment vertical="center"/>
    </xf>
    <xf numFmtId="3" fontId="29" fillId="0" borderId="1" xfId="1" applyNumberFormat="1" applyFont="1" applyFill="1" applyBorder="1" applyAlignment="1">
      <alignment vertical="center"/>
    </xf>
    <xf numFmtId="1" fontId="24" fillId="0" borderId="12" xfId="3" applyNumberFormat="1" applyFont="1" applyFill="1" applyBorder="1" applyAlignment="1" applyProtection="1">
      <alignment vertical="center"/>
    </xf>
    <xf numFmtId="3" fontId="29" fillId="0" borderId="5" xfId="3" applyNumberFormat="1" applyFont="1" applyFill="1" applyBorder="1" applyAlignment="1" applyProtection="1">
      <alignment vertical="center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29" fillId="0" borderId="31" xfId="1" applyFont="1" applyFill="1" applyBorder="1" applyAlignment="1">
      <alignment vertical="center"/>
    </xf>
    <xf numFmtId="0" fontId="29" fillId="0" borderId="31" xfId="1" applyFont="1" applyFill="1" applyBorder="1" applyAlignment="1">
      <alignment vertical="center" wrapText="1"/>
    </xf>
    <xf numFmtId="37" fontId="24" fillId="0" borderId="1" xfId="3" applyNumberFormat="1" applyFont="1" applyFill="1" applyBorder="1" applyAlignment="1" applyProtection="1">
      <alignment vertical="center"/>
    </xf>
    <xf numFmtId="0" fontId="29" fillId="0" borderId="1" xfId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3" fontId="28" fillId="0" borderId="1" xfId="0" applyNumberFormat="1" applyFont="1" applyFill="1" applyBorder="1" applyAlignment="1" applyProtection="1">
      <alignment vertical="center"/>
      <protection locked="0"/>
    </xf>
    <xf numFmtId="1" fontId="28" fillId="0" borderId="1" xfId="0" applyNumberFormat="1" applyFont="1" applyFill="1" applyBorder="1" applyAlignment="1" applyProtection="1">
      <alignment vertical="center"/>
      <protection locked="0"/>
    </xf>
    <xf numFmtId="3" fontId="24" fillId="0" borderId="1" xfId="3" applyNumberFormat="1" applyFont="1" applyFill="1" applyBorder="1" applyAlignment="1" applyProtection="1">
      <alignment vertical="center"/>
    </xf>
    <xf numFmtId="4" fontId="28" fillId="0" borderId="1" xfId="0" applyNumberFormat="1" applyFont="1" applyFill="1" applyBorder="1" applyAlignment="1" applyProtection="1">
      <alignment vertical="center"/>
      <protection locked="0"/>
    </xf>
    <xf numFmtId="3" fontId="28" fillId="0" borderId="1" xfId="0" applyNumberFormat="1" applyFont="1" applyFill="1" applyBorder="1" applyAlignment="1">
      <alignment vertical="center"/>
    </xf>
    <xf numFmtId="0" fontId="13" fillId="15" borderId="1" xfId="1" applyFont="1" applyFill="1" applyBorder="1" applyAlignment="1" applyProtection="1">
      <alignment horizontal="left" vertical="top" wrapText="1"/>
    </xf>
    <xf numFmtId="0" fontId="34" fillId="15" borderId="1" xfId="1" applyFont="1" applyFill="1" applyBorder="1" applyAlignment="1" applyProtection="1">
      <alignment horizontal="center" vertical="center" wrapText="1"/>
    </xf>
    <xf numFmtId="0" fontId="13" fillId="15" borderId="1" xfId="1" applyFont="1" applyFill="1" applyBorder="1" applyAlignment="1" applyProtection="1">
      <alignment horizontal="right" vertical="center" wrapText="1"/>
    </xf>
    <xf numFmtId="0" fontId="13" fillId="15" borderId="1" xfId="1" applyFont="1" applyFill="1" applyBorder="1" applyAlignment="1" applyProtection="1">
      <alignment horizontal="right" wrapText="1"/>
    </xf>
    <xf numFmtId="167" fontId="13" fillId="15" borderId="1" xfId="1" applyNumberFormat="1" applyFont="1" applyFill="1" applyBorder="1" applyAlignment="1" applyProtection="1">
      <alignment horizontal="right" vertical="center" wrapText="1"/>
    </xf>
    <xf numFmtId="167" fontId="34" fillId="15" borderId="1" xfId="1" applyNumberFormat="1" applyFont="1" applyFill="1" applyBorder="1" applyAlignment="1" applyProtection="1">
      <alignment horizontal="center" vertical="center" wrapText="1"/>
    </xf>
    <xf numFmtId="0" fontId="23" fillId="15" borderId="1" xfId="1" applyFont="1" applyFill="1" applyBorder="1" applyAlignment="1" applyProtection="1">
      <alignment horizontal="center" vertical="center" wrapText="1"/>
    </xf>
    <xf numFmtId="0" fontId="13" fillId="15" borderId="0" xfId="1" applyFont="1" applyFill="1" applyBorder="1" applyAlignment="1" applyProtection="1">
      <alignment horizontal="center" vertical="center" wrapText="1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 applyAlignment="1">
      <alignment vertical="top" wrapText="1"/>
    </xf>
    <xf numFmtId="3" fontId="0" fillId="15" borderId="1" xfId="0" applyNumberFormat="1" applyFill="1" applyBorder="1" applyAlignment="1" applyProtection="1">
      <alignment vertical="center" wrapText="1"/>
      <protection locked="0"/>
    </xf>
    <xf numFmtId="4" fontId="0" fillId="15" borderId="1" xfId="0" applyNumberFormat="1" applyFill="1" applyBorder="1" applyAlignment="1" applyProtection="1">
      <alignment vertical="center" wrapText="1"/>
      <protection locked="0"/>
    </xf>
    <xf numFmtId="3" fontId="0" fillId="15" borderId="1" xfId="0" applyNumberFormat="1" applyFill="1" applyBorder="1" applyAlignment="1">
      <alignment vertical="center" wrapText="1"/>
    </xf>
    <xf numFmtId="165" fontId="29" fillId="15" borderId="1" xfId="3" applyNumberFormat="1" applyFont="1" applyFill="1" applyBorder="1" applyAlignment="1" applyProtection="1">
      <alignment vertical="center"/>
      <protection locked="0"/>
    </xf>
    <xf numFmtId="165" fontId="29" fillId="15" borderId="12" xfId="3" applyNumberFormat="1" applyFont="1" applyFill="1" applyBorder="1" applyAlignment="1" applyProtection="1">
      <alignment vertical="center"/>
    </xf>
    <xf numFmtId="0" fontId="0" fillId="15" borderId="2" xfId="0" applyFill="1" applyBorder="1" applyAlignment="1">
      <alignment vertical="center" wrapText="1"/>
    </xf>
    <xf numFmtId="0" fontId="0" fillId="15" borderId="1" xfId="0" applyFill="1" applyBorder="1" applyAlignment="1">
      <alignment horizontal="left" vertical="top" wrapText="1"/>
    </xf>
    <xf numFmtId="0" fontId="5" fillId="15" borderId="1" xfId="3" applyNumberFormat="1" applyFont="1" applyFill="1" applyBorder="1" applyAlignment="1" applyProtection="1">
      <alignment vertical="center" wrapText="1"/>
      <protection locked="0"/>
    </xf>
    <xf numFmtId="0" fontId="6" fillId="15" borderId="1" xfId="3" applyNumberFormat="1" applyFont="1" applyFill="1" applyBorder="1" applyAlignment="1" applyProtection="1">
      <alignment horizontal="center" vertical="center" wrapText="1"/>
      <protection locked="0"/>
    </xf>
    <xf numFmtId="165" fontId="5" fillId="15" borderId="1" xfId="3" applyNumberFormat="1" applyFont="1" applyFill="1" applyBorder="1" applyAlignment="1" applyProtection="1">
      <alignment vertical="center"/>
      <protection locked="0"/>
    </xf>
    <xf numFmtId="165" fontId="5" fillId="15" borderId="1" xfId="3" applyNumberFormat="1" applyFont="1" applyFill="1" applyBorder="1" applyAlignment="1" applyProtection="1">
      <alignment vertical="center"/>
    </xf>
    <xf numFmtId="177" fontId="5" fillId="15" borderId="1" xfId="3" applyNumberFormat="1" applyFont="1" applyFill="1" applyBorder="1" applyAlignment="1" applyProtection="1">
      <alignment vertical="center"/>
    </xf>
    <xf numFmtId="165" fontId="5" fillId="15" borderId="12" xfId="3" applyNumberFormat="1" applyFont="1" applyFill="1" applyBorder="1" applyAlignment="1" applyProtection="1">
      <alignment vertical="center"/>
    </xf>
    <xf numFmtId="37" fontId="24" fillId="15" borderId="1" xfId="6" applyNumberFormat="1" applyFont="1" applyFill="1" applyBorder="1" applyAlignment="1" applyProtection="1">
      <alignment vertical="center"/>
      <protection locked="0"/>
    </xf>
    <xf numFmtId="37" fontId="29" fillId="15" borderId="1" xfId="6" applyNumberFormat="1" applyFont="1" applyFill="1" applyBorder="1" applyAlignment="1" applyProtection="1">
      <alignment vertical="center"/>
    </xf>
    <xf numFmtId="39" fontId="24" fillId="15" borderId="1" xfId="6" applyNumberFormat="1" applyFont="1" applyFill="1" applyBorder="1" applyAlignment="1" applyProtection="1">
      <alignment vertical="center"/>
      <protection locked="0"/>
    </xf>
    <xf numFmtId="1" fontId="29" fillId="15" borderId="1" xfId="6" applyNumberFormat="1" applyFont="1" applyFill="1" applyBorder="1" applyAlignment="1" applyProtection="1">
      <alignment vertical="center"/>
      <protection locked="0"/>
    </xf>
    <xf numFmtId="1" fontId="24" fillId="15" borderId="12" xfId="6" applyNumberFormat="1" applyFont="1" applyFill="1" applyBorder="1" applyAlignment="1" applyProtection="1">
      <alignment vertical="center"/>
    </xf>
    <xf numFmtId="0" fontId="29" fillId="15" borderId="1" xfId="1" applyFont="1" applyFill="1" applyBorder="1" applyAlignment="1">
      <alignment wrapText="1"/>
    </xf>
    <xf numFmtId="1" fontId="5" fillId="15" borderId="12" xfId="3" applyNumberFormat="1" applyFont="1" applyFill="1" applyBorder="1" applyAlignment="1" applyProtection="1">
      <alignment vertical="center"/>
    </xf>
    <xf numFmtId="182" fontId="29" fillId="15" borderId="1" xfId="1" applyNumberFormat="1" applyFont="1" applyFill="1" applyBorder="1" applyAlignment="1">
      <alignment horizontal="left" vertical="center"/>
    </xf>
    <xf numFmtId="4" fontId="37" fillId="15" borderId="1" xfId="1" applyNumberFormat="1" applyFont="1" applyFill="1" applyBorder="1" applyAlignment="1" applyProtection="1">
      <alignment horizontal="right" vertical="center" wrapText="1"/>
    </xf>
    <xf numFmtId="39" fontId="29" fillId="15" borderId="12" xfId="3" applyNumberFormat="1" applyFont="1" applyFill="1" applyBorder="1" applyAlignment="1" applyProtection="1">
      <alignment vertical="center"/>
    </xf>
    <xf numFmtId="3" fontId="5" fillId="17" borderId="1" xfId="3" applyNumberFormat="1" applyFont="1" applyFill="1" applyBorder="1" applyAlignment="1" applyProtection="1">
      <alignment vertical="center"/>
    </xf>
    <xf numFmtId="37" fontId="5" fillId="17" borderId="1" xfId="3" applyNumberFormat="1" applyFont="1" applyFill="1" applyBorder="1" applyAlignment="1" applyProtection="1">
      <alignment vertical="center"/>
      <protection locked="0"/>
    </xf>
    <xf numFmtId="37" fontId="5" fillId="17" borderId="12" xfId="3" applyNumberFormat="1" applyFont="1" applyFill="1" applyBorder="1" applyAlignment="1" applyProtection="1">
      <alignment vertical="center"/>
    </xf>
    <xf numFmtId="37" fontId="6" fillId="17" borderId="15" xfId="3" applyNumberFormat="1" applyFont="1" applyFill="1" applyBorder="1" applyProtection="1"/>
    <xf numFmtId="37" fontId="6" fillId="17" borderId="16" xfId="3" applyNumberFormat="1" applyFont="1" applyFill="1" applyBorder="1" applyProtection="1"/>
    <xf numFmtId="37" fontId="11" fillId="0" borderId="0" xfId="3" applyNumberFormat="1" applyFont="1" applyFill="1" applyBorder="1" applyAlignment="1">
      <alignment vertical="center"/>
    </xf>
    <xf numFmtId="0" fontId="1" fillId="0" borderId="0" xfId="0" applyFont="1"/>
    <xf numFmtId="171" fontId="6" fillId="9" borderId="15" xfId="3" applyNumberFormat="1" applyFont="1" applyFill="1" applyBorder="1" applyAlignment="1" applyProtection="1">
      <alignment horizontal="right"/>
    </xf>
    <xf numFmtId="3" fontId="5" fillId="15" borderId="1" xfId="3" applyNumberFormat="1" applyFont="1" applyFill="1" applyBorder="1" applyAlignment="1" applyProtection="1">
      <alignment horizontal="right" vertical="center" indent="2"/>
      <protection locked="0"/>
    </xf>
    <xf numFmtId="4" fontId="5" fillId="15" borderId="1" xfId="3" applyNumberFormat="1" applyFont="1" applyFill="1" applyBorder="1" applyAlignment="1" applyProtection="1">
      <alignment horizontal="right" vertical="center" indent="2"/>
      <protection locked="0"/>
    </xf>
    <xf numFmtId="183" fontId="5" fillId="12" borderId="1" xfId="3" applyNumberFormat="1" applyFont="1" applyFill="1" applyBorder="1" applyAlignment="1" applyProtection="1">
      <alignment vertical="center"/>
      <protection locked="0"/>
    </xf>
    <xf numFmtId="3" fontId="24" fillId="15" borderId="12" xfId="6" applyNumberFormat="1" applyFont="1" applyFill="1" applyBorder="1" applyAlignment="1" applyProtection="1">
      <alignment vertical="center"/>
    </xf>
    <xf numFmtId="4" fontId="5" fillId="15" borderId="12" xfId="3" applyNumberFormat="1" applyFont="1" applyFill="1" applyBorder="1" applyAlignment="1" applyProtection="1">
      <alignment vertical="center"/>
    </xf>
    <xf numFmtId="39" fontId="11" fillId="0" borderId="0" xfId="3" applyNumberFormat="1" applyFont="1" applyFill="1" applyBorder="1" applyAlignment="1">
      <alignment vertical="center"/>
    </xf>
    <xf numFmtId="37" fontId="6" fillId="15" borderId="15" xfId="3" applyNumberFormat="1" applyFont="1" applyFill="1" applyBorder="1" applyProtection="1"/>
    <xf numFmtId="37" fontId="9" fillId="3" borderId="0" xfId="3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2" fontId="2" fillId="12" borderId="1" xfId="0" applyNumberFormat="1" applyFont="1" applyFill="1" applyBorder="1" applyAlignment="1" applyProtection="1">
      <alignment vertical="center"/>
      <protection locked="0"/>
    </xf>
    <xf numFmtId="4" fontId="24" fillId="12" borderId="12" xfId="3" applyNumberFormat="1" applyFont="1" applyFill="1" applyBorder="1" applyAlignment="1" applyProtection="1">
      <alignment vertical="center"/>
    </xf>
    <xf numFmtId="3" fontId="2" fillId="15" borderId="1" xfId="1" applyNumberFormat="1" applyFill="1" applyBorder="1" applyAlignment="1">
      <alignment vertical="center"/>
    </xf>
    <xf numFmtId="37" fontId="6" fillId="9" borderId="16" xfId="3" applyNumberFormat="1" applyFont="1" applyFill="1" applyBorder="1" applyProtection="1"/>
    <xf numFmtId="0" fontId="0" fillId="0" borderId="0" xfId="0" applyFill="1" applyAlignment="1">
      <alignment wrapText="1"/>
    </xf>
    <xf numFmtId="1" fontId="2" fillId="15" borderId="1" xfId="0" applyNumberFormat="1" applyFont="1" applyFill="1" applyBorder="1" applyAlignment="1" applyProtection="1">
      <alignment vertical="center"/>
      <protection locked="0"/>
    </xf>
    <xf numFmtId="3" fontId="5" fillId="18" borderId="1" xfId="3" applyNumberFormat="1" applyFont="1" applyFill="1" applyBorder="1" applyAlignment="1" applyProtection="1">
      <alignment vertical="center"/>
    </xf>
    <xf numFmtId="37" fontId="5" fillId="18" borderId="1" xfId="3" applyNumberFormat="1" applyFont="1" applyFill="1" applyBorder="1" applyAlignment="1" applyProtection="1">
      <alignment vertical="center"/>
      <protection locked="0"/>
    </xf>
    <xf numFmtId="37" fontId="5" fillId="18" borderId="12" xfId="3" applyNumberFormat="1" applyFont="1" applyFill="1" applyBorder="1" applyAlignment="1" applyProtection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2" fillId="12" borderId="25" xfId="3" applyNumberFormat="1" applyFont="1" applyFill="1" applyBorder="1" applyAlignment="1" applyProtection="1">
      <alignment horizontal="left" vertical="center" wrapText="1"/>
    </xf>
    <xf numFmtId="0" fontId="22" fillId="12" borderId="6" xfId="3" applyNumberFormat="1" applyFont="1" applyFill="1" applyBorder="1" applyAlignment="1" applyProtection="1">
      <alignment horizontal="left" vertical="center" wrapText="1"/>
    </xf>
    <xf numFmtId="0" fontId="22" fillId="12" borderId="2" xfId="3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22" fillId="11" borderId="25" xfId="3" applyNumberFormat="1" applyFont="1" applyFill="1" applyBorder="1" applyAlignment="1" applyProtection="1">
      <alignment horizontal="left" vertical="top" wrapText="1"/>
      <protection locked="0"/>
    </xf>
    <xf numFmtId="0" fontId="22" fillId="11" borderId="6" xfId="3" applyNumberFormat="1" applyFont="1" applyFill="1" applyBorder="1" applyAlignment="1" applyProtection="1">
      <alignment horizontal="left" vertical="top" wrapText="1"/>
      <protection locked="0"/>
    </xf>
    <xf numFmtId="0" fontId="22" fillId="11" borderId="2" xfId="3" applyNumberFormat="1" applyFont="1" applyFill="1" applyBorder="1" applyAlignment="1" applyProtection="1">
      <alignment horizontal="left" vertical="top" wrapText="1"/>
      <protection locked="0"/>
    </xf>
    <xf numFmtId="0" fontId="23" fillId="9" borderId="34" xfId="1" applyFont="1" applyFill="1" applyBorder="1" applyAlignment="1" applyProtection="1">
      <alignment horizontal="center" vertical="center" wrapText="1"/>
    </xf>
    <xf numFmtId="0" fontId="23" fillId="9" borderId="35" xfId="1" applyFont="1" applyFill="1" applyBorder="1" applyAlignment="1" applyProtection="1">
      <alignment horizontal="center" vertical="center" wrapText="1"/>
    </xf>
    <xf numFmtId="0" fontId="23" fillId="9" borderId="36" xfId="1" applyFont="1" applyFill="1" applyBorder="1" applyAlignment="1" applyProtection="1">
      <alignment horizontal="center" vertical="center" wrapText="1"/>
    </xf>
    <xf numFmtId="0" fontId="34" fillId="0" borderId="7" xfId="1" applyFont="1" applyFill="1" applyBorder="1" applyAlignment="1" applyProtection="1">
      <alignment horizontal="center" vertical="center" wrapText="1"/>
    </xf>
    <xf numFmtId="0" fontId="34" fillId="0" borderId="0" xfId="1" applyFont="1" applyFill="1" applyBorder="1" applyAlignment="1" applyProtection="1">
      <alignment horizontal="center" vertical="center" wrapText="1"/>
    </xf>
    <xf numFmtId="0" fontId="34" fillId="0" borderId="4" xfId="1" applyFont="1" applyFill="1" applyBorder="1" applyAlignment="1" applyProtection="1">
      <alignment horizontal="center" vertical="center" wrapText="1"/>
    </xf>
    <xf numFmtId="0" fontId="38" fillId="0" borderId="3" xfId="1" applyFont="1" applyFill="1" applyBorder="1" applyAlignment="1" applyProtection="1">
      <alignment horizontal="left" vertical="center" wrapText="1"/>
    </xf>
    <xf numFmtId="0" fontId="38" fillId="0" borderId="33" xfId="1" applyFont="1" applyFill="1" applyBorder="1" applyAlignment="1" applyProtection="1">
      <alignment horizontal="left" vertical="center" wrapText="1"/>
    </xf>
    <xf numFmtId="0" fontId="22" fillId="11" borderId="25" xfId="3" applyNumberFormat="1" applyFont="1" applyFill="1" applyBorder="1" applyAlignment="1" applyProtection="1">
      <alignment horizontal="left" vertical="center" wrapText="1"/>
      <protection locked="0"/>
    </xf>
    <xf numFmtId="0" fontId="22" fillId="11" borderId="6" xfId="3" applyNumberFormat="1" applyFont="1" applyFill="1" applyBorder="1" applyAlignment="1" applyProtection="1">
      <alignment horizontal="left" vertical="center" wrapText="1"/>
      <protection locked="0"/>
    </xf>
    <xf numFmtId="0" fontId="22" fillId="11" borderId="2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8">
    <cellStyle name="Comma 2" xfId="3"/>
    <cellStyle name="Comma 2 2" xfId="6"/>
    <cellStyle name="Comma 3" xfId="2"/>
    <cellStyle name="Comma 3 2" xfId="5"/>
    <cellStyle name="Normal" xfId="0" builtinId="0"/>
    <cellStyle name="Normal 2" xfId="1"/>
    <cellStyle name="Normal 3" xfId="4"/>
    <cellStyle name="Normal 3 2" xfId="7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5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A3:F19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74"/>
  <sheetViews>
    <sheetView workbookViewId="0">
      <selection activeCell="R30" sqref="R30"/>
    </sheetView>
  </sheetViews>
  <sheetFormatPr defaultColWidth="9.140625" defaultRowHeight="15" outlineLevelCol="1" x14ac:dyDescent="0.25"/>
  <cols>
    <col min="1" max="1" width="11.85546875" customWidth="1"/>
    <col min="2" max="2" width="18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customWidth="1"/>
    <col min="8" max="8" width="18.7109375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4.140625" bestFit="1" customWidth="1" outlineLevel="1"/>
    <col min="14" max="14" width="13" customWidth="1"/>
    <col min="15" max="15" width="16.42578125" hidden="1" customWidth="1" outlineLevel="1"/>
    <col min="16" max="16" width="9.140625" style="10" collapsed="1"/>
    <col min="17" max="17" width="20.42578125" style="10" hidden="1" customWidth="1" outlineLevel="1"/>
    <col min="18" max="18" width="9.140625" style="10" collapsed="1"/>
    <col min="19" max="63" width="9.140625" style="10"/>
    <col min="64" max="64" width="8.7109375" style="10" customWidth="1"/>
    <col min="65" max="16384" width="9.140625" style="10"/>
  </cols>
  <sheetData>
    <row r="1" spans="1:17" ht="30.75" customHeight="1" thickBot="1" x14ac:dyDescent="0.45">
      <c r="A1" s="340" t="s">
        <v>27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2"/>
    </row>
    <row r="2" spans="1:17" ht="24" customHeight="1" thickBot="1" x14ac:dyDescent="0.35">
      <c r="A2" s="12"/>
      <c r="B2" s="13"/>
      <c r="C2" s="13"/>
      <c r="D2" s="14"/>
      <c r="E2" s="15" t="s">
        <v>12</v>
      </c>
      <c r="F2" s="15" t="s">
        <v>13</v>
      </c>
      <c r="G2" s="15" t="s">
        <v>14</v>
      </c>
      <c r="H2" s="15" t="s">
        <v>15</v>
      </c>
      <c r="I2" s="15" t="s">
        <v>16</v>
      </c>
      <c r="J2" s="15" t="s">
        <v>17</v>
      </c>
      <c r="K2" s="15"/>
      <c r="L2" s="15"/>
      <c r="M2" s="15"/>
      <c r="N2" s="16" t="s">
        <v>18</v>
      </c>
      <c r="O2" s="3"/>
      <c r="P2" s="246"/>
    </row>
    <row r="3" spans="1:17" ht="42" thickBot="1" x14ac:dyDescent="0.35">
      <c r="A3" s="18" t="s">
        <v>39</v>
      </c>
      <c r="B3" s="19" t="s">
        <v>0</v>
      </c>
      <c r="C3" s="19" t="s">
        <v>1</v>
      </c>
      <c r="D3" s="19" t="s">
        <v>2</v>
      </c>
      <c r="E3" s="19" t="s">
        <v>20</v>
      </c>
      <c r="F3" s="19" t="s">
        <v>26</v>
      </c>
      <c r="G3" s="19" t="s">
        <v>4</v>
      </c>
      <c r="H3" s="19" t="s">
        <v>23</v>
      </c>
      <c r="I3" s="19" t="s">
        <v>6</v>
      </c>
      <c r="J3" s="19" t="s">
        <v>33</v>
      </c>
      <c r="K3" s="19" t="s">
        <v>38</v>
      </c>
      <c r="L3" s="19" t="s">
        <v>136</v>
      </c>
      <c r="M3" s="19" t="s">
        <v>135</v>
      </c>
      <c r="N3" s="20" t="s">
        <v>8</v>
      </c>
      <c r="O3" s="11" t="s">
        <v>9</v>
      </c>
      <c r="P3" s="247"/>
      <c r="Q3" s="248" t="s">
        <v>25</v>
      </c>
    </row>
    <row r="4" spans="1:17" ht="18.600000000000001" thickBot="1" x14ac:dyDescent="0.35">
      <c r="A4" s="343" t="s">
        <v>29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5"/>
      <c r="O4" s="50"/>
      <c r="P4" s="247"/>
      <c r="Q4" s="248"/>
    </row>
    <row r="5" spans="1:17" ht="44.25" customHeight="1" x14ac:dyDescent="0.3">
      <c r="A5" s="80" t="s">
        <v>41</v>
      </c>
      <c r="B5" s="252" t="s">
        <v>42</v>
      </c>
      <c r="C5" s="112" t="s">
        <v>130</v>
      </c>
      <c r="D5" s="253"/>
      <c r="E5" s="254">
        <v>53</v>
      </c>
      <c r="F5" s="255">
        <v>1</v>
      </c>
      <c r="G5" s="256">
        <f t="shared" ref="G5:G17" si="0">+E5*F5</f>
        <v>53</v>
      </c>
      <c r="H5" s="257">
        <v>0.25</v>
      </c>
      <c r="I5" s="258">
        <f t="shared" ref="I5:I6" si="1">G5*H5</f>
        <v>13.25</v>
      </c>
      <c r="J5" s="259">
        <v>13.25</v>
      </c>
      <c r="K5" s="260"/>
      <c r="L5" s="136"/>
      <c r="M5" s="222">
        <f>I5-J5</f>
        <v>0</v>
      </c>
      <c r="N5" s="261">
        <f t="shared" ref="N5:N34" si="2">+I5-J5</f>
        <v>0</v>
      </c>
      <c r="O5" s="10"/>
      <c r="Q5" s="248"/>
    </row>
    <row r="6" spans="1:17" ht="45" x14ac:dyDescent="0.25">
      <c r="A6" s="80" t="s">
        <v>41</v>
      </c>
      <c r="B6" s="112" t="s">
        <v>43</v>
      </c>
      <c r="C6" s="112" t="s">
        <v>131</v>
      </c>
      <c r="D6" s="79"/>
      <c r="E6" s="254">
        <v>53</v>
      </c>
      <c r="F6" s="254">
        <v>1</v>
      </c>
      <c r="G6" s="256">
        <f t="shared" si="0"/>
        <v>53</v>
      </c>
      <c r="H6" s="257">
        <v>1</v>
      </c>
      <c r="I6" s="134">
        <f t="shared" si="1"/>
        <v>53</v>
      </c>
      <c r="J6" s="262">
        <v>53</v>
      </c>
      <c r="K6" s="260"/>
      <c r="L6" s="136"/>
      <c r="M6" s="222">
        <f>I6-J6</f>
        <v>0</v>
      </c>
      <c r="N6" s="263">
        <f t="shared" si="2"/>
        <v>0</v>
      </c>
      <c r="O6" s="10"/>
      <c r="Q6" s="138" t="s">
        <v>41</v>
      </c>
    </row>
    <row r="7" spans="1:17" ht="28.9" hidden="1" x14ac:dyDescent="0.3">
      <c r="A7" s="131" t="s">
        <v>41</v>
      </c>
      <c r="B7" s="112" t="s">
        <v>134</v>
      </c>
      <c r="C7" s="112" t="s">
        <v>128</v>
      </c>
      <c r="D7" s="79"/>
      <c r="E7" s="132">
        <v>0</v>
      </c>
      <c r="F7" s="132">
        <v>0</v>
      </c>
      <c r="G7" s="130">
        <v>0</v>
      </c>
      <c r="H7" s="133">
        <v>0</v>
      </c>
      <c r="I7" s="134">
        <v>0</v>
      </c>
      <c r="J7" s="139">
        <v>0</v>
      </c>
      <c r="K7" s="135"/>
      <c r="L7" s="136"/>
      <c r="M7" s="222">
        <v>0</v>
      </c>
      <c r="N7" s="137"/>
      <c r="O7" s="10" t="s">
        <v>69</v>
      </c>
      <c r="Q7" s="138"/>
    </row>
    <row r="8" spans="1:17" ht="28.9" hidden="1" x14ac:dyDescent="0.3">
      <c r="A8" s="131" t="s">
        <v>41</v>
      </c>
      <c r="B8" s="112" t="s">
        <v>122</v>
      </c>
      <c r="C8" s="112" t="s">
        <v>73</v>
      </c>
      <c r="D8" s="79"/>
      <c r="E8" s="132">
        <v>0</v>
      </c>
      <c r="F8" s="132">
        <v>0</v>
      </c>
      <c r="G8" s="130">
        <v>0</v>
      </c>
      <c r="H8" s="133">
        <v>0</v>
      </c>
      <c r="I8" s="134">
        <v>0</v>
      </c>
      <c r="J8" s="139">
        <v>0</v>
      </c>
      <c r="K8" s="135"/>
      <c r="L8" s="136"/>
      <c r="M8" s="222">
        <f t="shared" ref="M8:M27" si="3">I8-J8</f>
        <v>0</v>
      </c>
      <c r="N8" s="137">
        <v>0</v>
      </c>
      <c r="O8" s="10"/>
      <c r="Q8" s="138"/>
    </row>
    <row r="9" spans="1:17" ht="28.9" hidden="1" x14ac:dyDescent="0.3">
      <c r="A9" s="131" t="s">
        <v>41</v>
      </c>
      <c r="B9" s="112" t="s">
        <v>72</v>
      </c>
      <c r="C9" s="112" t="s">
        <v>132</v>
      </c>
      <c r="D9" s="79"/>
      <c r="E9" s="132">
        <v>0</v>
      </c>
      <c r="F9" s="132">
        <v>0</v>
      </c>
      <c r="G9" s="130">
        <v>0</v>
      </c>
      <c r="H9" s="133">
        <v>0</v>
      </c>
      <c r="I9" s="134">
        <v>0</v>
      </c>
      <c r="J9" s="139">
        <v>0</v>
      </c>
      <c r="K9" s="135"/>
      <c r="L9" s="136"/>
      <c r="M9" s="222">
        <f t="shared" si="3"/>
        <v>0</v>
      </c>
      <c r="N9" s="137">
        <v>0</v>
      </c>
      <c r="O9" s="10"/>
      <c r="Q9" s="138"/>
    </row>
    <row r="10" spans="1:17" ht="57.6" hidden="1" x14ac:dyDescent="0.3">
      <c r="A10" s="131" t="s">
        <v>41</v>
      </c>
      <c r="B10" s="112" t="s">
        <v>70</v>
      </c>
      <c r="C10" s="112" t="s">
        <v>71</v>
      </c>
      <c r="D10" s="79"/>
      <c r="E10" s="132">
        <v>0</v>
      </c>
      <c r="F10" s="132">
        <v>0</v>
      </c>
      <c r="G10" s="130">
        <v>0</v>
      </c>
      <c r="H10" s="133">
        <v>0</v>
      </c>
      <c r="I10" s="134">
        <v>0</v>
      </c>
      <c r="J10" s="139">
        <v>0</v>
      </c>
      <c r="K10" s="135" t="s">
        <v>133</v>
      </c>
      <c r="L10" s="136"/>
      <c r="M10" s="222">
        <f t="shared" si="3"/>
        <v>0</v>
      </c>
      <c r="N10" s="137">
        <v>0</v>
      </c>
      <c r="O10" s="10"/>
      <c r="Q10" s="138"/>
    </row>
    <row r="11" spans="1:17" ht="72" hidden="1" x14ac:dyDescent="0.3">
      <c r="A11" s="131" t="s">
        <v>41</v>
      </c>
      <c r="B11" s="112" t="s">
        <v>74</v>
      </c>
      <c r="C11" s="112" t="s">
        <v>75</v>
      </c>
      <c r="D11" s="79"/>
      <c r="E11" s="132">
        <v>0</v>
      </c>
      <c r="F11" s="132">
        <v>0</v>
      </c>
      <c r="G11" s="130">
        <v>0</v>
      </c>
      <c r="H11" s="133">
        <v>0</v>
      </c>
      <c r="I11" s="134">
        <v>0</v>
      </c>
      <c r="J11" s="139">
        <v>0</v>
      </c>
      <c r="K11" s="135"/>
      <c r="L11" s="136"/>
      <c r="M11" s="222">
        <f t="shared" si="3"/>
        <v>0</v>
      </c>
      <c r="N11" s="137">
        <v>0</v>
      </c>
      <c r="O11" s="10"/>
      <c r="Q11" s="138"/>
    </row>
    <row r="12" spans="1:17" ht="28.9" hidden="1" x14ac:dyDescent="0.3">
      <c r="A12" s="131" t="s">
        <v>41</v>
      </c>
      <c r="B12" s="112" t="s">
        <v>76</v>
      </c>
      <c r="C12" s="112" t="s">
        <v>77</v>
      </c>
      <c r="D12" s="79"/>
      <c r="E12" s="132">
        <v>0</v>
      </c>
      <c r="F12" s="132">
        <v>0</v>
      </c>
      <c r="G12" s="130">
        <v>0</v>
      </c>
      <c r="H12" s="133">
        <v>0</v>
      </c>
      <c r="I12" s="134">
        <v>0</v>
      </c>
      <c r="J12" s="139">
        <v>0</v>
      </c>
      <c r="K12" s="135"/>
      <c r="L12" s="136"/>
      <c r="M12" s="222">
        <f t="shared" si="3"/>
        <v>0</v>
      </c>
      <c r="N12" s="137">
        <v>0</v>
      </c>
      <c r="O12" s="10"/>
      <c r="Q12" s="138"/>
    </row>
    <row r="13" spans="1:17" ht="43.15" hidden="1" x14ac:dyDescent="0.3">
      <c r="A13" s="131" t="s">
        <v>41</v>
      </c>
      <c r="B13" s="112" t="s">
        <v>78</v>
      </c>
      <c r="C13" s="112" t="s">
        <v>79</v>
      </c>
      <c r="D13" s="79"/>
      <c r="E13" s="132">
        <v>0</v>
      </c>
      <c r="F13" s="132">
        <v>0</v>
      </c>
      <c r="G13" s="130">
        <v>0</v>
      </c>
      <c r="H13" s="133">
        <v>0</v>
      </c>
      <c r="I13" s="134">
        <v>0</v>
      </c>
      <c r="J13" s="139">
        <v>0</v>
      </c>
      <c r="K13" s="135"/>
      <c r="L13" s="136"/>
      <c r="M13" s="222">
        <f t="shared" si="3"/>
        <v>0</v>
      </c>
      <c r="N13" s="137">
        <v>0</v>
      </c>
      <c r="O13" s="10"/>
      <c r="Q13" s="138"/>
    </row>
    <row r="14" spans="1:17" ht="0.75" customHeight="1" x14ac:dyDescent="0.25">
      <c r="A14" s="131" t="s">
        <v>41</v>
      </c>
      <c r="B14" s="112" t="s">
        <v>80</v>
      </c>
      <c r="C14" s="112" t="s">
        <v>81</v>
      </c>
      <c r="D14" s="79"/>
      <c r="E14" s="132">
        <v>0</v>
      </c>
      <c r="F14" s="132">
        <v>0</v>
      </c>
      <c r="G14" s="130">
        <v>0</v>
      </c>
      <c r="H14" s="133">
        <v>0</v>
      </c>
      <c r="I14" s="134">
        <v>0</v>
      </c>
      <c r="J14" s="139">
        <v>0</v>
      </c>
      <c r="K14" s="135"/>
      <c r="L14" s="136"/>
      <c r="M14" s="222">
        <f t="shared" si="3"/>
        <v>0</v>
      </c>
      <c r="N14" s="137">
        <v>0</v>
      </c>
      <c r="O14" s="10"/>
      <c r="Q14" s="138"/>
    </row>
    <row r="15" spans="1:17" ht="60" x14ac:dyDescent="0.25">
      <c r="A15" s="206" t="s">
        <v>41</v>
      </c>
      <c r="B15" s="234" t="s">
        <v>63</v>
      </c>
      <c r="C15" s="235" t="s">
        <v>129</v>
      </c>
      <c r="D15" s="199"/>
      <c r="E15" s="228">
        <v>53</v>
      </c>
      <c r="F15" s="228">
        <v>100</v>
      </c>
      <c r="G15" s="229">
        <f t="shared" si="0"/>
        <v>5300</v>
      </c>
      <c r="H15" s="230">
        <v>1</v>
      </c>
      <c r="I15" s="233">
        <f t="shared" ref="I15:I17" si="4">+G15*H15</f>
        <v>5300</v>
      </c>
      <c r="J15" s="204">
        <v>4770</v>
      </c>
      <c r="K15" s="231"/>
      <c r="L15" s="236"/>
      <c r="M15" s="200">
        <f t="shared" si="3"/>
        <v>530</v>
      </c>
      <c r="N15" s="232">
        <f t="shared" si="2"/>
        <v>530</v>
      </c>
      <c r="O15" s="10"/>
      <c r="Q15" s="138" t="s">
        <v>40</v>
      </c>
    </row>
    <row r="16" spans="1:17" ht="75" x14ac:dyDescent="0.25">
      <c r="A16" s="80" t="s">
        <v>41</v>
      </c>
      <c r="B16" s="79" t="s">
        <v>44</v>
      </c>
      <c r="C16" s="126" t="s">
        <v>45</v>
      </c>
      <c r="D16" s="79"/>
      <c r="E16" s="254">
        <v>53</v>
      </c>
      <c r="F16" s="254">
        <v>1</v>
      </c>
      <c r="G16" s="256">
        <f t="shared" si="0"/>
        <v>53</v>
      </c>
      <c r="H16" s="257">
        <v>1</v>
      </c>
      <c r="I16" s="264">
        <f t="shared" si="4"/>
        <v>53</v>
      </c>
      <c r="J16" s="262">
        <v>53</v>
      </c>
      <c r="K16" s="265"/>
      <c r="L16" s="265"/>
      <c r="M16" s="222">
        <f t="shared" si="3"/>
        <v>0</v>
      </c>
      <c r="N16" s="263">
        <f t="shared" si="2"/>
        <v>0</v>
      </c>
      <c r="O16" s="10"/>
      <c r="Q16" s="205"/>
    </row>
    <row r="17" spans="1:17" ht="63.75" customHeight="1" x14ac:dyDescent="0.3">
      <c r="A17" s="80" t="s">
        <v>41</v>
      </c>
      <c r="B17" s="266" t="s">
        <v>47</v>
      </c>
      <c r="C17" s="267" t="s">
        <v>46</v>
      </c>
      <c r="D17" s="79"/>
      <c r="E17" s="254">
        <v>53</v>
      </c>
      <c r="F17" s="254">
        <v>1</v>
      </c>
      <c r="G17" s="256">
        <f t="shared" si="0"/>
        <v>53</v>
      </c>
      <c r="H17" s="257">
        <v>1</v>
      </c>
      <c r="I17" s="264">
        <f t="shared" si="4"/>
        <v>53</v>
      </c>
      <c r="J17" s="262">
        <v>53</v>
      </c>
      <c r="K17" s="265"/>
      <c r="L17" s="265"/>
      <c r="M17" s="222">
        <f t="shared" si="3"/>
        <v>0</v>
      </c>
      <c r="N17" s="263">
        <f t="shared" si="2"/>
        <v>0</v>
      </c>
      <c r="O17" s="10"/>
      <c r="Q17" s="205"/>
    </row>
    <row r="18" spans="1:17" s="128" customFormat="1" x14ac:dyDescent="0.25">
      <c r="A18" s="206" t="s">
        <v>41</v>
      </c>
      <c r="B18" s="199" t="s">
        <v>48</v>
      </c>
      <c r="C18" s="202" t="s">
        <v>68</v>
      </c>
      <c r="D18" s="199"/>
      <c r="E18" s="228">
        <v>53</v>
      </c>
      <c r="F18" s="228">
        <v>300</v>
      </c>
      <c r="G18" s="237">
        <f>+E18*F18</f>
        <v>15900</v>
      </c>
      <c r="H18" s="230">
        <v>0.5</v>
      </c>
      <c r="I18" s="233">
        <f t="shared" ref="I18:I23" si="5">+G18*H18</f>
        <v>7950</v>
      </c>
      <c r="J18" s="204">
        <v>7155</v>
      </c>
      <c r="K18" s="203"/>
      <c r="L18" s="203"/>
      <c r="M18" s="200">
        <f t="shared" si="3"/>
        <v>795</v>
      </c>
      <c r="N18" s="232">
        <f t="shared" ref="N18:N20" si="6">+I18-J18</f>
        <v>795</v>
      </c>
      <c r="Q18" s="129"/>
    </row>
    <row r="19" spans="1:17" s="128" customFormat="1" ht="28.9" hidden="1" x14ac:dyDescent="0.3">
      <c r="A19" s="80" t="s">
        <v>41</v>
      </c>
      <c r="B19" s="140">
        <v>225.1</v>
      </c>
      <c r="C19" s="126" t="s">
        <v>82</v>
      </c>
      <c r="D19" s="79"/>
      <c r="E19" s="132">
        <v>0</v>
      </c>
      <c r="F19" s="132">
        <v>0</v>
      </c>
      <c r="G19" s="130">
        <v>0</v>
      </c>
      <c r="H19" s="133">
        <v>0</v>
      </c>
      <c r="I19" s="134">
        <v>0</v>
      </c>
      <c r="J19" s="139">
        <v>0</v>
      </c>
      <c r="K19" s="135"/>
      <c r="L19" s="136"/>
      <c r="M19" s="222">
        <f t="shared" si="3"/>
        <v>0</v>
      </c>
      <c r="N19" s="137">
        <v>0</v>
      </c>
      <c r="Q19" s="129"/>
    </row>
    <row r="20" spans="1:17" ht="28.9" x14ac:dyDescent="0.3">
      <c r="A20" s="80" t="s">
        <v>41</v>
      </c>
      <c r="B20" s="79" t="s">
        <v>50</v>
      </c>
      <c r="C20" s="126" t="s">
        <v>49</v>
      </c>
      <c r="D20" s="79"/>
      <c r="E20" s="254">
        <v>53</v>
      </c>
      <c r="F20" s="254">
        <v>9</v>
      </c>
      <c r="G20" s="268">
        <f>+E20*F20</f>
        <v>477</v>
      </c>
      <c r="H20" s="257">
        <v>4</v>
      </c>
      <c r="I20" s="264">
        <f t="shared" si="5"/>
        <v>1908</v>
      </c>
      <c r="J20" s="262">
        <v>1908</v>
      </c>
      <c r="K20" s="265"/>
      <c r="L20" s="265"/>
      <c r="M20" s="222">
        <f t="shared" si="3"/>
        <v>0</v>
      </c>
      <c r="N20" s="263">
        <f t="shared" si="6"/>
        <v>0</v>
      </c>
      <c r="O20" s="10"/>
      <c r="Q20" s="205"/>
    </row>
    <row r="21" spans="1:17" ht="14.45" hidden="1" x14ac:dyDescent="0.3">
      <c r="A21" s="80" t="s">
        <v>41</v>
      </c>
      <c r="B21" s="79" t="s">
        <v>83</v>
      </c>
      <c r="C21" s="126" t="s">
        <v>84</v>
      </c>
      <c r="D21" s="79"/>
      <c r="E21" s="132">
        <v>0</v>
      </c>
      <c r="F21" s="132">
        <v>0</v>
      </c>
      <c r="G21" s="130">
        <v>0</v>
      </c>
      <c r="H21" s="133">
        <v>0</v>
      </c>
      <c r="I21" s="134">
        <v>0</v>
      </c>
      <c r="J21" s="139">
        <v>0</v>
      </c>
      <c r="K21" s="135"/>
      <c r="L21" s="136"/>
      <c r="M21" s="222">
        <f t="shared" si="3"/>
        <v>0</v>
      </c>
      <c r="N21" s="137">
        <v>0</v>
      </c>
      <c r="O21" s="10"/>
      <c r="Q21" s="205"/>
    </row>
    <row r="22" spans="1:17" ht="28.9" hidden="1" x14ac:dyDescent="0.3">
      <c r="A22" s="80" t="s">
        <v>41</v>
      </c>
      <c r="B22" s="269">
        <v>225.17</v>
      </c>
      <c r="C22" s="126" t="s">
        <v>85</v>
      </c>
      <c r="D22" s="79"/>
      <c r="E22" s="132">
        <v>0</v>
      </c>
      <c r="F22" s="132">
        <v>0</v>
      </c>
      <c r="G22" s="130">
        <v>0</v>
      </c>
      <c r="H22" s="133">
        <v>0</v>
      </c>
      <c r="I22" s="134">
        <v>0</v>
      </c>
      <c r="J22" s="139">
        <v>0</v>
      </c>
      <c r="K22" s="135"/>
      <c r="L22" s="136"/>
      <c r="M22" s="222">
        <f t="shared" si="3"/>
        <v>0</v>
      </c>
      <c r="N22" s="137">
        <v>0</v>
      </c>
      <c r="O22" s="10"/>
      <c r="Q22" s="205"/>
    </row>
    <row r="23" spans="1:17" x14ac:dyDescent="0.25">
      <c r="A23" s="17" t="s">
        <v>41</v>
      </c>
      <c r="B23" s="270" t="s">
        <v>51</v>
      </c>
      <c r="C23" s="112" t="s">
        <v>52</v>
      </c>
      <c r="D23" s="113"/>
      <c r="E23" s="271">
        <v>53</v>
      </c>
      <c r="F23" s="272">
        <v>5</v>
      </c>
      <c r="G23" s="273">
        <f t="shared" ref="G23" si="7">+E23*F23</f>
        <v>265</v>
      </c>
      <c r="H23" s="274">
        <v>1</v>
      </c>
      <c r="I23" s="273">
        <f t="shared" si="5"/>
        <v>265</v>
      </c>
      <c r="J23" s="275">
        <v>265</v>
      </c>
      <c r="K23" s="254"/>
      <c r="L23" s="254"/>
      <c r="M23" s="222">
        <f t="shared" si="3"/>
        <v>0</v>
      </c>
      <c r="N23" s="100">
        <f>+I23-J23</f>
        <v>0</v>
      </c>
      <c r="O23" s="10"/>
      <c r="Q23" s="205"/>
    </row>
    <row r="24" spans="1:17" ht="43.15" hidden="1" x14ac:dyDescent="0.3">
      <c r="A24" s="17" t="s">
        <v>41</v>
      </c>
      <c r="B24" s="141" t="s">
        <v>62</v>
      </c>
      <c r="C24" s="112" t="s">
        <v>86</v>
      </c>
      <c r="D24" s="113"/>
      <c r="E24" s="132">
        <v>0</v>
      </c>
      <c r="F24" s="132">
        <v>0</v>
      </c>
      <c r="G24" s="130">
        <v>0</v>
      </c>
      <c r="H24" s="133">
        <v>0</v>
      </c>
      <c r="I24" s="134">
        <v>0</v>
      </c>
      <c r="J24" s="139">
        <v>0</v>
      </c>
      <c r="K24" s="135"/>
      <c r="L24" s="136"/>
      <c r="M24" s="192">
        <f t="shared" si="3"/>
        <v>0</v>
      </c>
      <c r="N24" s="137">
        <v>0</v>
      </c>
      <c r="Q24" s="205"/>
    </row>
    <row r="25" spans="1:17" ht="28.9" hidden="1" x14ac:dyDescent="0.3">
      <c r="A25" s="17" t="s">
        <v>41</v>
      </c>
      <c r="B25" s="141" t="s">
        <v>87</v>
      </c>
      <c r="C25" s="112" t="s">
        <v>88</v>
      </c>
      <c r="D25" s="113"/>
      <c r="E25" s="132">
        <v>0</v>
      </c>
      <c r="F25" s="132">
        <v>0</v>
      </c>
      <c r="G25" s="130">
        <v>0</v>
      </c>
      <c r="H25" s="133">
        <v>0</v>
      </c>
      <c r="I25" s="134">
        <v>0</v>
      </c>
      <c r="J25" s="139">
        <v>0</v>
      </c>
      <c r="K25" s="135"/>
      <c r="L25" s="136"/>
      <c r="M25" s="192">
        <f t="shared" si="3"/>
        <v>0</v>
      </c>
      <c r="N25" s="137">
        <v>0</v>
      </c>
      <c r="Q25" s="205"/>
    </row>
    <row r="26" spans="1:17" ht="36" customHeight="1" x14ac:dyDescent="0.25">
      <c r="A26" s="17" t="s">
        <v>41</v>
      </c>
      <c r="B26" s="270" t="s">
        <v>151</v>
      </c>
      <c r="C26" s="325" t="s">
        <v>152</v>
      </c>
      <c r="D26" s="113" t="s">
        <v>153</v>
      </c>
      <c r="E26" s="132">
        <v>0</v>
      </c>
      <c r="F26" s="132">
        <v>0</v>
      </c>
      <c r="G26" s="130">
        <v>0</v>
      </c>
      <c r="H26" s="133">
        <v>0</v>
      </c>
      <c r="I26" s="134">
        <v>0</v>
      </c>
      <c r="J26" s="139">
        <v>318</v>
      </c>
      <c r="K26" s="135"/>
      <c r="L26" s="136"/>
      <c r="M26" s="222">
        <f t="shared" si="3"/>
        <v>-318</v>
      </c>
      <c r="N26" s="137">
        <f>+I26-J26</f>
        <v>-318</v>
      </c>
      <c r="O26" s="10"/>
      <c r="Q26" s="205"/>
    </row>
    <row r="27" spans="1:17" ht="15" customHeight="1" x14ac:dyDescent="0.25">
      <c r="A27" s="337" t="s">
        <v>28</v>
      </c>
      <c r="B27" s="338"/>
      <c r="C27" s="339"/>
      <c r="D27" s="119"/>
      <c r="E27" s="101">
        <f>+MAX(E5:E23)</f>
        <v>53</v>
      </c>
      <c r="F27" s="102">
        <f>SUM(G27/E27)</f>
        <v>418</v>
      </c>
      <c r="G27" s="114">
        <f>SUM(G5:G23)</f>
        <v>22154</v>
      </c>
      <c r="H27" s="193">
        <f>I27/G27</f>
        <v>0.70394736842105265</v>
      </c>
      <c r="I27" s="114">
        <f>SUM(I5:I23)</f>
        <v>15595.25</v>
      </c>
      <c r="J27" s="114">
        <f>SUM(J5:J26)</f>
        <v>14588.25</v>
      </c>
      <c r="K27" s="103">
        <f>SUM(K5:K23)</f>
        <v>0</v>
      </c>
      <c r="L27" s="103">
        <f>SUM(L5:L23)</f>
        <v>0</v>
      </c>
      <c r="M27" s="326">
        <f t="shared" si="3"/>
        <v>1007</v>
      </c>
      <c r="N27" s="327">
        <f>SUM(N5:N26)</f>
        <v>1007</v>
      </c>
      <c r="Q27" s="205"/>
    </row>
    <row r="28" spans="1:17" ht="18.75" customHeight="1" x14ac:dyDescent="0.25">
      <c r="A28" s="343" t="s">
        <v>91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5"/>
      <c r="O28" s="50"/>
      <c r="P28" s="247"/>
      <c r="Q28" s="205"/>
    </row>
    <row r="29" spans="1:17" ht="45" x14ac:dyDescent="0.25">
      <c r="A29" s="201" t="s">
        <v>41</v>
      </c>
      <c r="B29" s="202" t="s">
        <v>144</v>
      </c>
      <c r="C29" s="202" t="s">
        <v>89</v>
      </c>
      <c r="D29" s="199"/>
      <c r="E29" s="239">
        <v>5317</v>
      </c>
      <c r="F29" s="203">
        <v>1</v>
      </c>
      <c r="G29" s="240">
        <f t="shared" ref="G29:G34" si="8">+E29*F29</f>
        <v>5317</v>
      </c>
      <c r="H29" s="241">
        <v>3.4</v>
      </c>
      <c r="I29" s="242">
        <f t="shared" ref="I29:I30" si="9">+G29*H29</f>
        <v>18077.8</v>
      </c>
      <c r="J29" s="204">
        <v>15688.2</v>
      </c>
      <c r="K29" s="243"/>
      <c r="L29" s="243"/>
      <c r="M29" s="318">
        <f>I29-J29</f>
        <v>2389.5999999999985</v>
      </c>
      <c r="N29" s="321">
        <f t="shared" si="2"/>
        <v>2389.5999999999985</v>
      </c>
      <c r="O29" s="10"/>
      <c r="Q29" s="205"/>
    </row>
    <row r="30" spans="1:17" ht="45" x14ac:dyDescent="0.25">
      <c r="A30" s="201" t="s">
        <v>41</v>
      </c>
      <c r="B30" s="227" t="s">
        <v>143</v>
      </c>
      <c r="C30" s="202" t="s">
        <v>90</v>
      </c>
      <c r="D30" s="199"/>
      <c r="E30" s="239">
        <v>5317</v>
      </c>
      <c r="F30" s="203">
        <v>1</v>
      </c>
      <c r="G30" s="240">
        <f>+E30*F30</f>
        <v>5317</v>
      </c>
      <c r="H30" s="241">
        <v>1</v>
      </c>
      <c r="I30" s="240">
        <f t="shared" si="9"/>
        <v>5317</v>
      </c>
      <c r="J30" s="328">
        <v>4759</v>
      </c>
      <c r="K30" s="243"/>
      <c r="L30" s="243"/>
      <c r="M30" s="317">
        <f>I30-J30</f>
        <v>558</v>
      </c>
      <c r="N30" s="245">
        <f t="shared" si="2"/>
        <v>558</v>
      </c>
      <c r="O30" s="10"/>
      <c r="Q30" s="205"/>
    </row>
    <row r="31" spans="1:17" ht="66" customHeight="1" x14ac:dyDescent="0.25">
      <c r="A31" s="206" t="s">
        <v>41</v>
      </c>
      <c r="B31" s="306" t="s">
        <v>142</v>
      </c>
      <c r="C31" s="202" t="s">
        <v>54</v>
      </c>
      <c r="D31" s="199"/>
      <c r="E31" s="239">
        <v>531</v>
      </c>
      <c r="F31" s="203">
        <v>1</v>
      </c>
      <c r="G31" s="240">
        <f t="shared" si="8"/>
        <v>531</v>
      </c>
      <c r="H31" s="241">
        <v>0.123</v>
      </c>
      <c r="I31" s="240">
        <f t="shared" ref="I31:I37" si="10">+G31*H31</f>
        <v>65.313000000000002</v>
      </c>
      <c r="J31" s="204">
        <v>58</v>
      </c>
      <c r="K31" s="243"/>
      <c r="L31" s="243"/>
      <c r="M31" s="317">
        <f t="shared" ref="M31:M36" si="11">I31-J31</f>
        <v>7.3130000000000024</v>
      </c>
      <c r="N31" s="245">
        <f t="shared" si="2"/>
        <v>7.3130000000000024</v>
      </c>
      <c r="O31" s="330" t="s">
        <v>64</v>
      </c>
      <c r="Q31" s="205"/>
    </row>
    <row r="32" spans="1:17" ht="30" x14ac:dyDescent="0.25">
      <c r="A32" s="206" t="s">
        <v>41</v>
      </c>
      <c r="B32" s="199" t="s">
        <v>55</v>
      </c>
      <c r="C32" s="304" t="s">
        <v>56</v>
      </c>
      <c r="D32" s="199"/>
      <c r="E32" s="239">
        <v>1754</v>
      </c>
      <c r="F32" s="203">
        <v>1</v>
      </c>
      <c r="G32" s="240">
        <f t="shared" si="8"/>
        <v>1754</v>
      </c>
      <c r="H32" s="241">
        <v>0.5</v>
      </c>
      <c r="I32" s="242">
        <f t="shared" si="10"/>
        <v>877</v>
      </c>
      <c r="J32" s="204">
        <v>713</v>
      </c>
      <c r="K32" s="243"/>
      <c r="L32" s="243"/>
      <c r="M32" s="317">
        <f t="shared" si="11"/>
        <v>164</v>
      </c>
      <c r="N32" s="305">
        <f t="shared" si="2"/>
        <v>164</v>
      </c>
      <c r="O32" s="10"/>
      <c r="Q32" s="205"/>
    </row>
    <row r="33" spans="1:17" ht="45" x14ac:dyDescent="0.25">
      <c r="A33" s="206" t="s">
        <v>41</v>
      </c>
      <c r="B33" s="202" t="s">
        <v>58</v>
      </c>
      <c r="C33" s="202" t="s">
        <v>57</v>
      </c>
      <c r="D33" s="199"/>
      <c r="E33" s="239">
        <v>53</v>
      </c>
      <c r="F33" s="203">
        <v>1</v>
      </c>
      <c r="G33" s="240">
        <f t="shared" si="8"/>
        <v>53</v>
      </c>
      <c r="H33" s="241">
        <v>0.5</v>
      </c>
      <c r="I33" s="242">
        <f t="shared" si="10"/>
        <v>26.5</v>
      </c>
      <c r="J33" s="204">
        <v>23.5</v>
      </c>
      <c r="K33" s="243"/>
      <c r="L33" s="243"/>
      <c r="M33" s="317">
        <f t="shared" si="11"/>
        <v>3</v>
      </c>
      <c r="N33" s="245">
        <f t="shared" si="2"/>
        <v>3</v>
      </c>
      <c r="O33" s="10"/>
      <c r="Q33" s="205"/>
    </row>
    <row r="34" spans="1:17" ht="54.75" customHeight="1" x14ac:dyDescent="0.25">
      <c r="A34" s="206" t="s">
        <v>41</v>
      </c>
      <c r="B34" s="202" t="s">
        <v>145</v>
      </c>
      <c r="C34" s="202" t="s">
        <v>59</v>
      </c>
      <c r="D34" s="199"/>
      <c r="E34" s="239">
        <v>1754</v>
      </c>
      <c r="F34" s="203">
        <v>1</v>
      </c>
      <c r="G34" s="240">
        <f t="shared" si="8"/>
        <v>1754</v>
      </c>
      <c r="H34" s="241">
        <v>20</v>
      </c>
      <c r="I34" s="240">
        <f t="shared" si="10"/>
        <v>35080</v>
      </c>
      <c r="J34" s="204">
        <v>28520</v>
      </c>
      <c r="K34" s="243"/>
      <c r="L34" s="243"/>
      <c r="M34" s="317">
        <f t="shared" si="11"/>
        <v>6560</v>
      </c>
      <c r="N34" s="245">
        <f t="shared" si="2"/>
        <v>6560</v>
      </c>
      <c r="O34" s="10"/>
      <c r="Q34" s="205"/>
    </row>
    <row r="35" spans="1:17" ht="1.5" hidden="1" customHeight="1" x14ac:dyDescent="0.25">
      <c r="A35" s="294" t="s">
        <v>41</v>
      </c>
      <c r="B35" s="202" t="s">
        <v>62</v>
      </c>
      <c r="C35" s="202" t="s">
        <v>113</v>
      </c>
      <c r="D35" s="199"/>
      <c r="E35" s="299">
        <v>0</v>
      </c>
      <c r="F35" s="299">
        <v>0</v>
      </c>
      <c r="G35" s="300">
        <v>0</v>
      </c>
      <c r="H35" s="301">
        <v>0</v>
      </c>
      <c r="I35" s="240">
        <f t="shared" si="10"/>
        <v>0</v>
      </c>
      <c r="J35" s="204">
        <v>0</v>
      </c>
      <c r="K35" s="302"/>
      <c r="L35" s="331"/>
      <c r="M35" s="317">
        <f t="shared" si="11"/>
        <v>0</v>
      </c>
      <c r="N35" s="303">
        <v>0</v>
      </c>
      <c r="O35" s="10"/>
      <c r="Q35" s="205"/>
    </row>
    <row r="36" spans="1:17" ht="0.75" hidden="1" customHeight="1" x14ac:dyDescent="0.25">
      <c r="A36" s="294" t="s">
        <v>41</v>
      </c>
      <c r="B36" s="202" t="s">
        <v>87</v>
      </c>
      <c r="C36" s="202" t="s">
        <v>93</v>
      </c>
      <c r="D36" s="199"/>
      <c r="E36" s="299">
        <v>0</v>
      </c>
      <c r="F36" s="299">
        <v>0</v>
      </c>
      <c r="G36" s="300">
        <v>0</v>
      </c>
      <c r="H36" s="301">
        <v>0</v>
      </c>
      <c r="I36" s="240">
        <f t="shared" si="10"/>
        <v>0</v>
      </c>
      <c r="J36" s="204">
        <v>0</v>
      </c>
      <c r="K36" s="302"/>
      <c r="L36" s="331"/>
      <c r="M36" s="317">
        <f t="shared" si="11"/>
        <v>0</v>
      </c>
      <c r="N36" s="303">
        <v>0</v>
      </c>
      <c r="O36" s="10"/>
      <c r="Q36" s="205"/>
    </row>
    <row r="37" spans="1:17" ht="97.15" customHeight="1" x14ac:dyDescent="0.25">
      <c r="A37" s="202" t="s">
        <v>41</v>
      </c>
      <c r="B37" s="202" t="s">
        <v>148</v>
      </c>
      <c r="C37" s="202" t="s">
        <v>150</v>
      </c>
      <c r="D37" s="199"/>
      <c r="E37" s="299">
        <v>5317</v>
      </c>
      <c r="F37" s="299">
        <v>1</v>
      </c>
      <c r="G37" s="300">
        <v>5317</v>
      </c>
      <c r="H37" s="301">
        <v>0.25</v>
      </c>
      <c r="I37" s="240">
        <f t="shared" si="10"/>
        <v>1329.25</v>
      </c>
      <c r="J37" s="204">
        <v>0</v>
      </c>
      <c r="K37" s="302"/>
      <c r="L37" s="240"/>
      <c r="M37" s="317">
        <f>I37-J37</f>
        <v>1329.25</v>
      </c>
      <c r="N37" s="320">
        <f>+I37-J37</f>
        <v>1329.25</v>
      </c>
      <c r="O37" s="10"/>
      <c r="Q37" s="205"/>
    </row>
    <row r="38" spans="1:17" ht="15" customHeight="1" x14ac:dyDescent="0.25">
      <c r="A38" s="337" t="s">
        <v>99</v>
      </c>
      <c r="B38" s="338"/>
      <c r="C38" s="339"/>
      <c r="D38" s="120"/>
      <c r="E38" s="84">
        <f>+MAX(E29:E37)</f>
        <v>5317</v>
      </c>
      <c r="F38" s="143">
        <f>G38/E38</f>
        <v>3.7696069211961634</v>
      </c>
      <c r="G38" s="144">
        <f>SUM(G29:G37)</f>
        <v>20043</v>
      </c>
      <c r="H38" s="145">
        <f>I38/G38</f>
        <v>3.0321240832210745</v>
      </c>
      <c r="I38" s="144">
        <f>SUM(I29:I37)</f>
        <v>60772.862999999998</v>
      </c>
      <c r="J38" s="146">
        <f>SUM(J29:J34)</f>
        <v>49761.7</v>
      </c>
      <c r="K38" s="87">
        <f>SUM(K29:K34)</f>
        <v>0</v>
      </c>
      <c r="L38" s="87">
        <f>+L37</f>
        <v>0</v>
      </c>
      <c r="M38" s="319">
        <f>M29+M30+M31+M32+M33+M34+M37</f>
        <v>11011.162999999999</v>
      </c>
      <c r="N38" s="147">
        <f>N29+N30+N31+N32+N33+N34+N37</f>
        <v>11011.162999999999</v>
      </c>
      <c r="Q38" s="205"/>
    </row>
    <row r="39" spans="1:17" ht="18.75" x14ac:dyDescent="0.25">
      <c r="A39" s="343" t="s">
        <v>92</v>
      </c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5"/>
      <c r="O39" s="50"/>
      <c r="P39" s="247"/>
      <c r="Q39" s="205"/>
    </row>
    <row r="40" spans="1:17" x14ac:dyDescent="0.25">
      <c r="A40" s="80" t="s">
        <v>41</v>
      </c>
      <c r="B40" s="115" t="s">
        <v>61</v>
      </c>
      <c r="C40" s="116" t="s">
        <v>60</v>
      </c>
      <c r="D40" s="115"/>
      <c r="E40" s="124">
        <v>662</v>
      </c>
      <c r="F40" s="123">
        <v>1</v>
      </c>
      <c r="G40" s="82">
        <f t="shared" ref="G40" si="12">+E40*F40</f>
        <v>662</v>
      </c>
      <c r="H40" s="85">
        <v>0.25</v>
      </c>
      <c r="I40" s="148">
        <f t="shared" ref="I40" si="13">+G40*H40</f>
        <v>165.5</v>
      </c>
      <c r="J40" s="117">
        <v>197.75</v>
      </c>
      <c r="K40" s="83"/>
      <c r="L40" s="83"/>
      <c r="M40" s="194">
        <f>I40-J40</f>
        <v>-32.25</v>
      </c>
      <c r="N40" s="195">
        <f t="shared" ref="N40" si="14">+I40-J40</f>
        <v>-32.25</v>
      </c>
      <c r="Q40" s="205"/>
    </row>
    <row r="41" spans="1:17" ht="28.9" hidden="1" x14ac:dyDescent="0.3">
      <c r="A41" s="142" t="s">
        <v>41</v>
      </c>
      <c r="B41" s="150">
        <v>225.15</v>
      </c>
      <c r="C41" s="149" t="s">
        <v>94</v>
      </c>
      <c r="D41" s="115"/>
      <c r="E41" s="132">
        <v>0</v>
      </c>
      <c r="F41" s="132">
        <v>0</v>
      </c>
      <c r="G41" s="130">
        <v>0</v>
      </c>
      <c r="H41" s="133">
        <v>0</v>
      </c>
      <c r="I41" s="134">
        <v>0</v>
      </c>
      <c r="J41" s="139">
        <v>0</v>
      </c>
      <c r="K41" s="135"/>
      <c r="L41" s="136"/>
      <c r="M41" s="136">
        <v>0</v>
      </c>
      <c r="N41" s="137">
        <v>0</v>
      </c>
      <c r="Q41" s="205"/>
    </row>
    <row r="42" spans="1:17" ht="15.75" customHeight="1" thickBot="1" x14ac:dyDescent="0.3">
      <c r="A42" s="337" t="s">
        <v>97</v>
      </c>
      <c r="B42" s="338"/>
      <c r="C42" s="339"/>
      <c r="D42" s="120"/>
      <c r="E42" s="65">
        <f>+MAX(E40:E40)</f>
        <v>662</v>
      </c>
      <c r="F42" s="151">
        <f t="shared" ref="F42:N42" si="15">SUM(F40:F40)</f>
        <v>1</v>
      </c>
      <c r="G42" s="65">
        <f t="shared" si="15"/>
        <v>662</v>
      </c>
      <c r="H42" s="152">
        <f t="shared" si="15"/>
        <v>0.25</v>
      </c>
      <c r="I42" s="153">
        <f t="shared" si="15"/>
        <v>165.5</v>
      </c>
      <c r="J42" s="65">
        <f t="shared" si="15"/>
        <v>197.75</v>
      </c>
      <c r="K42" s="65">
        <f t="shared" si="15"/>
        <v>0</v>
      </c>
      <c r="L42" s="65">
        <f t="shared" si="15"/>
        <v>0</v>
      </c>
      <c r="M42" s="65">
        <f t="shared" si="15"/>
        <v>-32.25</v>
      </c>
      <c r="N42" s="81">
        <f t="shared" si="15"/>
        <v>-32.25</v>
      </c>
      <c r="Q42" s="249"/>
    </row>
    <row r="43" spans="1:17" ht="18.75" x14ac:dyDescent="0.25">
      <c r="A43" s="343" t="s">
        <v>37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5"/>
      <c r="O43" s="50"/>
      <c r="P43" s="247"/>
      <c r="Q43" s="205"/>
    </row>
    <row r="44" spans="1:17" ht="30" x14ac:dyDescent="0.25">
      <c r="A44" s="80" t="s">
        <v>41</v>
      </c>
      <c r="B44" s="127" t="s">
        <v>95</v>
      </c>
      <c r="C44" s="127" t="s">
        <v>96</v>
      </c>
      <c r="D44" s="115"/>
      <c r="E44" s="122">
        <v>100589</v>
      </c>
      <c r="F44" s="123">
        <v>1</v>
      </c>
      <c r="G44" s="82">
        <f t="shared" ref="G44:G45" si="16">+E44*F44</f>
        <v>100589</v>
      </c>
      <c r="H44" s="85">
        <v>0.5</v>
      </c>
      <c r="I44" s="148">
        <f t="shared" ref="I44:I45" si="17">+G44*H44</f>
        <v>50294.5</v>
      </c>
      <c r="J44" s="117">
        <v>50294.55</v>
      </c>
      <c r="K44" s="83"/>
      <c r="L44" s="83"/>
      <c r="M44" s="83">
        <f>I44-J44</f>
        <v>-5.0000000002910383E-2</v>
      </c>
      <c r="N44" s="86">
        <f t="shared" ref="N44:N45" si="18">+I44-J44</f>
        <v>-5.0000000002910383E-2</v>
      </c>
      <c r="Q44" s="205"/>
    </row>
    <row r="45" spans="1:17" ht="30" x14ac:dyDescent="0.25">
      <c r="A45" s="80" t="s">
        <v>41</v>
      </c>
      <c r="B45" s="118" t="s">
        <v>62</v>
      </c>
      <c r="C45" s="127" t="s">
        <v>100</v>
      </c>
      <c r="D45" s="115"/>
      <c r="E45" s="122">
        <v>100589</v>
      </c>
      <c r="F45" s="123">
        <v>1</v>
      </c>
      <c r="G45" s="82">
        <f t="shared" si="16"/>
        <v>100589</v>
      </c>
      <c r="H45" s="85">
        <v>0.25</v>
      </c>
      <c r="I45" s="148">
        <f t="shared" si="17"/>
        <v>25147.25</v>
      </c>
      <c r="J45" s="117">
        <v>25147</v>
      </c>
      <c r="K45" s="83"/>
      <c r="L45" s="83"/>
      <c r="M45" s="83">
        <f>I45-J45</f>
        <v>0.25</v>
      </c>
      <c r="N45" s="86">
        <f t="shared" si="18"/>
        <v>0.25</v>
      </c>
      <c r="Q45" s="205"/>
    </row>
    <row r="46" spans="1:17" ht="15.75" customHeight="1" thickBot="1" x14ac:dyDescent="0.3">
      <c r="A46" s="337" t="s">
        <v>98</v>
      </c>
      <c r="B46" s="338"/>
      <c r="C46" s="339"/>
      <c r="D46" s="121"/>
      <c r="E46" s="65">
        <f>+MAX(E44:E45)</f>
        <v>100589</v>
      </c>
      <c r="F46" s="143">
        <f>G46/E46</f>
        <v>2</v>
      </c>
      <c r="G46" s="146">
        <f>SUM(G44:G45)</f>
        <v>201178</v>
      </c>
      <c r="H46" s="145">
        <f>I46/G46</f>
        <v>0.375</v>
      </c>
      <c r="I46" s="144">
        <f t="shared" ref="I46:N46" si="19">SUM(I44:I45)</f>
        <v>75441.75</v>
      </c>
      <c r="J46" s="146">
        <f t="shared" si="19"/>
        <v>75441.55</v>
      </c>
      <c r="K46" s="84">
        <f t="shared" si="19"/>
        <v>0</v>
      </c>
      <c r="L46" s="84">
        <f t="shared" si="19"/>
        <v>0</v>
      </c>
      <c r="M46" s="84">
        <f t="shared" si="19"/>
        <v>0.19999999999708962</v>
      </c>
      <c r="N46" s="154">
        <f t="shared" si="19"/>
        <v>0.19999999999708962</v>
      </c>
      <c r="Q46" s="249"/>
    </row>
    <row r="47" spans="1:17" ht="25.5" customHeight="1" thickBot="1" x14ac:dyDescent="0.3">
      <c r="A47" s="89"/>
      <c r="B47" s="90"/>
      <c r="C47" s="91" t="s">
        <v>31</v>
      </c>
      <c r="D47" s="92"/>
      <c r="E47" s="93">
        <f>+E27+E38+E42+E46</f>
        <v>106621</v>
      </c>
      <c r="F47" s="196">
        <f>G47/E47</f>
        <v>2.2888267789647441</v>
      </c>
      <c r="G47" s="59">
        <f>+G27+G38+G42+G46</f>
        <v>244037</v>
      </c>
      <c r="H47" s="316">
        <f>I47/G47</f>
        <v>0.62275541413802016</v>
      </c>
      <c r="I47" s="93">
        <f>+I27+I38+I42+I46</f>
        <v>151975.36300000001</v>
      </c>
      <c r="J47" s="93">
        <f>+J27+J38+J42+J46</f>
        <v>139989.25</v>
      </c>
      <c r="K47" s="93">
        <f>+K27+K38+K46</f>
        <v>0</v>
      </c>
      <c r="L47" s="93">
        <f>+L27+L38+L46</f>
        <v>0</v>
      </c>
      <c r="M47" s="88">
        <f>+I47-J47</f>
        <v>11986.113000000012</v>
      </c>
      <c r="N47" s="329">
        <f>+N27+N38+N42+N46</f>
        <v>11986.112999999996</v>
      </c>
    </row>
    <row r="48" spans="1:17" ht="15.75" thickBot="1" x14ac:dyDescent="0.3">
      <c r="C48" s="10"/>
    </row>
    <row r="49" spans="3:16" ht="50.25" customHeight="1" x14ac:dyDescent="0.25">
      <c r="C49" s="10"/>
      <c r="D49" s="60" t="str">
        <f>+A3</f>
        <v>Program Rule</v>
      </c>
      <c r="E49" s="61" t="str">
        <f>+E3</f>
        <v>Estimated # Respondents</v>
      </c>
      <c r="F49" s="61" t="str">
        <f>+F3</f>
        <v>Responses per Respondents</v>
      </c>
      <c r="G49" s="61" t="s">
        <v>67</v>
      </c>
      <c r="H49" s="61" t="str">
        <f t="shared" ref="H49:N49" si="20">+H3</f>
        <v>Estimated Avg. # of Hours Per Response</v>
      </c>
      <c r="I49" s="61" t="str">
        <f t="shared" si="20"/>
        <v xml:space="preserve">Estimated Total Hours            </v>
      </c>
      <c r="J49" s="61" t="str">
        <f t="shared" si="20"/>
        <v>Current OMB Approved Burden Hrs</v>
      </c>
      <c r="K49" s="61" t="str">
        <f t="shared" si="20"/>
        <v>Due to Authorizing Statute</v>
      </c>
      <c r="L49" s="61" t="str">
        <f t="shared" si="20"/>
        <v>Due to Program Adjustment</v>
      </c>
      <c r="M49" s="61" t="str">
        <f t="shared" si="20"/>
        <v>Due to Program Change</v>
      </c>
      <c r="N49" s="62" t="str">
        <f t="shared" si="20"/>
        <v>Total Difference</v>
      </c>
    </row>
    <row r="50" spans="3:16" x14ac:dyDescent="0.25">
      <c r="C50" s="10"/>
      <c r="D50" s="69" t="s">
        <v>124</v>
      </c>
      <c r="E50" s="63">
        <f t="shared" ref="E50:J50" si="21">SUM(E27)</f>
        <v>53</v>
      </c>
      <c r="F50" s="63">
        <f t="shared" si="21"/>
        <v>418</v>
      </c>
      <c r="G50" s="63">
        <f t="shared" si="21"/>
        <v>22154</v>
      </c>
      <c r="H50" s="63">
        <f t="shared" si="21"/>
        <v>0.70394736842105265</v>
      </c>
      <c r="I50" s="108">
        <f t="shared" si="21"/>
        <v>15595.25</v>
      </c>
      <c r="J50" s="63">
        <f t="shared" si="21"/>
        <v>14588.25</v>
      </c>
      <c r="K50" s="63">
        <f>+SUMIF($A$5:$A$46,$D$50,($K$5:$K$46))</f>
        <v>0</v>
      </c>
      <c r="L50" s="63">
        <f>+SUMIF($A$5:$A$46,$D$50,($L$5:$L$46))</f>
        <v>0</v>
      </c>
      <c r="M50" s="94">
        <f>SUM(M27)</f>
        <v>1007</v>
      </c>
      <c r="N50" s="64">
        <f>SUM(N27)</f>
        <v>1007</v>
      </c>
    </row>
    <row r="51" spans="3:16" x14ac:dyDescent="0.25">
      <c r="C51" s="10"/>
      <c r="D51" s="69" t="s">
        <v>123</v>
      </c>
      <c r="E51" s="63">
        <f t="shared" ref="E51:J51" si="22">SUM(E38)</f>
        <v>5317</v>
      </c>
      <c r="F51" s="63">
        <f t="shared" si="22"/>
        <v>3.7696069211961634</v>
      </c>
      <c r="G51" s="63">
        <f t="shared" si="22"/>
        <v>20043</v>
      </c>
      <c r="H51" s="63">
        <f t="shared" si="22"/>
        <v>3.0321240832210745</v>
      </c>
      <c r="I51" s="108">
        <f t="shared" si="22"/>
        <v>60772.862999999998</v>
      </c>
      <c r="J51" s="63">
        <f t="shared" si="22"/>
        <v>49761.7</v>
      </c>
      <c r="K51" s="63"/>
      <c r="L51" s="63"/>
      <c r="M51" s="63">
        <f>SUM(M38)</f>
        <v>11011.162999999999</v>
      </c>
      <c r="N51" s="64">
        <f>SUM(N38)</f>
        <v>11011.162999999999</v>
      </c>
    </row>
    <row r="52" spans="3:16" ht="45" x14ac:dyDescent="0.25">
      <c r="C52" s="10"/>
      <c r="D52" s="197" t="s">
        <v>125</v>
      </c>
      <c r="E52" s="63">
        <f>SUM(E42)</f>
        <v>662</v>
      </c>
      <c r="F52" s="63">
        <f>SUM(F42)</f>
        <v>1</v>
      </c>
      <c r="G52" s="63">
        <f>SUM(G40)</f>
        <v>662</v>
      </c>
      <c r="H52" s="63">
        <f>SUM(H42)</f>
        <v>0.25</v>
      </c>
      <c r="I52" s="108">
        <f>SUM(I40)</f>
        <v>165.5</v>
      </c>
      <c r="J52" s="63">
        <f>SUM(J42)</f>
        <v>197.75</v>
      </c>
      <c r="K52" s="63"/>
      <c r="L52" s="63"/>
      <c r="M52" s="63">
        <f>SUM(M42)</f>
        <v>-32.25</v>
      </c>
      <c r="N52" s="64">
        <f>SUM(N42)</f>
        <v>-32.25</v>
      </c>
      <c r="P52" s="250"/>
    </row>
    <row r="53" spans="3:16" ht="14.45" hidden="1" x14ac:dyDescent="0.3">
      <c r="C53" s="10"/>
      <c r="D53" s="69">
        <f>+Q17</f>
        <v>0</v>
      </c>
      <c r="E53" s="63">
        <f t="shared" ref="E53:E59" si="23">+SUMIF($A$5:$A$46,D53,($E$5:$E$46))</f>
        <v>0</v>
      </c>
      <c r="F53" s="63">
        <f t="shared" ref="F53:F59" si="24">+SUMIF($A$5:$A$46,D53,($F$5:$F$46))</f>
        <v>0</v>
      </c>
      <c r="G53" s="63">
        <f t="shared" ref="G53:G59" si="25">+SUMIF($A$5:$A$46,D53,($G$5:$G$46))</f>
        <v>0</v>
      </c>
      <c r="H53" s="63">
        <f t="shared" ref="H53:H59" si="26">+SUMIF($A$5:$A$46,D53,($H$5:$H$46))</f>
        <v>0</v>
      </c>
      <c r="I53" s="63">
        <f t="shared" ref="I53:I59" si="27">+SUMIF($A$5:$A$46,D53,($I$5:$I$46))</f>
        <v>0</v>
      </c>
      <c r="J53" s="63">
        <f t="shared" ref="J53:J59" si="28">+SUMIF($A$5:$A$46,D53,($J$5:$J$46))</f>
        <v>0</v>
      </c>
      <c r="K53" s="63"/>
      <c r="L53" s="63"/>
      <c r="M53" s="63"/>
      <c r="N53" s="64">
        <f t="shared" ref="N53:N59" si="29">+SUMIF($A$5:$A$46,D53,($N$5:$N$46))</f>
        <v>0</v>
      </c>
    </row>
    <row r="54" spans="3:16" ht="14.45" hidden="1" x14ac:dyDescent="0.3">
      <c r="C54" s="10"/>
      <c r="D54" s="69" t="e">
        <f>+#REF!</f>
        <v>#REF!</v>
      </c>
      <c r="E54" s="63">
        <f t="shared" si="23"/>
        <v>0</v>
      </c>
      <c r="F54" s="63">
        <f t="shared" si="24"/>
        <v>0</v>
      </c>
      <c r="G54" s="63">
        <f t="shared" si="25"/>
        <v>0</v>
      </c>
      <c r="H54" s="63">
        <f t="shared" si="26"/>
        <v>0</v>
      </c>
      <c r="I54" s="63">
        <f t="shared" si="27"/>
        <v>0</v>
      </c>
      <c r="J54" s="63">
        <f t="shared" si="28"/>
        <v>0</v>
      </c>
      <c r="K54" s="63"/>
      <c r="L54" s="63"/>
      <c r="M54" s="63"/>
      <c r="N54" s="64">
        <f t="shared" si="29"/>
        <v>0</v>
      </c>
    </row>
    <row r="55" spans="3:16" ht="14.45" hidden="1" x14ac:dyDescent="0.3">
      <c r="D55" s="69" t="e">
        <f>+#REF!</f>
        <v>#REF!</v>
      </c>
      <c r="E55" s="63">
        <f t="shared" si="23"/>
        <v>0</v>
      </c>
      <c r="F55" s="63">
        <f t="shared" si="24"/>
        <v>0</v>
      </c>
      <c r="G55" s="63">
        <f t="shared" si="25"/>
        <v>0</v>
      </c>
      <c r="H55" s="63">
        <f t="shared" si="26"/>
        <v>0</v>
      </c>
      <c r="I55" s="63">
        <f t="shared" si="27"/>
        <v>0</v>
      </c>
      <c r="J55" s="63">
        <f t="shared" si="28"/>
        <v>0</v>
      </c>
      <c r="K55" s="63"/>
      <c r="L55" s="63"/>
      <c r="M55" s="63"/>
      <c r="N55" s="64">
        <f t="shared" si="29"/>
        <v>0</v>
      </c>
    </row>
    <row r="56" spans="3:16" ht="14.45" hidden="1" x14ac:dyDescent="0.3">
      <c r="D56" s="69">
        <f>+Q27</f>
        <v>0</v>
      </c>
      <c r="E56" s="63">
        <f t="shared" si="23"/>
        <v>0</v>
      </c>
      <c r="F56" s="63">
        <f t="shared" si="24"/>
        <v>0</v>
      </c>
      <c r="G56" s="63">
        <f t="shared" si="25"/>
        <v>0</v>
      </c>
      <c r="H56" s="63">
        <f t="shared" si="26"/>
        <v>0</v>
      </c>
      <c r="I56" s="63">
        <f t="shared" si="27"/>
        <v>0</v>
      </c>
      <c r="J56" s="63">
        <f t="shared" si="28"/>
        <v>0</v>
      </c>
      <c r="K56" s="63"/>
      <c r="L56" s="63"/>
      <c r="M56" s="63"/>
      <c r="N56" s="64">
        <f t="shared" si="29"/>
        <v>0</v>
      </c>
    </row>
    <row r="57" spans="3:16" ht="14.45" hidden="1" x14ac:dyDescent="0.3">
      <c r="D57" s="69">
        <f>+Q28</f>
        <v>0</v>
      </c>
      <c r="E57" s="63">
        <f t="shared" si="23"/>
        <v>0</v>
      </c>
      <c r="F57" s="63">
        <f t="shared" si="24"/>
        <v>0</v>
      </c>
      <c r="G57" s="63">
        <f t="shared" si="25"/>
        <v>0</v>
      </c>
      <c r="H57" s="63">
        <f t="shared" si="26"/>
        <v>0</v>
      </c>
      <c r="I57" s="63">
        <f t="shared" si="27"/>
        <v>0</v>
      </c>
      <c r="J57" s="63">
        <f t="shared" si="28"/>
        <v>0</v>
      </c>
      <c r="K57" s="63"/>
      <c r="L57" s="63"/>
      <c r="M57" s="63"/>
      <c r="N57" s="64">
        <f t="shared" si="29"/>
        <v>0</v>
      </c>
    </row>
    <row r="58" spans="3:16" ht="14.45" hidden="1" x14ac:dyDescent="0.3">
      <c r="D58" s="69">
        <f>+Q29</f>
        <v>0</v>
      </c>
      <c r="E58" s="63">
        <f t="shared" si="23"/>
        <v>0</v>
      </c>
      <c r="F58" s="63">
        <f t="shared" si="24"/>
        <v>0</v>
      </c>
      <c r="G58" s="63">
        <f t="shared" si="25"/>
        <v>0</v>
      </c>
      <c r="H58" s="63">
        <f t="shared" si="26"/>
        <v>0</v>
      </c>
      <c r="I58" s="63">
        <f t="shared" si="27"/>
        <v>0</v>
      </c>
      <c r="J58" s="63">
        <f t="shared" si="28"/>
        <v>0</v>
      </c>
      <c r="K58" s="63"/>
      <c r="L58" s="63"/>
      <c r="M58" s="63"/>
      <c r="N58" s="64">
        <f t="shared" si="29"/>
        <v>0</v>
      </c>
    </row>
    <row r="59" spans="3:16" ht="14.45" hidden="1" x14ac:dyDescent="0.3">
      <c r="D59" s="69">
        <f>+Q31</f>
        <v>0</v>
      </c>
      <c r="E59" s="63">
        <f t="shared" si="23"/>
        <v>0</v>
      </c>
      <c r="F59" s="63">
        <f t="shared" si="24"/>
        <v>0</v>
      </c>
      <c r="G59" s="63">
        <f t="shared" si="25"/>
        <v>0</v>
      </c>
      <c r="H59" s="63">
        <f t="shared" si="26"/>
        <v>0</v>
      </c>
      <c r="I59" s="63">
        <f t="shared" si="27"/>
        <v>0</v>
      </c>
      <c r="J59" s="63">
        <f t="shared" si="28"/>
        <v>0</v>
      </c>
      <c r="K59" s="63"/>
      <c r="L59" s="63"/>
      <c r="M59" s="63"/>
      <c r="N59" s="64">
        <f t="shared" si="29"/>
        <v>0</v>
      </c>
    </row>
    <row r="60" spans="3:16" ht="30" x14ac:dyDescent="0.25">
      <c r="D60" s="197" t="s">
        <v>126</v>
      </c>
      <c r="E60" s="63">
        <f t="shared" ref="E60:J60" si="30">SUM(E46)</f>
        <v>100589</v>
      </c>
      <c r="F60" s="63">
        <f t="shared" si="30"/>
        <v>2</v>
      </c>
      <c r="G60" s="63">
        <f t="shared" si="30"/>
        <v>201178</v>
      </c>
      <c r="H60" s="63">
        <f t="shared" si="30"/>
        <v>0.375</v>
      </c>
      <c r="I60" s="108">
        <f t="shared" si="30"/>
        <v>75441.75</v>
      </c>
      <c r="J60" s="63">
        <f t="shared" si="30"/>
        <v>75441.55</v>
      </c>
      <c r="K60" s="63"/>
      <c r="L60" s="63"/>
      <c r="M60" s="63">
        <f>SUM(M46)</f>
        <v>0.19999999999708962</v>
      </c>
      <c r="N60" s="64">
        <f>SUM(N46)</f>
        <v>0.19999999999708962</v>
      </c>
    </row>
    <row r="61" spans="3:16" x14ac:dyDescent="0.25">
      <c r="D61" s="70" t="s">
        <v>30</v>
      </c>
      <c r="E61" s="98">
        <f>SUM(E50:E60)</f>
        <v>106621</v>
      </c>
      <c r="F61" s="96">
        <f>G61/E61</f>
        <v>2.2888267789647441</v>
      </c>
      <c r="G61" s="97">
        <f>SUM(G50:G60)</f>
        <v>244037</v>
      </c>
      <c r="H61" s="96">
        <f>I61/G61</f>
        <v>0.62275541413802016</v>
      </c>
      <c r="I61" s="198">
        <f t="shared" ref="I61:N61" si="31">SUM(I50:I60)</f>
        <v>151975.36300000001</v>
      </c>
      <c r="J61" s="97">
        <f t="shared" si="31"/>
        <v>139989.25</v>
      </c>
      <c r="K61" s="97">
        <f t="shared" si="31"/>
        <v>0</v>
      </c>
      <c r="L61" s="97"/>
      <c r="M61" s="97">
        <f t="shared" si="31"/>
        <v>11986.112999999996</v>
      </c>
      <c r="N61" s="97">
        <f t="shared" si="31"/>
        <v>11986.112999999996</v>
      </c>
    </row>
    <row r="68" spans="2:18" x14ac:dyDescent="0.25">
      <c r="C68" s="315"/>
    </row>
    <row r="70" spans="2:18" ht="48.75" customHeight="1" x14ac:dyDescent="0.25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</row>
    <row r="72" spans="2:18" ht="60.75" customHeight="1" x14ac:dyDescent="0.25"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</row>
    <row r="74" spans="2:18" ht="25.5" customHeight="1" x14ac:dyDescent="0.25"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</row>
  </sheetData>
  <sheetProtection selectLockedCells="1"/>
  <autoFilter ref="A3:N47"/>
  <dataConsolidate/>
  <mergeCells count="12">
    <mergeCell ref="C70:R70"/>
    <mergeCell ref="B72:R72"/>
    <mergeCell ref="C74:R74"/>
    <mergeCell ref="A46:C46"/>
    <mergeCell ref="A1:N1"/>
    <mergeCell ref="A4:N4"/>
    <mergeCell ref="A28:N28"/>
    <mergeCell ref="A39:N39"/>
    <mergeCell ref="A43:N43"/>
    <mergeCell ref="A27:C27"/>
    <mergeCell ref="A38:C38"/>
    <mergeCell ref="A42:C42"/>
  </mergeCells>
  <dataValidations count="2">
    <dataValidation type="list" allowBlank="1" showInputMessage="1" showErrorMessage="1" sqref="A44:A45 A40:A41 A5:A22 A29:A37">
      <formula1>$Q$6:$Q$40</formula1>
    </dataValidation>
    <dataValidation type="list" allowBlank="1" showInputMessage="1" showErrorMessage="1" sqref="A23:A26">
      <formula1>$Q$6:$Q$30</formula1>
    </dataValidation>
  </dataValidations>
  <printOptions horizontalCentered="1"/>
  <pageMargins left="0.25" right="0.25" top="0.75" bottom="0.75" header="0.3" footer="0.3"/>
  <pageSetup scale="53" fitToHeight="0" orientation="landscape" r:id="rId1"/>
  <headerFooter>
    <oddHeader xml:space="preserve">&amp;C&amp;"-,Bold"&amp;12OMB Control #0584-0280 
&amp;16 Food and Nutrition Service 7 CFR Part 225 - Summer Food Service Program (SFSP)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44"/>
  <sheetViews>
    <sheetView workbookViewId="0">
      <selection activeCell="C46" sqref="C46"/>
    </sheetView>
  </sheetViews>
  <sheetFormatPr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340" t="s">
        <v>11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2"/>
    </row>
    <row r="2" spans="1:17" ht="24" customHeight="1" thickBot="1" x14ac:dyDescent="0.35">
      <c r="A2" s="12"/>
      <c r="B2" s="13"/>
      <c r="C2" s="13"/>
      <c r="D2" s="14"/>
      <c r="E2" s="15" t="s">
        <v>12</v>
      </c>
      <c r="F2" s="15" t="s">
        <v>13</v>
      </c>
      <c r="G2" s="15" t="s">
        <v>14</v>
      </c>
      <c r="H2" s="15" t="s">
        <v>15</v>
      </c>
      <c r="I2" s="15" t="s">
        <v>16</v>
      </c>
      <c r="J2" s="15" t="s">
        <v>17</v>
      </c>
      <c r="K2" s="15"/>
      <c r="L2" s="15"/>
      <c r="M2" s="15"/>
      <c r="N2" s="16" t="s">
        <v>18</v>
      </c>
      <c r="O2" s="3"/>
      <c r="P2" s="2"/>
    </row>
    <row r="3" spans="1:17" ht="42" thickBot="1" x14ac:dyDescent="0.35">
      <c r="A3" s="21" t="s">
        <v>39</v>
      </c>
      <c r="B3" s="22" t="s">
        <v>0</v>
      </c>
      <c r="C3" s="22" t="s">
        <v>1</v>
      </c>
      <c r="D3" s="22" t="s">
        <v>2</v>
      </c>
      <c r="E3" s="22" t="s">
        <v>105</v>
      </c>
      <c r="F3" s="22" t="s">
        <v>3</v>
      </c>
      <c r="G3" s="22" t="s">
        <v>4</v>
      </c>
      <c r="H3" s="22" t="s">
        <v>5</v>
      </c>
      <c r="I3" s="22" t="s">
        <v>6</v>
      </c>
      <c r="J3" s="22" t="s">
        <v>33</v>
      </c>
      <c r="K3" s="22" t="s">
        <v>38</v>
      </c>
      <c r="L3" s="22" t="s">
        <v>135</v>
      </c>
      <c r="M3" s="22" t="s">
        <v>7</v>
      </c>
      <c r="N3" s="23" t="s">
        <v>8</v>
      </c>
      <c r="O3" s="11" t="s">
        <v>9</v>
      </c>
      <c r="P3" s="1"/>
      <c r="Q3" s="40" t="s">
        <v>25</v>
      </c>
    </row>
    <row r="4" spans="1:17" ht="18" x14ac:dyDescent="0.3">
      <c r="A4" s="349" t="s">
        <v>29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1"/>
      <c r="O4" s="50"/>
      <c r="P4" s="1"/>
      <c r="Q4" s="40"/>
    </row>
    <row r="5" spans="1:17" s="162" customFormat="1" ht="45" customHeight="1" x14ac:dyDescent="0.25">
      <c r="A5" s="352" t="s">
        <v>41</v>
      </c>
      <c r="B5" s="283" t="s">
        <v>149</v>
      </c>
      <c r="C5" s="185" t="s">
        <v>101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  <c r="N5" s="184"/>
      <c r="O5" s="155"/>
      <c r="P5" s="160"/>
      <c r="Q5" s="161"/>
    </row>
    <row r="6" spans="1:17" s="162" customFormat="1" ht="18.75" x14ac:dyDescent="0.25">
      <c r="A6" s="353"/>
      <c r="B6" s="355"/>
      <c r="C6" s="223" t="s">
        <v>102</v>
      </c>
      <c r="D6" s="183"/>
      <c r="E6" s="224">
        <v>53</v>
      </c>
      <c r="F6" s="224">
        <v>39</v>
      </c>
      <c r="G6" s="224">
        <f>E6*F6</f>
        <v>2067</v>
      </c>
      <c r="H6" s="225">
        <v>0.08</v>
      </c>
      <c r="I6" s="226">
        <f>G6*H6</f>
        <v>165.36</v>
      </c>
      <c r="J6" s="224">
        <v>165.36</v>
      </c>
      <c r="K6" s="183"/>
      <c r="L6" s="251"/>
      <c r="M6" s="184"/>
      <c r="N6" s="238">
        <v>0</v>
      </c>
      <c r="O6" s="155"/>
      <c r="P6" s="160"/>
      <c r="Q6" s="161"/>
    </row>
    <row r="7" spans="1:17" s="162" customFormat="1" ht="18.75" x14ac:dyDescent="0.25">
      <c r="A7" s="353"/>
      <c r="B7" s="355"/>
      <c r="C7" s="223" t="s">
        <v>103</v>
      </c>
      <c r="D7" s="183"/>
      <c r="E7" s="224">
        <v>53</v>
      </c>
      <c r="F7" s="224">
        <v>2</v>
      </c>
      <c r="G7" s="224">
        <f>E7*F7</f>
        <v>106</v>
      </c>
      <c r="H7" s="225">
        <v>0.08</v>
      </c>
      <c r="I7" s="226">
        <f>G7*H7</f>
        <v>8.48</v>
      </c>
      <c r="J7" s="224">
        <v>8.48</v>
      </c>
      <c r="K7" s="183"/>
      <c r="L7" s="251"/>
      <c r="M7" s="184"/>
      <c r="N7" s="238">
        <v>0</v>
      </c>
      <c r="O7" s="155"/>
      <c r="P7" s="160"/>
      <c r="Q7" s="161"/>
    </row>
    <row r="8" spans="1:17" s="162" customFormat="1" ht="18.75" x14ac:dyDescent="0.25">
      <c r="A8" s="354"/>
      <c r="B8" s="356"/>
      <c r="C8" s="276" t="s">
        <v>104</v>
      </c>
      <c r="D8" s="277"/>
      <c r="E8" s="278">
        <v>53</v>
      </c>
      <c r="F8" s="278">
        <v>100</v>
      </c>
      <c r="G8" s="278">
        <f>E8*F8</f>
        <v>5300</v>
      </c>
      <c r="H8" s="279">
        <v>0.08</v>
      </c>
      <c r="I8" s="280">
        <f>G8*H8</f>
        <v>424</v>
      </c>
      <c r="J8" s="278">
        <v>381.6</v>
      </c>
      <c r="K8" s="277"/>
      <c r="L8" s="281">
        <f t="shared" ref="L8:L11" si="0">+I8-J8</f>
        <v>42.399999999999977</v>
      </c>
      <c r="M8" s="282"/>
      <c r="N8" s="307">
        <f>I8-J8</f>
        <v>42.399999999999977</v>
      </c>
      <c r="O8" s="155"/>
      <c r="P8" s="160"/>
      <c r="Q8" s="161"/>
    </row>
    <row r="9" spans="1:17" ht="41.45" hidden="1" x14ac:dyDescent="0.3">
      <c r="A9" s="156" t="s">
        <v>41</v>
      </c>
      <c r="B9" s="163" t="s">
        <v>62</v>
      </c>
      <c r="C9" s="164" t="s">
        <v>106</v>
      </c>
      <c r="D9" s="165"/>
      <c r="E9" s="166">
        <v>0</v>
      </c>
      <c r="F9" s="166">
        <v>0</v>
      </c>
      <c r="G9" s="167">
        <v>0</v>
      </c>
      <c r="H9" s="168">
        <v>0</v>
      </c>
      <c r="I9" s="167">
        <f>+G9*H9</f>
        <v>0</v>
      </c>
      <c r="J9" s="169">
        <v>0</v>
      </c>
      <c r="K9" s="170"/>
      <c r="L9" s="251">
        <f t="shared" si="0"/>
        <v>0</v>
      </c>
      <c r="M9" s="157"/>
      <c r="N9" s="158">
        <f t="shared" ref="N9:N11" si="1">+I9-J9</f>
        <v>0</v>
      </c>
      <c r="Q9" s="159"/>
    </row>
    <row r="10" spans="1:17" ht="27.6" hidden="1" x14ac:dyDescent="0.3">
      <c r="A10" s="80" t="s">
        <v>41</v>
      </c>
      <c r="B10" s="171" t="s">
        <v>87</v>
      </c>
      <c r="C10" s="171" t="s">
        <v>107</v>
      </c>
      <c r="D10" s="172"/>
      <c r="E10" s="173">
        <v>0</v>
      </c>
      <c r="F10" s="173">
        <v>0</v>
      </c>
      <c r="G10" s="82">
        <f t="shared" ref="G10" si="2">+E10*F10</f>
        <v>0</v>
      </c>
      <c r="H10" s="174">
        <v>0</v>
      </c>
      <c r="I10" s="82">
        <v>0</v>
      </c>
      <c r="J10" s="175">
        <v>0</v>
      </c>
      <c r="K10" s="176"/>
      <c r="L10" s="251">
        <f t="shared" si="0"/>
        <v>0</v>
      </c>
      <c r="M10" s="99"/>
      <c r="N10" s="100">
        <f t="shared" si="1"/>
        <v>0</v>
      </c>
      <c r="Q10" s="43" t="s">
        <v>41</v>
      </c>
    </row>
    <row r="11" spans="1:17" ht="41.45" hidden="1" x14ac:dyDescent="0.3">
      <c r="A11" s="80" t="s">
        <v>41</v>
      </c>
      <c r="B11" s="177" t="s">
        <v>108</v>
      </c>
      <c r="C11" s="178" t="s">
        <v>109</v>
      </c>
      <c r="D11" s="177"/>
      <c r="E11" s="179">
        <v>0</v>
      </c>
      <c r="F11" s="179">
        <v>0</v>
      </c>
      <c r="G11" s="82">
        <f t="shared" ref="G11:G20" si="3">+E11*F11</f>
        <v>0</v>
      </c>
      <c r="H11" s="180">
        <v>0</v>
      </c>
      <c r="I11" s="82">
        <v>0</v>
      </c>
      <c r="J11" s="181">
        <v>0</v>
      </c>
      <c r="K11" s="182"/>
      <c r="L11" s="251">
        <f t="shared" si="0"/>
        <v>0</v>
      </c>
      <c r="M11" s="104"/>
      <c r="N11" s="100">
        <f t="shared" si="1"/>
        <v>0</v>
      </c>
      <c r="Q11" s="41"/>
    </row>
    <row r="12" spans="1:17" ht="15" customHeight="1" x14ac:dyDescent="0.3">
      <c r="A12" s="357" t="s">
        <v>110</v>
      </c>
      <c r="B12" s="358"/>
      <c r="C12" s="359"/>
      <c r="D12" s="106"/>
      <c r="E12" s="53">
        <f>+MAX(E5:E11)</f>
        <v>53</v>
      </c>
      <c r="F12" s="186">
        <f>G12/E12</f>
        <v>141</v>
      </c>
      <c r="G12" s="187">
        <f>G5+G6+G7+G8+G9+G10+G11</f>
        <v>7473</v>
      </c>
      <c r="H12" s="188">
        <f>I12/G12</f>
        <v>0.08</v>
      </c>
      <c r="I12" s="189">
        <f>I5+I6+I7+I8+I9+I10+I11</f>
        <v>597.84</v>
      </c>
      <c r="J12" s="190">
        <f>J5+J6+J7+J8+J9+J10+J11</f>
        <v>555.44000000000005</v>
      </c>
      <c r="K12" s="190">
        <f t="shared" ref="K12:M12" si="4">SUM(K9:K11)</f>
        <v>0</v>
      </c>
      <c r="L12" s="190">
        <f>SUM(L6:L11)</f>
        <v>42.399999999999977</v>
      </c>
      <c r="M12" s="190">
        <f t="shared" si="4"/>
        <v>0</v>
      </c>
      <c r="N12" s="191">
        <v>42.4</v>
      </c>
      <c r="Q12" s="41"/>
    </row>
    <row r="13" spans="1:17" ht="18.75" customHeight="1" x14ac:dyDescent="0.3">
      <c r="A13" s="343" t="s">
        <v>53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5"/>
      <c r="O13" s="50"/>
      <c r="P13" s="1"/>
      <c r="Q13" s="41"/>
    </row>
    <row r="14" spans="1:17" s="10" customFormat="1" ht="45" x14ac:dyDescent="0.25">
      <c r="A14" s="206" t="s">
        <v>41</v>
      </c>
      <c r="B14" s="284" t="s">
        <v>111</v>
      </c>
      <c r="C14" s="285" t="s">
        <v>112</v>
      </c>
      <c r="D14" s="284"/>
      <c r="E14" s="286">
        <v>5317</v>
      </c>
      <c r="F14" s="286">
        <v>1</v>
      </c>
      <c r="G14" s="240">
        <f t="shared" ref="G14" si="5">+E14*F14</f>
        <v>5317</v>
      </c>
      <c r="H14" s="287">
        <v>0.08</v>
      </c>
      <c r="I14" s="240">
        <f t="shared" ref="I14" si="6">+G14*H14</f>
        <v>425.36</v>
      </c>
      <c r="J14" s="288">
        <v>380.32</v>
      </c>
      <c r="K14" s="289">
        <v>0</v>
      </c>
      <c r="L14" s="281">
        <f>I14-J14</f>
        <v>45.04000000000002</v>
      </c>
      <c r="M14" s="289"/>
      <c r="N14" s="308">
        <f>I14-J14</f>
        <v>45.04000000000002</v>
      </c>
      <c r="Q14" s="205"/>
    </row>
    <row r="15" spans="1:17" s="10" customFormat="1" ht="45" hidden="1" x14ac:dyDescent="0.25">
      <c r="A15" s="206" t="s">
        <v>41</v>
      </c>
      <c r="B15" s="284" t="s">
        <v>62</v>
      </c>
      <c r="C15" s="284" t="s">
        <v>113</v>
      </c>
      <c r="D15" s="284"/>
      <c r="E15" s="286">
        <v>0</v>
      </c>
      <c r="F15" s="286">
        <v>0</v>
      </c>
      <c r="G15" s="240">
        <v>0</v>
      </c>
      <c r="H15" s="287">
        <v>0</v>
      </c>
      <c r="I15" s="240">
        <f t="shared" ref="I15" si="7">+G15*H15</f>
        <v>0</v>
      </c>
      <c r="J15" s="288">
        <v>0</v>
      </c>
      <c r="K15" s="289"/>
      <c r="L15" s="281">
        <f t="shared" ref="L15:L16" si="8">+I15-J15</f>
        <v>0</v>
      </c>
      <c r="M15" s="289"/>
      <c r="N15" s="290">
        <f t="shared" ref="N15" si="9">+I15-J15</f>
        <v>0</v>
      </c>
      <c r="Q15" s="205"/>
    </row>
    <row r="16" spans="1:17" s="10" customFormat="1" ht="45" hidden="1" x14ac:dyDescent="0.25">
      <c r="A16" s="206" t="s">
        <v>41</v>
      </c>
      <c r="B16" s="291" t="s">
        <v>87</v>
      </c>
      <c r="C16" s="292" t="s">
        <v>114</v>
      </c>
      <c r="D16" s="284"/>
      <c r="E16" s="286">
        <v>0</v>
      </c>
      <c r="F16" s="286">
        <v>0</v>
      </c>
      <c r="G16" s="240">
        <v>0</v>
      </c>
      <c r="H16" s="287">
        <v>0</v>
      </c>
      <c r="I16" s="240">
        <v>0</v>
      </c>
      <c r="J16" s="288">
        <v>0</v>
      </c>
      <c r="K16" s="289">
        <v>0</v>
      </c>
      <c r="L16" s="281">
        <f t="shared" si="8"/>
        <v>0</v>
      </c>
      <c r="M16" s="289"/>
      <c r="N16" s="290"/>
      <c r="Q16" s="205"/>
    </row>
    <row r="17" spans="1:17" s="10" customFormat="1" ht="60" x14ac:dyDescent="0.25">
      <c r="A17" s="206" t="s">
        <v>41</v>
      </c>
      <c r="B17" s="291" t="s">
        <v>115</v>
      </c>
      <c r="C17" s="284" t="s">
        <v>116</v>
      </c>
      <c r="D17" s="284"/>
      <c r="E17" s="286">
        <v>5317</v>
      </c>
      <c r="F17" s="286">
        <v>100</v>
      </c>
      <c r="G17" s="240">
        <f>E17*F17</f>
        <v>531700</v>
      </c>
      <c r="H17" s="287">
        <v>0.08</v>
      </c>
      <c r="I17" s="240">
        <f>G17*H17</f>
        <v>42536</v>
      </c>
      <c r="J17" s="288">
        <v>34229</v>
      </c>
      <c r="K17" s="289"/>
      <c r="L17" s="281">
        <f>I17-J17</f>
        <v>8307</v>
      </c>
      <c r="M17" s="289"/>
      <c r="N17" s="290">
        <f>I17-J17</f>
        <v>8307</v>
      </c>
      <c r="Q17" s="205"/>
    </row>
    <row r="18" spans="1:17" ht="15" customHeight="1" x14ac:dyDescent="0.25">
      <c r="A18" s="346" t="s">
        <v>117</v>
      </c>
      <c r="B18" s="347"/>
      <c r="C18" s="348"/>
      <c r="D18" s="106"/>
      <c r="E18" s="105">
        <f>+MAX(E14:E15)</f>
        <v>5317</v>
      </c>
      <c r="F18" s="189">
        <f>G18/E18</f>
        <v>101</v>
      </c>
      <c r="G18" s="189">
        <f>SUM(G14:G17)</f>
        <v>537017</v>
      </c>
      <c r="H18" s="189">
        <f>I18/G18</f>
        <v>0.08</v>
      </c>
      <c r="I18" s="105">
        <f>SUM(I14:I17)</f>
        <v>42961.36</v>
      </c>
      <c r="J18" s="332">
        <f>SUM(J14:J17)</f>
        <v>34609.32</v>
      </c>
      <c r="K18" s="107">
        <f t="shared" ref="K18:M18" si="10">SUM(K14:K15)</f>
        <v>0</v>
      </c>
      <c r="L18" s="333">
        <f>+I18-J18</f>
        <v>8352.0400000000009</v>
      </c>
      <c r="M18" s="107">
        <f t="shared" si="10"/>
        <v>0</v>
      </c>
      <c r="N18" s="334">
        <f>SUM(N14:N17)</f>
        <v>8352.0400000000009</v>
      </c>
      <c r="Q18" s="41"/>
    </row>
    <row r="19" spans="1:17" ht="18.75" x14ac:dyDescent="0.25">
      <c r="A19" s="343" t="s">
        <v>119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5"/>
      <c r="O19" s="50"/>
      <c r="P19" s="1"/>
      <c r="Q19" s="41"/>
    </row>
    <row r="20" spans="1:17" ht="25.5" x14ac:dyDescent="0.25">
      <c r="A20" s="220" t="s">
        <v>41</v>
      </c>
      <c r="B20" s="221" t="s">
        <v>120</v>
      </c>
      <c r="C20" s="293" t="s">
        <v>121</v>
      </c>
      <c r="D20" s="294"/>
      <c r="E20" s="295">
        <v>662</v>
      </c>
      <c r="F20" s="295">
        <v>1</v>
      </c>
      <c r="G20" s="296">
        <f t="shared" si="3"/>
        <v>662</v>
      </c>
      <c r="H20" s="297">
        <v>0.3</v>
      </c>
      <c r="I20" s="296">
        <f t="shared" ref="I20" si="11">+G20*H20</f>
        <v>198.6</v>
      </c>
      <c r="J20" s="295">
        <v>237</v>
      </c>
      <c r="K20" s="295"/>
      <c r="L20" s="281">
        <f>I20-J20</f>
        <v>-38.400000000000006</v>
      </c>
      <c r="M20" s="295"/>
      <c r="N20" s="298">
        <f t="shared" ref="N20" si="12">+I20-J20</f>
        <v>-38.400000000000006</v>
      </c>
      <c r="Q20" s="41"/>
    </row>
    <row r="21" spans="1:17" ht="15.75" customHeight="1" thickBot="1" x14ac:dyDescent="0.3">
      <c r="A21" s="346" t="s">
        <v>118</v>
      </c>
      <c r="B21" s="347"/>
      <c r="C21" s="348"/>
      <c r="D21" s="51"/>
      <c r="E21" s="53">
        <f>SUM(E20:E20)</f>
        <v>662</v>
      </c>
      <c r="F21" s="187">
        <f>SUM(F20:F20)</f>
        <v>1</v>
      </c>
      <c r="G21" s="187">
        <f>SUM(G20:G20)</f>
        <v>662</v>
      </c>
      <c r="H21" s="187">
        <f>SUM(H20:H20)</f>
        <v>0.3</v>
      </c>
      <c r="I21" s="187">
        <f>SUM(I20:I20)</f>
        <v>198.6</v>
      </c>
      <c r="J21" s="53">
        <v>237</v>
      </c>
      <c r="K21" s="52">
        <f>SUM(K20:K20)</f>
        <v>0</v>
      </c>
      <c r="L21" s="52">
        <f>SUM(L20:L20)</f>
        <v>-38.400000000000006</v>
      </c>
      <c r="M21" s="52">
        <f>SUM(M20:M20)</f>
        <v>0</v>
      </c>
      <c r="N21" s="54">
        <f>SUM(N20:N20)</f>
        <v>-38.400000000000006</v>
      </c>
      <c r="Q21" s="42"/>
    </row>
    <row r="22" spans="1:17" ht="25.5" customHeight="1" thickBot="1" x14ac:dyDescent="0.3">
      <c r="A22" s="55"/>
      <c r="B22" s="56"/>
      <c r="C22" s="57" t="s">
        <v>32</v>
      </c>
      <c r="D22" s="58"/>
      <c r="E22" s="93">
        <f>+E12+E18+E21</f>
        <v>6032</v>
      </c>
      <c r="F22" s="88">
        <f>G22/E22</f>
        <v>90.376657824933687</v>
      </c>
      <c r="G22" s="93">
        <f>+G12+G18+G21</f>
        <v>545152</v>
      </c>
      <c r="H22" s="88">
        <f>I22/G22</f>
        <v>8.0267154848555997E-2</v>
      </c>
      <c r="I22" s="93">
        <f t="shared" ref="I22:N22" si="13">+I12+I18+I21</f>
        <v>43757.799999999996</v>
      </c>
      <c r="J22" s="93">
        <f t="shared" si="13"/>
        <v>35401.760000000002</v>
      </c>
      <c r="K22" s="93">
        <f t="shared" si="13"/>
        <v>0</v>
      </c>
      <c r="L22" s="93">
        <f t="shared" si="13"/>
        <v>8356.0400000000009</v>
      </c>
      <c r="M22" s="93">
        <f t="shared" si="13"/>
        <v>0</v>
      </c>
      <c r="N22" s="329">
        <f t="shared" si="13"/>
        <v>8356.0400000000009</v>
      </c>
      <c r="Q22" s="10"/>
    </row>
    <row r="23" spans="1:17" ht="15.75" thickBot="1" x14ac:dyDescent="0.3">
      <c r="C23" s="10"/>
      <c r="Q23" s="10"/>
    </row>
    <row r="24" spans="1:17" ht="50.25" customHeight="1" x14ac:dyDescent="0.25">
      <c r="C24" s="10"/>
      <c r="D24" s="66" t="str">
        <f>+A3</f>
        <v>Program Rule</v>
      </c>
      <c r="E24" s="67" t="str">
        <f>+E3</f>
        <v>Estimated # Recordkeepers</v>
      </c>
      <c r="F24" s="67" t="str">
        <f t="shared" ref="F24:N24" si="14">+F3</f>
        <v>Records Per Recordkeeper</v>
      </c>
      <c r="G24" s="67" t="str">
        <f t="shared" si="14"/>
        <v>Total Annual Records</v>
      </c>
      <c r="H24" s="67" t="str">
        <f t="shared" si="14"/>
        <v>Estimated Avg. # of Hours Per Record</v>
      </c>
      <c r="I24" s="67" t="str">
        <f t="shared" si="14"/>
        <v xml:space="preserve">Estimated Total Hours            </v>
      </c>
      <c r="J24" s="67" t="str">
        <f t="shared" si="14"/>
        <v>Current OMB Approved Burden Hrs</v>
      </c>
      <c r="K24" s="67" t="str">
        <f t="shared" si="14"/>
        <v>Due to Authorizing Statute</v>
      </c>
      <c r="L24" s="67" t="str">
        <f t="shared" si="14"/>
        <v>Due to Program Change</v>
      </c>
      <c r="M24" s="67" t="str">
        <f t="shared" si="14"/>
        <v>Due to an Adjustment</v>
      </c>
      <c r="N24" s="68" t="str">
        <f t="shared" si="14"/>
        <v>Total Difference</v>
      </c>
      <c r="Q24" s="10"/>
    </row>
    <row r="25" spans="1:17" x14ac:dyDescent="0.25">
      <c r="C25" s="10"/>
      <c r="D25" s="69" t="s">
        <v>124</v>
      </c>
      <c r="E25" s="94">
        <f>SUM(E12)</f>
        <v>53</v>
      </c>
      <c r="F25" s="108">
        <f>+G25/E25</f>
        <v>141</v>
      </c>
      <c r="G25" s="94">
        <f>SUM(G12)</f>
        <v>7473</v>
      </c>
      <c r="H25" s="108">
        <f>I25/G25</f>
        <v>0.08</v>
      </c>
      <c r="I25" s="94">
        <f>SUM(I12)</f>
        <v>597.84</v>
      </c>
      <c r="J25" s="94">
        <v>555.44000000000005</v>
      </c>
      <c r="K25" s="94">
        <f>+SUMIF($A$9:$A$21,$D$25,($K$9:$K$21))</f>
        <v>0</v>
      </c>
      <c r="L25" s="94">
        <f>+L12</f>
        <v>42.399999999999977</v>
      </c>
      <c r="M25" s="94">
        <f>+SUMIF($A$9:$A$21,$D$25,($M$9:$M$21))</f>
        <v>0</v>
      </c>
      <c r="N25" s="95">
        <f>+N12</f>
        <v>42.4</v>
      </c>
      <c r="Q25" s="10"/>
    </row>
    <row r="26" spans="1:17" x14ac:dyDescent="0.25">
      <c r="C26" s="10"/>
      <c r="D26" s="69" t="s">
        <v>123</v>
      </c>
      <c r="E26" s="63">
        <f>SUM(E18)</f>
        <v>5317</v>
      </c>
      <c r="F26" s="63">
        <f>G26/E26</f>
        <v>101</v>
      </c>
      <c r="G26" s="63">
        <f>SUM(G18)</f>
        <v>537017</v>
      </c>
      <c r="H26" s="63">
        <f>I26/G26</f>
        <v>0.08</v>
      </c>
      <c r="I26" s="63">
        <f>SUM(I18)</f>
        <v>42961.36</v>
      </c>
      <c r="J26" s="63">
        <v>34608</v>
      </c>
      <c r="K26" s="63"/>
      <c r="L26" s="63">
        <f>+L18</f>
        <v>8352.0400000000009</v>
      </c>
      <c r="M26" s="63"/>
      <c r="N26" s="64">
        <f>+N18</f>
        <v>8352.0400000000009</v>
      </c>
      <c r="Q26" s="10"/>
    </row>
    <row r="27" spans="1:17" ht="30" x14ac:dyDescent="0.25">
      <c r="C27" s="10"/>
      <c r="D27" s="197" t="s">
        <v>127</v>
      </c>
      <c r="E27" s="63">
        <f>SUM(E21)</f>
        <v>662</v>
      </c>
      <c r="F27" s="63">
        <f>G27/E27</f>
        <v>1</v>
      </c>
      <c r="G27" s="63">
        <f>SUM(G21)</f>
        <v>662</v>
      </c>
      <c r="H27" s="63">
        <f>I27/G27</f>
        <v>0.3</v>
      </c>
      <c r="I27" s="63">
        <f>SUM(I21)</f>
        <v>198.6</v>
      </c>
      <c r="J27" s="63">
        <v>237</v>
      </c>
      <c r="K27" s="63"/>
      <c r="L27" s="63">
        <f>+L21</f>
        <v>-38.400000000000006</v>
      </c>
      <c r="M27" s="63"/>
      <c r="N27" s="64">
        <f>+N21</f>
        <v>-38.400000000000006</v>
      </c>
      <c r="Q27" s="10"/>
    </row>
    <row r="28" spans="1:17" ht="14.45" hidden="1" x14ac:dyDescent="0.3">
      <c r="C28" s="10"/>
      <c r="D28" s="69" t="e">
        <f>+#REF!</f>
        <v>#REF!</v>
      </c>
      <c r="E28" s="63">
        <f t="shared" ref="E28:E34" si="15">+SUMIF($A$9:$A$21,D28,($E$9:$E$21))</f>
        <v>0</v>
      </c>
      <c r="F28" s="63">
        <f t="shared" ref="F28:F34" si="16">+SUMIF($A$9:$A$21,D28,($F$9:$F$21))</f>
        <v>0</v>
      </c>
      <c r="G28" s="63">
        <f t="shared" ref="G28:G34" si="17">+SUMIF($A$9:$A$21,D28,($G$9:$G$21))</f>
        <v>0</v>
      </c>
      <c r="H28" s="63">
        <f t="shared" ref="H28:H34" si="18">+SUMIF($A$9:$A$21,D28,($H$9:$H$21))</f>
        <v>0</v>
      </c>
      <c r="I28" s="63">
        <f t="shared" ref="I28:I34" si="19">+SUMIF($A$9:$A$21,D28,($I$9:$I$21))</f>
        <v>0</v>
      </c>
      <c r="J28" s="63">
        <f t="shared" ref="J28:J34" si="20">+SUMIF($A$9:$A$21,D28,($J$9:$J$21))</f>
        <v>0</v>
      </c>
      <c r="K28" s="63"/>
      <c r="L28" s="63"/>
      <c r="M28" s="63"/>
      <c r="N28" s="64">
        <f t="shared" ref="N28:N34" si="21">+SUMIF($A$9:$A$21,D28,($N$9:$N$21))</f>
        <v>0</v>
      </c>
      <c r="Q28" s="10"/>
    </row>
    <row r="29" spans="1:17" ht="14.45" hidden="1" x14ac:dyDescent="0.3">
      <c r="C29" s="10"/>
      <c r="D29" s="69" t="e">
        <f>+#REF!</f>
        <v>#REF!</v>
      </c>
      <c r="E29" s="63">
        <f t="shared" si="15"/>
        <v>0</v>
      </c>
      <c r="F29" s="63">
        <f t="shared" si="16"/>
        <v>0</v>
      </c>
      <c r="G29" s="63">
        <f t="shared" si="17"/>
        <v>0</v>
      </c>
      <c r="H29" s="63">
        <f t="shared" si="18"/>
        <v>0</v>
      </c>
      <c r="I29" s="63">
        <f t="shared" si="19"/>
        <v>0</v>
      </c>
      <c r="J29" s="63">
        <f t="shared" si="20"/>
        <v>0</v>
      </c>
      <c r="K29" s="63"/>
      <c r="L29" s="63"/>
      <c r="M29" s="63"/>
      <c r="N29" s="64">
        <f t="shared" si="21"/>
        <v>0</v>
      </c>
    </row>
    <row r="30" spans="1:17" ht="14.45" hidden="1" x14ac:dyDescent="0.3">
      <c r="D30" s="69" t="e">
        <f>+#REF!</f>
        <v>#REF!</v>
      </c>
      <c r="E30" s="63">
        <f t="shared" si="15"/>
        <v>0</v>
      </c>
      <c r="F30" s="63">
        <f t="shared" si="16"/>
        <v>0</v>
      </c>
      <c r="G30" s="63">
        <f t="shared" si="17"/>
        <v>0</v>
      </c>
      <c r="H30" s="63">
        <f t="shared" si="18"/>
        <v>0</v>
      </c>
      <c r="I30" s="63">
        <f t="shared" si="19"/>
        <v>0</v>
      </c>
      <c r="J30" s="63">
        <f t="shared" si="20"/>
        <v>0</v>
      </c>
      <c r="K30" s="63"/>
      <c r="L30" s="63"/>
      <c r="M30" s="63"/>
      <c r="N30" s="64">
        <f t="shared" si="21"/>
        <v>0</v>
      </c>
    </row>
    <row r="31" spans="1:17" ht="14.45" hidden="1" x14ac:dyDescent="0.3">
      <c r="D31" s="69">
        <f>+Q12</f>
        <v>0</v>
      </c>
      <c r="E31" s="63">
        <f t="shared" si="15"/>
        <v>0</v>
      </c>
      <c r="F31" s="63">
        <f t="shared" si="16"/>
        <v>0</v>
      </c>
      <c r="G31" s="63">
        <f t="shared" si="17"/>
        <v>0</v>
      </c>
      <c r="H31" s="63">
        <f t="shared" si="18"/>
        <v>0</v>
      </c>
      <c r="I31" s="63">
        <f t="shared" si="19"/>
        <v>0</v>
      </c>
      <c r="J31" s="63">
        <f t="shared" si="20"/>
        <v>0</v>
      </c>
      <c r="K31" s="63"/>
      <c r="L31" s="63"/>
      <c r="M31" s="63"/>
      <c r="N31" s="64">
        <f t="shared" si="21"/>
        <v>0</v>
      </c>
    </row>
    <row r="32" spans="1:17" ht="14.45" hidden="1" x14ac:dyDescent="0.3">
      <c r="D32" s="69">
        <f>+Q13</f>
        <v>0</v>
      </c>
      <c r="E32" s="63">
        <f t="shared" si="15"/>
        <v>0</v>
      </c>
      <c r="F32" s="63">
        <f t="shared" si="16"/>
        <v>0</v>
      </c>
      <c r="G32" s="63">
        <f t="shared" si="17"/>
        <v>0</v>
      </c>
      <c r="H32" s="63">
        <f t="shared" si="18"/>
        <v>0</v>
      </c>
      <c r="I32" s="63">
        <f t="shared" si="19"/>
        <v>0</v>
      </c>
      <c r="J32" s="63">
        <f t="shared" si="20"/>
        <v>0</v>
      </c>
      <c r="K32" s="63"/>
      <c r="L32" s="63"/>
      <c r="M32" s="63"/>
      <c r="N32" s="64">
        <f t="shared" si="21"/>
        <v>0</v>
      </c>
    </row>
    <row r="33" spans="3:14" ht="14.45" hidden="1" x14ac:dyDescent="0.3">
      <c r="D33" s="69">
        <f>+Q14</f>
        <v>0</v>
      </c>
      <c r="E33" s="63">
        <f t="shared" si="15"/>
        <v>0</v>
      </c>
      <c r="F33" s="63">
        <f t="shared" si="16"/>
        <v>0</v>
      </c>
      <c r="G33" s="63">
        <f t="shared" si="17"/>
        <v>0</v>
      </c>
      <c r="H33" s="63">
        <f t="shared" si="18"/>
        <v>0</v>
      </c>
      <c r="I33" s="63">
        <f t="shared" si="19"/>
        <v>0</v>
      </c>
      <c r="J33" s="63">
        <f t="shared" si="20"/>
        <v>0</v>
      </c>
      <c r="K33" s="63"/>
      <c r="L33" s="63"/>
      <c r="M33" s="63"/>
      <c r="N33" s="64">
        <f t="shared" si="21"/>
        <v>0</v>
      </c>
    </row>
    <row r="34" spans="3:14" ht="14.45" hidden="1" x14ac:dyDescent="0.3">
      <c r="D34" s="69" t="e">
        <f>+#REF!</f>
        <v>#REF!</v>
      </c>
      <c r="E34" s="63">
        <f t="shared" si="15"/>
        <v>0</v>
      </c>
      <c r="F34" s="63">
        <f t="shared" si="16"/>
        <v>0</v>
      </c>
      <c r="G34" s="63">
        <f t="shared" si="17"/>
        <v>0</v>
      </c>
      <c r="H34" s="63">
        <f t="shared" si="18"/>
        <v>0</v>
      </c>
      <c r="I34" s="63">
        <f t="shared" si="19"/>
        <v>0</v>
      </c>
      <c r="J34" s="63">
        <f t="shared" si="20"/>
        <v>0</v>
      </c>
      <c r="K34" s="63"/>
      <c r="L34" s="63"/>
      <c r="M34" s="63"/>
      <c r="N34" s="64">
        <f t="shared" si="21"/>
        <v>0</v>
      </c>
    </row>
    <row r="35" spans="3:14" x14ac:dyDescent="0.25">
      <c r="D35" s="70" t="s">
        <v>30</v>
      </c>
      <c r="E35" s="109">
        <f>SUM(E25:E34)</f>
        <v>6032</v>
      </c>
      <c r="F35" s="110">
        <f>G35/E35</f>
        <v>91.376657824933687</v>
      </c>
      <c r="G35" s="111">
        <f>SUM(G25:G34,E35)</f>
        <v>551184</v>
      </c>
      <c r="H35" s="110">
        <f t="shared" ref="H35:N35" si="22">SUM(H25:H34)</f>
        <v>0.45999999999999996</v>
      </c>
      <c r="I35" s="111">
        <f>SUM(I25:I34)</f>
        <v>43757.799999999996</v>
      </c>
      <c r="J35" s="111">
        <f t="shared" si="22"/>
        <v>35400.44</v>
      </c>
      <c r="K35" s="111">
        <f t="shared" si="22"/>
        <v>0</v>
      </c>
      <c r="L35" s="111">
        <f t="shared" si="22"/>
        <v>8356.0400000000009</v>
      </c>
      <c r="M35" s="111">
        <f t="shared" si="22"/>
        <v>0</v>
      </c>
      <c r="N35" s="111">
        <f t="shared" si="22"/>
        <v>8356.0400000000009</v>
      </c>
    </row>
    <row r="42" spans="3:14" x14ac:dyDescent="0.25">
      <c r="C42" s="315"/>
    </row>
    <row r="44" spans="3:14" ht="34.5" customHeight="1" x14ac:dyDescent="0.25"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</row>
  </sheetData>
  <sheetProtection selectLockedCells="1"/>
  <autoFilter ref="A3:N22"/>
  <dataConsolidate/>
  <mergeCells count="10">
    <mergeCell ref="C44:N44"/>
    <mergeCell ref="A21:C21"/>
    <mergeCell ref="A1:N1"/>
    <mergeCell ref="A4:N4"/>
    <mergeCell ref="A13:N13"/>
    <mergeCell ref="A19:N19"/>
    <mergeCell ref="A5:A8"/>
    <mergeCell ref="B6:B8"/>
    <mergeCell ref="A12:C12"/>
    <mergeCell ref="A18:C18"/>
  </mergeCells>
  <dataValidations count="1">
    <dataValidation type="list" allowBlank="1" showInputMessage="1" showErrorMessage="1" sqref="A9:A11 A14:A17 A20">
      <formula1>$Q$10:$Q$20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&amp;COMB Control #0584-0280 
&amp;"-,Bold"&amp;12Food and Nutrition Service 7 CFR Part 225 - Summer Food Service Program (SFSP)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F21"/>
  <sheetViews>
    <sheetView tabSelected="1" workbookViewId="0">
      <selection activeCell="O22" sqref="O22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6" x14ac:dyDescent="0.3">
      <c r="A1" s="360" t="s">
        <v>65</v>
      </c>
      <c r="B1" s="361"/>
      <c r="C1" s="361"/>
      <c r="D1" s="361"/>
      <c r="E1" s="361"/>
      <c r="F1" s="362"/>
    </row>
    <row r="2" spans="1:6" ht="13.5" customHeight="1" x14ac:dyDescent="0.3">
      <c r="A2" s="24"/>
      <c r="B2" s="25"/>
      <c r="C2" s="25"/>
      <c r="D2" s="25"/>
      <c r="E2" s="25"/>
      <c r="F2" s="26"/>
    </row>
    <row r="3" spans="1:6" ht="48" customHeight="1" x14ac:dyDescent="0.3">
      <c r="A3" s="36" t="s">
        <v>19</v>
      </c>
      <c r="B3" s="36" t="s">
        <v>20</v>
      </c>
      <c r="C3" s="36" t="s">
        <v>21</v>
      </c>
      <c r="D3" s="36" t="s">
        <v>22</v>
      </c>
      <c r="E3" s="36" t="s">
        <v>23</v>
      </c>
      <c r="F3" s="36" t="s">
        <v>24</v>
      </c>
    </row>
    <row r="4" spans="1:6" x14ac:dyDescent="0.3">
      <c r="A4" s="35" t="s">
        <v>11</v>
      </c>
      <c r="B4" s="34"/>
      <c r="C4" s="34"/>
      <c r="D4" s="34"/>
      <c r="E4" s="34"/>
      <c r="F4" s="34"/>
    </row>
    <row r="5" spans="1:6" ht="15.75" customHeight="1" x14ac:dyDescent="0.3">
      <c r="A5" s="27" t="s">
        <v>10</v>
      </c>
      <c r="B5" s="28">
        <f>+RecordKeeping!E12</f>
        <v>53</v>
      </c>
      <c r="C5" s="29">
        <f>+RecordKeeping!F12</f>
        <v>141</v>
      </c>
      <c r="D5" s="28">
        <f>+RecordKeeping!G12</f>
        <v>7473</v>
      </c>
      <c r="E5" s="207">
        <f>+RecordKeeping!H12</f>
        <v>0.08</v>
      </c>
      <c r="F5" s="28">
        <f>+RecordKeeping!I12</f>
        <v>597.84</v>
      </c>
    </row>
    <row r="6" spans="1:6" ht="19.5" customHeight="1" x14ac:dyDescent="0.3">
      <c r="A6" s="30" t="s">
        <v>137</v>
      </c>
      <c r="B6" s="29">
        <f>+RecordKeeping!E18</f>
        <v>5317</v>
      </c>
      <c r="C6" s="33">
        <f>+RecordKeeping!F18</f>
        <v>101</v>
      </c>
      <c r="D6" s="28">
        <f>+RecordKeeping!G18</f>
        <v>537017</v>
      </c>
      <c r="E6" s="207">
        <f>+RecordKeeping!H18</f>
        <v>0.08</v>
      </c>
      <c r="F6" s="28">
        <f>+RecordKeeping!I18</f>
        <v>42961.36</v>
      </c>
    </row>
    <row r="7" spans="1:6" ht="19.5" customHeight="1" x14ac:dyDescent="0.3">
      <c r="A7" s="30" t="s">
        <v>138</v>
      </c>
      <c r="B7" s="5">
        <f>+RecordKeeping!E21</f>
        <v>662</v>
      </c>
      <c r="C7" s="31">
        <f>+RecordKeeping!F21</f>
        <v>1</v>
      </c>
      <c r="D7" s="6">
        <f>+RecordKeeping!G21</f>
        <v>662</v>
      </c>
      <c r="E7" s="208">
        <f>+RecordKeeping!H21</f>
        <v>0.3</v>
      </c>
      <c r="F7" s="6">
        <f>+RecordKeeping!I21</f>
        <v>198.6</v>
      </c>
    </row>
    <row r="8" spans="1:6" ht="19.5" customHeight="1" x14ac:dyDescent="0.3">
      <c r="A8" s="39" t="s">
        <v>140</v>
      </c>
      <c r="B8" s="29">
        <f>SUBTOTAL(109,B4:B7)</f>
        <v>6032</v>
      </c>
      <c r="C8" s="214">
        <f>SUM(D8/B8)</f>
        <v>90.376657824933687</v>
      </c>
      <c r="D8" s="29">
        <f t="shared" ref="D8" si="0">SUBTOTAL(109,D4:D7)</f>
        <v>545152</v>
      </c>
      <c r="E8" s="217">
        <f>SUM(F8/D8)</f>
        <v>8.0267154848555997E-2</v>
      </c>
      <c r="F8" s="314">
        <f>SUBTOTAL(109,F4:F7)</f>
        <v>43757.799999999996</v>
      </c>
    </row>
    <row r="9" spans="1:6" x14ac:dyDescent="0.3">
      <c r="A9" s="38" t="s">
        <v>27</v>
      </c>
      <c r="B9" s="37"/>
      <c r="C9" s="37"/>
      <c r="D9" s="37"/>
      <c r="E9" s="37"/>
      <c r="F9" s="37"/>
    </row>
    <row r="10" spans="1:6" ht="19.5" customHeight="1" x14ac:dyDescent="0.3">
      <c r="A10" s="44" t="s">
        <v>10</v>
      </c>
      <c r="B10" s="45">
        <f>+Reporting!E27</f>
        <v>53</v>
      </c>
      <c r="C10" s="45">
        <f>+Reporting!F27</f>
        <v>418</v>
      </c>
      <c r="D10" s="45">
        <f>+Reporting!G27</f>
        <v>22154</v>
      </c>
      <c r="E10" s="209">
        <f>+Reporting!H27</f>
        <v>0.70394736842105265</v>
      </c>
      <c r="F10" s="45">
        <f>+Reporting!I27</f>
        <v>15595.25</v>
      </c>
    </row>
    <row r="11" spans="1:6" ht="19.5" customHeight="1" x14ac:dyDescent="0.25">
      <c r="A11" s="46" t="s">
        <v>137</v>
      </c>
      <c r="B11" s="47">
        <f>+Reporting!E38</f>
        <v>5317</v>
      </c>
      <c r="C11" s="47">
        <f>+Reporting!F38</f>
        <v>3.7696069211961634</v>
      </c>
      <c r="D11" s="47">
        <f>+Reporting!G38</f>
        <v>20043</v>
      </c>
      <c r="E11" s="210">
        <f>+Reporting!H38</f>
        <v>3.0321240832210745</v>
      </c>
      <c r="F11" s="47">
        <f>+Reporting!I38</f>
        <v>60772.862999999998</v>
      </c>
    </row>
    <row r="12" spans="1:6" ht="15.75" customHeight="1" x14ac:dyDescent="0.25">
      <c r="A12" s="46" t="s">
        <v>139</v>
      </c>
      <c r="B12" s="47">
        <f>+Reporting!E42</f>
        <v>662</v>
      </c>
      <c r="C12" s="47">
        <f>+Reporting!F42</f>
        <v>1</v>
      </c>
      <c r="D12" s="47">
        <f>+Reporting!G42</f>
        <v>662</v>
      </c>
      <c r="E12" s="210">
        <f>+Reporting!H42</f>
        <v>0.25</v>
      </c>
      <c r="F12" s="47">
        <f>+Reporting!I42</f>
        <v>165.5</v>
      </c>
    </row>
    <row r="13" spans="1:6" ht="19.5" customHeight="1" x14ac:dyDescent="0.25">
      <c r="A13" s="48" t="s">
        <v>37</v>
      </c>
      <c r="B13" s="49">
        <f>+Reporting!E46</f>
        <v>100589</v>
      </c>
      <c r="C13" s="49">
        <f>+Reporting!F46</f>
        <v>2</v>
      </c>
      <c r="D13" s="49">
        <f>+Reporting!G46</f>
        <v>201178</v>
      </c>
      <c r="E13" s="211">
        <f>+Reporting!H46</f>
        <v>0.375</v>
      </c>
      <c r="F13" s="49">
        <f>+Reporting!I46</f>
        <v>75441.75</v>
      </c>
    </row>
    <row r="14" spans="1:6" ht="17.25" customHeight="1" x14ac:dyDescent="0.25">
      <c r="A14" s="39" t="s">
        <v>141</v>
      </c>
      <c r="B14" s="29">
        <f>SUBTOTAL(109,B9:B13)</f>
        <v>106621</v>
      </c>
      <c r="C14" s="215">
        <f>SUM(D14/B14)</f>
        <v>2.2888267789647441</v>
      </c>
      <c r="D14" s="29">
        <f>SUBTOTAL(109,D9:D13)</f>
        <v>244037</v>
      </c>
      <c r="E14" s="216">
        <f>SUM(F14/D14)</f>
        <v>0.62275541413802016</v>
      </c>
      <c r="F14" s="314">
        <f>SUBTOTAL(109,F9:F13)</f>
        <v>151975.36300000001</v>
      </c>
    </row>
    <row r="15" spans="1:6" ht="17.25" customHeight="1" x14ac:dyDescent="0.25">
      <c r="A15" s="38" t="s">
        <v>154</v>
      </c>
      <c r="B15" s="37"/>
      <c r="C15" s="37"/>
      <c r="D15" s="37"/>
      <c r="E15" s="37"/>
      <c r="F15" s="37"/>
    </row>
    <row r="16" spans="1:6" ht="17.25" customHeight="1" x14ac:dyDescent="0.25">
      <c r="A16" s="46" t="s">
        <v>137</v>
      </c>
      <c r="B16" s="47">
        <v>5317</v>
      </c>
      <c r="C16" s="47">
        <v>1</v>
      </c>
      <c r="D16" s="47">
        <v>5317</v>
      </c>
      <c r="E16" s="210">
        <v>0.25</v>
      </c>
      <c r="F16" s="47">
        <v>1329</v>
      </c>
    </row>
    <row r="17" spans="1:6" ht="17.25" customHeight="1" x14ac:dyDescent="0.25">
      <c r="A17" s="39" t="s">
        <v>159</v>
      </c>
      <c r="B17" s="29">
        <f>SUBTOTAL(109,B15:B16)</f>
        <v>5317</v>
      </c>
      <c r="C17" s="215">
        <f>SUM(D17/B17)</f>
        <v>1</v>
      </c>
      <c r="D17" s="29">
        <f>SUBTOTAL(109,D15:D16)</f>
        <v>5317</v>
      </c>
      <c r="E17" s="322">
        <f>SUM(F17/D17)</f>
        <v>0.24995298100432575</v>
      </c>
      <c r="F17" s="314">
        <f>SUBTOTAL(109,F15:F16)</f>
        <v>1329</v>
      </c>
    </row>
    <row r="18" spans="1:6" x14ac:dyDescent="0.25">
      <c r="A18" s="32" t="s">
        <v>66</v>
      </c>
      <c r="B18" s="7">
        <f>+B8+B13</f>
        <v>106621</v>
      </c>
      <c r="C18" s="218">
        <f>SUM(D18/B18)</f>
        <v>7.4516840022134474</v>
      </c>
      <c r="D18" s="7">
        <f>+D8+D14+D17</f>
        <v>794506</v>
      </c>
      <c r="E18" s="219">
        <f>SUM(F18/D18)</f>
        <v>0.24803105703418224</v>
      </c>
      <c r="F18" s="324">
        <f>+F8+F14+F17</f>
        <v>197062.163</v>
      </c>
    </row>
    <row r="19" spans="1:6" x14ac:dyDescent="0.25">
      <c r="A19" s="212"/>
      <c r="B19" s="212"/>
      <c r="C19" s="212"/>
      <c r="D19" s="212"/>
      <c r="E19" s="212"/>
      <c r="F19" s="213"/>
    </row>
    <row r="20" spans="1:6" x14ac:dyDescent="0.25">
      <c r="A20" s="4"/>
      <c r="B20" s="4"/>
      <c r="C20" s="8"/>
      <c r="D20" s="4"/>
      <c r="E20" s="4"/>
      <c r="F20" s="71"/>
    </row>
    <row r="21" spans="1:6" x14ac:dyDescent="0.25">
      <c r="D21" s="9"/>
    </row>
  </sheetData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selection activeCell="C77" sqref="C77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76" customFormat="1" ht="14.45" x14ac:dyDescent="0.3">
      <c r="A1" s="74" t="s">
        <v>34</v>
      </c>
      <c r="B1" s="75" t="s">
        <v>36</v>
      </c>
      <c r="C1" s="75" t="s">
        <v>35</v>
      </c>
    </row>
    <row r="2" spans="1:3" ht="14.45" x14ac:dyDescent="0.3">
      <c r="A2" s="77"/>
      <c r="B2" s="72"/>
      <c r="C2" s="72"/>
    </row>
    <row r="3" spans="1:3" ht="14.45" x14ac:dyDescent="0.3">
      <c r="A3" s="77"/>
      <c r="B3" s="72"/>
      <c r="C3" s="72"/>
    </row>
    <row r="4" spans="1:3" ht="14.45" x14ac:dyDescent="0.3">
      <c r="A4" s="77"/>
      <c r="B4" s="125"/>
      <c r="C4" s="125"/>
    </row>
    <row r="5" spans="1:3" ht="14.45" x14ac:dyDescent="0.3">
      <c r="A5" s="77"/>
      <c r="B5" s="72"/>
      <c r="C5" s="72"/>
    </row>
    <row r="6" spans="1:3" ht="14.45" x14ac:dyDescent="0.3">
      <c r="A6" s="77"/>
      <c r="B6" s="72"/>
      <c r="C6" s="72"/>
    </row>
    <row r="7" spans="1:3" ht="14.45" x14ac:dyDescent="0.3">
      <c r="A7" s="77"/>
      <c r="B7" s="72"/>
      <c r="C7" s="72"/>
    </row>
    <row r="8" spans="1:3" ht="14.45" x14ac:dyDescent="0.3">
      <c r="A8" s="77"/>
      <c r="B8" s="72"/>
      <c r="C8" s="72"/>
    </row>
    <row r="9" spans="1:3" ht="14.45" x14ac:dyDescent="0.3">
      <c r="A9" s="77"/>
      <c r="B9" s="72"/>
      <c r="C9" s="72"/>
    </row>
    <row r="10" spans="1:3" ht="14.45" x14ac:dyDescent="0.3">
      <c r="A10" s="77"/>
      <c r="B10" s="72"/>
      <c r="C10" s="72"/>
    </row>
    <row r="11" spans="1:3" ht="14.45" x14ac:dyDescent="0.3">
      <c r="A11" s="77"/>
      <c r="B11" s="72"/>
      <c r="C11" s="72"/>
    </row>
    <row r="12" spans="1:3" ht="14.45" x14ac:dyDescent="0.3">
      <c r="A12" s="77"/>
      <c r="B12" s="72"/>
      <c r="C12" s="72"/>
    </row>
    <row r="13" spans="1:3" ht="14.45" x14ac:dyDescent="0.3">
      <c r="A13" s="77"/>
      <c r="B13" s="72"/>
      <c r="C13" s="72"/>
    </row>
    <row r="14" spans="1:3" ht="14.45" x14ac:dyDescent="0.3">
      <c r="A14" s="77"/>
      <c r="B14" s="72"/>
      <c r="C14" s="72"/>
    </row>
    <row r="15" spans="1:3" x14ac:dyDescent="0.25">
      <c r="A15" s="77"/>
      <c r="B15" s="72"/>
      <c r="C15" s="72"/>
    </row>
    <row r="16" spans="1:3" x14ac:dyDescent="0.25">
      <c r="A16" s="77"/>
      <c r="B16" s="72"/>
      <c r="C16" s="72"/>
    </row>
    <row r="17" spans="1:3" x14ac:dyDescent="0.25">
      <c r="A17" s="77"/>
      <c r="B17" s="72"/>
      <c r="C17" s="72"/>
    </row>
    <row r="18" spans="1:3" x14ac:dyDescent="0.25">
      <c r="A18" s="77"/>
      <c r="B18" s="72"/>
      <c r="C18" s="72"/>
    </row>
    <row r="19" spans="1:3" x14ac:dyDescent="0.25">
      <c r="A19" s="77"/>
      <c r="B19" s="72"/>
      <c r="C19" s="72"/>
    </row>
    <row r="20" spans="1:3" x14ac:dyDescent="0.25">
      <c r="A20" s="77"/>
      <c r="B20" s="72"/>
      <c r="C20" s="72"/>
    </row>
    <row r="21" spans="1:3" x14ac:dyDescent="0.25">
      <c r="A21" s="77"/>
      <c r="B21" s="72"/>
      <c r="C21" s="72"/>
    </row>
    <row r="22" spans="1:3" x14ac:dyDescent="0.25">
      <c r="A22" s="77"/>
      <c r="B22" s="72"/>
      <c r="C22" s="72"/>
    </row>
    <row r="23" spans="1:3" x14ac:dyDescent="0.25">
      <c r="A23" s="77"/>
      <c r="B23" s="72"/>
      <c r="C23" s="72"/>
    </row>
    <row r="24" spans="1:3" x14ac:dyDescent="0.25">
      <c r="A24" s="77"/>
      <c r="B24" s="72"/>
      <c r="C24" s="72"/>
    </row>
    <row r="25" spans="1:3" x14ac:dyDescent="0.25">
      <c r="A25" s="77"/>
      <c r="B25" s="72"/>
      <c r="C25" s="72"/>
    </row>
    <row r="26" spans="1:3" x14ac:dyDescent="0.25">
      <c r="A26" s="77"/>
      <c r="B26" s="72"/>
      <c r="C26" s="72"/>
    </row>
    <row r="27" spans="1:3" x14ac:dyDescent="0.25">
      <c r="A27" s="77"/>
      <c r="B27" s="72"/>
      <c r="C27" s="72"/>
    </row>
    <row r="28" spans="1:3" x14ac:dyDescent="0.25">
      <c r="A28" s="77"/>
      <c r="B28" s="72"/>
      <c r="C28" s="72"/>
    </row>
    <row r="29" spans="1:3" x14ac:dyDescent="0.25">
      <c r="A29" s="77"/>
      <c r="B29" s="72"/>
      <c r="C29" s="72"/>
    </row>
    <row r="30" spans="1:3" x14ac:dyDescent="0.25">
      <c r="A30" s="77"/>
      <c r="B30" s="72"/>
      <c r="C30" s="72"/>
    </row>
    <row r="31" spans="1:3" x14ac:dyDescent="0.25">
      <c r="A31" s="77"/>
      <c r="B31" s="72"/>
      <c r="C31" s="72"/>
    </row>
    <row r="32" spans="1:3" x14ac:dyDescent="0.25">
      <c r="A32" s="77"/>
      <c r="B32" s="72"/>
      <c r="C32" s="72"/>
    </row>
    <row r="33" spans="1:3" x14ac:dyDescent="0.25">
      <c r="A33" s="77"/>
      <c r="B33" s="72"/>
      <c r="C33" s="72"/>
    </row>
    <row r="34" spans="1:3" x14ac:dyDescent="0.25">
      <c r="A34" s="77"/>
      <c r="B34" s="72"/>
      <c r="C34" s="72"/>
    </row>
    <row r="35" spans="1:3" x14ac:dyDescent="0.25">
      <c r="A35" s="77"/>
      <c r="B35" s="72"/>
      <c r="C35" s="72"/>
    </row>
    <row r="36" spans="1:3" x14ac:dyDescent="0.25">
      <c r="A36" s="77"/>
      <c r="B36" s="72"/>
      <c r="C36" s="72"/>
    </row>
    <row r="37" spans="1:3" x14ac:dyDescent="0.25">
      <c r="A37" s="77"/>
      <c r="B37" s="72"/>
      <c r="C37" s="72"/>
    </row>
    <row r="38" spans="1:3" x14ac:dyDescent="0.25">
      <c r="A38" s="77"/>
      <c r="B38" s="72"/>
      <c r="C38" s="72"/>
    </row>
    <row r="39" spans="1:3" x14ac:dyDescent="0.25">
      <c r="A39" s="77"/>
      <c r="B39" s="72"/>
      <c r="C39" s="72"/>
    </row>
    <row r="40" spans="1:3" x14ac:dyDescent="0.25">
      <c r="A40" s="77"/>
      <c r="B40" s="72"/>
      <c r="C40" s="72"/>
    </row>
    <row r="41" spans="1:3" x14ac:dyDescent="0.25">
      <c r="A41" s="77"/>
      <c r="B41" s="72"/>
      <c r="C41" s="72"/>
    </row>
    <row r="42" spans="1:3" x14ac:dyDescent="0.25">
      <c r="A42" s="77"/>
      <c r="B42" s="72"/>
      <c r="C42" s="72"/>
    </row>
    <row r="43" spans="1:3" x14ac:dyDescent="0.25">
      <c r="A43" s="77"/>
      <c r="B43" s="72"/>
      <c r="C43" s="72"/>
    </row>
    <row r="44" spans="1:3" x14ac:dyDescent="0.25">
      <c r="A44" s="77"/>
      <c r="B44" s="72"/>
      <c r="C44" s="72"/>
    </row>
    <row r="45" spans="1:3" x14ac:dyDescent="0.25">
      <c r="A45" s="77"/>
      <c r="B45" s="72"/>
      <c r="C45" s="72"/>
    </row>
    <row r="46" spans="1:3" x14ac:dyDescent="0.25">
      <c r="A46" s="77"/>
      <c r="B46" s="72"/>
      <c r="C46" s="72"/>
    </row>
    <row r="47" spans="1:3" x14ac:dyDescent="0.25">
      <c r="A47" s="77"/>
      <c r="B47" s="72"/>
      <c r="C47" s="72"/>
    </row>
    <row r="48" spans="1:3" x14ac:dyDescent="0.25">
      <c r="A48" s="77"/>
      <c r="B48" s="72"/>
      <c r="C48" s="72"/>
    </row>
    <row r="49" spans="1:3" x14ac:dyDescent="0.25">
      <c r="A49" s="77"/>
      <c r="B49" s="72"/>
      <c r="C49" s="72"/>
    </row>
    <row r="50" spans="1:3" x14ac:dyDescent="0.25">
      <c r="A50" s="77"/>
      <c r="B50" s="72"/>
      <c r="C50" s="72"/>
    </row>
    <row r="51" spans="1:3" x14ac:dyDescent="0.25">
      <c r="A51" s="77"/>
      <c r="B51" s="72"/>
      <c r="C51" s="72"/>
    </row>
    <row r="52" spans="1:3" x14ac:dyDescent="0.25">
      <c r="A52" s="77"/>
      <c r="B52" s="72"/>
      <c r="C52" s="72"/>
    </row>
    <row r="53" spans="1:3" x14ac:dyDescent="0.25">
      <c r="A53" s="77"/>
      <c r="B53" s="72"/>
      <c r="C53" s="72"/>
    </row>
    <row r="54" spans="1:3" x14ac:dyDescent="0.25">
      <c r="A54" s="77"/>
      <c r="B54" s="72"/>
      <c r="C54" s="72"/>
    </row>
    <row r="55" spans="1:3" x14ac:dyDescent="0.25">
      <c r="A55" s="77"/>
      <c r="B55" s="72"/>
      <c r="C55" s="72"/>
    </row>
    <row r="56" spans="1:3" x14ac:dyDescent="0.25">
      <c r="A56" s="77"/>
      <c r="B56" s="72"/>
      <c r="C56" s="72"/>
    </row>
    <row r="57" spans="1:3" x14ac:dyDescent="0.25">
      <c r="A57" s="77"/>
      <c r="B57" s="72"/>
      <c r="C57" s="72"/>
    </row>
    <row r="58" spans="1:3" x14ac:dyDescent="0.25">
      <c r="A58" s="77"/>
      <c r="B58" s="72"/>
      <c r="C58" s="72"/>
    </row>
    <row r="59" spans="1:3" x14ac:dyDescent="0.25">
      <c r="A59" s="77"/>
      <c r="B59" s="72"/>
      <c r="C59" s="72"/>
    </row>
    <row r="60" spans="1:3" x14ac:dyDescent="0.25">
      <c r="A60" s="77"/>
      <c r="B60" s="72"/>
      <c r="C60" s="72"/>
    </row>
    <row r="61" spans="1:3" x14ac:dyDescent="0.25">
      <c r="A61" s="77"/>
      <c r="B61" s="72"/>
      <c r="C61" s="72"/>
    </row>
    <row r="62" spans="1:3" x14ac:dyDescent="0.25">
      <c r="A62" s="77"/>
      <c r="B62" s="72"/>
      <c r="C62" s="72"/>
    </row>
    <row r="63" spans="1:3" x14ac:dyDescent="0.25">
      <c r="A63" s="77"/>
      <c r="B63" s="72"/>
      <c r="C63" s="72"/>
    </row>
    <row r="64" spans="1:3" x14ac:dyDescent="0.25">
      <c r="A64" s="77"/>
      <c r="B64" s="72"/>
      <c r="C64" s="72"/>
    </row>
    <row r="65" spans="1:3" x14ac:dyDescent="0.25">
      <c r="A65" s="77"/>
      <c r="B65" s="72"/>
      <c r="C65" s="72"/>
    </row>
    <row r="66" spans="1:3" x14ac:dyDescent="0.25">
      <c r="A66" s="77"/>
      <c r="B66" s="72"/>
      <c r="C66" s="72"/>
    </row>
    <row r="67" spans="1:3" x14ac:dyDescent="0.25">
      <c r="A67" s="77"/>
      <c r="B67" s="72"/>
      <c r="C67" s="72"/>
    </row>
    <row r="68" spans="1:3" ht="15.75" thickBot="1" x14ac:dyDescent="0.3">
      <c r="A68" s="78"/>
      <c r="B68" s="73"/>
      <c r="C68" s="7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11"/>
  <sheetViews>
    <sheetView view="pageLayout" zoomScaleNormal="100" workbookViewId="0">
      <selection activeCell="G7" sqref="G7"/>
    </sheetView>
  </sheetViews>
  <sheetFormatPr defaultRowHeight="15" x14ac:dyDescent="0.25"/>
  <cols>
    <col min="2" max="2" width="10.28515625" customWidth="1"/>
    <col min="3" max="3" width="26.28515625" customWidth="1"/>
    <col min="5" max="5" width="13.140625" customWidth="1"/>
    <col min="6" max="6" width="12.85546875" customWidth="1"/>
    <col min="7" max="7" width="10.5703125" customWidth="1"/>
    <col min="8" max="8" width="13.5703125" customWidth="1"/>
    <col min="9" max="9" width="14.28515625" customWidth="1"/>
    <col min="10" max="10" width="17.42578125" customWidth="1"/>
    <col min="11" max="11" width="13.140625" customWidth="1"/>
    <col min="12" max="12" width="16" customWidth="1"/>
    <col min="13" max="13" width="9.85546875" customWidth="1"/>
    <col min="14" max="14" width="21.85546875" customWidth="1"/>
  </cols>
  <sheetData>
    <row r="1" spans="1:14" ht="26.25" thickBot="1" x14ac:dyDescent="0.4">
      <c r="A1" s="340" t="s">
        <v>154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2"/>
    </row>
    <row r="2" spans="1:14" x14ac:dyDescent="0.25">
      <c r="A2" s="12"/>
      <c r="B2" s="13"/>
      <c r="C2" s="13"/>
      <c r="D2" s="14"/>
      <c r="E2" s="15" t="s">
        <v>12</v>
      </c>
      <c r="F2" s="15" t="s">
        <v>13</v>
      </c>
      <c r="G2" s="15" t="s">
        <v>14</v>
      </c>
      <c r="H2" s="15" t="s">
        <v>15</v>
      </c>
      <c r="I2" s="15" t="s">
        <v>16</v>
      </c>
      <c r="J2" s="15" t="s">
        <v>17</v>
      </c>
      <c r="K2" s="15"/>
      <c r="L2" s="15"/>
      <c r="M2" s="15"/>
      <c r="N2" s="16" t="s">
        <v>18</v>
      </c>
    </row>
    <row r="3" spans="1:14" ht="38.25" x14ac:dyDescent="0.25">
      <c r="A3" s="21" t="s">
        <v>39</v>
      </c>
      <c r="B3" s="22" t="s">
        <v>0</v>
      </c>
      <c r="C3" s="22" t="s">
        <v>1</v>
      </c>
      <c r="D3" s="22" t="s">
        <v>2</v>
      </c>
      <c r="E3" s="22" t="s">
        <v>20</v>
      </c>
      <c r="F3" s="22" t="s">
        <v>157</v>
      </c>
      <c r="G3" s="22" t="s">
        <v>156</v>
      </c>
      <c r="H3" s="22" t="s">
        <v>158</v>
      </c>
      <c r="I3" s="22" t="s">
        <v>6</v>
      </c>
      <c r="J3" s="22" t="s">
        <v>33</v>
      </c>
      <c r="K3" s="22" t="s">
        <v>38</v>
      </c>
      <c r="L3" s="22" t="s">
        <v>135</v>
      </c>
      <c r="M3" s="22" t="s">
        <v>7</v>
      </c>
      <c r="N3" s="23" t="s">
        <v>8</v>
      </c>
    </row>
    <row r="4" spans="1:14" ht="18.75" x14ac:dyDescent="0.25">
      <c r="A4" s="343" t="s">
        <v>53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5"/>
    </row>
    <row r="5" spans="1:14" ht="75" x14ac:dyDescent="0.25">
      <c r="A5" s="202" t="s">
        <v>41</v>
      </c>
      <c r="B5" s="202" t="s">
        <v>146</v>
      </c>
      <c r="C5" s="202" t="s">
        <v>147</v>
      </c>
      <c r="D5" s="199"/>
      <c r="E5" s="299">
        <v>5317</v>
      </c>
      <c r="F5" s="299">
        <v>1</v>
      </c>
      <c r="G5" s="300">
        <v>5317</v>
      </c>
      <c r="H5" s="301">
        <v>0.25</v>
      </c>
      <c r="I5" s="240">
        <f t="shared" ref="I5" si="0">+G5*H5</f>
        <v>1329.25</v>
      </c>
      <c r="J5" s="204">
        <v>0</v>
      </c>
      <c r="K5" s="302"/>
      <c r="L5" s="240"/>
      <c r="M5" s="244">
        <f>I5-J5</f>
        <v>1329.25</v>
      </c>
      <c r="N5" s="303">
        <f>+I5-J5</f>
        <v>1329.25</v>
      </c>
    </row>
    <row r="6" spans="1:14" ht="15.75" x14ac:dyDescent="0.25">
      <c r="A6" s="346" t="s">
        <v>117</v>
      </c>
      <c r="B6" s="347"/>
      <c r="C6" s="348"/>
      <c r="D6" s="106"/>
      <c r="E6" s="105">
        <f>+MAX(E5)</f>
        <v>5317</v>
      </c>
      <c r="F6" s="189">
        <f>G6/E6</f>
        <v>1</v>
      </c>
      <c r="G6" s="189">
        <f>SUM(G5:G5)</f>
        <v>5317</v>
      </c>
      <c r="H6" s="189">
        <f>I6/G6</f>
        <v>0.25</v>
      </c>
      <c r="I6" s="105">
        <f>SUM(I5:I5)</f>
        <v>1329.25</v>
      </c>
      <c r="J6" s="309">
        <f>SUM(J5:J5)</f>
        <v>0</v>
      </c>
      <c r="K6" s="107">
        <f>SUM(K5)</f>
        <v>0</v>
      </c>
      <c r="L6" s="310">
        <v>0</v>
      </c>
      <c r="M6" s="107">
        <f>SUM(M5)</f>
        <v>1329.25</v>
      </c>
      <c r="N6" s="311">
        <f>SUM(N5:N5)</f>
        <v>1329.25</v>
      </c>
    </row>
    <row r="7" spans="1:14" ht="16.5" thickBot="1" x14ac:dyDescent="0.3">
      <c r="A7" s="55"/>
      <c r="B7" s="56"/>
      <c r="C7" s="57" t="s">
        <v>155</v>
      </c>
      <c r="D7" s="58"/>
      <c r="E7" s="93">
        <f>+E6</f>
        <v>5317</v>
      </c>
      <c r="F7" s="88">
        <f>G7/E7</f>
        <v>1</v>
      </c>
      <c r="G7" s="323">
        <f>+G6</f>
        <v>5317</v>
      </c>
      <c r="H7" s="88">
        <f>I7/G7</f>
        <v>0.25</v>
      </c>
      <c r="I7" s="93">
        <f t="shared" ref="I7:N7" si="1">+I6</f>
        <v>1329.25</v>
      </c>
      <c r="J7" s="312">
        <f t="shared" si="1"/>
        <v>0</v>
      </c>
      <c r="K7" s="93">
        <f t="shared" si="1"/>
        <v>0</v>
      </c>
      <c r="L7" s="312">
        <f t="shared" si="1"/>
        <v>0</v>
      </c>
      <c r="M7" s="93">
        <f t="shared" si="1"/>
        <v>1329.25</v>
      </c>
      <c r="N7" s="313">
        <f t="shared" si="1"/>
        <v>1329.25</v>
      </c>
    </row>
    <row r="8" spans="1:14" ht="15.75" thickBot="1" x14ac:dyDescent="0.3">
      <c r="C8" s="10"/>
    </row>
    <row r="9" spans="1:14" ht="63" x14ac:dyDescent="0.25">
      <c r="C9" s="10"/>
      <c r="D9" s="66" t="str">
        <f>+A3</f>
        <v>Program Rule</v>
      </c>
      <c r="E9" s="67" t="str">
        <f t="shared" ref="E9:N9" si="2">+E3</f>
        <v>Estimated # Respondents</v>
      </c>
      <c r="F9" s="67" t="str">
        <f t="shared" si="2"/>
        <v>Disclosures Per Respondent</v>
      </c>
      <c r="G9" s="67" t="str">
        <f t="shared" si="2"/>
        <v>Total Annual Disclosures</v>
      </c>
      <c r="H9" s="67" t="str">
        <f t="shared" si="2"/>
        <v>Estimated Avg. # of Hours Per Disclosure</v>
      </c>
      <c r="I9" s="67" t="str">
        <f t="shared" si="2"/>
        <v xml:space="preserve">Estimated Total Hours            </v>
      </c>
      <c r="J9" s="67" t="str">
        <f t="shared" si="2"/>
        <v>Current OMB Approved Burden Hrs</v>
      </c>
      <c r="K9" s="67" t="str">
        <f t="shared" si="2"/>
        <v>Due to Authorizing Statute</v>
      </c>
      <c r="L9" s="67" t="str">
        <f t="shared" si="2"/>
        <v>Due to Program Change</v>
      </c>
      <c r="M9" s="67" t="str">
        <f t="shared" si="2"/>
        <v>Due to an Adjustment</v>
      </c>
      <c r="N9" s="68" t="str">
        <f t="shared" si="2"/>
        <v>Total Difference</v>
      </c>
    </row>
    <row r="10" spans="1:14" x14ac:dyDescent="0.25">
      <c r="C10" s="10"/>
      <c r="D10" s="69" t="s">
        <v>123</v>
      </c>
      <c r="E10" s="63">
        <f>SUM(E6)</f>
        <v>5317</v>
      </c>
      <c r="F10" s="63">
        <f>G10/E10</f>
        <v>1</v>
      </c>
      <c r="G10" s="63">
        <f>SUM(G6)</f>
        <v>5317</v>
      </c>
      <c r="H10" s="108">
        <f>I10/G10</f>
        <v>0.25</v>
      </c>
      <c r="I10" s="94">
        <f>SUM(I6)</f>
        <v>1329.25</v>
      </c>
      <c r="J10" s="63">
        <v>0</v>
      </c>
      <c r="K10" s="63">
        <v>0</v>
      </c>
      <c r="L10" s="63">
        <f>+L6</f>
        <v>0</v>
      </c>
      <c r="M10" s="63">
        <v>1329</v>
      </c>
      <c r="N10" s="64">
        <f>+N6</f>
        <v>1329.25</v>
      </c>
    </row>
    <row r="11" spans="1:14" x14ac:dyDescent="0.25">
      <c r="D11" s="70" t="s">
        <v>30</v>
      </c>
      <c r="E11" s="109">
        <f>SUM(E10:E10)</f>
        <v>5317</v>
      </c>
      <c r="F11" s="110">
        <f>G11/E11</f>
        <v>1</v>
      </c>
      <c r="G11" s="111">
        <f>SUM(G10:G10)</f>
        <v>5317</v>
      </c>
      <c r="H11" s="110">
        <f>I11/G11</f>
        <v>0.25</v>
      </c>
      <c r="I11" s="111">
        <f t="shared" ref="I11:N11" si="3">SUM(I10:I10)</f>
        <v>1329.25</v>
      </c>
      <c r="J11" s="111">
        <f t="shared" si="3"/>
        <v>0</v>
      </c>
      <c r="K11" s="111">
        <f t="shared" si="3"/>
        <v>0</v>
      </c>
      <c r="L11" s="111">
        <f t="shared" si="3"/>
        <v>0</v>
      </c>
      <c r="M11" s="111">
        <f t="shared" si="3"/>
        <v>1329</v>
      </c>
      <c r="N11" s="111">
        <f t="shared" si="3"/>
        <v>1329.25</v>
      </c>
    </row>
  </sheetData>
  <mergeCells count="3">
    <mergeCell ref="A6:C6"/>
    <mergeCell ref="A1:N1"/>
    <mergeCell ref="A4:N4"/>
  </mergeCells>
  <dataValidations count="1">
    <dataValidation type="list" allowBlank="1" showInputMessage="1" showErrorMessage="1" sqref="A5">
      <formula1>$Q$6:$Q$29</formula1>
    </dataValidation>
  </dataValidations>
  <pageMargins left="0.7" right="0.7" top="0.75" bottom="0.75" header="0.3" footer="0.3"/>
  <pageSetup scale="61" fitToHeight="0" orientation="landscape" r:id="rId1"/>
  <headerFooter>
    <oddHeader>&amp;C&amp;"-,Bold"OMB Control #0584-0280
Food and Nutrition Service 7 CFR Part 225 - Summer Food Service Program (SFSP)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Reporting</vt:lpstr>
      <vt:lpstr>RecordKeeping</vt:lpstr>
      <vt:lpstr>Burden Summary</vt:lpstr>
      <vt:lpstr>Notes</vt:lpstr>
      <vt:lpstr>Public Disclosure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CS</cp:lastModifiedBy>
  <cp:lastPrinted>2016-03-21T23:59:44Z</cp:lastPrinted>
  <dcterms:created xsi:type="dcterms:W3CDTF">2011-04-25T16:43:00Z</dcterms:created>
  <dcterms:modified xsi:type="dcterms:W3CDTF">2016-03-22T00:02:17Z</dcterms:modified>
</cp:coreProperties>
</file>